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chartsheets/sheet2.xml" ContentType="application/vnd.openxmlformats-officedocument.spreadsheetml.chart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pivotTables/pivotTable3.xml" ContentType="application/vnd.openxmlformats-officedocument.spreadsheetml.pivotTab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pivotTables/pivotTable4.xml" ContentType="application/vnd.openxmlformats-officedocument.spreadsheetml.pivotTab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pivotTables/pivotTable5.xml" ContentType="application/vnd.openxmlformats-officedocument.spreadsheetml.pivotTab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showPivotChartFilter="1" defaultThemeVersion="124226"/>
  <bookViews>
    <workbookView xWindow="210" yWindow="2100" windowWidth="19005" windowHeight="6345" activeTab="2"/>
  </bookViews>
  <sheets>
    <sheet name="KU Data" sheetId="12" r:id="rId1"/>
    <sheet name="KU GS Rates" sheetId="19" r:id="rId2"/>
    <sheet name="KU UtilityData" sheetId="11" r:id="rId3"/>
    <sheet name="PVT KY RGSP" sheetId="15" state="veryHidden" r:id="rId4"/>
    <sheet name="KU BaseYrInput" sheetId="8" r:id="rId5"/>
    <sheet name="KU Intensity" sheetId="22" r:id="rId6"/>
    <sheet name="KU Efficiency" sheetId="6" r:id="rId7"/>
    <sheet name="KU Shares" sheetId="5" r:id="rId8"/>
    <sheet name="KU ShareEff" sheetId="7" r:id="rId9"/>
    <sheet name="KU AnnualIndices" sheetId="10" r:id="rId10"/>
    <sheet name="weather compare" sheetId="20" state="veryHidden" r:id="rId11"/>
    <sheet name="KU HH And Emp" sheetId="21" r:id="rId12"/>
    <sheet name="LE Data" sheetId="23" r:id="rId13"/>
    <sheet name="LE UtilityData" sheetId="24" r:id="rId14"/>
    <sheet name="LE Rates" sheetId="25" r:id="rId15"/>
    <sheet name="PVT KY RGSP (2)" sheetId="26" state="veryHidden" r:id="rId16"/>
    <sheet name="Chart2" sheetId="27" r:id="rId17"/>
    <sheet name="LE KY GSP" sheetId="28" r:id="rId18"/>
    <sheet name="LE BaseYrInput" sheetId="29" r:id="rId19"/>
    <sheet name="LE Efficiency" sheetId="30" r:id="rId20"/>
    <sheet name="LE Shares" sheetId="31" r:id="rId21"/>
    <sheet name="LE ShareEff" sheetId="32" r:id="rId22"/>
    <sheet name="LE AnnualIndices" sheetId="33" r:id="rId23"/>
    <sheet name="LE Rate Projection" sheetId="34" r:id="rId24"/>
    <sheet name="LE Intensity" sheetId="35" r:id="rId25"/>
    <sheet name="OD Data" sheetId="36" r:id="rId26"/>
    <sheet name="pvt data" sheetId="37" state="veryHidden" r:id="rId27"/>
    <sheet name="OD Rates" sheetId="38" r:id="rId28"/>
    <sheet name="Sheet1 (2)" sheetId="39" state="veryHidden" r:id="rId29"/>
    <sheet name="OD UtilityData" sheetId="40" r:id="rId30"/>
    <sheet name="PVT KY RGSP (3)" sheetId="41" state="veryHidden" r:id="rId31"/>
    <sheet name="OD Chart1" sheetId="42" r:id="rId32"/>
    <sheet name="OD BaseYrInput" sheetId="43" r:id="rId33"/>
    <sheet name="OD Efficiency" sheetId="44" r:id="rId34"/>
    <sheet name="OD Shares" sheetId="45" r:id="rId35"/>
    <sheet name="OD ShareEff" sheetId="46" r:id="rId36"/>
    <sheet name="OD AnnualIndices" sheetId="47" r:id="rId37"/>
    <sheet name="OD Intensity" sheetId="48" r:id="rId38"/>
  </sheets>
  <definedNames>
    <definedName name="__ENC1980">#REF!</definedName>
    <definedName name="__ENC1981">#REF!</definedName>
    <definedName name="__ENC1982">#REF!</definedName>
    <definedName name="__ENC1983">#REF!</definedName>
    <definedName name="__ENC1984">#REF!</definedName>
    <definedName name="__ENC1985">#REF!</definedName>
    <definedName name="__ENC1986">#REF!</definedName>
    <definedName name="__ENC1987">#REF!</definedName>
    <definedName name="__ENC1988">#REF!</definedName>
    <definedName name="__ENC1989">#REF!</definedName>
    <definedName name="__ENC1990">#REF!</definedName>
    <definedName name="__ENC1991">#REF!</definedName>
    <definedName name="__ENC1992">#REF!</definedName>
    <definedName name="__ENC1993">#REF!</definedName>
    <definedName name="__ENC1994">#REF!</definedName>
    <definedName name="__ENC1995">#REF!</definedName>
    <definedName name="__ENC1996">#REF!</definedName>
    <definedName name="__ENC1997">#REF!</definedName>
    <definedName name="__ENC1998">#REF!</definedName>
    <definedName name="__ENC1999">#REF!</definedName>
    <definedName name="__ENC2000">#REF!</definedName>
    <definedName name="__ENC2001">#REF!</definedName>
    <definedName name="__ENC2002">#REF!</definedName>
    <definedName name="__ENC2003">#REF!</definedName>
    <definedName name="__ENC2004">#REF!</definedName>
    <definedName name="__ENC2005">#REF!</definedName>
    <definedName name="__ENC2006">#REF!</definedName>
    <definedName name="__ENC2007">#REF!</definedName>
    <definedName name="__ENC2008">#REF!</definedName>
    <definedName name="__ENC2009">#REF!</definedName>
    <definedName name="__ENC2010">#REF!</definedName>
    <definedName name="__ENC2011">#REF!</definedName>
    <definedName name="__ENC2012">#REF!</definedName>
    <definedName name="__ENC2013">#REF!</definedName>
    <definedName name="__ENC2014">#REF!</definedName>
    <definedName name="__ENC2015">#REF!</definedName>
    <definedName name="__ENC2016">#REF!</definedName>
    <definedName name="__ENC2017">#REF!</definedName>
    <definedName name="__ENC2018">#REF!</definedName>
    <definedName name="__ENC2019">#REF!</definedName>
    <definedName name="__ENC2020">#REF!</definedName>
    <definedName name="__ESC1980">#REF!</definedName>
    <definedName name="__ESC1981">#REF!</definedName>
    <definedName name="__ESC1982">#REF!</definedName>
    <definedName name="__ESC1983">#REF!</definedName>
    <definedName name="__ESC1984">#REF!</definedName>
    <definedName name="__ESC1985">#REF!</definedName>
    <definedName name="__ESC1986">#REF!</definedName>
    <definedName name="__ESC1987">#REF!</definedName>
    <definedName name="__ESC1988">#REF!</definedName>
    <definedName name="__ESC1989">#REF!</definedName>
    <definedName name="__ESC1990">#REF!</definedName>
    <definedName name="__ESC1991">#REF!</definedName>
    <definedName name="__ESC1992">#REF!</definedName>
    <definedName name="__ESC1993">#REF!</definedName>
    <definedName name="__ESC1994">#REF!</definedName>
    <definedName name="__ESC1995">#REF!</definedName>
    <definedName name="__ESC1996">#REF!</definedName>
    <definedName name="__ESC1997">#REF!</definedName>
    <definedName name="__ESC1998">#REF!</definedName>
    <definedName name="__ESC1999">#REF!</definedName>
    <definedName name="__ESC2000">#REF!</definedName>
    <definedName name="__ESC2001">#REF!</definedName>
    <definedName name="__ESC2002">#REF!</definedName>
    <definedName name="__ESC2003">#REF!</definedName>
    <definedName name="__ESC2004">#REF!</definedName>
    <definedName name="__ESC2005">#REF!</definedName>
    <definedName name="__ESC2006">#REF!</definedName>
    <definedName name="__ESC2007">#REF!</definedName>
    <definedName name="__ESC2008">#REF!</definedName>
    <definedName name="__ESC2009">#REF!</definedName>
    <definedName name="__ESC2010">#REF!</definedName>
    <definedName name="__ESC2011">#REF!</definedName>
    <definedName name="__ESC2012">#REF!</definedName>
    <definedName name="__ESC2013">#REF!</definedName>
    <definedName name="__ESC2014">#REF!</definedName>
    <definedName name="__ESC2015">#REF!</definedName>
    <definedName name="__ESC2016">#REF!</definedName>
    <definedName name="__ESC2017">#REF!</definedName>
    <definedName name="__ESC2018">#REF!</definedName>
    <definedName name="__ESC2019">#REF!</definedName>
    <definedName name="__ESC2020">#REF!</definedName>
    <definedName name="__MNT1980">#REF!</definedName>
    <definedName name="__MNT1981">#REF!</definedName>
    <definedName name="__MNT1982">#REF!</definedName>
    <definedName name="__MNT1983">#REF!</definedName>
    <definedName name="__MNT1984">#REF!</definedName>
    <definedName name="__MNT1985">#REF!</definedName>
    <definedName name="__MNT1986">#REF!</definedName>
    <definedName name="__MNT1987">#REF!</definedName>
    <definedName name="__MNT1988">#REF!</definedName>
    <definedName name="__MNT1989">#REF!</definedName>
    <definedName name="__MNT1990">#REF!</definedName>
    <definedName name="__MNT1991">#REF!</definedName>
    <definedName name="__MNT1992">#REF!</definedName>
    <definedName name="__MNT1993">#REF!</definedName>
    <definedName name="__MNT1994">#REF!</definedName>
    <definedName name="__MNT1995">#REF!</definedName>
    <definedName name="__MNT1996">#REF!</definedName>
    <definedName name="__MNT1997">#REF!</definedName>
    <definedName name="__MNT1998">#REF!</definedName>
    <definedName name="__MNT1999">#REF!</definedName>
    <definedName name="__MNT2000">#REF!</definedName>
    <definedName name="__MNT2001">#REF!</definedName>
    <definedName name="__MNT2002">#REF!</definedName>
    <definedName name="__MNT2003">#REF!</definedName>
    <definedName name="__MNT2004">#REF!</definedName>
    <definedName name="__MNT2005">#REF!</definedName>
    <definedName name="__MNT2006">#REF!</definedName>
    <definedName name="__MNT2007">#REF!</definedName>
    <definedName name="__MNT2008">#REF!</definedName>
    <definedName name="__MNT2009">#REF!</definedName>
    <definedName name="__MNT2010">#REF!</definedName>
    <definedName name="__MNT2011">#REF!</definedName>
    <definedName name="__MNT2012">#REF!</definedName>
    <definedName name="__MNT2013">#REF!</definedName>
    <definedName name="__MNT2014">#REF!</definedName>
    <definedName name="__MNT2015">#REF!</definedName>
    <definedName name="__MNT2016">#REF!</definedName>
    <definedName name="__MNT2017">#REF!</definedName>
    <definedName name="__MNT2018">#REF!</definedName>
    <definedName name="__MNT2019">#REF!</definedName>
    <definedName name="__MNT2020">#REF!</definedName>
    <definedName name="__PAC1980">#REF!</definedName>
    <definedName name="__PAC1981">#REF!</definedName>
    <definedName name="__PAC1982">#REF!</definedName>
    <definedName name="__PAC1983">#REF!</definedName>
    <definedName name="__PAC1984">#REF!</definedName>
    <definedName name="__PAC1985">#REF!</definedName>
    <definedName name="__PAC1986">#REF!</definedName>
    <definedName name="__PAC1987">#REF!</definedName>
    <definedName name="__PAC1988">#REF!</definedName>
    <definedName name="__PAC1989">#REF!</definedName>
    <definedName name="__PAC1990">#REF!</definedName>
    <definedName name="__PAC1991">#REF!</definedName>
    <definedName name="__PAC1992">#REF!</definedName>
    <definedName name="__PAC1993">#REF!</definedName>
    <definedName name="__PAC1994">#REF!</definedName>
    <definedName name="__PAC1995">#REF!</definedName>
    <definedName name="__PAC1996">#REF!</definedName>
    <definedName name="__PAC1997">#REF!</definedName>
    <definedName name="__PAC1998">#REF!</definedName>
    <definedName name="__PAC1999">#REF!</definedName>
    <definedName name="__PAC2000">#REF!</definedName>
    <definedName name="__PAC2001">#REF!</definedName>
    <definedName name="__PAC2002">#REF!</definedName>
    <definedName name="__PAC2003">#REF!</definedName>
    <definedName name="__PAC2004">#REF!</definedName>
    <definedName name="__PAC2005">#REF!</definedName>
    <definedName name="__PAC2006">#REF!</definedName>
    <definedName name="__PAC2007">#REF!</definedName>
    <definedName name="__PAC2008">#REF!</definedName>
    <definedName name="__PAC2009">#REF!</definedName>
    <definedName name="__PAC2010">#REF!</definedName>
    <definedName name="__PAC2011">#REF!</definedName>
    <definedName name="__PAC2012">#REF!</definedName>
    <definedName name="__PAC2013">#REF!</definedName>
    <definedName name="__PAC2014">#REF!</definedName>
    <definedName name="__PAC2015">#REF!</definedName>
    <definedName name="__PAC2016">#REF!</definedName>
    <definedName name="__PAC2017">#REF!</definedName>
    <definedName name="__PAC2018">#REF!</definedName>
    <definedName name="__PAC2019">#REF!</definedName>
    <definedName name="__PAC2020">#REF!</definedName>
    <definedName name="__WNC1980">#REF!</definedName>
    <definedName name="__WNC1981">#REF!</definedName>
    <definedName name="__WNC1982">#REF!</definedName>
    <definedName name="__WNC1983">#REF!</definedName>
    <definedName name="__WNC1984">#REF!</definedName>
    <definedName name="__WNC1985">#REF!</definedName>
    <definedName name="__WNC1986">#REF!</definedName>
    <definedName name="__WNC1987">#REF!</definedName>
    <definedName name="__WNC1988">#REF!</definedName>
    <definedName name="__WNC1989">#REF!</definedName>
    <definedName name="__WNC1990">#REF!</definedName>
    <definedName name="__WNC1991">#REF!</definedName>
    <definedName name="__WNC1992">#REF!</definedName>
    <definedName name="__WNC1993">#REF!</definedName>
    <definedName name="__WNC1994">#REF!</definedName>
    <definedName name="__WNC1995">#REF!</definedName>
    <definedName name="__WNC1996">#REF!</definedName>
    <definedName name="__WNC1997">#REF!</definedName>
    <definedName name="__WNC1998">#REF!</definedName>
    <definedName name="__WNC1999">#REF!</definedName>
    <definedName name="__WNC2000">#REF!</definedName>
    <definedName name="__WNC2001">#REF!</definedName>
    <definedName name="__WNC2002">#REF!</definedName>
    <definedName name="__WNC2003">#REF!</definedName>
    <definedName name="__WNC2004">#REF!</definedName>
    <definedName name="__WNC2005">#REF!</definedName>
    <definedName name="__WNC2006">#REF!</definedName>
    <definedName name="__WNC2007">#REF!</definedName>
    <definedName name="__WNC2008">#REF!</definedName>
    <definedName name="__WNC2009">#REF!</definedName>
    <definedName name="__WNC2010">#REF!</definedName>
    <definedName name="__WNC2011">#REF!</definedName>
    <definedName name="__WNC2012">#REF!</definedName>
    <definedName name="__WNC2013">#REF!</definedName>
    <definedName name="__WNC2014">#REF!</definedName>
    <definedName name="__WNC2015">#REF!</definedName>
    <definedName name="__WNC2016">#REF!</definedName>
    <definedName name="__WNC2017">#REF!</definedName>
    <definedName name="__WNC2018">#REF!</definedName>
    <definedName name="__WNC2019">#REF!</definedName>
    <definedName name="__WNC2020">#REF!</definedName>
    <definedName name="__WSC1980">#REF!</definedName>
    <definedName name="__WSC1981">#REF!</definedName>
    <definedName name="__WSC1982">#REF!</definedName>
    <definedName name="__WSC1983">#REF!</definedName>
    <definedName name="__WSC1984">#REF!</definedName>
    <definedName name="__WSC1985">#REF!</definedName>
    <definedName name="__WSC1986">#REF!</definedName>
    <definedName name="__WSC1987">#REF!</definedName>
    <definedName name="__WSC1988">#REF!</definedName>
    <definedName name="__WSC1989">#REF!</definedName>
    <definedName name="__WSC1990">#REF!</definedName>
    <definedName name="__WSC1991">#REF!</definedName>
    <definedName name="__WSC1992">#REF!</definedName>
    <definedName name="__WSC1993">#REF!</definedName>
    <definedName name="__WSC1994">#REF!</definedName>
    <definedName name="__WSC1995">#REF!</definedName>
    <definedName name="__WSC1996">#REF!</definedName>
    <definedName name="__WSC1997">#REF!</definedName>
    <definedName name="__WSC1998">#REF!</definedName>
    <definedName name="__WSC1999">#REF!</definedName>
    <definedName name="__WSC2000">#REF!</definedName>
    <definedName name="__WSC2001">#REF!</definedName>
    <definedName name="__WSC2002">#REF!</definedName>
    <definedName name="__WSC2003">#REF!</definedName>
    <definedName name="__WSC2004">#REF!</definedName>
    <definedName name="__WSC2005">#REF!</definedName>
    <definedName name="__WSC2006">#REF!</definedName>
    <definedName name="__WSC2007">#REF!</definedName>
    <definedName name="__WSC2008">#REF!</definedName>
    <definedName name="__WSC2009">#REF!</definedName>
    <definedName name="__WSC2010">#REF!</definedName>
    <definedName name="__WSC2011">#REF!</definedName>
    <definedName name="__WSC2012">#REF!</definedName>
    <definedName name="__WSC2013">#REF!</definedName>
    <definedName name="__WSC2014">#REF!</definedName>
    <definedName name="__WSC2015">#REF!</definedName>
    <definedName name="__WSC2016">#REF!</definedName>
    <definedName name="__WSC2017">#REF!</definedName>
    <definedName name="__WSC2018">#REF!</definedName>
    <definedName name="__WSC2019">#REF!</definedName>
    <definedName name="__WSC2020">#REF!</definedName>
    <definedName name="_ENC1980">#REF!</definedName>
    <definedName name="_ENC19802">#REF!</definedName>
    <definedName name="_ENC1981">#REF!</definedName>
    <definedName name="_ENC1982">#REF!</definedName>
    <definedName name="_ENC1983">#REF!</definedName>
    <definedName name="_ENC1984">#REF!</definedName>
    <definedName name="_ENC1985">#REF!</definedName>
    <definedName name="_ENC1986">#REF!</definedName>
    <definedName name="_ENC1987">#REF!</definedName>
    <definedName name="_ENC1988">#REF!</definedName>
    <definedName name="_ENC1989">#REF!</definedName>
    <definedName name="_ENC1990">#REF!</definedName>
    <definedName name="_ENC1991">#REF!</definedName>
    <definedName name="_ENC1992">#REF!</definedName>
    <definedName name="_ENC1993">#REF!</definedName>
    <definedName name="_ENC1994">#REF!</definedName>
    <definedName name="_ENC1995">#REF!</definedName>
    <definedName name="_ENC1996">#REF!</definedName>
    <definedName name="_ENC1997">#REF!</definedName>
    <definedName name="_ENC1998">#REF!</definedName>
    <definedName name="_ENC1999">#REF!</definedName>
    <definedName name="_ENC2000">#REF!</definedName>
    <definedName name="_ENC2001">#REF!</definedName>
    <definedName name="_ENC2002">#REF!</definedName>
    <definedName name="_ENC2003">#REF!</definedName>
    <definedName name="_ENC2004">#REF!</definedName>
    <definedName name="_ENC2005">#REF!</definedName>
    <definedName name="_ENC2006">#REF!</definedName>
    <definedName name="_ENC2007">#REF!</definedName>
    <definedName name="_ENC2008">#REF!</definedName>
    <definedName name="_ENC2009">#REF!</definedName>
    <definedName name="_ENC2010">#REF!</definedName>
    <definedName name="_ENC2011">#REF!</definedName>
    <definedName name="_ENC2012">#REF!</definedName>
    <definedName name="_ENC2013">#REF!</definedName>
    <definedName name="_ENC2014">#REF!</definedName>
    <definedName name="_ENC2015">#REF!</definedName>
    <definedName name="_ENC2016">#REF!</definedName>
    <definedName name="_ENC2017">#REF!</definedName>
    <definedName name="_ENC2018">#REF!</definedName>
    <definedName name="_ENC2019">#REF!</definedName>
    <definedName name="_ENC2020">#REF!</definedName>
    <definedName name="_ESC1980">#REF!</definedName>
    <definedName name="_ESC1981">#REF!</definedName>
    <definedName name="_ESC1982">#REF!</definedName>
    <definedName name="_ESC1983">#REF!</definedName>
    <definedName name="_ESC1984">#REF!</definedName>
    <definedName name="_ESC1985">#REF!</definedName>
    <definedName name="_ESC1986">#REF!</definedName>
    <definedName name="_ESC1987">#REF!</definedName>
    <definedName name="_ESC1988">#REF!</definedName>
    <definedName name="_ESC1989">#REF!</definedName>
    <definedName name="_ESC1990">#REF!</definedName>
    <definedName name="_ESC1991">#REF!</definedName>
    <definedName name="_ESC1992">#REF!</definedName>
    <definedName name="_ESC1993">#REF!</definedName>
    <definedName name="_ESC1994">#REF!</definedName>
    <definedName name="_ESC1995">#REF!</definedName>
    <definedName name="_ESC1996">#REF!</definedName>
    <definedName name="_ESC1997">#REF!</definedName>
    <definedName name="_ESC1998">#REF!</definedName>
    <definedName name="_ESC1999">#REF!</definedName>
    <definedName name="_ESC2000">#REF!</definedName>
    <definedName name="_ESC2001">#REF!</definedName>
    <definedName name="_ESC2002">#REF!</definedName>
    <definedName name="_ESC2003">#REF!</definedName>
    <definedName name="_ESC2004">#REF!</definedName>
    <definedName name="_ESC2005">#REF!</definedName>
    <definedName name="_ESC2006">#REF!</definedName>
    <definedName name="_ESC2007">#REF!</definedName>
    <definedName name="_ESC2008">#REF!</definedName>
    <definedName name="_ESC2009">#REF!</definedName>
    <definedName name="_ESC2010">#REF!</definedName>
    <definedName name="_ESC2011">#REF!</definedName>
    <definedName name="_ESC2012">#REF!</definedName>
    <definedName name="_ESC2013">#REF!</definedName>
    <definedName name="_ESC2014">#REF!</definedName>
    <definedName name="_ESC2015">#REF!</definedName>
    <definedName name="_ESC2016">#REF!</definedName>
    <definedName name="_ESC2017">#REF!</definedName>
    <definedName name="_ESC2018">#REF!</definedName>
    <definedName name="_ESC2019">#REF!</definedName>
    <definedName name="_ESC2020">#REF!</definedName>
    <definedName name="_MNT1980">#REF!</definedName>
    <definedName name="_MNT1981">#REF!</definedName>
    <definedName name="_MNT1982">#REF!</definedName>
    <definedName name="_MNT1983">#REF!</definedName>
    <definedName name="_MNT1984">#REF!</definedName>
    <definedName name="_MNT1985">#REF!</definedName>
    <definedName name="_MNT1986">#REF!</definedName>
    <definedName name="_MNT1987">#REF!</definedName>
    <definedName name="_MNT1988">#REF!</definedName>
    <definedName name="_MNT1989">#REF!</definedName>
    <definedName name="_MNT1990">#REF!</definedName>
    <definedName name="_MNT1991">#REF!</definedName>
    <definedName name="_MNT1992">#REF!</definedName>
    <definedName name="_MNT1993">#REF!</definedName>
    <definedName name="_MNT1994">#REF!</definedName>
    <definedName name="_MNT1995">#REF!</definedName>
    <definedName name="_MNT1996">#REF!</definedName>
    <definedName name="_MNT1997">#REF!</definedName>
    <definedName name="_MNT1998">#REF!</definedName>
    <definedName name="_MNT1999">#REF!</definedName>
    <definedName name="_MNT2000">#REF!</definedName>
    <definedName name="_MNT2001">#REF!</definedName>
    <definedName name="_MNT2002">#REF!</definedName>
    <definedName name="_MNT2003">#REF!</definedName>
    <definedName name="_MNT2004">#REF!</definedName>
    <definedName name="_MNT2005">#REF!</definedName>
    <definedName name="_MNT2006">#REF!</definedName>
    <definedName name="_MNT2007">#REF!</definedName>
    <definedName name="_MNT2008">#REF!</definedName>
    <definedName name="_MNT2009">#REF!</definedName>
    <definedName name="_MNT2010">#REF!</definedName>
    <definedName name="_MNT2011">#REF!</definedName>
    <definedName name="_MNT2012">#REF!</definedName>
    <definedName name="_MNT2013">#REF!</definedName>
    <definedName name="_MNT2014">#REF!</definedName>
    <definedName name="_MNT2015">#REF!</definedName>
    <definedName name="_MNT2016">#REF!</definedName>
    <definedName name="_MNT2017">#REF!</definedName>
    <definedName name="_MNT2018">#REF!</definedName>
    <definedName name="_MNT2019">#REF!</definedName>
    <definedName name="_MNT2020">#REF!</definedName>
    <definedName name="_PAC1980">#REF!</definedName>
    <definedName name="_PAC1981">#REF!</definedName>
    <definedName name="_PAC1982">#REF!</definedName>
    <definedName name="_PAC1983">#REF!</definedName>
    <definedName name="_PAC1984">#REF!</definedName>
    <definedName name="_PAC1985">#REF!</definedName>
    <definedName name="_PAC1986">#REF!</definedName>
    <definedName name="_PAC1987">#REF!</definedName>
    <definedName name="_PAC1988">#REF!</definedName>
    <definedName name="_PAC1989">#REF!</definedName>
    <definedName name="_PAC1990">#REF!</definedName>
    <definedName name="_PAC1991">#REF!</definedName>
    <definedName name="_PAC1992">#REF!</definedName>
    <definedName name="_PAC1993">#REF!</definedName>
    <definedName name="_PAC1994">#REF!</definedName>
    <definedName name="_PAC1995">#REF!</definedName>
    <definedName name="_PAC1996">#REF!</definedName>
    <definedName name="_PAC1997">#REF!</definedName>
    <definedName name="_PAC1998">#REF!</definedName>
    <definedName name="_PAC1999">#REF!</definedName>
    <definedName name="_PAC2000">#REF!</definedName>
    <definedName name="_PAC2001">#REF!</definedName>
    <definedName name="_PAC2002">#REF!</definedName>
    <definedName name="_PAC2003">#REF!</definedName>
    <definedName name="_PAC2004">#REF!</definedName>
    <definedName name="_PAC2005">#REF!</definedName>
    <definedName name="_PAC2006">#REF!</definedName>
    <definedName name="_PAC2007">#REF!</definedName>
    <definedName name="_PAC2008">#REF!</definedName>
    <definedName name="_PAC2009">#REF!</definedName>
    <definedName name="_PAC2010">#REF!</definedName>
    <definedName name="_PAC2011">#REF!</definedName>
    <definedName name="_PAC2012">#REF!</definedName>
    <definedName name="_PAC2013">#REF!</definedName>
    <definedName name="_PAC2014">#REF!</definedName>
    <definedName name="_PAC2015">#REF!</definedName>
    <definedName name="_PAC2016">#REF!</definedName>
    <definedName name="_PAC2017">#REF!</definedName>
    <definedName name="_PAC2018">#REF!</definedName>
    <definedName name="_PAC2019">#REF!</definedName>
    <definedName name="_PAC2020">#REF!</definedName>
    <definedName name="_WNC1980">#REF!</definedName>
    <definedName name="_WNC1981">#REF!</definedName>
    <definedName name="_WNC1982">#REF!</definedName>
    <definedName name="_WNC1983">#REF!</definedName>
    <definedName name="_WNC1984">#REF!</definedName>
    <definedName name="_WNC1985">#REF!</definedName>
    <definedName name="_WNC1986">#REF!</definedName>
    <definedName name="_WNC1987">#REF!</definedName>
    <definedName name="_WNC1988">#REF!</definedName>
    <definedName name="_WNC1989">#REF!</definedName>
    <definedName name="_WNC1990">#REF!</definedName>
    <definedName name="_WNC1991">#REF!</definedName>
    <definedName name="_WNC1992">#REF!</definedName>
    <definedName name="_WNC1993">#REF!</definedName>
    <definedName name="_WNC1994">#REF!</definedName>
    <definedName name="_WNC1995">#REF!</definedName>
    <definedName name="_WNC1996">#REF!</definedName>
    <definedName name="_WNC1997">#REF!</definedName>
    <definedName name="_WNC1998">#REF!</definedName>
    <definedName name="_WNC1999">#REF!</definedName>
    <definedName name="_WNC2000">#REF!</definedName>
    <definedName name="_WNC2001">#REF!</definedName>
    <definedName name="_WNC2002">#REF!</definedName>
    <definedName name="_WNC2003">#REF!</definedName>
    <definedName name="_WNC2004">#REF!</definedName>
    <definedName name="_WNC2005">#REF!</definedName>
    <definedName name="_WNC2006">#REF!</definedName>
    <definedName name="_WNC2007">#REF!</definedName>
    <definedName name="_WNC2008">#REF!</definedName>
    <definedName name="_WNC2009">#REF!</definedName>
    <definedName name="_WNC2010">#REF!</definedName>
    <definedName name="_WNC2011">#REF!</definedName>
    <definedName name="_WNC2012">#REF!</definedName>
    <definedName name="_WNC2013">#REF!</definedName>
    <definedName name="_WNC2014">#REF!</definedName>
    <definedName name="_WNC2015">#REF!</definedName>
    <definedName name="_WNC2016">#REF!</definedName>
    <definedName name="_WNC2017">#REF!</definedName>
    <definedName name="_WNC2018">#REF!</definedName>
    <definedName name="_WNC2019">#REF!</definedName>
    <definedName name="_WNC2020">#REF!</definedName>
    <definedName name="_WSC1980">#REF!</definedName>
    <definedName name="_WSC1981">#REF!</definedName>
    <definedName name="_WSC1982">#REF!</definedName>
    <definedName name="_WSC1983">#REF!</definedName>
    <definedName name="_WSC1984">#REF!</definedName>
    <definedName name="_WSC1985">#REF!</definedName>
    <definedName name="_WSC1986">#REF!</definedName>
    <definedName name="_WSC1987">#REF!</definedName>
    <definedName name="_WSC1988">#REF!</definedName>
    <definedName name="_WSC1989">#REF!</definedName>
    <definedName name="_WSC1990">#REF!</definedName>
    <definedName name="_WSC1991">#REF!</definedName>
    <definedName name="_WSC1992">#REF!</definedName>
    <definedName name="_WSC1993">#REF!</definedName>
    <definedName name="_WSC1994">#REF!</definedName>
    <definedName name="_WSC1995">#REF!</definedName>
    <definedName name="_WSC1996">#REF!</definedName>
    <definedName name="_WSC1997">#REF!</definedName>
    <definedName name="_WSC1998">#REF!</definedName>
    <definedName name="_WSC1999">#REF!</definedName>
    <definedName name="_WSC2000">#REF!</definedName>
    <definedName name="_WSC2001">#REF!</definedName>
    <definedName name="_WSC2002">#REF!</definedName>
    <definedName name="_WSC2003">#REF!</definedName>
    <definedName name="_WSC2004">#REF!</definedName>
    <definedName name="_WSC2005">#REF!</definedName>
    <definedName name="_WSC2006">#REF!</definedName>
    <definedName name="_WSC2007">#REF!</definedName>
    <definedName name="_WSC2008">#REF!</definedName>
    <definedName name="_WSC2009">#REF!</definedName>
    <definedName name="_WSC2010">#REF!</definedName>
    <definedName name="_WSC2011">#REF!</definedName>
    <definedName name="_WSC2012">#REF!</definedName>
    <definedName name="_WSC2013">#REF!</definedName>
    <definedName name="_WSC2014">#REF!</definedName>
    <definedName name="_WSC2015">#REF!</definedName>
    <definedName name="_WSC2016">#REF!</definedName>
    <definedName name="_WSC2017">#REF!</definedName>
    <definedName name="_WSC2018">#REF!</definedName>
    <definedName name="_WSC2019">#REF!</definedName>
    <definedName name="_WSC2020">#REF!</definedName>
    <definedName name="AnnCool1980" localSheetId="24">#REF!</definedName>
    <definedName name="AnnCool1980">#REF!</definedName>
    <definedName name="AnnCool1981" localSheetId="24">#REF!</definedName>
    <definedName name="AnnCool1981">#REF!</definedName>
    <definedName name="AnnCool1982" localSheetId="24">#REF!</definedName>
    <definedName name="AnnCool1982">#REF!</definedName>
    <definedName name="AnnCool1983" localSheetId="24">#REF!</definedName>
    <definedName name="AnnCool1983">#REF!</definedName>
    <definedName name="AnnCool1984" localSheetId="24">#REF!</definedName>
    <definedName name="AnnCool1984">#REF!</definedName>
    <definedName name="AnnCool1985" localSheetId="24">#REF!</definedName>
    <definedName name="AnnCool1985">#REF!</definedName>
    <definedName name="AnnCool1986" localSheetId="24">#REF!</definedName>
    <definedName name="AnnCool1986">#REF!</definedName>
    <definedName name="AnnCool1987" localSheetId="24">#REF!</definedName>
    <definedName name="AnnCool1987">#REF!</definedName>
    <definedName name="AnnCool1988" localSheetId="24">#REF!</definedName>
    <definedName name="AnnCool1988">#REF!</definedName>
    <definedName name="AnnCool1989" localSheetId="24">#REF!</definedName>
    <definedName name="AnnCool1989">#REF!</definedName>
    <definedName name="AnnCool1990" localSheetId="24">#REF!</definedName>
    <definedName name="AnnCool1990">#REF!</definedName>
    <definedName name="AnnCool1991" localSheetId="24">#REF!</definedName>
    <definedName name="AnnCool1991">#REF!</definedName>
    <definedName name="AnnCool1992" localSheetId="24">#REF!</definedName>
    <definedName name="AnnCool1992">#REF!</definedName>
    <definedName name="AnnCool1993" localSheetId="24">#REF!</definedName>
    <definedName name="AnnCool1993">#REF!</definedName>
    <definedName name="AnnCool1994" localSheetId="24">#REF!</definedName>
    <definedName name="AnnCool1994">#REF!</definedName>
    <definedName name="AnnCool1995" localSheetId="24">#REF!</definedName>
    <definedName name="AnnCool1995">#REF!</definedName>
    <definedName name="AnnCool1996" localSheetId="24">#REF!</definedName>
    <definedName name="AnnCool1996">#REF!</definedName>
    <definedName name="AnnCool1997" localSheetId="24">#REF!</definedName>
    <definedName name="AnnCool1997">#REF!</definedName>
    <definedName name="AnnCool1998" localSheetId="24">#REF!</definedName>
    <definedName name="AnnCool1998">#REF!</definedName>
    <definedName name="AnnCool1999" localSheetId="24">#REF!</definedName>
    <definedName name="AnnCool1999">#REF!</definedName>
    <definedName name="AnnCool2000" localSheetId="24">#REF!</definedName>
    <definedName name="AnnCool2000">#REF!</definedName>
    <definedName name="AnnCool2001" localSheetId="24">#REF!</definedName>
    <definedName name="AnnCool2001">#REF!</definedName>
    <definedName name="AnnCool2002" localSheetId="24">#REF!</definedName>
    <definedName name="AnnCool2002">#REF!</definedName>
    <definedName name="AnnCool2003" localSheetId="24">#REF!</definedName>
    <definedName name="AnnCool2003">#REF!</definedName>
    <definedName name="AnnCool2004" localSheetId="24">#REF!</definedName>
    <definedName name="AnnCool2004">#REF!</definedName>
    <definedName name="AnnCool2005" localSheetId="24">#REF!</definedName>
    <definedName name="AnnCool2005">#REF!</definedName>
    <definedName name="AnnCool2006" localSheetId="24">#REF!</definedName>
    <definedName name="AnnCool2006">#REF!</definedName>
    <definedName name="AnnCool2007" localSheetId="24">#REF!</definedName>
    <definedName name="AnnCool2007">#REF!</definedName>
    <definedName name="AnnCool2008" localSheetId="24">#REF!</definedName>
    <definedName name="AnnCool2008">#REF!</definedName>
    <definedName name="AnnCool2009" localSheetId="24">#REF!</definedName>
    <definedName name="AnnCool2009">#REF!</definedName>
    <definedName name="AnnCool2010" localSheetId="24">#REF!</definedName>
    <definedName name="AnnCool2010">#REF!</definedName>
    <definedName name="AnnCool2011" localSheetId="24">#REF!</definedName>
    <definedName name="AnnCool2011">#REF!</definedName>
    <definedName name="AnnCool2012" localSheetId="24">#REF!</definedName>
    <definedName name="AnnCool2012">#REF!</definedName>
    <definedName name="AnnCool2013" localSheetId="24">#REF!</definedName>
    <definedName name="AnnCool2013">#REF!</definedName>
    <definedName name="AnnCool2014" localSheetId="24">#REF!</definedName>
    <definedName name="AnnCool2014">#REF!</definedName>
    <definedName name="AnnCool2015" localSheetId="24">#REF!</definedName>
    <definedName name="AnnCool2015">#REF!</definedName>
    <definedName name="AnnCool2016" localSheetId="24">#REF!</definedName>
    <definedName name="AnnCool2016">#REF!</definedName>
    <definedName name="AnnCool2017" localSheetId="24">#REF!</definedName>
    <definedName name="AnnCool2017">#REF!</definedName>
    <definedName name="AnnCool2018" localSheetId="24">#REF!</definedName>
    <definedName name="AnnCool2018">#REF!</definedName>
    <definedName name="AnnCool2019" localSheetId="24">#REF!</definedName>
    <definedName name="AnnCool2019">#REF!</definedName>
    <definedName name="AnnCool2020" localSheetId="24">#REF!</definedName>
    <definedName name="AnnCool2020">#REF!</definedName>
    <definedName name="AnnHeat1980" localSheetId="24">#REF!</definedName>
    <definedName name="AnnHeat1980">#REF!</definedName>
    <definedName name="AnnHeat1981" localSheetId="24">#REF!</definedName>
    <definedName name="AnnHeat1981">#REF!</definedName>
    <definedName name="AnnHeat1982" localSheetId="24">#REF!</definedName>
    <definedName name="AnnHeat1982">#REF!</definedName>
    <definedName name="AnnHeat1983" localSheetId="24">#REF!</definedName>
    <definedName name="AnnHeat1983">#REF!</definedName>
    <definedName name="AnnHeat1984" localSheetId="24">#REF!</definedName>
    <definedName name="AnnHeat1984">#REF!</definedName>
    <definedName name="AnnHeat1985" localSheetId="24">#REF!</definedName>
    <definedName name="AnnHeat1985">#REF!</definedName>
    <definedName name="AnnHeat1986" localSheetId="24">#REF!</definedName>
    <definedName name="AnnHeat1986">#REF!</definedName>
    <definedName name="AnnHeat1987" localSheetId="24">#REF!</definedName>
    <definedName name="AnnHeat1987">#REF!</definedName>
    <definedName name="AnnHeat1988" localSheetId="24">#REF!</definedName>
    <definedName name="AnnHeat1988">#REF!</definedName>
    <definedName name="AnnHeat1989" localSheetId="24">#REF!</definedName>
    <definedName name="AnnHeat1989">#REF!</definedName>
    <definedName name="AnnHeat1990" localSheetId="24">#REF!</definedName>
    <definedName name="AnnHeat1990">#REF!</definedName>
    <definedName name="AnnHeat1991" localSheetId="24">#REF!</definedName>
    <definedName name="AnnHeat1991">#REF!</definedName>
    <definedName name="AnnHeat1992" localSheetId="24">#REF!</definedName>
    <definedName name="AnnHeat1992">#REF!</definedName>
    <definedName name="AnnHeat1993" localSheetId="24">#REF!</definedName>
    <definedName name="AnnHeat1993">#REF!</definedName>
    <definedName name="AnnHeat1994" localSheetId="24">#REF!</definedName>
    <definedName name="AnnHeat1994">#REF!</definedName>
    <definedName name="AnnHeat1995" localSheetId="24">#REF!</definedName>
    <definedName name="AnnHeat1995">#REF!</definedName>
    <definedName name="AnnHeat1996" localSheetId="24">#REF!</definedName>
    <definedName name="AnnHeat1996">#REF!</definedName>
    <definedName name="AnnHeat1997" localSheetId="24">#REF!</definedName>
    <definedName name="AnnHeat1997">#REF!</definedName>
    <definedName name="AnnHeat1998" localSheetId="24">#REF!</definedName>
    <definedName name="AnnHeat1998">#REF!</definedName>
    <definedName name="AnnHeat1999" localSheetId="24">#REF!</definedName>
    <definedName name="AnnHeat1999">#REF!</definedName>
    <definedName name="AnnHeat2000" localSheetId="24">#REF!</definedName>
    <definedName name="AnnHeat2000">#REF!</definedName>
    <definedName name="AnnHeat2001" localSheetId="24">#REF!</definedName>
    <definedName name="AnnHeat2001">#REF!</definedName>
    <definedName name="AnnHeat2002" localSheetId="24">#REF!</definedName>
    <definedName name="AnnHeat2002">#REF!</definedName>
    <definedName name="AnnHeat2003" localSheetId="24">#REF!</definedName>
    <definedName name="AnnHeat2003">#REF!</definedName>
    <definedName name="AnnHeat2004" localSheetId="24">#REF!</definedName>
    <definedName name="AnnHeat2004">#REF!</definedName>
    <definedName name="AnnHeat2005" localSheetId="24">#REF!</definedName>
    <definedName name="AnnHeat2005">#REF!</definedName>
    <definedName name="AnnHeat2006" localSheetId="24">#REF!</definedName>
    <definedName name="AnnHeat2006">#REF!</definedName>
    <definedName name="AnnHeat2007" localSheetId="24">#REF!</definedName>
    <definedName name="AnnHeat2007">#REF!</definedName>
    <definedName name="AnnHeat2008" localSheetId="24">#REF!</definedName>
    <definedName name="AnnHeat2008">#REF!</definedName>
    <definedName name="AnnHeat2009" localSheetId="24">#REF!</definedName>
    <definedName name="AnnHeat2009">#REF!</definedName>
    <definedName name="AnnHeat2010" localSheetId="24">#REF!</definedName>
    <definedName name="AnnHeat2010">#REF!</definedName>
    <definedName name="AnnHeat2011" localSheetId="24">#REF!</definedName>
    <definedName name="AnnHeat2011">#REF!</definedName>
    <definedName name="AnnHeat2012" localSheetId="24">#REF!</definedName>
    <definedName name="AnnHeat2012">#REF!</definedName>
    <definedName name="AnnHeat2013" localSheetId="24">#REF!</definedName>
    <definedName name="AnnHeat2013">#REF!</definedName>
    <definedName name="AnnHeat2014" localSheetId="24">#REF!</definedName>
    <definedName name="AnnHeat2014">#REF!</definedName>
    <definedName name="AnnHeat2015" localSheetId="24">#REF!</definedName>
    <definedName name="AnnHeat2015">#REF!</definedName>
    <definedName name="AnnHeat2016" localSheetId="24">#REF!</definedName>
    <definedName name="AnnHeat2016">#REF!</definedName>
    <definedName name="AnnHeat2017" localSheetId="24">#REF!</definedName>
    <definedName name="AnnHeat2017">#REF!</definedName>
    <definedName name="AnnHeat2018" localSheetId="24">#REF!</definedName>
    <definedName name="AnnHeat2018">#REF!</definedName>
    <definedName name="AnnHeat2019" localSheetId="24">#REF!</definedName>
    <definedName name="AnnHeat2019">#REF!</definedName>
    <definedName name="AnnHeat2020" localSheetId="24">#REF!</definedName>
    <definedName name="AnnHeat2020">#REF!</definedName>
    <definedName name="BaseShares" localSheetId="24">#REF!</definedName>
    <definedName name="BaseShares">#REF!</definedName>
    <definedName name="ElectricSales_NENG" localSheetId="24">#REF!</definedName>
    <definedName name="ElectricSales_NENG">#REF!</definedName>
    <definedName name="MATL1980" localSheetId="24">#REF!</definedName>
    <definedName name="MATL1980">#REF!</definedName>
    <definedName name="MATL1981" localSheetId="24">#REF!</definedName>
    <definedName name="MATL1981">#REF!</definedName>
    <definedName name="MATL1982" localSheetId="24">#REF!</definedName>
    <definedName name="MATL1982">#REF!</definedName>
    <definedName name="MATL1983" localSheetId="24">#REF!</definedName>
    <definedName name="MATL1983">#REF!</definedName>
    <definedName name="MATL1984" localSheetId="24">#REF!</definedName>
    <definedName name="MATL1984">#REF!</definedName>
    <definedName name="MATL1985" localSheetId="24">#REF!</definedName>
    <definedName name="MATL1985">#REF!</definedName>
    <definedName name="MATL1986" localSheetId="24">#REF!</definedName>
    <definedName name="MATL1986">#REF!</definedName>
    <definedName name="MATL1987" localSheetId="24">#REF!</definedName>
    <definedName name="MATL1987">#REF!</definedName>
    <definedName name="MATL1988" localSheetId="24">#REF!</definedName>
    <definedName name="MATL1988">#REF!</definedName>
    <definedName name="MATL1989" localSheetId="24">#REF!</definedName>
    <definedName name="MATL1989">#REF!</definedName>
    <definedName name="MATL1990" localSheetId="24">#REF!</definedName>
    <definedName name="MATL1990">#REF!</definedName>
    <definedName name="MATL1991" localSheetId="24">#REF!</definedName>
    <definedName name="MATL1991">#REF!</definedName>
    <definedName name="MATL1992" localSheetId="24">#REF!</definedName>
    <definedName name="MATL1992">#REF!</definedName>
    <definedName name="MATL1993" localSheetId="24">#REF!</definedName>
    <definedName name="MATL1993">#REF!</definedName>
    <definedName name="MATL1994" localSheetId="24">#REF!</definedName>
    <definedName name="MATL1994">#REF!</definedName>
    <definedName name="MATL1995" localSheetId="24">#REF!</definedName>
    <definedName name="MATL1995">#REF!</definedName>
    <definedName name="MATL1996" localSheetId="24">#REF!</definedName>
    <definedName name="MATL1996">#REF!</definedName>
    <definedName name="MATL1997" localSheetId="24">#REF!</definedName>
    <definedName name="MATL1997">#REF!</definedName>
    <definedName name="MATL1998" localSheetId="24">#REF!</definedName>
    <definedName name="MATL1998">#REF!</definedName>
    <definedName name="MATL1999" localSheetId="24">#REF!</definedName>
    <definedName name="MATL1999">#REF!</definedName>
    <definedName name="MATL2000" localSheetId="24">#REF!</definedName>
    <definedName name="MATL2000">#REF!</definedName>
    <definedName name="MATL2001" localSheetId="24">#REF!</definedName>
    <definedName name="MATL2001">#REF!</definedName>
    <definedName name="MATL2002" localSheetId="24">#REF!</definedName>
    <definedName name="MATL2002">#REF!</definedName>
    <definedName name="MATL2003" localSheetId="24">#REF!</definedName>
    <definedName name="MATL2003">#REF!</definedName>
    <definedName name="MATL2004" localSheetId="24">#REF!</definedName>
    <definedName name="MATL2004">#REF!</definedName>
    <definedName name="MATL2005" localSheetId="24">#REF!</definedName>
    <definedName name="MATL2005">#REF!</definedName>
    <definedName name="MATL2006" localSheetId="24">#REF!</definedName>
    <definedName name="MATL2006">#REF!</definedName>
    <definedName name="MATL2007" localSheetId="24">#REF!</definedName>
    <definedName name="MATL2007">#REF!</definedName>
    <definedName name="MATL2008" localSheetId="24">#REF!</definedName>
    <definedName name="MATL2008">#REF!</definedName>
    <definedName name="MATL2009" localSheetId="24">#REF!</definedName>
    <definedName name="MATL2009">#REF!</definedName>
    <definedName name="MATL2010" localSheetId="24">#REF!</definedName>
    <definedName name="MATL2010">#REF!</definedName>
    <definedName name="MATL2011" localSheetId="24">#REF!</definedName>
    <definedName name="MATL2011">#REF!</definedName>
    <definedName name="MATL2012" localSheetId="24">#REF!</definedName>
    <definedName name="MATL2012">#REF!</definedName>
    <definedName name="MATL2013" localSheetId="24">#REF!</definedName>
    <definedName name="MATL2013">#REF!</definedName>
    <definedName name="MATL2014" localSheetId="24">#REF!</definedName>
    <definedName name="MATL2014">#REF!</definedName>
    <definedName name="MATL2015" localSheetId="24">#REF!</definedName>
    <definedName name="MATL2015">#REF!</definedName>
    <definedName name="MATL2016" localSheetId="24">#REF!</definedName>
    <definedName name="MATL2016">#REF!</definedName>
    <definedName name="MATL2017" localSheetId="24">#REF!</definedName>
    <definedName name="MATL2017">#REF!</definedName>
    <definedName name="MATL2018" localSheetId="24">#REF!</definedName>
    <definedName name="MATL2018">#REF!</definedName>
    <definedName name="MATL2019" localSheetId="24">#REF!</definedName>
    <definedName name="MATL2019">#REF!</definedName>
    <definedName name="MATL2020" localSheetId="24">#REF!</definedName>
    <definedName name="MATL2020">#REF!</definedName>
    <definedName name="MonMult1" localSheetId="24">#REF!</definedName>
    <definedName name="MonMult1">#REF!</definedName>
    <definedName name="MonMult10" localSheetId="24">#REF!</definedName>
    <definedName name="MonMult10">#REF!</definedName>
    <definedName name="MonMult11" localSheetId="24">#REF!</definedName>
    <definedName name="MonMult11">#REF!</definedName>
    <definedName name="MonMult12" localSheetId="24">#REF!</definedName>
    <definedName name="MonMult12">#REF!</definedName>
    <definedName name="MonMult2" localSheetId="24">#REF!</definedName>
    <definedName name="MonMult2">#REF!</definedName>
    <definedName name="MonMult3" localSheetId="24">#REF!</definedName>
    <definedName name="MonMult3">#REF!</definedName>
    <definedName name="MonMult4" localSheetId="24">#REF!</definedName>
    <definedName name="MonMult4">#REF!</definedName>
    <definedName name="MonMult5" localSheetId="24">#REF!</definedName>
    <definedName name="MonMult5">#REF!</definedName>
    <definedName name="MonMult6" localSheetId="24">#REF!</definedName>
    <definedName name="MonMult6">#REF!</definedName>
    <definedName name="MonMult7" localSheetId="24">#REF!</definedName>
    <definedName name="MonMult7">#REF!</definedName>
    <definedName name="MonMult8" localSheetId="24">#REF!</definedName>
    <definedName name="MonMult8">#REF!</definedName>
    <definedName name="MonMult9" localSheetId="24">#REF!</definedName>
    <definedName name="MonMult9">#REF!</definedName>
    <definedName name="NENG1980" localSheetId="24">#REF!</definedName>
    <definedName name="NENG1980">#REF!</definedName>
    <definedName name="NENG1981" localSheetId="24">#REF!</definedName>
    <definedName name="NENG1981">#REF!</definedName>
    <definedName name="NENG1982" localSheetId="24">#REF!</definedName>
    <definedName name="NENG1982">#REF!</definedName>
    <definedName name="NENG1983" localSheetId="24">#REF!</definedName>
    <definedName name="NENG1983">#REF!</definedName>
    <definedName name="NENG1984" localSheetId="24">#REF!</definedName>
    <definedName name="NENG1984">#REF!</definedName>
    <definedName name="NENG1985" localSheetId="24">#REF!</definedName>
    <definedName name="NENG1985">#REF!</definedName>
    <definedName name="NENG1986" localSheetId="24">#REF!</definedName>
    <definedName name="NENG1986">#REF!</definedName>
    <definedName name="NENG1987" localSheetId="24">#REF!</definedName>
    <definedName name="NENG1987">#REF!</definedName>
    <definedName name="NENG1988" localSheetId="24">#REF!</definedName>
    <definedName name="NENG1988">#REF!</definedName>
    <definedName name="NENG1989" localSheetId="24">#REF!</definedName>
    <definedName name="NENG1989">#REF!</definedName>
    <definedName name="NENG1990" localSheetId="24">#REF!</definedName>
    <definedName name="NENG1990">#REF!</definedName>
    <definedName name="NENG1991" localSheetId="24">#REF!</definedName>
    <definedName name="NENG1991">#REF!</definedName>
    <definedName name="NENG1992" localSheetId="24">#REF!</definedName>
    <definedName name="NENG1992">#REF!</definedName>
    <definedName name="NENG1993" localSheetId="24">#REF!</definedName>
    <definedName name="NENG1993">#REF!</definedName>
    <definedName name="NENG1994" localSheetId="24">#REF!</definedName>
    <definedName name="NENG1994">#REF!</definedName>
    <definedName name="NENG1995" localSheetId="24">#REF!</definedName>
    <definedName name="NENG1995">#REF!</definedName>
    <definedName name="NENG1996" localSheetId="24">#REF!</definedName>
    <definedName name="NENG1996">#REF!</definedName>
    <definedName name="NENG1997" localSheetId="24">#REF!</definedName>
    <definedName name="NENG1997">#REF!</definedName>
    <definedName name="NENG1998" localSheetId="24">#REF!</definedName>
    <definedName name="NENG1998">#REF!</definedName>
    <definedName name="NENG1999" localSheetId="24">#REF!</definedName>
    <definedName name="NENG1999">#REF!</definedName>
    <definedName name="NENG2000" localSheetId="24">#REF!</definedName>
    <definedName name="NENG2000">#REF!</definedName>
    <definedName name="NENG2001" localSheetId="24">#REF!</definedName>
    <definedName name="NENG2001">#REF!</definedName>
    <definedName name="NENG2002" localSheetId="24">#REF!</definedName>
    <definedName name="NENG2002">#REF!</definedName>
    <definedName name="NENG2003" localSheetId="24">#REF!</definedName>
    <definedName name="NENG2003">#REF!</definedName>
    <definedName name="NENG2004" localSheetId="24">#REF!</definedName>
    <definedName name="NENG2004">#REF!</definedName>
    <definedName name="NENG2005" localSheetId="24">#REF!</definedName>
    <definedName name="NENG2005">#REF!</definedName>
    <definedName name="NENG2006" localSheetId="24">#REF!</definedName>
    <definedName name="NENG2006">#REF!</definedName>
    <definedName name="NENG2007" localSheetId="24">#REF!</definedName>
    <definedName name="NENG2007">#REF!</definedName>
    <definedName name="NENG2008" localSheetId="24">#REF!</definedName>
    <definedName name="NENG2008">#REF!</definedName>
    <definedName name="NENG2009" localSheetId="24">#REF!</definedName>
    <definedName name="NENG2009">#REF!</definedName>
    <definedName name="NENG2010" localSheetId="24">#REF!</definedName>
    <definedName name="NENG2010">#REF!</definedName>
    <definedName name="NENG2011" localSheetId="24">#REF!</definedName>
    <definedName name="NENG2011">#REF!</definedName>
    <definedName name="NENG2012" localSheetId="24">#REF!</definedName>
    <definedName name="NENG2012">#REF!</definedName>
    <definedName name="NENG2013" localSheetId="24">#REF!</definedName>
    <definedName name="NENG2013">#REF!</definedName>
    <definedName name="NENG2014" localSheetId="24">#REF!</definedName>
    <definedName name="NENG2014">#REF!</definedName>
    <definedName name="NENG2015" localSheetId="24">#REF!</definedName>
    <definedName name="NENG2015">#REF!</definedName>
    <definedName name="NENG2016" localSheetId="24">#REF!</definedName>
    <definedName name="NENG2016">#REF!</definedName>
    <definedName name="NENG2017" localSheetId="24">#REF!</definedName>
    <definedName name="NENG2017">#REF!</definedName>
    <definedName name="NENG2018" localSheetId="24">#REF!</definedName>
    <definedName name="NENG2018">#REF!</definedName>
    <definedName name="NENG2019" localSheetId="24">#REF!</definedName>
    <definedName name="NENG2019">#REF!</definedName>
    <definedName name="NENG2020" localSheetId="24">#REF!</definedName>
    <definedName name="NENG2020">#REF!</definedName>
    <definedName name="_xlnm.Print_Area" localSheetId="4">'KU BaseYrInput'!$A$1:$O$44</definedName>
    <definedName name="_xlnm.Print_Area" localSheetId="6">'KU Efficiency'!$A$1:$K$49</definedName>
    <definedName name="_xlnm.Print_Area" localSheetId="7">'KU Shares'!$A$1:$N$49</definedName>
    <definedName name="_xlnm.Print_Area" localSheetId="22">'LE AnnualIndices'!$A$1:$L$76</definedName>
    <definedName name="_xlnm.Print_Area" localSheetId="18">'LE BaseYrInput'!$A$1:$O$44</definedName>
    <definedName name="_xlnm.Print_Area" localSheetId="17">'LE KY GSP'!$A$14:$S$582</definedName>
    <definedName name="_xlnm.Print_Area" localSheetId="36">'OD AnnualIndices'!$A$1:$L$74</definedName>
    <definedName name="_xlnm.Print_Area" localSheetId="32">'OD BaseYrInput'!$A$1:$O$44</definedName>
    <definedName name="_xlnm.Print_Titles" localSheetId="2">'KU UtilityData'!$1:$1</definedName>
    <definedName name="_xlnm.Print_Titles" localSheetId="12">'LE Data'!$2:$2</definedName>
    <definedName name="_xlnm.Print_Titles" localSheetId="17">'LE KY GSP'!$14:$14</definedName>
    <definedName name="_xlnm.Print_Titles" localSheetId="13">'LE UtilityData'!$1:$1</definedName>
    <definedName name="SATL1980" localSheetId="24">#REF!</definedName>
    <definedName name="SATL1980">#REF!</definedName>
    <definedName name="SATL1981" localSheetId="24">#REF!</definedName>
    <definedName name="SATL1981">#REF!</definedName>
    <definedName name="SATL1982" localSheetId="24">#REF!</definedName>
    <definedName name="SATL1982">#REF!</definedName>
    <definedName name="SATL1983" localSheetId="24">#REF!</definedName>
    <definedName name="SATL1983">#REF!</definedName>
    <definedName name="SATL1984" localSheetId="24">#REF!</definedName>
    <definedName name="SATL1984">#REF!</definedName>
    <definedName name="SATL1985" localSheetId="24">#REF!</definedName>
    <definedName name="SATL1985">#REF!</definedName>
    <definedName name="SATL1986" localSheetId="24">#REF!</definedName>
    <definedName name="SATL1986">#REF!</definedName>
    <definedName name="SATL1987" localSheetId="24">#REF!</definedName>
    <definedName name="SATL1987">#REF!</definedName>
    <definedName name="SATL1988" localSheetId="24">#REF!</definedName>
    <definedName name="SATL1988">#REF!</definedName>
    <definedName name="SATL1989" localSheetId="24">#REF!</definedName>
    <definedName name="SATL1989">#REF!</definedName>
    <definedName name="SATL1990" localSheetId="24">#REF!</definedName>
    <definedName name="SATL1990">#REF!</definedName>
    <definedName name="SATL1991" localSheetId="24">#REF!</definedName>
    <definedName name="SATL1991">#REF!</definedName>
    <definedName name="SATL1992" localSheetId="24">#REF!</definedName>
    <definedName name="SATL1992">#REF!</definedName>
    <definedName name="SATL1993" localSheetId="24">#REF!</definedName>
    <definedName name="SATL1993">#REF!</definedName>
    <definedName name="SATL1994" localSheetId="24">#REF!</definedName>
    <definedName name="SATL1994">#REF!</definedName>
    <definedName name="SATL1995" localSheetId="24">#REF!</definedName>
    <definedName name="SATL1995">#REF!</definedName>
    <definedName name="SATL1996" localSheetId="24">#REF!</definedName>
    <definedName name="SATL1996">#REF!</definedName>
    <definedName name="SATL1997" localSheetId="24">#REF!</definedName>
    <definedName name="SATL1997">#REF!</definedName>
    <definedName name="SATL1998" localSheetId="24">#REF!</definedName>
    <definedName name="SATL1998">#REF!</definedName>
    <definedName name="SATL1999" localSheetId="24">#REF!</definedName>
    <definedName name="SATL1999">#REF!</definedName>
    <definedName name="SATL2000" localSheetId="24">#REF!</definedName>
    <definedName name="SATL2000">#REF!</definedName>
    <definedName name="SATL2001" localSheetId="24">#REF!</definedName>
    <definedName name="SATL2001">#REF!</definedName>
    <definedName name="SATL2002" localSheetId="24">#REF!</definedName>
    <definedName name="SATL2002">#REF!</definedName>
    <definedName name="SATL2003" localSheetId="24">#REF!</definedName>
    <definedName name="SATL2003">#REF!</definedName>
    <definedName name="SATL2004" localSheetId="24">#REF!</definedName>
    <definedName name="SATL2004">#REF!</definedName>
    <definedName name="SATL2005" localSheetId="24">#REF!</definedName>
    <definedName name="SATL2005">#REF!</definedName>
    <definedName name="SATL2006" localSheetId="24">#REF!</definedName>
    <definedName name="SATL2006">#REF!</definedName>
    <definedName name="SATL2007" localSheetId="24">#REF!</definedName>
    <definedName name="SATL2007">#REF!</definedName>
    <definedName name="SATL2008" localSheetId="24">#REF!</definedName>
    <definedName name="SATL2008">#REF!</definedName>
    <definedName name="SATL2009" localSheetId="24">#REF!</definedName>
    <definedName name="SATL2009">#REF!</definedName>
    <definedName name="SATL2010" localSheetId="24">#REF!</definedName>
    <definedName name="SATL2010">#REF!</definedName>
    <definedName name="SATL2011" localSheetId="24">#REF!</definedName>
    <definedName name="SATL2011">#REF!</definedName>
    <definedName name="SATL2012" localSheetId="24">#REF!</definedName>
    <definedName name="SATL2012">#REF!</definedName>
    <definedName name="SATL2013" localSheetId="24">#REF!</definedName>
    <definedName name="SATL2013">#REF!</definedName>
    <definedName name="SATL2014" localSheetId="24">#REF!</definedName>
    <definedName name="SATL2014">#REF!</definedName>
    <definedName name="SATL2015" localSheetId="24">#REF!</definedName>
    <definedName name="SATL2015">#REF!</definedName>
    <definedName name="SATL2016" localSheetId="24">#REF!</definedName>
    <definedName name="SATL2016">#REF!</definedName>
    <definedName name="SATL2017" localSheetId="24">#REF!</definedName>
    <definedName name="SATL2017">#REF!</definedName>
    <definedName name="SATL2018" localSheetId="24">#REF!</definedName>
    <definedName name="SATL2018">#REF!</definedName>
    <definedName name="SATL2019" localSheetId="24">#REF!</definedName>
    <definedName name="SATL2019">#REF!</definedName>
    <definedName name="SATL2020" localSheetId="24">#REF!</definedName>
    <definedName name="SATL2020">#REF!</definedName>
  </definedNames>
  <calcPr calcId="145621"/>
  <pivotCaches>
    <pivotCache cacheId="87" r:id="rId39"/>
    <pivotCache cacheId="88" r:id="rId40"/>
    <pivotCache cacheId="89" r:id="rId41"/>
    <pivotCache cacheId="90" r:id="rId42"/>
    <pivotCache cacheId="91" r:id="rId43"/>
  </pivotCaches>
</workbook>
</file>

<file path=xl/calcChain.xml><?xml version="1.0" encoding="utf-8"?>
<calcChain xmlns="http://schemas.openxmlformats.org/spreadsheetml/2006/main">
  <c r="A33" i="48" l="1"/>
  <c r="A34" i="48" s="1"/>
  <c r="A35" i="48" s="1"/>
  <c r="A36" i="48" s="1"/>
  <c r="A37" i="48" s="1"/>
  <c r="A38" i="48" s="1"/>
  <c r="A39" i="48" s="1"/>
  <c r="A40" i="48" s="1"/>
  <c r="A41" i="48" s="1"/>
  <c r="A42" i="48" s="1"/>
  <c r="A3" i="47"/>
  <c r="A4" i="47" s="1"/>
  <c r="A5" i="47" s="1"/>
  <c r="A6" i="47" s="1"/>
  <c r="A7" i="47" s="1"/>
  <c r="A8" i="47" s="1"/>
  <c r="A9" i="47" s="1"/>
  <c r="A10" i="47" s="1"/>
  <c r="A11" i="47" s="1"/>
  <c r="A12" i="47" s="1"/>
  <c r="A13" i="47" s="1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A45" i="47" s="1"/>
  <c r="A46" i="47" s="1"/>
  <c r="A47" i="47" s="1"/>
  <c r="A48" i="47" s="1"/>
  <c r="A49" i="47" s="1"/>
  <c r="A34" i="46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33" i="46"/>
  <c r="Q40" i="45"/>
  <c r="Q41" i="45" s="1"/>
  <c r="Q42" i="45" s="1"/>
  <c r="Q43" i="45" s="1"/>
  <c r="Q44" i="45" s="1"/>
  <c r="Q45" i="45" s="1"/>
  <c r="Q46" i="45" s="1"/>
  <c r="Q47" i="45" s="1"/>
  <c r="Q48" i="45" s="1"/>
  <c r="Q49" i="45" s="1"/>
  <c r="Q39" i="45"/>
  <c r="H39" i="45"/>
  <c r="H40" i="45" s="1"/>
  <c r="H41" i="45" s="1"/>
  <c r="H42" i="45" s="1"/>
  <c r="H43" i="45" s="1"/>
  <c r="H44" i="45" s="1"/>
  <c r="H45" i="45" s="1"/>
  <c r="H46" i="45" s="1"/>
  <c r="H47" i="45" s="1"/>
  <c r="H48" i="45" s="1"/>
  <c r="H49" i="45" s="1"/>
  <c r="D39" i="45"/>
  <c r="D40" i="45" s="1"/>
  <c r="D41" i="45" s="1"/>
  <c r="D42" i="45" s="1"/>
  <c r="D43" i="45" s="1"/>
  <c r="D44" i="45" s="1"/>
  <c r="D45" i="45" s="1"/>
  <c r="D46" i="45" s="1"/>
  <c r="D47" i="45" s="1"/>
  <c r="D48" i="45" s="1"/>
  <c r="D49" i="45" s="1"/>
  <c r="Q38" i="45"/>
  <c r="P38" i="45"/>
  <c r="P39" i="45" s="1"/>
  <c r="P40" i="45" s="1"/>
  <c r="P41" i="45" s="1"/>
  <c r="P42" i="45" s="1"/>
  <c r="P43" i="45" s="1"/>
  <c r="P44" i="45" s="1"/>
  <c r="P45" i="45" s="1"/>
  <c r="P46" i="45" s="1"/>
  <c r="P47" i="45" s="1"/>
  <c r="P48" i="45" s="1"/>
  <c r="P49" i="45" s="1"/>
  <c r="O38" i="45"/>
  <c r="O39" i="45" s="1"/>
  <c r="O40" i="45" s="1"/>
  <c r="O41" i="45" s="1"/>
  <c r="O42" i="45" s="1"/>
  <c r="O43" i="45" s="1"/>
  <c r="O44" i="45" s="1"/>
  <c r="O45" i="45" s="1"/>
  <c r="O46" i="45" s="1"/>
  <c r="O47" i="45" s="1"/>
  <c r="O48" i="45" s="1"/>
  <c r="O49" i="45" s="1"/>
  <c r="N38" i="45"/>
  <c r="N39" i="45" s="1"/>
  <c r="N40" i="45" s="1"/>
  <c r="N41" i="45" s="1"/>
  <c r="N42" i="45" s="1"/>
  <c r="N43" i="45" s="1"/>
  <c r="N44" i="45" s="1"/>
  <c r="N45" i="45" s="1"/>
  <c r="N46" i="45" s="1"/>
  <c r="N47" i="45" s="1"/>
  <c r="N48" i="45" s="1"/>
  <c r="N49" i="45" s="1"/>
  <c r="K38" i="45"/>
  <c r="K39" i="45" s="1"/>
  <c r="K40" i="45" s="1"/>
  <c r="K41" i="45" s="1"/>
  <c r="K42" i="45" s="1"/>
  <c r="K43" i="45" s="1"/>
  <c r="K44" i="45" s="1"/>
  <c r="K45" i="45" s="1"/>
  <c r="K46" i="45" s="1"/>
  <c r="K47" i="45" s="1"/>
  <c r="K48" i="45" s="1"/>
  <c r="K49" i="45" s="1"/>
  <c r="J38" i="45"/>
  <c r="J39" i="45" s="1"/>
  <c r="J40" i="45" s="1"/>
  <c r="J41" i="45" s="1"/>
  <c r="J42" i="45" s="1"/>
  <c r="J43" i="45" s="1"/>
  <c r="J44" i="45" s="1"/>
  <c r="J45" i="45" s="1"/>
  <c r="J46" i="45" s="1"/>
  <c r="J47" i="45" s="1"/>
  <c r="J48" i="45" s="1"/>
  <c r="J49" i="45" s="1"/>
  <c r="I38" i="45"/>
  <c r="I39" i="45" s="1"/>
  <c r="I40" i="45" s="1"/>
  <c r="I41" i="45" s="1"/>
  <c r="I42" i="45" s="1"/>
  <c r="I43" i="45" s="1"/>
  <c r="I44" i="45" s="1"/>
  <c r="I45" i="45" s="1"/>
  <c r="I46" i="45" s="1"/>
  <c r="I47" i="45" s="1"/>
  <c r="I48" i="45" s="1"/>
  <c r="I49" i="45" s="1"/>
  <c r="H38" i="45"/>
  <c r="D38" i="45"/>
  <c r="C38" i="45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M5" i="45"/>
  <c r="M6" i="45" s="1"/>
  <c r="B5" i="45"/>
  <c r="M4" i="45"/>
  <c r="F4" i="45" s="1"/>
  <c r="E4" i="45"/>
  <c r="B4" i="45"/>
  <c r="M3" i="45"/>
  <c r="G3" i="45"/>
  <c r="F3" i="45"/>
  <c r="E3" i="45"/>
  <c r="B3" i="45"/>
  <c r="G2" i="45"/>
  <c r="F2" i="45"/>
  <c r="E2" i="45"/>
  <c r="B2" i="45"/>
  <c r="F45" i="44"/>
  <c r="F46" i="44" s="1"/>
  <c r="F47" i="44" s="1"/>
  <c r="F48" i="44" s="1"/>
  <c r="F49" i="44" s="1"/>
  <c r="J43" i="44"/>
  <c r="J44" i="44" s="1"/>
  <c r="J45" i="44" s="1"/>
  <c r="J46" i="44" s="1"/>
  <c r="J47" i="44" s="1"/>
  <c r="J48" i="44" s="1"/>
  <c r="J49" i="44" s="1"/>
  <c r="F43" i="44"/>
  <c r="F44" i="44" s="1"/>
  <c r="E43" i="44"/>
  <c r="E44" i="44" s="1"/>
  <c r="E45" i="44" s="1"/>
  <c r="E46" i="44" s="1"/>
  <c r="E47" i="44" s="1"/>
  <c r="E48" i="44" s="1"/>
  <c r="E49" i="44" s="1"/>
  <c r="K43" i="44"/>
  <c r="K44" i="44" s="1"/>
  <c r="K45" i="44" s="1"/>
  <c r="K46" i="44" s="1"/>
  <c r="K47" i="44" s="1"/>
  <c r="K48" i="44" s="1"/>
  <c r="K49" i="44" s="1"/>
  <c r="G43" i="44"/>
  <c r="G44" i="44" s="1"/>
  <c r="G45" i="44" s="1"/>
  <c r="G46" i="44" s="1"/>
  <c r="G47" i="44" s="1"/>
  <c r="G48" i="44" s="1"/>
  <c r="G49" i="44" s="1"/>
  <c r="D43" i="44"/>
  <c r="D44" i="44" s="1"/>
  <c r="D45" i="44" s="1"/>
  <c r="D46" i="44" s="1"/>
  <c r="D47" i="44" s="1"/>
  <c r="D48" i="44" s="1"/>
  <c r="D49" i="44" s="1"/>
  <c r="C43" i="44"/>
  <c r="C44" i="44" s="1"/>
  <c r="C45" i="44" s="1"/>
  <c r="C46" i="44" s="1"/>
  <c r="C47" i="44" s="1"/>
  <c r="C48" i="44" s="1"/>
  <c r="C49" i="44" s="1"/>
  <c r="I43" i="44"/>
  <c r="I44" i="44" s="1"/>
  <c r="I45" i="44" s="1"/>
  <c r="I46" i="44" s="1"/>
  <c r="I47" i="44" s="1"/>
  <c r="I48" i="44" s="1"/>
  <c r="I49" i="44" s="1"/>
  <c r="B43" i="44"/>
  <c r="B44" i="44" s="1"/>
  <c r="B45" i="44" s="1"/>
  <c r="B46" i="44" s="1"/>
  <c r="B47" i="44" s="1"/>
  <c r="B48" i="44" s="1"/>
  <c r="B49" i="44" s="1"/>
  <c r="A37" i="44"/>
  <c r="A36" i="44"/>
  <c r="A33" i="44"/>
  <c r="A34" i="44" s="1"/>
  <c r="A35" i="44" s="1"/>
  <c r="J10" i="48"/>
  <c r="J9" i="48" s="1"/>
  <c r="I10" i="48"/>
  <c r="I9" i="48" s="1"/>
  <c r="AB23" i="43"/>
  <c r="K23" i="43" s="1"/>
  <c r="K24" i="43" s="1"/>
  <c r="M23" i="43"/>
  <c r="M24" i="43" s="1"/>
  <c r="L23" i="43"/>
  <c r="L24" i="43" s="1"/>
  <c r="J23" i="43"/>
  <c r="J24" i="43" s="1"/>
  <c r="I23" i="43"/>
  <c r="I24" i="43" s="1"/>
  <c r="H23" i="43"/>
  <c r="H24" i="43" s="1"/>
  <c r="F23" i="43"/>
  <c r="F24" i="43" s="1"/>
  <c r="E23" i="43"/>
  <c r="E24" i="43" s="1"/>
  <c r="D23" i="43"/>
  <c r="D24" i="43" s="1"/>
  <c r="M18" i="43"/>
  <c r="L18" i="43"/>
  <c r="I18" i="43"/>
  <c r="H18" i="43"/>
  <c r="E18" i="43"/>
  <c r="D18" i="43"/>
  <c r="N17" i="43"/>
  <c r="J18" i="43" s="1"/>
  <c r="M15" i="43"/>
  <c r="L15" i="43"/>
  <c r="K15" i="43"/>
  <c r="J15" i="43"/>
  <c r="I15" i="43"/>
  <c r="H15" i="43"/>
  <c r="G15" i="43"/>
  <c r="F15" i="43"/>
  <c r="E15" i="43"/>
  <c r="D15" i="43"/>
  <c r="C15" i="43"/>
  <c r="H487" i="40"/>
  <c r="H490" i="40" s="1"/>
  <c r="H493" i="40" s="1"/>
  <c r="H496" i="40" s="1"/>
  <c r="H499" i="40" s="1"/>
  <c r="H502" i="40" s="1"/>
  <c r="H505" i="40" s="1"/>
  <c r="H485" i="40"/>
  <c r="H488" i="40" s="1"/>
  <c r="H491" i="40" s="1"/>
  <c r="H494" i="40" s="1"/>
  <c r="H497" i="40" s="1"/>
  <c r="H500" i="40" s="1"/>
  <c r="H503" i="40" s="1"/>
  <c r="H484" i="40"/>
  <c r="H483" i="40"/>
  <c r="H486" i="40" s="1"/>
  <c r="H489" i="40" s="1"/>
  <c r="H492" i="40" s="1"/>
  <c r="H495" i="40" s="1"/>
  <c r="H498" i="40" s="1"/>
  <c r="H501" i="40" s="1"/>
  <c r="H504" i="40" s="1"/>
  <c r="H482" i="40"/>
  <c r="B378" i="40"/>
  <c r="B390" i="40" s="1"/>
  <c r="B402" i="40" s="1"/>
  <c r="B414" i="40" s="1"/>
  <c r="B426" i="40" s="1"/>
  <c r="B438" i="40" s="1"/>
  <c r="B450" i="40" s="1"/>
  <c r="B462" i="40" s="1"/>
  <c r="B474" i="40" s="1"/>
  <c r="B486" i="40" s="1"/>
  <c r="B498" i="40" s="1"/>
  <c r="A375" i="40"/>
  <c r="G374" i="40"/>
  <c r="G386" i="40" s="1"/>
  <c r="G398" i="40" s="1"/>
  <c r="G410" i="40" s="1"/>
  <c r="G422" i="40" s="1"/>
  <c r="G434" i="40" s="1"/>
  <c r="G446" i="40" s="1"/>
  <c r="G458" i="40" s="1"/>
  <c r="G470" i="40" s="1"/>
  <c r="G482" i="40" s="1"/>
  <c r="G494" i="40" s="1"/>
  <c r="G373" i="40"/>
  <c r="G385" i="40" s="1"/>
  <c r="G397" i="40" s="1"/>
  <c r="G409" i="40" s="1"/>
  <c r="G421" i="40" s="1"/>
  <c r="G433" i="40" s="1"/>
  <c r="G445" i="40" s="1"/>
  <c r="G457" i="40" s="1"/>
  <c r="G469" i="40" s="1"/>
  <c r="G481" i="40" s="1"/>
  <c r="G493" i="40" s="1"/>
  <c r="G505" i="40" s="1"/>
  <c r="B373" i="40"/>
  <c r="B385" i="40" s="1"/>
  <c r="B397" i="40" s="1"/>
  <c r="B409" i="40" s="1"/>
  <c r="B421" i="40" s="1"/>
  <c r="B433" i="40" s="1"/>
  <c r="B445" i="40" s="1"/>
  <c r="B457" i="40" s="1"/>
  <c r="B469" i="40" s="1"/>
  <c r="B481" i="40" s="1"/>
  <c r="B493" i="40" s="1"/>
  <c r="B505" i="40" s="1"/>
  <c r="A373" i="40"/>
  <c r="A385" i="40" s="1"/>
  <c r="G372" i="40"/>
  <c r="G384" i="40" s="1"/>
  <c r="G396" i="40" s="1"/>
  <c r="G408" i="40" s="1"/>
  <c r="G420" i="40" s="1"/>
  <c r="G432" i="40" s="1"/>
  <c r="G444" i="40" s="1"/>
  <c r="G456" i="40" s="1"/>
  <c r="G468" i="40" s="1"/>
  <c r="G480" i="40" s="1"/>
  <c r="G492" i="40" s="1"/>
  <c r="G504" i="40" s="1"/>
  <c r="B372" i="40"/>
  <c r="B384" i="40" s="1"/>
  <c r="B396" i="40" s="1"/>
  <c r="B408" i="40" s="1"/>
  <c r="B420" i="40" s="1"/>
  <c r="B432" i="40" s="1"/>
  <c r="B444" i="40" s="1"/>
  <c r="B456" i="40" s="1"/>
  <c r="B468" i="40" s="1"/>
  <c r="B480" i="40" s="1"/>
  <c r="B492" i="40" s="1"/>
  <c r="B504" i="40" s="1"/>
  <c r="A372" i="40"/>
  <c r="G371" i="40"/>
  <c r="G383" i="40" s="1"/>
  <c r="G395" i="40" s="1"/>
  <c r="G407" i="40" s="1"/>
  <c r="G419" i="40" s="1"/>
  <c r="G431" i="40" s="1"/>
  <c r="G443" i="40" s="1"/>
  <c r="G455" i="40" s="1"/>
  <c r="G467" i="40" s="1"/>
  <c r="G479" i="40" s="1"/>
  <c r="G491" i="40" s="1"/>
  <c r="G503" i="40" s="1"/>
  <c r="B371" i="40"/>
  <c r="B383" i="40" s="1"/>
  <c r="B395" i="40" s="1"/>
  <c r="B407" i="40" s="1"/>
  <c r="B419" i="40" s="1"/>
  <c r="B431" i="40" s="1"/>
  <c r="B443" i="40" s="1"/>
  <c r="B455" i="40" s="1"/>
  <c r="B467" i="40" s="1"/>
  <c r="B479" i="40" s="1"/>
  <c r="B491" i="40" s="1"/>
  <c r="B503" i="40" s="1"/>
  <c r="A371" i="40"/>
  <c r="G370" i="40"/>
  <c r="G382" i="40" s="1"/>
  <c r="G394" i="40" s="1"/>
  <c r="G406" i="40" s="1"/>
  <c r="G418" i="40" s="1"/>
  <c r="G430" i="40" s="1"/>
  <c r="G442" i="40" s="1"/>
  <c r="G454" i="40" s="1"/>
  <c r="G466" i="40" s="1"/>
  <c r="G478" i="40" s="1"/>
  <c r="G490" i="40" s="1"/>
  <c r="G502" i="40" s="1"/>
  <c r="B370" i="40"/>
  <c r="B382" i="40" s="1"/>
  <c r="B394" i="40" s="1"/>
  <c r="B406" i="40" s="1"/>
  <c r="B418" i="40" s="1"/>
  <c r="B430" i="40" s="1"/>
  <c r="B442" i="40" s="1"/>
  <c r="B454" i="40" s="1"/>
  <c r="B466" i="40" s="1"/>
  <c r="B478" i="40" s="1"/>
  <c r="B490" i="40" s="1"/>
  <c r="B502" i="40" s="1"/>
  <c r="A370" i="40"/>
  <c r="G369" i="40"/>
  <c r="G381" i="40" s="1"/>
  <c r="G393" i="40" s="1"/>
  <c r="G405" i="40" s="1"/>
  <c r="G417" i="40" s="1"/>
  <c r="G429" i="40" s="1"/>
  <c r="G441" i="40" s="1"/>
  <c r="G453" i="40" s="1"/>
  <c r="G465" i="40" s="1"/>
  <c r="G477" i="40" s="1"/>
  <c r="G489" i="40" s="1"/>
  <c r="G501" i="40" s="1"/>
  <c r="B369" i="40"/>
  <c r="B381" i="40" s="1"/>
  <c r="B393" i="40" s="1"/>
  <c r="B405" i="40" s="1"/>
  <c r="B417" i="40" s="1"/>
  <c r="B429" i="40" s="1"/>
  <c r="B441" i="40" s="1"/>
  <c r="B453" i="40" s="1"/>
  <c r="B465" i="40" s="1"/>
  <c r="B477" i="40" s="1"/>
  <c r="B489" i="40" s="1"/>
  <c r="B501" i="40" s="1"/>
  <c r="A369" i="40"/>
  <c r="A381" i="40" s="1"/>
  <c r="G368" i="40"/>
  <c r="G380" i="40" s="1"/>
  <c r="G392" i="40" s="1"/>
  <c r="G404" i="40" s="1"/>
  <c r="G416" i="40" s="1"/>
  <c r="G428" i="40" s="1"/>
  <c r="G440" i="40" s="1"/>
  <c r="G452" i="40" s="1"/>
  <c r="G464" i="40" s="1"/>
  <c r="G476" i="40" s="1"/>
  <c r="G488" i="40" s="1"/>
  <c r="G500" i="40" s="1"/>
  <c r="B368" i="40"/>
  <c r="B380" i="40" s="1"/>
  <c r="B392" i="40" s="1"/>
  <c r="B404" i="40" s="1"/>
  <c r="B416" i="40" s="1"/>
  <c r="B428" i="40" s="1"/>
  <c r="B440" i="40" s="1"/>
  <c r="B452" i="40" s="1"/>
  <c r="B464" i="40" s="1"/>
  <c r="B476" i="40" s="1"/>
  <c r="B488" i="40" s="1"/>
  <c r="B500" i="40" s="1"/>
  <c r="A368" i="40"/>
  <c r="A380" i="40" s="1"/>
  <c r="G367" i="40"/>
  <c r="G379" i="40" s="1"/>
  <c r="G391" i="40" s="1"/>
  <c r="G403" i="40" s="1"/>
  <c r="G415" i="40" s="1"/>
  <c r="G427" i="40" s="1"/>
  <c r="G439" i="40" s="1"/>
  <c r="G451" i="40" s="1"/>
  <c r="G463" i="40" s="1"/>
  <c r="G475" i="40" s="1"/>
  <c r="G487" i="40" s="1"/>
  <c r="G499" i="40" s="1"/>
  <c r="B367" i="40"/>
  <c r="B379" i="40" s="1"/>
  <c r="B391" i="40" s="1"/>
  <c r="B403" i="40" s="1"/>
  <c r="B415" i="40" s="1"/>
  <c r="B427" i="40" s="1"/>
  <c r="B439" i="40" s="1"/>
  <c r="B451" i="40" s="1"/>
  <c r="B463" i="40" s="1"/>
  <c r="B475" i="40" s="1"/>
  <c r="B487" i="40" s="1"/>
  <c r="B499" i="40" s="1"/>
  <c r="A367" i="40"/>
  <c r="A379" i="40" s="1"/>
  <c r="G366" i="40"/>
  <c r="G378" i="40" s="1"/>
  <c r="G390" i="40" s="1"/>
  <c r="G402" i="40" s="1"/>
  <c r="G414" i="40" s="1"/>
  <c r="G426" i="40" s="1"/>
  <c r="G438" i="40" s="1"/>
  <c r="G450" i="40" s="1"/>
  <c r="G462" i="40" s="1"/>
  <c r="G474" i="40" s="1"/>
  <c r="G486" i="40" s="1"/>
  <c r="G498" i="40" s="1"/>
  <c r="B366" i="40"/>
  <c r="A366" i="40"/>
  <c r="A378" i="40" s="1"/>
  <c r="G365" i="40"/>
  <c r="G377" i="40" s="1"/>
  <c r="G389" i="40" s="1"/>
  <c r="G401" i="40" s="1"/>
  <c r="G413" i="40" s="1"/>
  <c r="G425" i="40" s="1"/>
  <c r="G437" i="40" s="1"/>
  <c r="G449" i="40" s="1"/>
  <c r="G461" i="40" s="1"/>
  <c r="G473" i="40" s="1"/>
  <c r="G485" i="40" s="1"/>
  <c r="G497" i="40" s="1"/>
  <c r="B365" i="40"/>
  <c r="B377" i="40" s="1"/>
  <c r="B389" i="40" s="1"/>
  <c r="B401" i="40" s="1"/>
  <c r="B413" i="40" s="1"/>
  <c r="B425" i="40" s="1"/>
  <c r="B437" i="40" s="1"/>
  <c r="B449" i="40" s="1"/>
  <c r="B461" i="40" s="1"/>
  <c r="B473" i="40" s="1"/>
  <c r="B485" i="40" s="1"/>
  <c r="B497" i="40" s="1"/>
  <c r="A365" i="40"/>
  <c r="A377" i="40" s="1"/>
  <c r="A389" i="40" s="1"/>
  <c r="G364" i="40"/>
  <c r="G376" i="40" s="1"/>
  <c r="G388" i="40" s="1"/>
  <c r="G400" i="40" s="1"/>
  <c r="G412" i="40" s="1"/>
  <c r="G424" i="40" s="1"/>
  <c r="G436" i="40" s="1"/>
  <c r="G448" i="40" s="1"/>
  <c r="G460" i="40" s="1"/>
  <c r="G472" i="40" s="1"/>
  <c r="G484" i="40" s="1"/>
  <c r="G496" i="40" s="1"/>
  <c r="B364" i="40"/>
  <c r="B376" i="40" s="1"/>
  <c r="B388" i="40" s="1"/>
  <c r="B400" i="40" s="1"/>
  <c r="B412" i="40" s="1"/>
  <c r="B424" i="40" s="1"/>
  <c r="B436" i="40" s="1"/>
  <c r="B448" i="40" s="1"/>
  <c r="B460" i="40" s="1"/>
  <c r="B472" i="40" s="1"/>
  <c r="B484" i="40" s="1"/>
  <c r="B496" i="40" s="1"/>
  <c r="A364" i="40"/>
  <c r="A376" i="40" s="1"/>
  <c r="G363" i="40"/>
  <c r="G375" i="40" s="1"/>
  <c r="G387" i="40" s="1"/>
  <c r="G399" i="40" s="1"/>
  <c r="G411" i="40" s="1"/>
  <c r="G423" i="40" s="1"/>
  <c r="G435" i="40" s="1"/>
  <c r="G447" i="40" s="1"/>
  <c r="G459" i="40" s="1"/>
  <c r="G471" i="40" s="1"/>
  <c r="G483" i="40" s="1"/>
  <c r="G495" i="40" s="1"/>
  <c r="B363" i="40"/>
  <c r="B375" i="40" s="1"/>
  <c r="B387" i="40" s="1"/>
  <c r="B399" i="40" s="1"/>
  <c r="B411" i="40" s="1"/>
  <c r="B423" i="40" s="1"/>
  <c r="B435" i="40" s="1"/>
  <c r="B447" i="40" s="1"/>
  <c r="B459" i="40" s="1"/>
  <c r="B471" i="40" s="1"/>
  <c r="B483" i="40" s="1"/>
  <c r="B495" i="40" s="1"/>
  <c r="A363" i="40"/>
  <c r="G362" i="40"/>
  <c r="B362" i="40"/>
  <c r="A362" i="40"/>
  <c r="F217" i="40"/>
  <c r="F216" i="40"/>
  <c r="F215" i="40"/>
  <c r="F214" i="40"/>
  <c r="F213" i="40"/>
  <c r="F212" i="40"/>
  <c r="F211" i="40"/>
  <c r="F210" i="40"/>
  <c r="F209" i="40"/>
  <c r="F208" i="40"/>
  <c r="F207" i="40"/>
  <c r="F206" i="40"/>
  <c r="F205" i="40"/>
  <c r="F204" i="40"/>
  <c r="F203" i="40"/>
  <c r="F202" i="40"/>
  <c r="F201" i="40"/>
  <c r="F200" i="40"/>
  <c r="F199" i="40"/>
  <c r="F198" i="40"/>
  <c r="F197" i="40"/>
  <c r="F196" i="40"/>
  <c r="F195" i="40"/>
  <c r="F194" i="40"/>
  <c r="F193" i="40"/>
  <c r="E193" i="40"/>
  <c r="E205" i="40" s="1"/>
  <c r="E217" i="40" s="1"/>
  <c r="E229" i="40" s="1"/>
  <c r="E241" i="40" s="1"/>
  <c r="E253" i="40" s="1"/>
  <c r="E265" i="40" s="1"/>
  <c r="E277" i="40" s="1"/>
  <c r="E289" i="40" s="1"/>
  <c r="E301" i="40" s="1"/>
  <c r="E313" i="40" s="1"/>
  <c r="E325" i="40" s="1"/>
  <c r="E337" i="40" s="1"/>
  <c r="E349" i="40" s="1"/>
  <c r="E361" i="40" s="1"/>
  <c r="E373" i="40" s="1"/>
  <c r="E385" i="40" s="1"/>
  <c r="E397" i="40" s="1"/>
  <c r="E409" i="40" s="1"/>
  <c r="E421" i="40" s="1"/>
  <c r="E433" i="40" s="1"/>
  <c r="E445" i="40" s="1"/>
  <c r="E457" i="40" s="1"/>
  <c r="E469" i="40" s="1"/>
  <c r="E481" i="40" s="1"/>
  <c r="E493" i="40" s="1"/>
  <c r="E505" i="40" s="1"/>
  <c r="F192" i="40"/>
  <c r="E192" i="40"/>
  <c r="E204" i="40" s="1"/>
  <c r="E216" i="40" s="1"/>
  <c r="E228" i="40" s="1"/>
  <c r="E240" i="40" s="1"/>
  <c r="E252" i="40" s="1"/>
  <c r="E264" i="40" s="1"/>
  <c r="E276" i="40" s="1"/>
  <c r="E288" i="40" s="1"/>
  <c r="E300" i="40" s="1"/>
  <c r="E312" i="40" s="1"/>
  <c r="E324" i="40" s="1"/>
  <c r="E336" i="40" s="1"/>
  <c r="E348" i="40" s="1"/>
  <c r="E360" i="40" s="1"/>
  <c r="E372" i="40" s="1"/>
  <c r="E384" i="40" s="1"/>
  <c r="E396" i="40" s="1"/>
  <c r="E408" i="40" s="1"/>
  <c r="E420" i="40" s="1"/>
  <c r="E432" i="40" s="1"/>
  <c r="E444" i="40" s="1"/>
  <c r="E456" i="40" s="1"/>
  <c r="E468" i="40" s="1"/>
  <c r="E480" i="40" s="1"/>
  <c r="E492" i="40" s="1"/>
  <c r="E504" i="40" s="1"/>
  <c r="F191" i="40"/>
  <c r="E191" i="40"/>
  <c r="E203" i="40" s="1"/>
  <c r="E215" i="40" s="1"/>
  <c r="E227" i="40" s="1"/>
  <c r="E239" i="40" s="1"/>
  <c r="E251" i="40" s="1"/>
  <c r="E263" i="40" s="1"/>
  <c r="E275" i="40" s="1"/>
  <c r="E287" i="40" s="1"/>
  <c r="E299" i="40" s="1"/>
  <c r="E311" i="40" s="1"/>
  <c r="E323" i="40" s="1"/>
  <c r="E335" i="40" s="1"/>
  <c r="E347" i="40" s="1"/>
  <c r="E359" i="40" s="1"/>
  <c r="E371" i="40" s="1"/>
  <c r="E383" i="40" s="1"/>
  <c r="E395" i="40" s="1"/>
  <c r="E407" i="40" s="1"/>
  <c r="E419" i="40" s="1"/>
  <c r="E431" i="40" s="1"/>
  <c r="E443" i="40" s="1"/>
  <c r="E455" i="40" s="1"/>
  <c r="E467" i="40" s="1"/>
  <c r="E479" i="40" s="1"/>
  <c r="E491" i="40" s="1"/>
  <c r="E503" i="40" s="1"/>
  <c r="F190" i="40"/>
  <c r="E190" i="40"/>
  <c r="E202" i="40" s="1"/>
  <c r="E214" i="40" s="1"/>
  <c r="E226" i="40" s="1"/>
  <c r="E238" i="40" s="1"/>
  <c r="E250" i="40" s="1"/>
  <c r="E262" i="40" s="1"/>
  <c r="E274" i="40" s="1"/>
  <c r="E286" i="40" s="1"/>
  <c r="E298" i="40" s="1"/>
  <c r="E310" i="40" s="1"/>
  <c r="E322" i="40" s="1"/>
  <c r="E334" i="40" s="1"/>
  <c r="E346" i="40" s="1"/>
  <c r="E358" i="40" s="1"/>
  <c r="E370" i="40" s="1"/>
  <c r="E382" i="40" s="1"/>
  <c r="E394" i="40" s="1"/>
  <c r="E406" i="40" s="1"/>
  <c r="E418" i="40" s="1"/>
  <c r="E430" i="40" s="1"/>
  <c r="E442" i="40" s="1"/>
  <c r="E454" i="40" s="1"/>
  <c r="E466" i="40" s="1"/>
  <c r="E478" i="40" s="1"/>
  <c r="E490" i="40" s="1"/>
  <c r="E502" i="40" s="1"/>
  <c r="F189" i="40"/>
  <c r="E189" i="40"/>
  <c r="E201" i="40" s="1"/>
  <c r="E213" i="40" s="1"/>
  <c r="E225" i="40" s="1"/>
  <c r="E237" i="40" s="1"/>
  <c r="E249" i="40" s="1"/>
  <c r="E261" i="40" s="1"/>
  <c r="E273" i="40" s="1"/>
  <c r="E285" i="40" s="1"/>
  <c r="E297" i="40" s="1"/>
  <c r="E309" i="40" s="1"/>
  <c r="E321" i="40" s="1"/>
  <c r="E333" i="40" s="1"/>
  <c r="E345" i="40" s="1"/>
  <c r="E357" i="40" s="1"/>
  <c r="E369" i="40" s="1"/>
  <c r="E381" i="40" s="1"/>
  <c r="E393" i="40" s="1"/>
  <c r="E405" i="40" s="1"/>
  <c r="E417" i="40" s="1"/>
  <c r="E429" i="40" s="1"/>
  <c r="E441" i="40" s="1"/>
  <c r="E453" i="40" s="1"/>
  <c r="E465" i="40" s="1"/>
  <c r="E477" i="40" s="1"/>
  <c r="E489" i="40" s="1"/>
  <c r="E501" i="40" s="1"/>
  <c r="F188" i="40"/>
  <c r="E188" i="40"/>
  <c r="E200" i="40" s="1"/>
  <c r="E212" i="40" s="1"/>
  <c r="E224" i="40" s="1"/>
  <c r="E236" i="40" s="1"/>
  <c r="E248" i="40" s="1"/>
  <c r="E260" i="40" s="1"/>
  <c r="E272" i="40" s="1"/>
  <c r="E284" i="40" s="1"/>
  <c r="E296" i="40" s="1"/>
  <c r="E308" i="40" s="1"/>
  <c r="E320" i="40" s="1"/>
  <c r="E332" i="40" s="1"/>
  <c r="E344" i="40" s="1"/>
  <c r="E356" i="40" s="1"/>
  <c r="E368" i="40" s="1"/>
  <c r="E380" i="40" s="1"/>
  <c r="E392" i="40" s="1"/>
  <c r="E404" i="40" s="1"/>
  <c r="E416" i="40" s="1"/>
  <c r="E428" i="40" s="1"/>
  <c r="E440" i="40" s="1"/>
  <c r="E452" i="40" s="1"/>
  <c r="E464" i="40" s="1"/>
  <c r="E476" i="40" s="1"/>
  <c r="E488" i="40" s="1"/>
  <c r="E500" i="40" s="1"/>
  <c r="F187" i="40"/>
  <c r="E187" i="40"/>
  <c r="E199" i="40" s="1"/>
  <c r="E211" i="40" s="1"/>
  <c r="E223" i="40" s="1"/>
  <c r="E235" i="40" s="1"/>
  <c r="E247" i="40" s="1"/>
  <c r="E259" i="40" s="1"/>
  <c r="E271" i="40" s="1"/>
  <c r="E283" i="40" s="1"/>
  <c r="E295" i="40" s="1"/>
  <c r="E307" i="40" s="1"/>
  <c r="E319" i="40" s="1"/>
  <c r="E331" i="40" s="1"/>
  <c r="E343" i="40" s="1"/>
  <c r="E355" i="40" s="1"/>
  <c r="E367" i="40" s="1"/>
  <c r="E379" i="40" s="1"/>
  <c r="E391" i="40" s="1"/>
  <c r="E403" i="40" s="1"/>
  <c r="E415" i="40" s="1"/>
  <c r="E427" i="40" s="1"/>
  <c r="E439" i="40" s="1"/>
  <c r="E451" i="40" s="1"/>
  <c r="E463" i="40" s="1"/>
  <c r="E475" i="40" s="1"/>
  <c r="E487" i="40" s="1"/>
  <c r="E499" i="40" s="1"/>
  <c r="F186" i="40"/>
  <c r="E186" i="40"/>
  <c r="E198" i="40" s="1"/>
  <c r="E210" i="40" s="1"/>
  <c r="E222" i="40" s="1"/>
  <c r="E234" i="40" s="1"/>
  <c r="E246" i="40" s="1"/>
  <c r="E258" i="40" s="1"/>
  <c r="E270" i="40" s="1"/>
  <c r="E282" i="40" s="1"/>
  <c r="E294" i="40" s="1"/>
  <c r="E306" i="40" s="1"/>
  <c r="E318" i="40" s="1"/>
  <c r="E330" i="40" s="1"/>
  <c r="E342" i="40" s="1"/>
  <c r="E354" i="40" s="1"/>
  <c r="E366" i="40" s="1"/>
  <c r="E378" i="40" s="1"/>
  <c r="E390" i="40" s="1"/>
  <c r="E402" i="40" s="1"/>
  <c r="E414" i="40" s="1"/>
  <c r="E426" i="40" s="1"/>
  <c r="E438" i="40" s="1"/>
  <c r="E450" i="40" s="1"/>
  <c r="E462" i="40" s="1"/>
  <c r="E474" i="40" s="1"/>
  <c r="E486" i="40" s="1"/>
  <c r="E498" i="40" s="1"/>
  <c r="F185" i="40"/>
  <c r="E185" i="40"/>
  <c r="E197" i="40" s="1"/>
  <c r="E209" i="40" s="1"/>
  <c r="E221" i="40" s="1"/>
  <c r="E233" i="40" s="1"/>
  <c r="E245" i="40" s="1"/>
  <c r="E257" i="40" s="1"/>
  <c r="E269" i="40" s="1"/>
  <c r="E281" i="40" s="1"/>
  <c r="E293" i="40" s="1"/>
  <c r="E305" i="40" s="1"/>
  <c r="E317" i="40" s="1"/>
  <c r="E329" i="40" s="1"/>
  <c r="E341" i="40" s="1"/>
  <c r="E353" i="40" s="1"/>
  <c r="E365" i="40" s="1"/>
  <c r="E377" i="40" s="1"/>
  <c r="E389" i="40" s="1"/>
  <c r="E401" i="40" s="1"/>
  <c r="E413" i="40" s="1"/>
  <c r="E425" i="40" s="1"/>
  <c r="E437" i="40" s="1"/>
  <c r="E449" i="40" s="1"/>
  <c r="E461" i="40" s="1"/>
  <c r="E473" i="40" s="1"/>
  <c r="E485" i="40" s="1"/>
  <c r="E497" i="40" s="1"/>
  <c r="F184" i="40"/>
  <c r="E184" i="40"/>
  <c r="E196" i="40" s="1"/>
  <c r="E208" i="40" s="1"/>
  <c r="E220" i="40" s="1"/>
  <c r="E232" i="40" s="1"/>
  <c r="E244" i="40" s="1"/>
  <c r="E256" i="40" s="1"/>
  <c r="E268" i="40" s="1"/>
  <c r="E280" i="40" s="1"/>
  <c r="E292" i="40" s="1"/>
  <c r="E304" i="40" s="1"/>
  <c r="E316" i="40" s="1"/>
  <c r="E328" i="40" s="1"/>
  <c r="E340" i="40" s="1"/>
  <c r="E352" i="40" s="1"/>
  <c r="E364" i="40" s="1"/>
  <c r="E376" i="40" s="1"/>
  <c r="E388" i="40" s="1"/>
  <c r="E400" i="40" s="1"/>
  <c r="E412" i="40" s="1"/>
  <c r="E424" i="40" s="1"/>
  <c r="E436" i="40" s="1"/>
  <c r="E448" i="40" s="1"/>
  <c r="E460" i="40" s="1"/>
  <c r="E472" i="40" s="1"/>
  <c r="E484" i="40" s="1"/>
  <c r="E496" i="40" s="1"/>
  <c r="F183" i="40"/>
  <c r="E183" i="40"/>
  <c r="E195" i="40" s="1"/>
  <c r="E207" i="40" s="1"/>
  <c r="E219" i="40" s="1"/>
  <c r="E231" i="40" s="1"/>
  <c r="E243" i="40" s="1"/>
  <c r="E255" i="40" s="1"/>
  <c r="E267" i="40" s="1"/>
  <c r="E279" i="40" s="1"/>
  <c r="E291" i="40" s="1"/>
  <c r="E303" i="40" s="1"/>
  <c r="E315" i="40" s="1"/>
  <c r="E327" i="40" s="1"/>
  <c r="E339" i="40" s="1"/>
  <c r="E351" i="40" s="1"/>
  <c r="E363" i="40" s="1"/>
  <c r="E375" i="40" s="1"/>
  <c r="E387" i="40" s="1"/>
  <c r="E399" i="40" s="1"/>
  <c r="E411" i="40" s="1"/>
  <c r="E423" i="40" s="1"/>
  <c r="E435" i="40" s="1"/>
  <c r="E447" i="40" s="1"/>
  <c r="E459" i="40" s="1"/>
  <c r="E471" i="40" s="1"/>
  <c r="E483" i="40" s="1"/>
  <c r="E495" i="40" s="1"/>
  <c r="F182" i="40"/>
  <c r="E182" i="40"/>
  <c r="E194" i="40" s="1"/>
  <c r="E206" i="40" s="1"/>
  <c r="E218" i="40" s="1"/>
  <c r="E230" i="40" s="1"/>
  <c r="E242" i="40" s="1"/>
  <c r="E254" i="40" s="1"/>
  <c r="E266" i="40" s="1"/>
  <c r="E278" i="40" s="1"/>
  <c r="E290" i="40" s="1"/>
  <c r="E302" i="40" s="1"/>
  <c r="E314" i="40" s="1"/>
  <c r="E326" i="40" s="1"/>
  <c r="E338" i="40" s="1"/>
  <c r="E350" i="40" s="1"/>
  <c r="E362" i="40" s="1"/>
  <c r="E374" i="40" s="1"/>
  <c r="E386" i="40" s="1"/>
  <c r="E398" i="40" s="1"/>
  <c r="E410" i="40" s="1"/>
  <c r="E422" i="40" s="1"/>
  <c r="E434" i="40" s="1"/>
  <c r="E446" i="40" s="1"/>
  <c r="E458" i="40" s="1"/>
  <c r="E470" i="40" s="1"/>
  <c r="E482" i="40" s="1"/>
  <c r="E494" i="40" s="1"/>
  <c r="F181" i="40"/>
  <c r="E181" i="40"/>
  <c r="F180" i="40"/>
  <c r="E180" i="40"/>
  <c r="F179" i="40"/>
  <c r="E179" i="40"/>
  <c r="F178" i="40"/>
  <c r="E178" i="40"/>
  <c r="F177" i="40"/>
  <c r="E177" i="40"/>
  <c r="F176" i="40"/>
  <c r="E176" i="40"/>
  <c r="F175" i="40"/>
  <c r="E175" i="40"/>
  <c r="F174" i="40"/>
  <c r="E174" i="40"/>
  <c r="F173" i="40"/>
  <c r="E173" i="40"/>
  <c r="F172" i="40"/>
  <c r="E172" i="40"/>
  <c r="F171" i="40"/>
  <c r="E171" i="40"/>
  <c r="F170" i="40"/>
  <c r="E170" i="40"/>
  <c r="F169" i="40"/>
  <c r="E169" i="40"/>
  <c r="F168" i="40"/>
  <c r="E168" i="40"/>
  <c r="F167" i="40"/>
  <c r="E167" i="40"/>
  <c r="F166" i="40"/>
  <c r="E166" i="40"/>
  <c r="F165" i="40"/>
  <c r="E165" i="40"/>
  <c r="F164" i="40"/>
  <c r="E164" i="40"/>
  <c r="F163" i="40"/>
  <c r="E163" i="40"/>
  <c r="F162" i="40"/>
  <c r="E162" i="40"/>
  <c r="F161" i="40"/>
  <c r="E161" i="40"/>
  <c r="F160" i="40"/>
  <c r="E160" i="40"/>
  <c r="F159" i="40"/>
  <c r="E159" i="40"/>
  <c r="F158" i="40"/>
  <c r="E158" i="40"/>
  <c r="F157" i="40"/>
  <c r="E157" i="40"/>
  <c r="F156" i="40"/>
  <c r="E156" i="40"/>
  <c r="F155" i="40"/>
  <c r="E155" i="40"/>
  <c r="F154" i="40"/>
  <c r="E154" i="40"/>
  <c r="F153" i="40"/>
  <c r="E153" i="40"/>
  <c r="F152" i="40"/>
  <c r="E152" i="40"/>
  <c r="F151" i="40"/>
  <c r="E151" i="40"/>
  <c r="F150" i="40"/>
  <c r="E150" i="40"/>
  <c r="F149" i="40"/>
  <c r="E149" i="40"/>
  <c r="L148" i="40"/>
  <c r="L160" i="40" s="1"/>
  <c r="L172" i="40" s="1"/>
  <c r="L184" i="40" s="1"/>
  <c r="L196" i="40" s="1"/>
  <c r="L208" i="40" s="1"/>
  <c r="L220" i="40" s="1"/>
  <c r="L232" i="40" s="1"/>
  <c r="L244" i="40" s="1"/>
  <c r="L256" i="40" s="1"/>
  <c r="L268" i="40" s="1"/>
  <c r="L280" i="40" s="1"/>
  <c r="L292" i="40" s="1"/>
  <c r="L304" i="40" s="1"/>
  <c r="L316" i="40" s="1"/>
  <c r="L328" i="40" s="1"/>
  <c r="L340" i="40" s="1"/>
  <c r="L352" i="40" s="1"/>
  <c r="L364" i="40" s="1"/>
  <c r="L376" i="40" s="1"/>
  <c r="L388" i="40" s="1"/>
  <c r="L400" i="40" s="1"/>
  <c r="L412" i="40" s="1"/>
  <c r="L424" i="40" s="1"/>
  <c r="L436" i="40" s="1"/>
  <c r="L448" i="40" s="1"/>
  <c r="L460" i="40" s="1"/>
  <c r="L472" i="40" s="1"/>
  <c r="L484" i="40" s="1"/>
  <c r="F148" i="40"/>
  <c r="E148" i="40"/>
  <c r="F147" i="40"/>
  <c r="E147" i="40"/>
  <c r="L146" i="40"/>
  <c r="L158" i="40" s="1"/>
  <c r="L170" i="40" s="1"/>
  <c r="L182" i="40" s="1"/>
  <c r="L194" i="40" s="1"/>
  <c r="L206" i="40" s="1"/>
  <c r="L218" i="40" s="1"/>
  <c r="L230" i="40" s="1"/>
  <c r="L242" i="40" s="1"/>
  <c r="L254" i="40" s="1"/>
  <c r="L266" i="40" s="1"/>
  <c r="L278" i="40" s="1"/>
  <c r="L290" i="40" s="1"/>
  <c r="L302" i="40" s="1"/>
  <c r="L314" i="40" s="1"/>
  <c r="L326" i="40" s="1"/>
  <c r="L338" i="40" s="1"/>
  <c r="L350" i="40" s="1"/>
  <c r="L362" i="40" s="1"/>
  <c r="L374" i="40" s="1"/>
  <c r="L386" i="40" s="1"/>
  <c r="L398" i="40" s="1"/>
  <c r="L410" i="40" s="1"/>
  <c r="L422" i="40" s="1"/>
  <c r="L434" i="40" s="1"/>
  <c r="L446" i="40" s="1"/>
  <c r="L458" i="40" s="1"/>
  <c r="L470" i="40" s="1"/>
  <c r="L482" i="40" s="1"/>
  <c r="F146" i="40"/>
  <c r="E146" i="40"/>
  <c r="L145" i="40"/>
  <c r="L157" i="40" s="1"/>
  <c r="L169" i="40" s="1"/>
  <c r="L181" i="40" s="1"/>
  <c r="L193" i="40" s="1"/>
  <c r="L205" i="40" s="1"/>
  <c r="L217" i="40" s="1"/>
  <c r="L229" i="40" s="1"/>
  <c r="L241" i="40" s="1"/>
  <c r="L253" i="40" s="1"/>
  <c r="L265" i="40" s="1"/>
  <c r="L277" i="40" s="1"/>
  <c r="L289" i="40" s="1"/>
  <c r="L301" i="40" s="1"/>
  <c r="L313" i="40" s="1"/>
  <c r="L325" i="40" s="1"/>
  <c r="L337" i="40" s="1"/>
  <c r="L349" i="40" s="1"/>
  <c r="L361" i="40" s="1"/>
  <c r="L373" i="40" s="1"/>
  <c r="L385" i="40" s="1"/>
  <c r="L397" i="40" s="1"/>
  <c r="L409" i="40" s="1"/>
  <c r="L421" i="40" s="1"/>
  <c r="L433" i="40" s="1"/>
  <c r="L445" i="40" s="1"/>
  <c r="L457" i="40" s="1"/>
  <c r="L469" i="40" s="1"/>
  <c r="L481" i="40" s="1"/>
  <c r="L493" i="40" s="1"/>
  <c r="K145" i="40"/>
  <c r="K157" i="40" s="1"/>
  <c r="K169" i="40" s="1"/>
  <c r="K181" i="40" s="1"/>
  <c r="K193" i="40" s="1"/>
  <c r="K205" i="40" s="1"/>
  <c r="K217" i="40" s="1"/>
  <c r="K229" i="40" s="1"/>
  <c r="K241" i="40" s="1"/>
  <c r="K253" i="40" s="1"/>
  <c r="K265" i="40" s="1"/>
  <c r="K277" i="40" s="1"/>
  <c r="K289" i="40" s="1"/>
  <c r="K301" i="40" s="1"/>
  <c r="K313" i="40" s="1"/>
  <c r="K325" i="40" s="1"/>
  <c r="K337" i="40" s="1"/>
  <c r="K349" i="40" s="1"/>
  <c r="K361" i="40" s="1"/>
  <c r="K373" i="40" s="1"/>
  <c r="K385" i="40" s="1"/>
  <c r="K397" i="40" s="1"/>
  <c r="K409" i="40" s="1"/>
  <c r="K421" i="40" s="1"/>
  <c r="K433" i="40" s="1"/>
  <c r="K445" i="40" s="1"/>
  <c r="K457" i="40" s="1"/>
  <c r="K469" i="40" s="1"/>
  <c r="K481" i="40" s="1"/>
  <c r="K493" i="40" s="1"/>
  <c r="F145" i="40"/>
  <c r="E145" i="40"/>
  <c r="L144" i="40"/>
  <c r="L156" i="40" s="1"/>
  <c r="L168" i="40" s="1"/>
  <c r="L180" i="40" s="1"/>
  <c r="L192" i="40" s="1"/>
  <c r="L204" i="40" s="1"/>
  <c r="L216" i="40" s="1"/>
  <c r="L228" i="40" s="1"/>
  <c r="L240" i="40" s="1"/>
  <c r="L252" i="40" s="1"/>
  <c r="L264" i="40" s="1"/>
  <c r="L276" i="40" s="1"/>
  <c r="L288" i="40" s="1"/>
  <c r="L300" i="40" s="1"/>
  <c r="L312" i="40" s="1"/>
  <c r="L324" i="40" s="1"/>
  <c r="L336" i="40" s="1"/>
  <c r="L348" i="40" s="1"/>
  <c r="L360" i="40" s="1"/>
  <c r="L372" i="40" s="1"/>
  <c r="L384" i="40" s="1"/>
  <c r="L396" i="40" s="1"/>
  <c r="L408" i="40" s="1"/>
  <c r="L420" i="40" s="1"/>
  <c r="L432" i="40" s="1"/>
  <c r="L444" i="40" s="1"/>
  <c r="L456" i="40" s="1"/>
  <c r="L468" i="40" s="1"/>
  <c r="L480" i="40" s="1"/>
  <c r="L492" i="40" s="1"/>
  <c r="K144" i="40"/>
  <c r="K156" i="40" s="1"/>
  <c r="K168" i="40" s="1"/>
  <c r="K180" i="40" s="1"/>
  <c r="K192" i="40" s="1"/>
  <c r="K204" i="40" s="1"/>
  <c r="K216" i="40" s="1"/>
  <c r="K228" i="40" s="1"/>
  <c r="K240" i="40" s="1"/>
  <c r="K252" i="40" s="1"/>
  <c r="K264" i="40" s="1"/>
  <c r="K276" i="40" s="1"/>
  <c r="K288" i="40" s="1"/>
  <c r="K300" i="40" s="1"/>
  <c r="K312" i="40" s="1"/>
  <c r="K324" i="40" s="1"/>
  <c r="K336" i="40" s="1"/>
  <c r="K348" i="40" s="1"/>
  <c r="K360" i="40" s="1"/>
  <c r="K372" i="40" s="1"/>
  <c r="K384" i="40" s="1"/>
  <c r="K396" i="40" s="1"/>
  <c r="K408" i="40" s="1"/>
  <c r="K420" i="40" s="1"/>
  <c r="K432" i="40" s="1"/>
  <c r="K444" i="40" s="1"/>
  <c r="K456" i="40" s="1"/>
  <c r="K468" i="40" s="1"/>
  <c r="K480" i="40" s="1"/>
  <c r="K492" i="40" s="1"/>
  <c r="F144" i="40"/>
  <c r="E144" i="40"/>
  <c r="L143" i="40"/>
  <c r="L155" i="40" s="1"/>
  <c r="L167" i="40" s="1"/>
  <c r="L179" i="40" s="1"/>
  <c r="L191" i="40" s="1"/>
  <c r="L203" i="40" s="1"/>
  <c r="L215" i="40" s="1"/>
  <c r="L227" i="40" s="1"/>
  <c r="L239" i="40" s="1"/>
  <c r="L251" i="40" s="1"/>
  <c r="L263" i="40" s="1"/>
  <c r="L275" i="40" s="1"/>
  <c r="L287" i="40" s="1"/>
  <c r="L299" i="40" s="1"/>
  <c r="L311" i="40" s="1"/>
  <c r="L323" i="40" s="1"/>
  <c r="L335" i="40" s="1"/>
  <c r="L347" i="40" s="1"/>
  <c r="L359" i="40" s="1"/>
  <c r="L371" i="40" s="1"/>
  <c r="L383" i="40" s="1"/>
  <c r="L395" i="40" s="1"/>
  <c r="L407" i="40" s="1"/>
  <c r="L419" i="40" s="1"/>
  <c r="L431" i="40" s="1"/>
  <c r="L443" i="40" s="1"/>
  <c r="L455" i="40" s="1"/>
  <c r="L467" i="40" s="1"/>
  <c r="L479" i="40" s="1"/>
  <c r="L491" i="40" s="1"/>
  <c r="K143" i="40"/>
  <c r="K155" i="40" s="1"/>
  <c r="K167" i="40" s="1"/>
  <c r="K179" i="40" s="1"/>
  <c r="K191" i="40" s="1"/>
  <c r="K203" i="40" s="1"/>
  <c r="K215" i="40" s="1"/>
  <c r="K227" i="40" s="1"/>
  <c r="K239" i="40" s="1"/>
  <c r="K251" i="40" s="1"/>
  <c r="K263" i="40" s="1"/>
  <c r="K275" i="40" s="1"/>
  <c r="K287" i="40" s="1"/>
  <c r="K299" i="40" s="1"/>
  <c r="K311" i="40" s="1"/>
  <c r="K323" i="40" s="1"/>
  <c r="K335" i="40" s="1"/>
  <c r="K347" i="40" s="1"/>
  <c r="K359" i="40" s="1"/>
  <c r="K371" i="40" s="1"/>
  <c r="K383" i="40" s="1"/>
  <c r="K395" i="40" s="1"/>
  <c r="K407" i="40" s="1"/>
  <c r="K419" i="40" s="1"/>
  <c r="K431" i="40" s="1"/>
  <c r="K443" i="40" s="1"/>
  <c r="K455" i="40" s="1"/>
  <c r="K467" i="40" s="1"/>
  <c r="K479" i="40" s="1"/>
  <c r="K491" i="40" s="1"/>
  <c r="F143" i="40"/>
  <c r="E143" i="40"/>
  <c r="L142" i="40"/>
  <c r="L154" i="40" s="1"/>
  <c r="L166" i="40" s="1"/>
  <c r="L178" i="40" s="1"/>
  <c r="L190" i="40" s="1"/>
  <c r="L202" i="40" s="1"/>
  <c r="L214" i="40" s="1"/>
  <c r="L226" i="40" s="1"/>
  <c r="L238" i="40" s="1"/>
  <c r="L250" i="40" s="1"/>
  <c r="L262" i="40" s="1"/>
  <c r="L274" i="40" s="1"/>
  <c r="L286" i="40" s="1"/>
  <c r="L298" i="40" s="1"/>
  <c r="L310" i="40" s="1"/>
  <c r="L322" i="40" s="1"/>
  <c r="L334" i="40" s="1"/>
  <c r="L346" i="40" s="1"/>
  <c r="L358" i="40" s="1"/>
  <c r="L370" i="40" s="1"/>
  <c r="L382" i="40" s="1"/>
  <c r="L394" i="40" s="1"/>
  <c r="L406" i="40" s="1"/>
  <c r="L418" i="40" s="1"/>
  <c r="L430" i="40" s="1"/>
  <c r="L442" i="40" s="1"/>
  <c r="L454" i="40" s="1"/>
  <c r="L466" i="40" s="1"/>
  <c r="L478" i="40" s="1"/>
  <c r="L490" i="40" s="1"/>
  <c r="K142" i="40"/>
  <c r="K154" i="40" s="1"/>
  <c r="K166" i="40" s="1"/>
  <c r="K178" i="40" s="1"/>
  <c r="K190" i="40" s="1"/>
  <c r="K202" i="40" s="1"/>
  <c r="K214" i="40" s="1"/>
  <c r="K226" i="40" s="1"/>
  <c r="K238" i="40" s="1"/>
  <c r="K250" i="40" s="1"/>
  <c r="K262" i="40" s="1"/>
  <c r="K274" i="40" s="1"/>
  <c r="K286" i="40" s="1"/>
  <c r="K298" i="40" s="1"/>
  <c r="K310" i="40" s="1"/>
  <c r="K322" i="40" s="1"/>
  <c r="K334" i="40" s="1"/>
  <c r="K346" i="40" s="1"/>
  <c r="K358" i="40" s="1"/>
  <c r="K370" i="40" s="1"/>
  <c r="K382" i="40" s="1"/>
  <c r="K394" i="40" s="1"/>
  <c r="K406" i="40" s="1"/>
  <c r="K418" i="40" s="1"/>
  <c r="K430" i="40" s="1"/>
  <c r="K442" i="40" s="1"/>
  <c r="K454" i="40" s="1"/>
  <c r="K466" i="40" s="1"/>
  <c r="K478" i="40" s="1"/>
  <c r="K490" i="40" s="1"/>
  <c r="F142" i="40"/>
  <c r="E142" i="40"/>
  <c r="L141" i="40"/>
  <c r="L153" i="40" s="1"/>
  <c r="L165" i="40" s="1"/>
  <c r="L177" i="40" s="1"/>
  <c r="L189" i="40" s="1"/>
  <c r="L201" i="40" s="1"/>
  <c r="L213" i="40" s="1"/>
  <c r="L225" i="40" s="1"/>
  <c r="L237" i="40" s="1"/>
  <c r="L249" i="40" s="1"/>
  <c r="L261" i="40" s="1"/>
  <c r="L273" i="40" s="1"/>
  <c r="L285" i="40" s="1"/>
  <c r="L297" i="40" s="1"/>
  <c r="L309" i="40" s="1"/>
  <c r="L321" i="40" s="1"/>
  <c r="L333" i="40" s="1"/>
  <c r="L345" i="40" s="1"/>
  <c r="L357" i="40" s="1"/>
  <c r="L369" i="40" s="1"/>
  <c r="L381" i="40" s="1"/>
  <c r="L393" i="40" s="1"/>
  <c r="L405" i="40" s="1"/>
  <c r="L417" i="40" s="1"/>
  <c r="L429" i="40" s="1"/>
  <c r="L441" i="40" s="1"/>
  <c r="L453" i="40" s="1"/>
  <c r="L465" i="40" s="1"/>
  <c r="L477" i="40" s="1"/>
  <c r="L489" i="40" s="1"/>
  <c r="K141" i="40"/>
  <c r="K153" i="40" s="1"/>
  <c r="K165" i="40" s="1"/>
  <c r="K177" i="40" s="1"/>
  <c r="K189" i="40" s="1"/>
  <c r="K201" i="40" s="1"/>
  <c r="K213" i="40" s="1"/>
  <c r="K225" i="40" s="1"/>
  <c r="K237" i="40" s="1"/>
  <c r="K249" i="40" s="1"/>
  <c r="K261" i="40" s="1"/>
  <c r="K273" i="40" s="1"/>
  <c r="K285" i="40" s="1"/>
  <c r="K297" i="40" s="1"/>
  <c r="K309" i="40" s="1"/>
  <c r="K321" i="40" s="1"/>
  <c r="K333" i="40" s="1"/>
  <c r="K345" i="40" s="1"/>
  <c r="K357" i="40" s="1"/>
  <c r="K369" i="40" s="1"/>
  <c r="K381" i="40" s="1"/>
  <c r="K393" i="40" s="1"/>
  <c r="K405" i="40" s="1"/>
  <c r="K417" i="40" s="1"/>
  <c r="K429" i="40" s="1"/>
  <c r="K441" i="40" s="1"/>
  <c r="K453" i="40" s="1"/>
  <c r="K465" i="40" s="1"/>
  <c r="K477" i="40" s="1"/>
  <c r="K489" i="40" s="1"/>
  <c r="F141" i="40"/>
  <c r="E141" i="40"/>
  <c r="L140" i="40"/>
  <c r="L152" i="40" s="1"/>
  <c r="L164" i="40" s="1"/>
  <c r="L176" i="40" s="1"/>
  <c r="L188" i="40" s="1"/>
  <c r="L200" i="40" s="1"/>
  <c r="L212" i="40" s="1"/>
  <c r="L224" i="40" s="1"/>
  <c r="L236" i="40" s="1"/>
  <c r="L248" i="40" s="1"/>
  <c r="L260" i="40" s="1"/>
  <c r="L272" i="40" s="1"/>
  <c r="L284" i="40" s="1"/>
  <c r="L296" i="40" s="1"/>
  <c r="L308" i="40" s="1"/>
  <c r="L320" i="40" s="1"/>
  <c r="L332" i="40" s="1"/>
  <c r="L344" i="40" s="1"/>
  <c r="L356" i="40" s="1"/>
  <c r="L368" i="40" s="1"/>
  <c r="L380" i="40" s="1"/>
  <c r="L392" i="40" s="1"/>
  <c r="L404" i="40" s="1"/>
  <c r="L416" i="40" s="1"/>
  <c r="L428" i="40" s="1"/>
  <c r="L440" i="40" s="1"/>
  <c r="L452" i="40" s="1"/>
  <c r="L464" i="40" s="1"/>
  <c r="L476" i="40" s="1"/>
  <c r="L488" i="40" s="1"/>
  <c r="K140" i="40"/>
  <c r="K152" i="40" s="1"/>
  <c r="K164" i="40" s="1"/>
  <c r="K176" i="40" s="1"/>
  <c r="K188" i="40" s="1"/>
  <c r="K200" i="40" s="1"/>
  <c r="K212" i="40" s="1"/>
  <c r="K224" i="40" s="1"/>
  <c r="K236" i="40" s="1"/>
  <c r="K248" i="40" s="1"/>
  <c r="K260" i="40" s="1"/>
  <c r="K272" i="40" s="1"/>
  <c r="K284" i="40" s="1"/>
  <c r="K296" i="40" s="1"/>
  <c r="K308" i="40" s="1"/>
  <c r="K320" i="40" s="1"/>
  <c r="K332" i="40" s="1"/>
  <c r="K344" i="40" s="1"/>
  <c r="K356" i="40" s="1"/>
  <c r="K368" i="40" s="1"/>
  <c r="K380" i="40" s="1"/>
  <c r="K392" i="40" s="1"/>
  <c r="K404" i="40" s="1"/>
  <c r="K416" i="40" s="1"/>
  <c r="K428" i="40" s="1"/>
  <c r="K440" i="40" s="1"/>
  <c r="K452" i="40" s="1"/>
  <c r="K464" i="40" s="1"/>
  <c r="K476" i="40" s="1"/>
  <c r="K488" i="40" s="1"/>
  <c r="F140" i="40"/>
  <c r="E140" i="40"/>
  <c r="L139" i="40"/>
  <c r="L151" i="40" s="1"/>
  <c r="L163" i="40" s="1"/>
  <c r="L175" i="40" s="1"/>
  <c r="L187" i="40" s="1"/>
  <c r="L199" i="40" s="1"/>
  <c r="L211" i="40" s="1"/>
  <c r="L223" i="40" s="1"/>
  <c r="L235" i="40" s="1"/>
  <c r="L247" i="40" s="1"/>
  <c r="L259" i="40" s="1"/>
  <c r="L271" i="40" s="1"/>
  <c r="L283" i="40" s="1"/>
  <c r="L295" i="40" s="1"/>
  <c r="L307" i="40" s="1"/>
  <c r="L319" i="40" s="1"/>
  <c r="L331" i="40" s="1"/>
  <c r="L343" i="40" s="1"/>
  <c r="L355" i="40" s="1"/>
  <c r="L367" i="40" s="1"/>
  <c r="L379" i="40" s="1"/>
  <c r="L391" i="40" s="1"/>
  <c r="L403" i="40" s="1"/>
  <c r="L415" i="40" s="1"/>
  <c r="L427" i="40" s="1"/>
  <c r="L439" i="40" s="1"/>
  <c r="L451" i="40" s="1"/>
  <c r="L463" i="40" s="1"/>
  <c r="L475" i="40" s="1"/>
  <c r="L487" i="40" s="1"/>
  <c r="K139" i="40"/>
  <c r="K151" i="40" s="1"/>
  <c r="K163" i="40" s="1"/>
  <c r="K175" i="40" s="1"/>
  <c r="K187" i="40" s="1"/>
  <c r="K199" i="40" s="1"/>
  <c r="K211" i="40" s="1"/>
  <c r="K223" i="40" s="1"/>
  <c r="K235" i="40" s="1"/>
  <c r="K247" i="40" s="1"/>
  <c r="K259" i="40" s="1"/>
  <c r="K271" i="40" s="1"/>
  <c r="K283" i="40" s="1"/>
  <c r="K295" i="40" s="1"/>
  <c r="K307" i="40" s="1"/>
  <c r="K319" i="40" s="1"/>
  <c r="K331" i="40" s="1"/>
  <c r="K343" i="40" s="1"/>
  <c r="K355" i="40" s="1"/>
  <c r="K367" i="40" s="1"/>
  <c r="K379" i="40" s="1"/>
  <c r="K391" i="40" s="1"/>
  <c r="K403" i="40" s="1"/>
  <c r="K415" i="40" s="1"/>
  <c r="K427" i="40" s="1"/>
  <c r="K439" i="40" s="1"/>
  <c r="K451" i="40" s="1"/>
  <c r="K463" i="40" s="1"/>
  <c r="K475" i="40" s="1"/>
  <c r="K487" i="40" s="1"/>
  <c r="F139" i="40"/>
  <c r="E139" i="40"/>
  <c r="L138" i="40"/>
  <c r="L150" i="40" s="1"/>
  <c r="L162" i="40" s="1"/>
  <c r="L174" i="40" s="1"/>
  <c r="L186" i="40" s="1"/>
  <c r="L198" i="40" s="1"/>
  <c r="L210" i="40" s="1"/>
  <c r="L222" i="40" s="1"/>
  <c r="L234" i="40" s="1"/>
  <c r="L246" i="40" s="1"/>
  <c r="L258" i="40" s="1"/>
  <c r="L270" i="40" s="1"/>
  <c r="L282" i="40" s="1"/>
  <c r="L294" i="40" s="1"/>
  <c r="L306" i="40" s="1"/>
  <c r="L318" i="40" s="1"/>
  <c r="L330" i="40" s="1"/>
  <c r="L342" i="40" s="1"/>
  <c r="L354" i="40" s="1"/>
  <c r="L366" i="40" s="1"/>
  <c r="L378" i="40" s="1"/>
  <c r="L390" i="40" s="1"/>
  <c r="L402" i="40" s="1"/>
  <c r="L414" i="40" s="1"/>
  <c r="L426" i="40" s="1"/>
  <c r="L438" i="40" s="1"/>
  <c r="L450" i="40" s="1"/>
  <c r="L462" i="40" s="1"/>
  <c r="L474" i="40" s="1"/>
  <c r="L486" i="40" s="1"/>
  <c r="K138" i="40"/>
  <c r="K150" i="40" s="1"/>
  <c r="K162" i="40" s="1"/>
  <c r="K174" i="40" s="1"/>
  <c r="K186" i="40" s="1"/>
  <c r="K198" i="40" s="1"/>
  <c r="K210" i="40" s="1"/>
  <c r="K222" i="40" s="1"/>
  <c r="K234" i="40" s="1"/>
  <c r="K246" i="40" s="1"/>
  <c r="K258" i="40" s="1"/>
  <c r="K270" i="40" s="1"/>
  <c r="K282" i="40" s="1"/>
  <c r="K294" i="40" s="1"/>
  <c r="K306" i="40" s="1"/>
  <c r="K318" i="40" s="1"/>
  <c r="K330" i="40" s="1"/>
  <c r="K342" i="40" s="1"/>
  <c r="K354" i="40" s="1"/>
  <c r="K366" i="40" s="1"/>
  <c r="K378" i="40" s="1"/>
  <c r="K390" i="40" s="1"/>
  <c r="K402" i="40" s="1"/>
  <c r="K414" i="40" s="1"/>
  <c r="K426" i="40" s="1"/>
  <c r="K438" i="40" s="1"/>
  <c r="K450" i="40" s="1"/>
  <c r="K462" i="40" s="1"/>
  <c r="K474" i="40" s="1"/>
  <c r="K486" i="40" s="1"/>
  <c r="F138" i="40"/>
  <c r="E138" i="40"/>
  <c r="L137" i="40"/>
  <c r="L149" i="40" s="1"/>
  <c r="L161" i="40" s="1"/>
  <c r="L173" i="40" s="1"/>
  <c r="L185" i="40" s="1"/>
  <c r="L197" i="40" s="1"/>
  <c r="L209" i="40" s="1"/>
  <c r="L221" i="40" s="1"/>
  <c r="L233" i="40" s="1"/>
  <c r="L245" i="40" s="1"/>
  <c r="L257" i="40" s="1"/>
  <c r="L269" i="40" s="1"/>
  <c r="L281" i="40" s="1"/>
  <c r="L293" i="40" s="1"/>
  <c r="L305" i="40" s="1"/>
  <c r="L317" i="40" s="1"/>
  <c r="L329" i="40" s="1"/>
  <c r="L341" i="40" s="1"/>
  <c r="L353" i="40" s="1"/>
  <c r="L365" i="40" s="1"/>
  <c r="L377" i="40" s="1"/>
  <c r="L389" i="40" s="1"/>
  <c r="L401" i="40" s="1"/>
  <c r="L413" i="40" s="1"/>
  <c r="L425" i="40" s="1"/>
  <c r="L437" i="40" s="1"/>
  <c r="L449" i="40" s="1"/>
  <c r="L461" i="40" s="1"/>
  <c r="L473" i="40" s="1"/>
  <c r="L485" i="40" s="1"/>
  <c r="K137" i="40"/>
  <c r="K149" i="40" s="1"/>
  <c r="K161" i="40" s="1"/>
  <c r="K173" i="40" s="1"/>
  <c r="K185" i="40" s="1"/>
  <c r="K197" i="40" s="1"/>
  <c r="K209" i="40" s="1"/>
  <c r="K221" i="40" s="1"/>
  <c r="K233" i="40" s="1"/>
  <c r="K245" i="40" s="1"/>
  <c r="K257" i="40" s="1"/>
  <c r="K269" i="40" s="1"/>
  <c r="K281" i="40" s="1"/>
  <c r="K293" i="40" s="1"/>
  <c r="K305" i="40" s="1"/>
  <c r="K317" i="40" s="1"/>
  <c r="K329" i="40" s="1"/>
  <c r="K341" i="40" s="1"/>
  <c r="K353" i="40" s="1"/>
  <c r="K365" i="40" s="1"/>
  <c r="K377" i="40" s="1"/>
  <c r="K389" i="40" s="1"/>
  <c r="K401" i="40" s="1"/>
  <c r="K413" i="40" s="1"/>
  <c r="K425" i="40" s="1"/>
  <c r="K437" i="40" s="1"/>
  <c r="K449" i="40" s="1"/>
  <c r="K461" i="40" s="1"/>
  <c r="K473" i="40" s="1"/>
  <c r="K485" i="40" s="1"/>
  <c r="F137" i="40"/>
  <c r="E137" i="40"/>
  <c r="L136" i="40"/>
  <c r="K136" i="40"/>
  <c r="K148" i="40" s="1"/>
  <c r="K160" i="40" s="1"/>
  <c r="K172" i="40" s="1"/>
  <c r="K184" i="40" s="1"/>
  <c r="K196" i="40" s="1"/>
  <c r="K208" i="40" s="1"/>
  <c r="K220" i="40" s="1"/>
  <c r="K232" i="40" s="1"/>
  <c r="K244" i="40" s="1"/>
  <c r="K256" i="40" s="1"/>
  <c r="K268" i="40" s="1"/>
  <c r="K280" i="40" s="1"/>
  <c r="K292" i="40" s="1"/>
  <c r="K304" i="40" s="1"/>
  <c r="K316" i="40" s="1"/>
  <c r="K328" i="40" s="1"/>
  <c r="K340" i="40" s="1"/>
  <c r="K352" i="40" s="1"/>
  <c r="K364" i="40" s="1"/>
  <c r="K376" i="40" s="1"/>
  <c r="K388" i="40" s="1"/>
  <c r="K400" i="40" s="1"/>
  <c r="K412" i="40" s="1"/>
  <c r="K424" i="40" s="1"/>
  <c r="K436" i="40" s="1"/>
  <c r="K448" i="40" s="1"/>
  <c r="K460" i="40" s="1"/>
  <c r="K472" i="40" s="1"/>
  <c r="K484" i="40" s="1"/>
  <c r="F136" i="40"/>
  <c r="E136" i="40"/>
  <c r="L135" i="40"/>
  <c r="L147" i="40" s="1"/>
  <c r="L159" i="40" s="1"/>
  <c r="L171" i="40" s="1"/>
  <c r="L183" i="40" s="1"/>
  <c r="L195" i="40" s="1"/>
  <c r="L207" i="40" s="1"/>
  <c r="L219" i="40" s="1"/>
  <c r="L231" i="40" s="1"/>
  <c r="L243" i="40" s="1"/>
  <c r="L255" i="40" s="1"/>
  <c r="L267" i="40" s="1"/>
  <c r="L279" i="40" s="1"/>
  <c r="L291" i="40" s="1"/>
  <c r="L303" i="40" s="1"/>
  <c r="L315" i="40" s="1"/>
  <c r="L327" i="40" s="1"/>
  <c r="L339" i="40" s="1"/>
  <c r="L351" i="40" s="1"/>
  <c r="L363" i="40" s="1"/>
  <c r="L375" i="40" s="1"/>
  <c r="L387" i="40" s="1"/>
  <c r="L399" i="40" s="1"/>
  <c r="L411" i="40" s="1"/>
  <c r="L423" i="40" s="1"/>
  <c r="L435" i="40" s="1"/>
  <c r="L447" i="40" s="1"/>
  <c r="L459" i="40" s="1"/>
  <c r="L471" i="40" s="1"/>
  <c r="L483" i="40" s="1"/>
  <c r="K135" i="40"/>
  <c r="K147" i="40" s="1"/>
  <c r="K159" i="40" s="1"/>
  <c r="K171" i="40" s="1"/>
  <c r="K183" i="40" s="1"/>
  <c r="K195" i="40" s="1"/>
  <c r="K207" i="40" s="1"/>
  <c r="K219" i="40" s="1"/>
  <c r="K231" i="40" s="1"/>
  <c r="K243" i="40" s="1"/>
  <c r="K255" i="40" s="1"/>
  <c r="K267" i="40" s="1"/>
  <c r="K279" i="40" s="1"/>
  <c r="K291" i="40" s="1"/>
  <c r="K303" i="40" s="1"/>
  <c r="K315" i="40" s="1"/>
  <c r="K327" i="40" s="1"/>
  <c r="K339" i="40" s="1"/>
  <c r="K351" i="40" s="1"/>
  <c r="K363" i="40" s="1"/>
  <c r="K375" i="40" s="1"/>
  <c r="K387" i="40" s="1"/>
  <c r="K399" i="40" s="1"/>
  <c r="K411" i="40" s="1"/>
  <c r="K423" i="40" s="1"/>
  <c r="K435" i="40" s="1"/>
  <c r="K447" i="40" s="1"/>
  <c r="K459" i="40" s="1"/>
  <c r="K471" i="40" s="1"/>
  <c r="K483" i="40" s="1"/>
  <c r="F135" i="40"/>
  <c r="E135" i="40"/>
  <c r="L134" i="40"/>
  <c r="K134" i="40"/>
  <c r="K146" i="40" s="1"/>
  <c r="K158" i="40" s="1"/>
  <c r="K170" i="40" s="1"/>
  <c r="K182" i="40" s="1"/>
  <c r="K194" i="40" s="1"/>
  <c r="K206" i="40" s="1"/>
  <c r="K218" i="40" s="1"/>
  <c r="K230" i="40" s="1"/>
  <c r="K242" i="40" s="1"/>
  <c r="K254" i="40" s="1"/>
  <c r="K266" i="40" s="1"/>
  <c r="K278" i="40" s="1"/>
  <c r="K290" i="40" s="1"/>
  <c r="K302" i="40" s="1"/>
  <c r="K314" i="40" s="1"/>
  <c r="K326" i="40" s="1"/>
  <c r="K338" i="40" s="1"/>
  <c r="K350" i="40" s="1"/>
  <c r="K362" i="40" s="1"/>
  <c r="K374" i="40" s="1"/>
  <c r="K386" i="40" s="1"/>
  <c r="K398" i="40" s="1"/>
  <c r="K410" i="40" s="1"/>
  <c r="K422" i="40" s="1"/>
  <c r="K434" i="40" s="1"/>
  <c r="K446" i="40" s="1"/>
  <c r="K458" i="40" s="1"/>
  <c r="K470" i="40" s="1"/>
  <c r="K482" i="40" s="1"/>
  <c r="F134" i="40"/>
  <c r="E134" i="40"/>
  <c r="F133" i="40"/>
  <c r="E133" i="40" s="1"/>
  <c r="F132" i="40"/>
  <c r="E132" i="40"/>
  <c r="F131" i="40"/>
  <c r="E131" i="40" s="1"/>
  <c r="F130" i="40"/>
  <c r="E130" i="40"/>
  <c r="F129" i="40"/>
  <c r="E129" i="40" s="1"/>
  <c r="F128" i="40"/>
  <c r="E128" i="40"/>
  <c r="F127" i="40"/>
  <c r="E127" i="40" s="1"/>
  <c r="F126" i="40"/>
  <c r="E126" i="40"/>
  <c r="F125" i="40"/>
  <c r="E125" i="40" s="1"/>
  <c r="F124" i="40"/>
  <c r="E124" i="40"/>
  <c r="F123" i="40"/>
  <c r="E123" i="40"/>
  <c r="F122" i="40"/>
  <c r="E122" i="40" s="1"/>
  <c r="F121" i="40"/>
  <c r="E121" i="40"/>
  <c r="F120" i="40"/>
  <c r="E120" i="40" s="1"/>
  <c r="F119" i="40"/>
  <c r="E119" i="40"/>
  <c r="F118" i="40"/>
  <c r="E118" i="40" s="1"/>
  <c r="F117" i="40"/>
  <c r="E117" i="40"/>
  <c r="F116" i="40"/>
  <c r="E116" i="40" s="1"/>
  <c r="F115" i="40"/>
  <c r="E115" i="40"/>
  <c r="F114" i="40"/>
  <c r="E114" i="40" s="1"/>
  <c r="F113" i="40"/>
  <c r="E113" i="40"/>
  <c r="F112" i="40"/>
  <c r="E112" i="40" s="1"/>
  <c r="F111" i="40"/>
  <c r="E111" i="40"/>
  <c r="F110" i="40"/>
  <c r="E110" i="40" s="1"/>
  <c r="F109" i="40"/>
  <c r="E109" i="40"/>
  <c r="F108" i="40"/>
  <c r="E108" i="40" s="1"/>
  <c r="F107" i="40"/>
  <c r="E107" i="40"/>
  <c r="F106" i="40"/>
  <c r="E106" i="40" s="1"/>
  <c r="F105" i="40"/>
  <c r="E105" i="40"/>
  <c r="F104" i="40"/>
  <c r="E104" i="40" s="1"/>
  <c r="F103" i="40"/>
  <c r="E103" i="40"/>
  <c r="F102" i="40"/>
  <c r="E102" i="40" s="1"/>
  <c r="F101" i="40"/>
  <c r="E101" i="40"/>
  <c r="F100" i="40"/>
  <c r="E100" i="40" s="1"/>
  <c r="F99" i="40"/>
  <c r="E99" i="40"/>
  <c r="F98" i="40"/>
  <c r="E98" i="40" s="1"/>
  <c r="F97" i="40"/>
  <c r="E97" i="40"/>
  <c r="F96" i="40"/>
  <c r="E96" i="40" s="1"/>
  <c r="F95" i="40"/>
  <c r="E95" i="40"/>
  <c r="F94" i="40"/>
  <c r="E94" i="40" s="1"/>
  <c r="F93" i="40"/>
  <c r="E93" i="40"/>
  <c r="F92" i="40"/>
  <c r="E92" i="40" s="1"/>
  <c r="F91" i="40"/>
  <c r="E91" i="40"/>
  <c r="F90" i="40"/>
  <c r="E90" i="40" s="1"/>
  <c r="F89" i="40"/>
  <c r="E89" i="40"/>
  <c r="F88" i="40"/>
  <c r="E88" i="40" s="1"/>
  <c r="F87" i="40"/>
  <c r="E87" i="40"/>
  <c r="F86" i="40"/>
  <c r="E86" i="40" s="1"/>
  <c r="F85" i="40"/>
  <c r="E85" i="40"/>
  <c r="F84" i="40"/>
  <c r="E84" i="40" s="1"/>
  <c r="F83" i="40"/>
  <c r="E83" i="40"/>
  <c r="F82" i="40"/>
  <c r="E82" i="40" s="1"/>
  <c r="F81" i="40"/>
  <c r="E81" i="40"/>
  <c r="F80" i="40"/>
  <c r="E80" i="40" s="1"/>
  <c r="F79" i="40"/>
  <c r="E79" i="40"/>
  <c r="F78" i="40"/>
  <c r="E78" i="40" s="1"/>
  <c r="F77" i="40"/>
  <c r="E77" i="40"/>
  <c r="F76" i="40"/>
  <c r="E76" i="40" s="1"/>
  <c r="F75" i="40"/>
  <c r="E75" i="40"/>
  <c r="F74" i="40"/>
  <c r="E74" i="40"/>
  <c r="D14" i="38"/>
  <c r="D12" i="38"/>
  <c r="D10" i="38"/>
  <c r="D9" i="38"/>
  <c r="AA170" i="36"/>
  <c r="AA182" i="36" s="1"/>
  <c r="AA194" i="36" s="1"/>
  <c r="AA206" i="36" s="1"/>
  <c r="AA218" i="36" s="1"/>
  <c r="AA230" i="36" s="1"/>
  <c r="AA242" i="36" s="1"/>
  <c r="AA254" i="36" s="1"/>
  <c r="AA266" i="36" s="1"/>
  <c r="AA278" i="36" s="1"/>
  <c r="AA290" i="36" s="1"/>
  <c r="AA302" i="36" s="1"/>
  <c r="AA314" i="36" s="1"/>
  <c r="AA326" i="36" s="1"/>
  <c r="AA338" i="36" s="1"/>
  <c r="AA350" i="36" s="1"/>
  <c r="AA362" i="36" s="1"/>
  <c r="AA374" i="36" s="1"/>
  <c r="AA386" i="36" s="1"/>
  <c r="AA398" i="36" s="1"/>
  <c r="AA410" i="36" s="1"/>
  <c r="AA422" i="36" s="1"/>
  <c r="AA434" i="36" s="1"/>
  <c r="AA446" i="36" s="1"/>
  <c r="AA458" i="36" s="1"/>
  <c r="AA470" i="36" s="1"/>
  <c r="AA482" i="36" s="1"/>
  <c r="AA494" i="36" s="1"/>
  <c r="AA506" i="36" s="1"/>
  <c r="Z170" i="36"/>
  <c r="Z182" i="36" s="1"/>
  <c r="Z194" i="36" s="1"/>
  <c r="Z206" i="36" s="1"/>
  <c r="Z218" i="36" s="1"/>
  <c r="Z230" i="36" s="1"/>
  <c r="Z242" i="36" s="1"/>
  <c r="Z254" i="36" s="1"/>
  <c r="Z266" i="36" s="1"/>
  <c r="Z278" i="36" s="1"/>
  <c r="Z290" i="36" s="1"/>
  <c r="Z302" i="36" s="1"/>
  <c r="Z314" i="36" s="1"/>
  <c r="Z326" i="36" s="1"/>
  <c r="Z338" i="36" s="1"/>
  <c r="Z350" i="36" s="1"/>
  <c r="Z362" i="36" s="1"/>
  <c r="Z374" i="36" s="1"/>
  <c r="Z386" i="36" s="1"/>
  <c r="Z398" i="36" s="1"/>
  <c r="Z410" i="36" s="1"/>
  <c r="Z422" i="36" s="1"/>
  <c r="Z434" i="36" s="1"/>
  <c r="Z446" i="36" s="1"/>
  <c r="Z458" i="36" s="1"/>
  <c r="Z470" i="36" s="1"/>
  <c r="Z482" i="36" s="1"/>
  <c r="Z494" i="36" s="1"/>
  <c r="Z506" i="36" s="1"/>
  <c r="AA169" i="36"/>
  <c r="AA181" i="36" s="1"/>
  <c r="AA193" i="36" s="1"/>
  <c r="AA205" i="36" s="1"/>
  <c r="AA217" i="36" s="1"/>
  <c r="AA229" i="36" s="1"/>
  <c r="AA241" i="36" s="1"/>
  <c r="AA253" i="36" s="1"/>
  <c r="AA265" i="36" s="1"/>
  <c r="AA277" i="36" s="1"/>
  <c r="AA289" i="36" s="1"/>
  <c r="AA301" i="36" s="1"/>
  <c r="AA313" i="36" s="1"/>
  <c r="AA325" i="36" s="1"/>
  <c r="AA337" i="36" s="1"/>
  <c r="AA349" i="36" s="1"/>
  <c r="AA361" i="36" s="1"/>
  <c r="AA373" i="36" s="1"/>
  <c r="AA385" i="36" s="1"/>
  <c r="AA397" i="36" s="1"/>
  <c r="AA409" i="36" s="1"/>
  <c r="AA421" i="36" s="1"/>
  <c r="AA433" i="36" s="1"/>
  <c r="AA445" i="36" s="1"/>
  <c r="AA457" i="36" s="1"/>
  <c r="AA469" i="36" s="1"/>
  <c r="AA481" i="36" s="1"/>
  <c r="AA493" i="36" s="1"/>
  <c r="AA505" i="36" s="1"/>
  <c r="Z169" i="36"/>
  <c r="Z181" i="36" s="1"/>
  <c r="Z193" i="36" s="1"/>
  <c r="Z205" i="36" s="1"/>
  <c r="Z217" i="36" s="1"/>
  <c r="Z229" i="36" s="1"/>
  <c r="Z241" i="36" s="1"/>
  <c r="Z253" i="36" s="1"/>
  <c r="Z265" i="36" s="1"/>
  <c r="Z277" i="36" s="1"/>
  <c r="Z289" i="36" s="1"/>
  <c r="Z301" i="36" s="1"/>
  <c r="Z313" i="36" s="1"/>
  <c r="Z325" i="36" s="1"/>
  <c r="Z337" i="36" s="1"/>
  <c r="Z349" i="36" s="1"/>
  <c r="Z361" i="36" s="1"/>
  <c r="Z373" i="36" s="1"/>
  <c r="Z385" i="36" s="1"/>
  <c r="Z397" i="36" s="1"/>
  <c r="Z409" i="36" s="1"/>
  <c r="Z421" i="36" s="1"/>
  <c r="Z433" i="36" s="1"/>
  <c r="Z445" i="36" s="1"/>
  <c r="Z457" i="36" s="1"/>
  <c r="Z469" i="36" s="1"/>
  <c r="Z481" i="36" s="1"/>
  <c r="Z493" i="36" s="1"/>
  <c r="Z505" i="36" s="1"/>
  <c r="AA168" i="36"/>
  <c r="AA180" i="36" s="1"/>
  <c r="AA192" i="36" s="1"/>
  <c r="AA204" i="36" s="1"/>
  <c r="AA216" i="36" s="1"/>
  <c r="AA228" i="36" s="1"/>
  <c r="AA240" i="36" s="1"/>
  <c r="AA252" i="36" s="1"/>
  <c r="AA264" i="36" s="1"/>
  <c r="AA276" i="36" s="1"/>
  <c r="AA288" i="36" s="1"/>
  <c r="AA300" i="36" s="1"/>
  <c r="AA312" i="36" s="1"/>
  <c r="AA324" i="36" s="1"/>
  <c r="AA336" i="36" s="1"/>
  <c r="AA348" i="36" s="1"/>
  <c r="AA360" i="36" s="1"/>
  <c r="AA372" i="36" s="1"/>
  <c r="AA384" i="36" s="1"/>
  <c r="AA396" i="36" s="1"/>
  <c r="AA408" i="36" s="1"/>
  <c r="AA420" i="36" s="1"/>
  <c r="AA432" i="36" s="1"/>
  <c r="AA444" i="36" s="1"/>
  <c r="AA456" i="36" s="1"/>
  <c r="AA468" i="36" s="1"/>
  <c r="AA480" i="36" s="1"/>
  <c r="AA492" i="36" s="1"/>
  <c r="AA504" i="36" s="1"/>
  <c r="Z168" i="36"/>
  <c r="Z180" i="36" s="1"/>
  <c r="Z192" i="36" s="1"/>
  <c r="Z204" i="36" s="1"/>
  <c r="Z216" i="36" s="1"/>
  <c r="Z228" i="36" s="1"/>
  <c r="Z240" i="36" s="1"/>
  <c r="Z252" i="36" s="1"/>
  <c r="Z264" i="36" s="1"/>
  <c r="Z276" i="36" s="1"/>
  <c r="Z288" i="36" s="1"/>
  <c r="Z300" i="36" s="1"/>
  <c r="Z312" i="36" s="1"/>
  <c r="Z324" i="36" s="1"/>
  <c r="Z336" i="36" s="1"/>
  <c r="Z348" i="36" s="1"/>
  <c r="Z360" i="36" s="1"/>
  <c r="Z372" i="36" s="1"/>
  <c r="Z384" i="36" s="1"/>
  <c r="Z396" i="36" s="1"/>
  <c r="Z408" i="36" s="1"/>
  <c r="Z420" i="36" s="1"/>
  <c r="Z432" i="36" s="1"/>
  <c r="Z444" i="36" s="1"/>
  <c r="Z456" i="36" s="1"/>
  <c r="Z468" i="36" s="1"/>
  <c r="Z480" i="36" s="1"/>
  <c r="Z492" i="36" s="1"/>
  <c r="Z504" i="36" s="1"/>
  <c r="AA167" i="36"/>
  <c r="AA179" i="36" s="1"/>
  <c r="AA191" i="36" s="1"/>
  <c r="AA203" i="36" s="1"/>
  <c r="AA215" i="36" s="1"/>
  <c r="AA227" i="36" s="1"/>
  <c r="AA239" i="36" s="1"/>
  <c r="AA251" i="36" s="1"/>
  <c r="AA263" i="36" s="1"/>
  <c r="AA275" i="36" s="1"/>
  <c r="AA287" i="36" s="1"/>
  <c r="AA299" i="36" s="1"/>
  <c r="AA311" i="36" s="1"/>
  <c r="AA323" i="36" s="1"/>
  <c r="AA335" i="36" s="1"/>
  <c r="AA347" i="36" s="1"/>
  <c r="AA359" i="36" s="1"/>
  <c r="AA371" i="36" s="1"/>
  <c r="AA383" i="36" s="1"/>
  <c r="AA395" i="36" s="1"/>
  <c r="AA407" i="36" s="1"/>
  <c r="AA419" i="36" s="1"/>
  <c r="AA431" i="36" s="1"/>
  <c r="AA443" i="36" s="1"/>
  <c r="AA455" i="36" s="1"/>
  <c r="AA467" i="36" s="1"/>
  <c r="AA479" i="36" s="1"/>
  <c r="AA491" i="36" s="1"/>
  <c r="AA503" i="36" s="1"/>
  <c r="Z167" i="36"/>
  <c r="Z179" i="36" s="1"/>
  <c r="Z191" i="36" s="1"/>
  <c r="Z203" i="36" s="1"/>
  <c r="Z215" i="36" s="1"/>
  <c r="Z227" i="36" s="1"/>
  <c r="Z239" i="36" s="1"/>
  <c r="Z251" i="36" s="1"/>
  <c r="Z263" i="36" s="1"/>
  <c r="Z275" i="36" s="1"/>
  <c r="Z287" i="36" s="1"/>
  <c r="Z299" i="36" s="1"/>
  <c r="Z311" i="36" s="1"/>
  <c r="Z323" i="36" s="1"/>
  <c r="Z335" i="36" s="1"/>
  <c r="Z347" i="36" s="1"/>
  <c r="Z359" i="36" s="1"/>
  <c r="Z371" i="36" s="1"/>
  <c r="Z383" i="36" s="1"/>
  <c r="Z395" i="36" s="1"/>
  <c r="Z407" i="36" s="1"/>
  <c r="Z419" i="36" s="1"/>
  <c r="Z431" i="36" s="1"/>
  <c r="Z443" i="36" s="1"/>
  <c r="Z455" i="36" s="1"/>
  <c r="Z467" i="36" s="1"/>
  <c r="Z479" i="36" s="1"/>
  <c r="Z491" i="36" s="1"/>
  <c r="Z503" i="36" s="1"/>
  <c r="AA166" i="36"/>
  <c r="AA178" i="36" s="1"/>
  <c r="AA190" i="36" s="1"/>
  <c r="AA202" i="36" s="1"/>
  <c r="AA214" i="36" s="1"/>
  <c r="AA226" i="36" s="1"/>
  <c r="AA238" i="36" s="1"/>
  <c r="AA250" i="36" s="1"/>
  <c r="AA262" i="36" s="1"/>
  <c r="AA274" i="36" s="1"/>
  <c r="AA286" i="36" s="1"/>
  <c r="AA298" i="36" s="1"/>
  <c r="AA310" i="36" s="1"/>
  <c r="AA322" i="36" s="1"/>
  <c r="AA334" i="36" s="1"/>
  <c r="AA346" i="36" s="1"/>
  <c r="AA358" i="36" s="1"/>
  <c r="AA370" i="36" s="1"/>
  <c r="AA382" i="36" s="1"/>
  <c r="AA394" i="36" s="1"/>
  <c r="AA406" i="36" s="1"/>
  <c r="AA418" i="36" s="1"/>
  <c r="AA430" i="36" s="1"/>
  <c r="AA442" i="36" s="1"/>
  <c r="AA454" i="36" s="1"/>
  <c r="AA466" i="36" s="1"/>
  <c r="AA478" i="36" s="1"/>
  <c r="AA490" i="36" s="1"/>
  <c r="AA502" i="36" s="1"/>
  <c r="Z166" i="36"/>
  <c r="Z178" i="36" s="1"/>
  <c r="Z190" i="36" s="1"/>
  <c r="Z202" i="36" s="1"/>
  <c r="Z214" i="36" s="1"/>
  <c r="Z226" i="36" s="1"/>
  <c r="Z238" i="36" s="1"/>
  <c r="Z250" i="36" s="1"/>
  <c r="Z262" i="36" s="1"/>
  <c r="Z274" i="36" s="1"/>
  <c r="Z286" i="36" s="1"/>
  <c r="Z298" i="36" s="1"/>
  <c r="Z310" i="36" s="1"/>
  <c r="Z322" i="36" s="1"/>
  <c r="Z334" i="36" s="1"/>
  <c r="Z346" i="36" s="1"/>
  <c r="Z358" i="36" s="1"/>
  <c r="Z370" i="36" s="1"/>
  <c r="Z382" i="36" s="1"/>
  <c r="Z394" i="36" s="1"/>
  <c r="Z406" i="36" s="1"/>
  <c r="Z418" i="36" s="1"/>
  <c r="Z430" i="36" s="1"/>
  <c r="Z442" i="36" s="1"/>
  <c r="Z454" i="36" s="1"/>
  <c r="Z466" i="36" s="1"/>
  <c r="Z478" i="36" s="1"/>
  <c r="Z490" i="36" s="1"/>
  <c r="Z502" i="36" s="1"/>
  <c r="AA165" i="36"/>
  <c r="AA177" i="36" s="1"/>
  <c r="AA189" i="36" s="1"/>
  <c r="AA201" i="36" s="1"/>
  <c r="AA213" i="36" s="1"/>
  <c r="AA225" i="36" s="1"/>
  <c r="AA237" i="36" s="1"/>
  <c r="AA249" i="36" s="1"/>
  <c r="AA261" i="36" s="1"/>
  <c r="AA273" i="36" s="1"/>
  <c r="AA285" i="36" s="1"/>
  <c r="AA297" i="36" s="1"/>
  <c r="AA309" i="36" s="1"/>
  <c r="AA321" i="36" s="1"/>
  <c r="AA333" i="36" s="1"/>
  <c r="AA345" i="36" s="1"/>
  <c r="AA357" i="36" s="1"/>
  <c r="AA369" i="36" s="1"/>
  <c r="AA381" i="36" s="1"/>
  <c r="AA393" i="36" s="1"/>
  <c r="AA405" i="36" s="1"/>
  <c r="AA417" i="36" s="1"/>
  <c r="AA429" i="36" s="1"/>
  <c r="AA441" i="36" s="1"/>
  <c r="AA453" i="36" s="1"/>
  <c r="AA465" i="36" s="1"/>
  <c r="AA477" i="36" s="1"/>
  <c r="AA489" i="36" s="1"/>
  <c r="AA501" i="36" s="1"/>
  <c r="Z165" i="36"/>
  <c r="Z177" i="36" s="1"/>
  <c r="Z189" i="36" s="1"/>
  <c r="Z201" i="36" s="1"/>
  <c r="Z213" i="36" s="1"/>
  <c r="Z225" i="36" s="1"/>
  <c r="Z237" i="36" s="1"/>
  <c r="Z249" i="36" s="1"/>
  <c r="Z261" i="36" s="1"/>
  <c r="Z273" i="36" s="1"/>
  <c r="Z285" i="36" s="1"/>
  <c r="Z297" i="36" s="1"/>
  <c r="Z309" i="36" s="1"/>
  <c r="Z321" i="36" s="1"/>
  <c r="Z333" i="36" s="1"/>
  <c r="Z345" i="36" s="1"/>
  <c r="Z357" i="36" s="1"/>
  <c r="Z369" i="36" s="1"/>
  <c r="Z381" i="36" s="1"/>
  <c r="Z393" i="36" s="1"/>
  <c r="Z405" i="36" s="1"/>
  <c r="Z417" i="36" s="1"/>
  <c r="Z429" i="36" s="1"/>
  <c r="Z441" i="36" s="1"/>
  <c r="Z453" i="36" s="1"/>
  <c r="Z465" i="36" s="1"/>
  <c r="Z477" i="36" s="1"/>
  <c r="Z489" i="36" s="1"/>
  <c r="Z501" i="36" s="1"/>
  <c r="AA164" i="36"/>
  <c r="AA176" i="36" s="1"/>
  <c r="AA188" i="36" s="1"/>
  <c r="AA200" i="36" s="1"/>
  <c r="AA212" i="36" s="1"/>
  <c r="AA224" i="36" s="1"/>
  <c r="AA236" i="36" s="1"/>
  <c r="AA248" i="36" s="1"/>
  <c r="AA260" i="36" s="1"/>
  <c r="AA272" i="36" s="1"/>
  <c r="AA284" i="36" s="1"/>
  <c r="AA296" i="36" s="1"/>
  <c r="AA308" i="36" s="1"/>
  <c r="AA320" i="36" s="1"/>
  <c r="AA332" i="36" s="1"/>
  <c r="AA344" i="36" s="1"/>
  <c r="AA356" i="36" s="1"/>
  <c r="AA368" i="36" s="1"/>
  <c r="AA380" i="36" s="1"/>
  <c r="AA392" i="36" s="1"/>
  <c r="AA404" i="36" s="1"/>
  <c r="AA416" i="36" s="1"/>
  <c r="AA428" i="36" s="1"/>
  <c r="AA440" i="36" s="1"/>
  <c r="AA452" i="36" s="1"/>
  <c r="AA464" i="36" s="1"/>
  <c r="AA476" i="36" s="1"/>
  <c r="AA488" i="36" s="1"/>
  <c r="AA500" i="36" s="1"/>
  <c r="Z164" i="36"/>
  <c r="Z176" i="36" s="1"/>
  <c r="Z188" i="36" s="1"/>
  <c r="Z200" i="36" s="1"/>
  <c r="Z212" i="36" s="1"/>
  <c r="Z224" i="36" s="1"/>
  <c r="Z236" i="36" s="1"/>
  <c r="Z248" i="36" s="1"/>
  <c r="Z260" i="36" s="1"/>
  <c r="Z272" i="36" s="1"/>
  <c r="Z284" i="36" s="1"/>
  <c r="Z296" i="36" s="1"/>
  <c r="Z308" i="36" s="1"/>
  <c r="Z320" i="36" s="1"/>
  <c r="Z332" i="36" s="1"/>
  <c r="Z344" i="36" s="1"/>
  <c r="Z356" i="36" s="1"/>
  <c r="Z368" i="36" s="1"/>
  <c r="Z380" i="36" s="1"/>
  <c r="Z392" i="36" s="1"/>
  <c r="Z404" i="36" s="1"/>
  <c r="Z416" i="36" s="1"/>
  <c r="Z428" i="36" s="1"/>
  <c r="Z440" i="36" s="1"/>
  <c r="Z452" i="36" s="1"/>
  <c r="Z464" i="36" s="1"/>
  <c r="Z476" i="36" s="1"/>
  <c r="Z488" i="36" s="1"/>
  <c r="Z500" i="36" s="1"/>
  <c r="AA163" i="36"/>
  <c r="AA175" i="36" s="1"/>
  <c r="AA187" i="36" s="1"/>
  <c r="AA199" i="36" s="1"/>
  <c r="AA211" i="36" s="1"/>
  <c r="AA223" i="36" s="1"/>
  <c r="AA235" i="36" s="1"/>
  <c r="AA247" i="36" s="1"/>
  <c r="AA259" i="36" s="1"/>
  <c r="AA271" i="36" s="1"/>
  <c r="AA283" i="36" s="1"/>
  <c r="AA295" i="36" s="1"/>
  <c r="AA307" i="36" s="1"/>
  <c r="AA319" i="36" s="1"/>
  <c r="AA331" i="36" s="1"/>
  <c r="AA343" i="36" s="1"/>
  <c r="AA355" i="36" s="1"/>
  <c r="AA367" i="36" s="1"/>
  <c r="AA379" i="36" s="1"/>
  <c r="AA391" i="36" s="1"/>
  <c r="AA403" i="36" s="1"/>
  <c r="AA415" i="36" s="1"/>
  <c r="AA427" i="36" s="1"/>
  <c r="AA439" i="36" s="1"/>
  <c r="AA451" i="36" s="1"/>
  <c r="AA463" i="36" s="1"/>
  <c r="AA475" i="36" s="1"/>
  <c r="AA487" i="36" s="1"/>
  <c r="AA499" i="36" s="1"/>
  <c r="Z163" i="36"/>
  <c r="Z175" i="36" s="1"/>
  <c r="Z187" i="36" s="1"/>
  <c r="Z199" i="36" s="1"/>
  <c r="Z211" i="36" s="1"/>
  <c r="Z223" i="36" s="1"/>
  <c r="Z235" i="36" s="1"/>
  <c r="Z247" i="36" s="1"/>
  <c r="Z259" i="36" s="1"/>
  <c r="Z271" i="36" s="1"/>
  <c r="Z283" i="36" s="1"/>
  <c r="Z295" i="36" s="1"/>
  <c r="Z307" i="36" s="1"/>
  <c r="Z319" i="36" s="1"/>
  <c r="Z331" i="36" s="1"/>
  <c r="Z343" i="36" s="1"/>
  <c r="Z355" i="36" s="1"/>
  <c r="Z367" i="36" s="1"/>
  <c r="Z379" i="36" s="1"/>
  <c r="Z391" i="36" s="1"/>
  <c r="Z403" i="36" s="1"/>
  <c r="Z415" i="36" s="1"/>
  <c r="Z427" i="36" s="1"/>
  <c r="Z439" i="36" s="1"/>
  <c r="Z451" i="36" s="1"/>
  <c r="Z463" i="36" s="1"/>
  <c r="Z475" i="36" s="1"/>
  <c r="Z487" i="36" s="1"/>
  <c r="Z499" i="36" s="1"/>
  <c r="AA162" i="36"/>
  <c r="AA174" i="36" s="1"/>
  <c r="AA186" i="36" s="1"/>
  <c r="AA198" i="36" s="1"/>
  <c r="AA210" i="36" s="1"/>
  <c r="AA222" i="36" s="1"/>
  <c r="AA234" i="36" s="1"/>
  <c r="AA246" i="36" s="1"/>
  <c r="AA258" i="36" s="1"/>
  <c r="AA270" i="36" s="1"/>
  <c r="AA282" i="36" s="1"/>
  <c r="AA294" i="36" s="1"/>
  <c r="AA306" i="36" s="1"/>
  <c r="AA318" i="36" s="1"/>
  <c r="AA330" i="36" s="1"/>
  <c r="AA342" i="36" s="1"/>
  <c r="AA354" i="36" s="1"/>
  <c r="AA366" i="36" s="1"/>
  <c r="AA378" i="36" s="1"/>
  <c r="AA390" i="36" s="1"/>
  <c r="AA402" i="36" s="1"/>
  <c r="AA414" i="36" s="1"/>
  <c r="AA426" i="36" s="1"/>
  <c r="AA438" i="36" s="1"/>
  <c r="AA450" i="36" s="1"/>
  <c r="AA462" i="36" s="1"/>
  <c r="AA474" i="36" s="1"/>
  <c r="AA486" i="36" s="1"/>
  <c r="AA498" i="36" s="1"/>
  <c r="Z162" i="36"/>
  <c r="Z174" i="36" s="1"/>
  <c r="Z186" i="36" s="1"/>
  <c r="Z198" i="36" s="1"/>
  <c r="Z210" i="36" s="1"/>
  <c r="Z222" i="36" s="1"/>
  <c r="Z234" i="36" s="1"/>
  <c r="Z246" i="36" s="1"/>
  <c r="Z258" i="36" s="1"/>
  <c r="Z270" i="36" s="1"/>
  <c r="Z282" i="36" s="1"/>
  <c r="Z294" i="36" s="1"/>
  <c r="Z306" i="36" s="1"/>
  <c r="Z318" i="36" s="1"/>
  <c r="Z330" i="36" s="1"/>
  <c r="Z342" i="36" s="1"/>
  <c r="Z354" i="36" s="1"/>
  <c r="Z366" i="36" s="1"/>
  <c r="Z378" i="36" s="1"/>
  <c r="Z390" i="36" s="1"/>
  <c r="Z402" i="36" s="1"/>
  <c r="Z414" i="36" s="1"/>
  <c r="Z426" i="36" s="1"/>
  <c r="Z438" i="36" s="1"/>
  <c r="Z450" i="36" s="1"/>
  <c r="Z462" i="36" s="1"/>
  <c r="Z474" i="36" s="1"/>
  <c r="Z486" i="36" s="1"/>
  <c r="Z498" i="36" s="1"/>
  <c r="AA161" i="36"/>
  <c r="AA173" i="36" s="1"/>
  <c r="AA185" i="36" s="1"/>
  <c r="AA197" i="36" s="1"/>
  <c r="AA209" i="36" s="1"/>
  <c r="AA221" i="36" s="1"/>
  <c r="AA233" i="36" s="1"/>
  <c r="AA245" i="36" s="1"/>
  <c r="AA257" i="36" s="1"/>
  <c r="AA269" i="36" s="1"/>
  <c r="AA281" i="36" s="1"/>
  <c r="AA293" i="36" s="1"/>
  <c r="AA305" i="36" s="1"/>
  <c r="AA317" i="36" s="1"/>
  <c r="AA329" i="36" s="1"/>
  <c r="AA341" i="36" s="1"/>
  <c r="AA353" i="36" s="1"/>
  <c r="AA365" i="36" s="1"/>
  <c r="AA377" i="36" s="1"/>
  <c r="AA389" i="36" s="1"/>
  <c r="AA401" i="36" s="1"/>
  <c r="AA413" i="36" s="1"/>
  <c r="AA425" i="36" s="1"/>
  <c r="AA437" i="36" s="1"/>
  <c r="AA449" i="36" s="1"/>
  <c r="AA461" i="36" s="1"/>
  <c r="AA473" i="36" s="1"/>
  <c r="AA485" i="36" s="1"/>
  <c r="AA497" i="36" s="1"/>
  <c r="Z161" i="36"/>
  <c r="Z173" i="36" s="1"/>
  <c r="Z185" i="36" s="1"/>
  <c r="Z197" i="36" s="1"/>
  <c r="Z209" i="36" s="1"/>
  <c r="Z221" i="36" s="1"/>
  <c r="Z233" i="36" s="1"/>
  <c r="Z245" i="36" s="1"/>
  <c r="Z257" i="36" s="1"/>
  <c r="Z269" i="36" s="1"/>
  <c r="Z281" i="36" s="1"/>
  <c r="Z293" i="36" s="1"/>
  <c r="Z305" i="36" s="1"/>
  <c r="Z317" i="36" s="1"/>
  <c r="Z329" i="36" s="1"/>
  <c r="Z341" i="36" s="1"/>
  <c r="Z353" i="36" s="1"/>
  <c r="Z365" i="36" s="1"/>
  <c r="Z377" i="36" s="1"/>
  <c r="Z389" i="36" s="1"/>
  <c r="Z401" i="36" s="1"/>
  <c r="Z413" i="36" s="1"/>
  <c r="Z425" i="36" s="1"/>
  <c r="Z437" i="36" s="1"/>
  <c r="Z449" i="36" s="1"/>
  <c r="Z461" i="36" s="1"/>
  <c r="Z473" i="36" s="1"/>
  <c r="Z485" i="36" s="1"/>
  <c r="Z497" i="36" s="1"/>
  <c r="AA160" i="36"/>
  <c r="AA172" i="36" s="1"/>
  <c r="AA184" i="36" s="1"/>
  <c r="AA196" i="36" s="1"/>
  <c r="AA208" i="36" s="1"/>
  <c r="AA220" i="36" s="1"/>
  <c r="AA232" i="36" s="1"/>
  <c r="AA244" i="36" s="1"/>
  <c r="AA256" i="36" s="1"/>
  <c r="AA268" i="36" s="1"/>
  <c r="AA280" i="36" s="1"/>
  <c r="AA292" i="36" s="1"/>
  <c r="AA304" i="36" s="1"/>
  <c r="AA316" i="36" s="1"/>
  <c r="AA328" i="36" s="1"/>
  <c r="AA340" i="36" s="1"/>
  <c r="AA352" i="36" s="1"/>
  <c r="AA364" i="36" s="1"/>
  <c r="AA376" i="36" s="1"/>
  <c r="AA388" i="36" s="1"/>
  <c r="AA400" i="36" s="1"/>
  <c r="AA412" i="36" s="1"/>
  <c r="AA424" i="36" s="1"/>
  <c r="AA436" i="36" s="1"/>
  <c r="AA448" i="36" s="1"/>
  <c r="AA460" i="36" s="1"/>
  <c r="AA472" i="36" s="1"/>
  <c r="AA484" i="36" s="1"/>
  <c r="AA496" i="36" s="1"/>
  <c r="Z160" i="36"/>
  <c r="Z172" i="36" s="1"/>
  <c r="Z184" i="36" s="1"/>
  <c r="Z196" i="36" s="1"/>
  <c r="Z208" i="36" s="1"/>
  <c r="Z220" i="36" s="1"/>
  <c r="Z232" i="36" s="1"/>
  <c r="Z244" i="36" s="1"/>
  <c r="Z256" i="36" s="1"/>
  <c r="Z268" i="36" s="1"/>
  <c r="Z280" i="36" s="1"/>
  <c r="Z292" i="36" s="1"/>
  <c r="Z304" i="36" s="1"/>
  <c r="Z316" i="36" s="1"/>
  <c r="Z328" i="36" s="1"/>
  <c r="Z340" i="36" s="1"/>
  <c r="Z352" i="36" s="1"/>
  <c r="Z364" i="36" s="1"/>
  <c r="Z376" i="36" s="1"/>
  <c r="Z388" i="36" s="1"/>
  <c r="Z400" i="36" s="1"/>
  <c r="Z412" i="36" s="1"/>
  <c r="Z424" i="36" s="1"/>
  <c r="Z436" i="36" s="1"/>
  <c r="Z448" i="36" s="1"/>
  <c r="Z460" i="36" s="1"/>
  <c r="Z472" i="36" s="1"/>
  <c r="Z484" i="36" s="1"/>
  <c r="Z496" i="36" s="1"/>
  <c r="AA159" i="36"/>
  <c r="AA171" i="36" s="1"/>
  <c r="AA183" i="36" s="1"/>
  <c r="AA195" i="36" s="1"/>
  <c r="AA207" i="36" s="1"/>
  <c r="AA219" i="36" s="1"/>
  <c r="AA231" i="36" s="1"/>
  <c r="AA243" i="36" s="1"/>
  <c r="AA255" i="36" s="1"/>
  <c r="AA267" i="36" s="1"/>
  <c r="AA279" i="36" s="1"/>
  <c r="AA291" i="36" s="1"/>
  <c r="AA303" i="36" s="1"/>
  <c r="AA315" i="36" s="1"/>
  <c r="AA327" i="36" s="1"/>
  <c r="AA339" i="36" s="1"/>
  <c r="AA351" i="36" s="1"/>
  <c r="AA363" i="36" s="1"/>
  <c r="AA375" i="36" s="1"/>
  <c r="AA387" i="36" s="1"/>
  <c r="AA399" i="36" s="1"/>
  <c r="AA411" i="36" s="1"/>
  <c r="AA423" i="36" s="1"/>
  <c r="AA435" i="36" s="1"/>
  <c r="AA447" i="36" s="1"/>
  <c r="AA459" i="36" s="1"/>
  <c r="AA471" i="36" s="1"/>
  <c r="AA483" i="36" s="1"/>
  <c r="AA495" i="36" s="1"/>
  <c r="Z159" i="36"/>
  <c r="Z171" i="36" s="1"/>
  <c r="Z183" i="36" s="1"/>
  <c r="Z195" i="36" s="1"/>
  <c r="Z207" i="36" s="1"/>
  <c r="Z219" i="36" s="1"/>
  <c r="Z231" i="36" s="1"/>
  <c r="Z243" i="36" s="1"/>
  <c r="Z255" i="36" s="1"/>
  <c r="Z267" i="36" s="1"/>
  <c r="Z279" i="36" s="1"/>
  <c r="Z291" i="36" s="1"/>
  <c r="Z303" i="36" s="1"/>
  <c r="Z315" i="36" s="1"/>
  <c r="Z327" i="36" s="1"/>
  <c r="Z339" i="36" s="1"/>
  <c r="Z351" i="36" s="1"/>
  <c r="Z363" i="36" s="1"/>
  <c r="Z375" i="36" s="1"/>
  <c r="Z387" i="36" s="1"/>
  <c r="Z399" i="36" s="1"/>
  <c r="Z411" i="36" s="1"/>
  <c r="Z423" i="36" s="1"/>
  <c r="Z435" i="36" s="1"/>
  <c r="Z447" i="36" s="1"/>
  <c r="Z459" i="36" s="1"/>
  <c r="Z471" i="36" s="1"/>
  <c r="Z483" i="36" s="1"/>
  <c r="Z495" i="36" s="1"/>
  <c r="AC146" i="36"/>
  <c r="AC158" i="36" s="1"/>
  <c r="AC170" i="36" s="1"/>
  <c r="AC182" i="36" s="1"/>
  <c r="AC194" i="36" s="1"/>
  <c r="AC206" i="36" s="1"/>
  <c r="AC218" i="36" s="1"/>
  <c r="AC230" i="36" s="1"/>
  <c r="AC242" i="36" s="1"/>
  <c r="AC254" i="36" s="1"/>
  <c r="AC266" i="36" s="1"/>
  <c r="AC278" i="36" s="1"/>
  <c r="AC290" i="36" s="1"/>
  <c r="AC302" i="36" s="1"/>
  <c r="AC314" i="36" s="1"/>
  <c r="AC326" i="36" s="1"/>
  <c r="AC338" i="36" s="1"/>
  <c r="AC350" i="36" s="1"/>
  <c r="AC362" i="36" s="1"/>
  <c r="AC374" i="36" s="1"/>
  <c r="AC386" i="36" s="1"/>
  <c r="AC398" i="36" s="1"/>
  <c r="AC410" i="36" s="1"/>
  <c r="AC422" i="36" s="1"/>
  <c r="AC434" i="36" s="1"/>
  <c r="AC446" i="36" s="1"/>
  <c r="AC458" i="36" s="1"/>
  <c r="AC470" i="36" s="1"/>
  <c r="AC482" i="36" s="1"/>
  <c r="AC494" i="36" s="1"/>
  <c r="AB146" i="36"/>
  <c r="AB158" i="36" s="1"/>
  <c r="AB170" i="36" s="1"/>
  <c r="AB182" i="36" s="1"/>
  <c r="AB194" i="36" s="1"/>
  <c r="AB206" i="36" s="1"/>
  <c r="AB218" i="36" s="1"/>
  <c r="AB230" i="36" s="1"/>
  <c r="AB242" i="36" s="1"/>
  <c r="AB254" i="36" s="1"/>
  <c r="AB266" i="36" s="1"/>
  <c r="AB278" i="36" s="1"/>
  <c r="AB290" i="36" s="1"/>
  <c r="AB302" i="36" s="1"/>
  <c r="AB314" i="36" s="1"/>
  <c r="AB326" i="36" s="1"/>
  <c r="AB338" i="36" s="1"/>
  <c r="AB350" i="36" s="1"/>
  <c r="AB362" i="36" s="1"/>
  <c r="AB374" i="36" s="1"/>
  <c r="AB386" i="36" s="1"/>
  <c r="AB398" i="36" s="1"/>
  <c r="AB410" i="36" s="1"/>
  <c r="AB422" i="36" s="1"/>
  <c r="AB434" i="36" s="1"/>
  <c r="AB446" i="36" s="1"/>
  <c r="AB458" i="36" s="1"/>
  <c r="AB470" i="36" s="1"/>
  <c r="AB482" i="36" s="1"/>
  <c r="AB494" i="36" s="1"/>
  <c r="AC145" i="36"/>
  <c r="AC157" i="36" s="1"/>
  <c r="AC169" i="36" s="1"/>
  <c r="AC181" i="36" s="1"/>
  <c r="AC193" i="36" s="1"/>
  <c r="AC205" i="36" s="1"/>
  <c r="AC217" i="36" s="1"/>
  <c r="AC229" i="36" s="1"/>
  <c r="AC241" i="36" s="1"/>
  <c r="AC253" i="36" s="1"/>
  <c r="AC265" i="36" s="1"/>
  <c r="AC277" i="36" s="1"/>
  <c r="AC289" i="36" s="1"/>
  <c r="AC301" i="36" s="1"/>
  <c r="AC313" i="36" s="1"/>
  <c r="AC325" i="36" s="1"/>
  <c r="AC337" i="36" s="1"/>
  <c r="AC349" i="36" s="1"/>
  <c r="AC361" i="36" s="1"/>
  <c r="AC373" i="36" s="1"/>
  <c r="AC385" i="36" s="1"/>
  <c r="AC397" i="36" s="1"/>
  <c r="AC409" i="36" s="1"/>
  <c r="AC421" i="36" s="1"/>
  <c r="AC433" i="36" s="1"/>
  <c r="AC445" i="36" s="1"/>
  <c r="AC457" i="36" s="1"/>
  <c r="AC469" i="36" s="1"/>
  <c r="AC481" i="36" s="1"/>
  <c r="AC493" i="36" s="1"/>
  <c r="AB145" i="36"/>
  <c r="AB157" i="36" s="1"/>
  <c r="AB169" i="36" s="1"/>
  <c r="AB181" i="36" s="1"/>
  <c r="AB193" i="36" s="1"/>
  <c r="AB205" i="36" s="1"/>
  <c r="AB217" i="36" s="1"/>
  <c r="AB229" i="36" s="1"/>
  <c r="AB241" i="36" s="1"/>
  <c r="AB253" i="36" s="1"/>
  <c r="AB265" i="36" s="1"/>
  <c r="AB277" i="36" s="1"/>
  <c r="AB289" i="36" s="1"/>
  <c r="AB301" i="36" s="1"/>
  <c r="AB313" i="36" s="1"/>
  <c r="AB325" i="36" s="1"/>
  <c r="AB337" i="36" s="1"/>
  <c r="AB349" i="36" s="1"/>
  <c r="AB361" i="36" s="1"/>
  <c r="AB373" i="36" s="1"/>
  <c r="AB385" i="36" s="1"/>
  <c r="AB397" i="36" s="1"/>
  <c r="AB409" i="36" s="1"/>
  <c r="AB421" i="36" s="1"/>
  <c r="AB433" i="36" s="1"/>
  <c r="AB445" i="36" s="1"/>
  <c r="AB457" i="36" s="1"/>
  <c r="AB469" i="36" s="1"/>
  <c r="AB481" i="36" s="1"/>
  <c r="AB493" i="36" s="1"/>
  <c r="AC144" i="36"/>
  <c r="AC156" i="36" s="1"/>
  <c r="AC168" i="36" s="1"/>
  <c r="AC180" i="36" s="1"/>
  <c r="AC192" i="36" s="1"/>
  <c r="AC204" i="36" s="1"/>
  <c r="AC216" i="36" s="1"/>
  <c r="AC228" i="36" s="1"/>
  <c r="AC240" i="36" s="1"/>
  <c r="AC252" i="36" s="1"/>
  <c r="AC264" i="36" s="1"/>
  <c r="AC276" i="36" s="1"/>
  <c r="AC288" i="36" s="1"/>
  <c r="AC300" i="36" s="1"/>
  <c r="AC312" i="36" s="1"/>
  <c r="AC324" i="36" s="1"/>
  <c r="AC336" i="36" s="1"/>
  <c r="AC348" i="36" s="1"/>
  <c r="AC360" i="36" s="1"/>
  <c r="AC372" i="36" s="1"/>
  <c r="AC384" i="36" s="1"/>
  <c r="AC396" i="36" s="1"/>
  <c r="AC408" i="36" s="1"/>
  <c r="AC420" i="36" s="1"/>
  <c r="AC432" i="36" s="1"/>
  <c r="AC444" i="36" s="1"/>
  <c r="AC456" i="36" s="1"/>
  <c r="AC468" i="36" s="1"/>
  <c r="AC480" i="36" s="1"/>
  <c r="AC492" i="36" s="1"/>
  <c r="AB144" i="36"/>
  <c r="AB156" i="36" s="1"/>
  <c r="AB168" i="36" s="1"/>
  <c r="AB180" i="36" s="1"/>
  <c r="AB192" i="36" s="1"/>
  <c r="AB204" i="36" s="1"/>
  <c r="AB216" i="36" s="1"/>
  <c r="AB228" i="36" s="1"/>
  <c r="AB240" i="36" s="1"/>
  <c r="AB252" i="36" s="1"/>
  <c r="AB264" i="36" s="1"/>
  <c r="AB276" i="36" s="1"/>
  <c r="AB288" i="36" s="1"/>
  <c r="AB300" i="36" s="1"/>
  <c r="AB312" i="36" s="1"/>
  <c r="AB324" i="36" s="1"/>
  <c r="AB336" i="36" s="1"/>
  <c r="AB348" i="36" s="1"/>
  <c r="AB360" i="36" s="1"/>
  <c r="AB372" i="36" s="1"/>
  <c r="AB384" i="36" s="1"/>
  <c r="AB396" i="36" s="1"/>
  <c r="AB408" i="36" s="1"/>
  <c r="AB420" i="36" s="1"/>
  <c r="AB432" i="36" s="1"/>
  <c r="AB444" i="36" s="1"/>
  <c r="AB456" i="36" s="1"/>
  <c r="AB468" i="36" s="1"/>
  <c r="AB480" i="36" s="1"/>
  <c r="AB492" i="36" s="1"/>
  <c r="AC143" i="36"/>
  <c r="AC155" i="36" s="1"/>
  <c r="AC167" i="36" s="1"/>
  <c r="AC179" i="36" s="1"/>
  <c r="AC191" i="36" s="1"/>
  <c r="AC203" i="36" s="1"/>
  <c r="AC215" i="36" s="1"/>
  <c r="AC227" i="36" s="1"/>
  <c r="AC239" i="36" s="1"/>
  <c r="AC251" i="36" s="1"/>
  <c r="AC263" i="36" s="1"/>
  <c r="AC275" i="36" s="1"/>
  <c r="AC287" i="36" s="1"/>
  <c r="AC299" i="36" s="1"/>
  <c r="AC311" i="36" s="1"/>
  <c r="AC323" i="36" s="1"/>
  <c r="AC335" i="36" s="1"/>
  <c r="AC347" i="36" s="1"/>
  <c r="AC359" i="36" s="1"/>
  <c r="AC371" i="36" s="1"/>
  <c r="AC383" i="36" s="1"/>
  <c r="AC395" i="36" s="1"/>
  <c r="AC407" i="36" s="1"/>
  <c r="AC419" i="36" s="1"/>
  <c r="AC431" i="36" s="1"/>
  <c r="AC443" i="36" s="1"/>
  <c r="AC455" i="36" s="1"/>
  <c r="AC467" i="36" s="1"/>
  <c r="AC479" i="36" s="1"/>
  <c r="AC491" i="36" s="1"/>
  <c r="AB143" i="36"/>
  <c r="AB155" i="36" s="1"/>
  <c r="AB167" i="36" s="1"/>
  <c r="AB179" i="36" s="1"/>
  <c r="AB191" i="36" s="1"/>
  <c r="AB203" i="36" s="1"/>
  <c r="AB215" i="36" s="1"/>
  <c r="AB227" i="36" s="1"/>
  <c r="AB239" i="36" s="1"/>
  <c r="AB251" i="36" s="1"/>
  <c r="AB263" i="36" s="1"/>
  <c r="AB275" i="36" s="1"/>
  <c r="AB287" i="36" s="1"/>
  <c r="AB299" i="36" s="1"/>
  <c r="AB311" i="36" s="1"/>
  <c r="AB323" i="36" s="1"/>
  <c r="AB335" i="36" s="1"/>
  <c r="AB347" i="36" s="1"/>
  <c r="AB359" i="36" s="1"/>
  <c r="AB371" i="36" s="1"/>
  <c r="AB383" i="36" s="1"/>
  <c r="AB395" i="36" s="1"/>
  <c r="AB407" i="36" s="1"/>
  <c r="AB419" i="36" s="1"/>
  <c r="AB431" i="36" s="1"/>
  <c r="AB443" i="36" s="1"/>
  <c r="AB455" i="36" s="1"/>
  <c r="AB467" i="36" s="1"/>
  <c r="AB479" i="36" s="1"/>
  <c r="AB491" i="36" s="1"/>
  <c r="AC142" i="36"/>
  <c r="AC154" i="36" s="1"/>
  <c r="AC166" i="36" s="1"/>
  <c r="AC178" i="36" s="1"/>
  <c r="AC190" i="36" s="1"/>
  <c r="AC202" i="36" s="1"/>
  <c r="AC214" i="36" s="1"/>
  <c r="AC226" i="36" s="1"/>
  <c r="AC238" i="36" s="1"/>
  <c r="AC250" i="36" s="1"/>
  <c r="AC262" i="36" s="1"/>
  <c r="AC274" i="36" s="1"/>
  <c r="AC286" i="36" s="1"/>
  <c r="AC298" i="36" s="1"/>
  <c r="AC310" i="36" s="1"/>
  <c r="AC322" i="36" s="1"/>
  <c r="AC334" i="36" s="1"/>
  <c r="AC346" i="36" s="1"/>
  <c r="AC358" i="36" s="1"/>
  <c r="AC370" i="36" s="1"/>
  <c r="AC382" i="36" s="1"/>
  <c r="AC394" i="36" s="1"/>
  <c r="AC406" i="36" s="1"/>
  <c r="AC418" i="36" s="1"/>
  <c r="AC430" i="36" s="1"/>
  <c r="AC442" i="36" s="1"/>
  <c r="AC454" i="36" s="1"/>
  <c r="AC466" i="36" s="1"/>
  <c r="AC478" i="36" s="1"/>
  <c r="AC490" i="36" s="1"/>
  <c r="AB142" i="36"/>
  <c r="AB154" i="36" s="1"/>
  <c r="AB166" i="36" s="1"/>
  <c r="AB178" i="36" s="1"/>
  <c r="AB190" i="36" s="1"/>
  <c r="AB202" i="36" s="1"/>
  <c r="AB214" i="36" s="1"/>
  <c r="AB226" i="36" s="1"/>
  <c r="AB238" i="36" s="1"/>
  <c r="AB250" i="36" s="1"/>
  <c r="AB262" i="36" s="1"/>
  <c r="AB274" i="36" s="1"/>
  <c r="AB286" i="36" s="1"/>
  <c r="AB298" i="36" s="1"/>
  <c r="AB310" i="36" s="1"/>
  <c r="AB322" i="36" s="1"/>
  <c r="AB334" i="36" s="1"/>
  <c r="AB346" i="36" s="1"/>
  <c r="AB358" i="36" s="1"/>
  <c r="AB370" i="36" s="1"/>
  <c r="AB382" i="36" s="1"/>
  <c r="AB394" i="36" s="1"/>
  <c r="AB406" i="36" s="1"/>
  <c r="AB418" i="36" s="1"/>
  <c r="AB430" i="36" s="1"/>
  <c r="AB442" i="36" s="1"/>
  <c r="AB454" i="36" s="1"/>
  <c r="AB466" i="36" s="1"/>
  <c r="AB478" i="36" s="1"/>
  <c r="AB490" i="36" s="1"/>
  <c r="AC141" i="36"/>
  <c r="AC153" i="36" s="1"/>
  <c r="AC165" i="36" s="1"/>
  <c r="AC177" i="36" s="1"/>
  <c r="AC189" i="36" s="1"/>
  <c r="AC201" i="36" s="1"/>
  <c r="AC213" i="36" s="1"/>
  <c r="AC225" i="36" s="1"/>
  <c r="AC237" i="36" s="1"/>
  <c r="AC249" i="36" s="1"/>
  <c r="AC261" i="36" s="1"/>
  <c r="AC273" i="36" s="1"/>
  <c r="AC285" i="36" s="1"/>
  <c r="AC297" i="36" s="1"/>
  <c r="AC309" i="36" s="1"/>
  <c r="AC321" i="36" s="1"/>
  <c r="AC333" i="36" s="1"/>
  <c r="AC345" i="36" s="1"/>
  <c r="AC357" i="36" s="1"/>
  <c r="AC369" i="36" s="1"/>
  <c r="AC381" i="36" s="1"/>
  <c r="AC393" i="36" s="1"/>
  <c r="AC405" i="36" s="1"/>
  <c r="AC417" i="36" s="1"/>
  <c r="AC429" i="36" s="1"/>
  <c r="AC441" i="36" s="1"/>
  <c r="AC453" i="36" s="1"/>
  <c r="AC465" i="36" s="1"/>
  <c r="AC477" i="36" s="1"/>
  <c r="AC489" i="36" s="1"/>
  <c r="AB141" i="36"/>
  <c r="AB153" i="36" s="1"/>
  <c r="AB165" i="36" s="1"/>
  <c r="AB177" i="36" s="1"/>
  <c r="AB189" i="36" s="1"/>
  <c r="AB201" i="36" s="1"/>
  <c r="AB213" i="36" s="1"/>
  <c r="AB225" i="36" s="1"/>
  <c r="AB237" i="36" s="1"/>
  <c r="AB249" i="36" s="1"/>
  <c r="AB261" i="36" s="1"/>
  <c r="AB273" i="36" s="1"/>
  <c r="AB285" i="36" s="1"/>
  <c r="AB297" i="36" s="1"/>
  <c r="AB309" i="36" s="1"/>
  <c r="AB321" i="36" s="1"/>
  <c r="AB333" i="36" s="1"/>
  <c r="AB345" i="36" s="1"/>
  <c r="AB357" i="36" s="1"/>
  <c r="AB369" i="36" s="1"/>
  <c r="AB381" i="36" s="1"/>
  <c r="AB393" i="36" s="1"/>
  <c r="AB405" i="36" s="1"/>
  <c r="AB417" i="36" s="1"/>
  <c r="AB429" i="36" s="1"/>
  <c r="AB441" i="36" s="1"/>
  <c r="AB453" i="36" s="1"/>
  <c r="AB465" i="36" s="1"/>
  <c r="AB477" i="36" s="1"/>
  <c r="AB489" i="36" s="1"/>
  <c r="AC140" i="36"/>
  <c r="AC152" i="36" s="1"/>
  <c r="AC164" i="36" s="1"/>
  <c r="AC176" i="36" s="1"/>
  <c r="AC188" i="36" s="1"/>
  <c r="AC200" i="36" s="1"/>
  <c r="AC212" i="36" s="1"/>
  <c r="AC224" i="36" s="1"/>
  <c r="AC236" i="36" s="1"/>
  <c r="AC248" i="36" s="1"/>
  <c r="AC260" i="36" s="1"/>
  <c r="AC272" i="36" s="1"/>
  <c r="AC284" i="36" s="1"/>
  <c r="AC296" i="36" s="1"/>
  <c r="AC308" i="36" s="1"/>
  <c r="AC320" i="36" s="1"/>
  <c r="AC332" i="36" s="1"/>
  <c r="AC344" i="36" s="1"/>
  <c r="AC356" i="36" s="1"/>
  <c r="AC368" i="36" s="1"/>
  <c r="AC380" i="36" s="1"/>
  <c r="AC392" i="36" s="1"/>
  <c r="AC404" i="36" s="1"/>
  <c r="AC416" i="36" s="1"/>
  <c r="AC428" i="36" s="1"/>
  <c r="AC440" i="36" s="1"/>
  <c r="AC452" i="36" s="1"/>
  <c r="AC464" i="36" s="1"/>
  <c r="AC476" i="36" s="1"/>
  <c r="AC488" i="36" s="1"/>
  <c r="AB140" i="36"/>
  <c r="AB152" i="36" s="1"/>
  <c r="AB164" i="36" s="1"/>
  <c r="AB176" i="36" s="1"/>
  <c r="AB188" i="36" s="1"/>
  <c r="AB200" i="36" s="1"/>
  <c r="AB212" i="36" s="1"/>
  <c r="AB224" i="36" s="1"/>
  <c r="AB236" i="36" s="1"/>
  <c r="AB248" i="36" s="1"/>
  <c r="AB260" i="36" s="1"/>
  <c r="AB272" i="36" s="1"/>
  <c r="AB284" i="36" s="1"/>
  <c r="AB296" i="36" s="1"/>
  <c r="AB308" i="36" s="1"/>
  <c r="AB320" i="36" s="1"/>
  <c r="AB332" i="36" s="1"/>
  <c r="AB344" i="36" s="1"/>
  <c r="AB356" i="36" s="1"/>
  <c r="AB368" i="36" s="1"/>
  <c r="AB380" i="36" s="1"/>
  <c r="AB392" i="36" s="1"/>
  <c r="AB404" i="36" s="1"/>
  <c r="AB416" i="36" s="1"/>
  <c r="AB428" i="36" s="1"/>
  <c r="AB440" i="36" s="1"/>
  <c r="AB452" i="36" s="1"/>
  <c r="AB464" i="36" s="1"/>
  <c r="AB476" i="36" s="1"/>
  <c r="AB488" i="36" s="1"/>
  <c r="AC139" i="36"/>
  <c r="AC151" i="36" s="1"/>
  <c r="AC163" i="36" s="1"/>
  <c r="AC175" i="36" s="1"/>
  <c r="AC187" i="36" s="1"/>
  <c r="AC199" i="36" s="1"/>
  <c r="AC211" i="36" s="1"/>
  <c r="AC223" i="36" s="1"/>
  <c r="AC235" i="36" s="1"/>
  <c r="AC247" i="36" s="1"/>
  <c r="AC259" i="36" s="1"/>
  <c r="AC271" i="36" s="1"/>
  <c r="AC283" i="36" s="1"/>
  <c r="AC295" i="36" s="1"/>
  <c r="AC307" i="36" s="1"/>
  <c r="AC319" i="36" s="1"/>
  <c r="AC331" i="36" s="1"/>
  <c r="AC343" i="36" s="1"/>
  <c r="AC355" i="36" s="1"/>
  <c r="AC367" i="36" s="1"/>
  <c r="AC379" i="36" s="1"/>
  <c r="AC391" i="36" s="1"/>
  <c r="AC403" i="36" s="1"/>
  <c r="AC415" i="36" s="1"/>
  <c r="AC427" i="36" s="1"/>
  <c r="AC439" i="36" s="1"/>
  <c r="AC451" i="36" s="1"/>
  <c r="AC463" i="36" s="1"/>
  <c r="AC475" i="36" s="1"/>
  <c r="AC487" i="36" s="1"/>
  <c r="AB139" i="36"/>
  <c r="AB151" i="36" s="1"/>
  <c r="AB163" i="36" s="1"/>
  <c r="AB175" i="36" s="1"/>
  <c r="AB187" i="36" s="1"/>
  <c r="AB199" i="36" s="1"/>
  <c r="AB211" i="36" s="1"/>
  <c r="AB223" i="36" s="1"/>
  <c r="AB235" i="36" s="1"/>
  <c r="AB247" i="36" s="1"/>
  <c r="AB259" i="36" s="1"/>
  <c r="AB271" i="36" s="1"/>
  <c r="AB283" i="36" s="1"/>
  <c r="AB295" i="36" s="1"/>
  <c r="AB307" i="36" s="1"/>
  <c r="AB319" i="36" s="1"/>
  <c r="AB331" i="36" s="1"/>
  <c r="AB343" i="36" s="1"/>
  <c r="AB355" i="36" s="1"/>
  <c r="AB367" i="36" s="1"/>
  <c r="AB379" i="36" s="1"/>
  <c r="AB391" i="36" s="1"/>
  <c r="AB403" i="36" s="1"/>
  <c r="AB415" i="36" s="1"/>
  <c r="AB427" i="36" s="1"/>
  <c r="AB439" i="36" s="1"/>
  <c r="AB451" i="36" s="1"/>
  <c r="AB463" i="36" s="1"/>
  <c r="AB475" i="36" s="1"/>
  <c r="AB487" i="36" s="1"/>
  <c r="AC138" i="36"/>
  <c r="AC150" i="36" s="1"/>
  <c r="AC162" i="36" s="1"/>
  <c r="AC174" i="36" s="1"/>
  <c r="AC186" i="36" s="1"/>
  <c r="AC198" i="36" s="1"/>
  <c r="AC210" i="36" s="1"/>
  <c r="AC222" i="36" s="1"/>
  <c r="AC234" i="36" s="1"/>
  <c r="AC246" i="36" s="1"/>
  <c r="AC258" i="36" s="1"/>
  <c r="AC270" i="36" s="1"/>
  <c r="AC282" i="36" s="1"/>
  <c r="AC294" i="36" s="1"/>
  <c r="AC306" i="36" s="1"/>
  <c r="AC318" i="36" s="1"/>
  <c r="AC330" i="36" s="1"/>
  <c r="AC342" i="36" s="1"/>
  <c r="AC354" i="36" s="1"/>
  <c r="AC366" i="36" s="1"/>
  <c r="AC378" i="36" s="1"/>
  <c r="AC390" i="36" s="1"/>
  <c r="AC402" i="36" s="1"/>
  <c r="AC414" i="36" s="1"/>
  <c r="AC426" i="36" s="1"/>
  <c r="AC438" i="36" s="1"/>
  <c r="AC450" i="36" s="1"/>
  <c r="AC462" i="36" s="1"/>
  <c r="AC474" i="36" s="1"/>
  <c r="AC486" i="36" s="1"/>
  <c r="AB138" i="36"/>
  <c r="AB150" i="36" s="1"/>
  <c r="AB162" i="36" s="1"/>
  <c r="AB174" i="36" s="1"/>
  <c r="AB186" i="36" s="1"/>
  <c r="AB198" i="36" s="1"/>
  <c r="AB210" i="36" s="1"/>
  <c r="AB222" i="36" s="1"/>
  <c r="AB234" i="36" s="1"/>
  <c r="AB246" i="36" s="1"/>
  <c r="AB258" i="36" s="1"/>
  <c r="AB270" i="36" s="1"/>
  <c r="AB282" i="36" s="1"/>
  <c r="AB294" i="36" s="1"/>
  <c r="AB306" i="36" s="1"/>
  <c r="AB318" i="36" s="1"/>
  <c r="AB330" i="36" s="1"/>
  <c r="AB342" i="36" s="1"/>
  <c r="AB354" i="36" s="1"/>
  <c r="AB366" i="36" s="1"/>
  <c r="AB378" i="36" s="1"/>
  <c r="AB390" i="36" s="1"/>
  <c r="AB402" i="36" s="1"/>
  <c r="AB414" i="36" s="1"/>
  <c r="AB426" i="36" s="1"/>
  <c r="AB438" i="36" s="1"/>
  <c r="AB450" i="36" s="1"/>
  <c r="AB462" i="36" s="1"/>
  <c r="AB474" i="36" s="1"/>
  <c r="AB486" i="36" s="1"/>
  <c r="AC137" i="36"/>
  <c r="AC149" i="36" s="1"/>
  <c r="AC161" i="36" s="1"/>
  <c r="AC173" i="36" s="1"/>
  <c r="AC185" i="36" s="1"/>
  <c r="AC197" i="36" s="1"/>
  <c r="AC209" i="36" s="1"/>
  <c r="AC221" i="36" s="1"/>
  <c r="AC233" i="36" s="1"/>
  <c r="AC245" i="36" s="1"/>
  <c r="AC257" i="36" s="1"/>
  <c r="AC269" i="36" s="1"/>
  <c r="AC281" i="36" s="1"/>
  <c r="AC293" i="36" s="1"/>
  <c r="AC305" i="36" s="1"/>
  <c r="AC317" i="36" s="1"/>
  <c r="AC329" i="36" s="1"/>
  <c r="AC341" i="36" s="1"/>
  <c r="AC353" i="36" s="1"/>
  <c r="AC365" i="36" s="1"/>
  <c r="AC377" i="36" s="1"/>
  <c r="AC389" i="36" s="1"/>
  <c r="AC401" i="36" s="1"/>
  <c r="AC413" i="36" s="1"/>
  <c r="AC425" i="36" s="1"/>
  <c r="AC437" i="36" s="1"/>
  <c r="AC449" i="36" s="1"/>
  <c r="AC461" i="36" s="1"/>
  <c r="AC473" i="36" s="1"/>
  <c r="AC485" i="36" s="1"/>
  <c r="AB137" i="36"/>
  <c r="AB149" i="36" s="1"/>
  <c r="AB161" i="36" s="1"/>
  <c r="AB173" i="36" s="1"/>
  <c r="AB185" i="36" s="1"/>
  <c r="AB197" i="36" s="1"/>
  <c r="AB209" i="36" s="1"/>
  <c r="AB221" i="36" s="1"/>
  <c r="AB233" i="36" s="1"/>
  <c r="AB245" i="36" s="1"/>
  <c r="AB257" i="36" s="1"/>
  <c r="AB269" i="36" s="1"/>
  <c r="AB281" i="36" s="1"/>
  <c r="AB293" i="36" s="1"/>
  <c r="AB305" i="36" s="1"/>
  <c r="AB317" i="36" s="1"/>
  <c r="AB329" i="36" s="1"/>
  <c r="AB341" i="36" s="1"/>
  <c r="AB353" i="36" s="1"/>
  <c r="AB365" i="36" s="1"/>
  <c r="AB377" i="36" s="1"/>
  <c r="AB389" i="36" s="1"/>
  <c r="AB401" i="36" s="1"/>
  <c r="AB413" i="36" s="1"/>
  <c r="AB425" i="36" s="1"/>
  <c r="AB437" i="36" s="1"/>
  <c r="AB449" i="36" s="1"/>
  <c r="AB461" i="36" s="1"/>
  <c r="AB473" i="36" s="1"/>
  <c r="AB485" i="36" s="1"/>
  <c r="AC136" i="36"/>
  <c r="AC148" i="36" s="1"/>
  <c r="AC160" i="36" s="1"/>
  <c r="AC172" i="36" s="1"/>
  <c r="AC184" i="36" s="1"/>
  <c r="AC196" i="36" s="1"/>
  <c r="AC208" i="36" s="1"/>
  <c r="AC220" i="36" s="1"/>
  <c r="AC232" i="36" s="1"/>
  <c r="AC244" i="36" s="1"/>
  <c r="AC256" i="36" s="1"/>
  <c r="AC268" i="36" s="1"/>
  <c r="AC280" i="36" s="1"/>
  <c r="AC292" i="36" s="1"/>
  <c r="AC304" i="36" s="1"/>
  <c r="AC316" i="36" s="1"/>
  <c r="AC328" i="36" s="1"/>
  <c r="AC340" i="36" s="1"/>
  <c r="AC352" i="36" s="1"/>
  <c r="AC364" i="36" s="1"/>
  <c r="AC376" i="36" s="1"/>
  <c r="AC388" i="36" s="1"/>
  <c r="AC400" i="36" s="1"/>
  <c r="AC412" i="36" s="1"/>
  <c r="AC424" i="36" s="1"/>
  <c r="AC436" i="36" s="1"/>
  <c r="AC448" i="36" s="1"/>
  <c r="AC460" i="36" s="1"/>
  <c r="AC472" i="36" s="1"/>
  <c r="AC484" i="36" s="1"/>
  <c r="AB136" i="36"/>
  <c r="AB148" i="36" s="1"/>
  <c r="AB160" i="36" s="1"/>
  <c r="AB172" i="36" s="1"/>
  <c r="AB184" i="36" s="1"/>
  <c r="AB196" i="36" s="1"/>
  <c r="AB208" i="36" s="1"/>
  <c r="AB220" i="36" s="1"/>
  <c r="AB232" i="36" s="1"/>
  <c r="AB244" i="36" s="1"/>
  <c r="AB256" i="36" s="1"/>
  <c r="AB268" i="36" s="1"/>
  <c r="AB280" i="36" s="1"/>
  <c r="AB292" i="36" s="1"/>
  <c r="AB304" i="36" s="1"/>
  <c r="AB316" i="36" s="1"/>
  <c r="AB328" i="36" s="1"/>
  <c r="AB340" i="36" s="1"/>
  <c r="AB352" i="36" s="1"/>
  <c r="AB364" i="36" s="1"/>
  <c r="AB376" i="36" s="1"/>
  <c r="AB388" i="36" s="1"/>
  <c r="AB400" i="36" s="1"/>
  <c r="AB412" i="36" s="1"/>
  <c r="AB424" i="36" s="1"/>
  <c r="AB436" i="36" s="1"/>
  <c r="AB448" i="36" s="1"/>
  <c r="AB460" i="36" s="1"/>
  <c r="AB472" i="36" s="1"/>
  <c r="AB484" i="36" s="1"/>
  <c r="AC135" i="36"/>
  <c r="AC147" i="36" s="1"/>
  <c r="AC159" i="36" s="1"/>
  <c r="AC171" i="36" s="1"/>
  <c r="AC183" i="36" s="1"/>
  <c r="AC195" i="36" s="1"/>
  <c r="AC207" i="36" s="1"/>
  <c r="AC219" i="36" s="1"/>
  <c r="AC231" i="36" s="1"/>
  <c r="AC243" i="36" s="1"/>
  <c r="AC255" i="36" s="1"/>
  <c r="AC267" i="36" s="1"/>
  <c r="AC279" i="36" s="1"/>
  <c r="AC291" i="36" s="1"/>
  <c r="AC303" i="36" s="1"/>
  <c r="AC315" i="36" s="1"/>
  <c r="AC327" i="36" s="1"/>
  <c r="AC339" i="36" s="1"/>
  <c r="AC351" i="36" s="1"/>
  <c r="AC363" i="36" s="1"/>
  <c r="AC375" i="36" s="1"/>
  <c r="AC387" i="36" s="1"/>
  <c r="AC399" i="36" s="1"/>
  <c r="AC411" i="36" s="1"/>
  <c r="AC423" i="36" s="1"/>
  <c r="AC435" i="36" s="1"/>
  <c r="AC447" i="36" s="1"/>
  <c r="AC459" i="36" s="1"/>
  <c r="AC471" i="36" s="1"/>
  <c r="AC483" i="36" s="1"/>
  <c r="AB135" i="36"/>
  <c r="AB147" i="36" s="1"/>
  <c r="AB159" i="36" s="1"/>
  <c r="AB171" i="36" s="1"/>
  <c r="AB183" i="36" s="1"/>
  <c r="AB195" i="36" s="1"/>
  <c r="AB207" i="36" s="1"/>
  <c r="AB219" i="36" s="1"/>
  <c r="AB231" i="36" s="1"/>
  <c r="AB243" i="36" s="1"/>
  <c r="AB255" i="36" s="1"/>
  <c r="AB267" i="36" s="1"/>
  <c r="AB279" i="36" s="1"/>
  <c r="AB291" i="36" s="1"/>
  <c r="AB303" i="36" s="1"/>
  <c r="AB315" i="36" s="1"/>
  <c r="AB327" i="36" s="1"/>
  <c r="AB339" i="36" s="1"/>
  <c r="AB351" i="36" s="1"/>
  <c r="AB363" i="36" s="1"/>
  <c r="AB375" i="36" s="1"/>
  <c r="AB387" i="36" s="1"/>
  <c r="AB399" i="36" s="1"/>
  <c r="AB411" i="36" s="1"/>
  <c r="AB423" i="36" s="1"/>
  <c r="AB435" i="36" s="1"/>
  <c r="AB447" i="36" s="1"/>
  <c r="AB459" i="36" s="1"/>
  <c r="AB471" i="36" s="1"/>
  <c r="AB483" i="36" s="1"/>
  <c r="V125" i="36"/>
  <c r="V124" i="36"/>
  <c r="V123" i="36"/>
  <c r="V122" i="36"/>
  <c r="V121" i="36"/>
  <c r="V120" i="36"/>
  <c r="V119" i="36"/>
  <c r="V118" i="36"/>
  <c r="V117" i="36"/>
  <c r="V116" i="36"/>
  <c r="V115" i="36"/>
  <c r="V114" i="36"/>
  <c r="V113" i="36"/>
  <c r="V112" i="36"/>
  <c r="V111" i="36"/>
  <c r="V110" i="36"/>
  <c r="V109" i="36"/>
  <c r="V108" i="36"/>
  <c r="V107" i="36"/>
  <c r="Q107" i="36"/>
  <c r="Q119" i="36" s="1"/>
  <c r="Q131" i="36" s="1"/>
  <c r="Q143" i="36" s="1"/>
  <c r="Q155" i="36" s="1"/>
  <c r="Q167" i="36" s="1"/>
  <c r="Q179" i="36" s="1"/>
  <c r="Q191" i="36" s="1"/>
  <c r="Q203" i="36" s="1"/>
  <c r="Q215" i="36" s="1"/>
  <c r="Q227" i="36" s="1"/>
  <c r="Q239" i="36" s="1"/>
  <c r="Q251" i="36" s="1"/>
  <c r="Q263" i="36" s="1"/>
  <c r="Q275" i="36" s="1"/>
  <c r="Q287" i="36" s="1"/>
  <c r="Q299" i="36" s="1"/>
  <c r="Q311" i="36" s="1"/>
  <c r="Q323" i="36" s="1"/>
  <c r="Q335" i="36" s="1"/>
  <c r="Q347" i="36" s="1"/>
  <c r="Q359" i="36" s="1"/>
  <c r="Q371" i="36" s="1"/>
  <c r="Q383" i="36" s="1"/>
  <c r="Q395" i="36" s="1"/>
  <c r="Q407" i="36" s="1"/>
  <c r="Q419" i="36" s="1"/>
  <c r="Q431" i="36" s="1"/>
  <c r="Q443" i="36" s="1"/>
  <c r="Q455" i="36" s="1"/>
  <c r="Q467" i="36" s="1"/>
  <c r="Q479" i="36" s="1"/>
  <c r="Q491" i="36" s="1"/>
  <c r="Q503" i="36" s="1"/>
  <c r="R503" i="36" s="1"/>
  <c r="V106" i="36"/>
  <c r="V105" i="36"/>
  <c r="V104" i="36"/>
  <c r="V103" i="36"/>
  <c r="Q103" i="36"/>
  <c r="Q115" i="36" s="1"/>
  <c r="Q127" i="36" s="1"/>
  <c r="Q139" i="36" s="1"/>
  <c r="Q151" i="36" s="1"/>
  <c r="Q163" i="36" s="1"/>
  <c r="Q175" i="36" s="1"/>
  <c r="Q187" i="36" s="1"/>
  <c r="Q199" i="36" s="1"/>
  <c r="Q211" i="36" s="1"/>
  <c r="Q223" i="36" s="1"/>
  <c r="Q235" i="36" s="1"/>
  <c r="Q247" i="36" s="1"/>
  <c r="Q259" i="36" s="1"/>
  <c r="Q271" i="36" s="1"/>
  <c r="Q283" i="36" s="1"/>
  <c r="Q295" i="36" s="1"/>
  <c r="Q307" i="36" s="1"/>
  <c r="Q319" i="36" s="1"/>
  <c r="Q331" i="36" s="1"/>
  <c r="Q343" i="36" s="1"/>
  <c r="Q355" i="36" s="1"/>
  <c r="Q367" i="36" s="1"/>
  <c r="Q379" i="36" s="1"/>
  <c r="Q391" i="36" s="1"/>
  <c r="Q403" i="36" s="1"/>
  <c r="Q415" i="36" s="1"/>
  <c r="Q427" i="36" s="1"/>
  <c r="Q439" i="36" s="1"/>
  <c r="Q451" i="36" s="1"/>
  <c r="Q463" i="36" s="1"/>
  <c r="Q475" i="36" s="1"/>
  <c r="Q487" i="36" s="1"/>
  <c r="Q499" i="36" s="1"/>
  <c r="R499" i="36" s="1"/>
  <c r="V102" i="36"/>
  <c r="V101" i="36"/>
  <c r="V100" i="36"/>
  <c r="V99" i="36"/>
  <c r="V98" i="36"/>
  <c r="R98" i="36"/>
  <c r="Q98" i="36"/>
  <c r="Q110" i="36" s="1"/>
  <c r="Q122" i="36" s="1"/>
  <c r="Q134" i="36" s="1"/>
  <c r="Q146" i="36" s="1"/>
  <c r="Q158" i="36" s="1"/>
  <c r="Q170" i="36" s="1"/>
  <c r="Q182" i="36" s="1"/>
  <c r="Q194" i="36" s="1"/>
  <c r="Q206" i="36" s="1"/>
  <c r="Q218" i="36" s="1"/>
  <c r="Q230" i="36" s="1"/>
  <c r="Q242" i="36" s="1"/>
  <c r="Q254" i="36" s="1"/>
  <c r="Q266" i="36" s="1"/>
  <c r="Q278" i="36" s="1"/>
  <c r="Q290" i="36" s="1"/>
  <c r="Q302" i="36" s="1"/>
  <c r="Q314" i="36" s="1"/>
  <c r="Q326" i="36" s="1"/>
  <c r="Q338" i="36" s="1"/>
  <c r="Q350" i="36" s="1"/>
  <c r="Q362" i="36" s="1"/>
  <c r="Q374" i="36" s="1"/>
  <c r="Q386" i="36" s="1"/>
  <c r="Q398" i="36" s="1"/>
  <c r="Q410" i="36" s="1"/>
  <c r="Q422" i="36" s="1"/>
  <c r="Q434" i="36" s="1"/>
  <c r="Q446" i="36" s="1"/>
  <c r="Q458" i="36" s="1"/>
  <c r="Q470" i="36" s="1"/>
  <c r="Q482" i="36" s="1"/>
  <c r="Q494" i="36" s="1"/>
  <c r="Q506" i="36" s="1"/>
  <c r="R506" i="36" s="1"/>
  <c r="P98" i="36"/>
  <c r="P110" i="36" s="1"/>
  <c r="A98" i="36"/>
  <c r="A110" i="36" s="1"/>
  <c r="A122" i="36" s="1"/>
  <c r="A134" i="36" s="1"/>
  <c r="A146" i="36" s="1"/>
  <c r="A158" i="36" s="1"/>
  <c r="A170" i="36" s="1"/>
  <c r="A182" i="36" s="1"/>
  <c r="A194" i="36" s="1"/>
  <c r="A206" i="36" s="1"/>
  <c r="A218" i="36" s="1"/>
  <c r="A230" i="36" s="1"/>
  <c r="A242" i="36" s="1"/>
  <c r="A254" i="36" s="1"/>
  <c r="A266" i="36" s="1"/>
  <c r="A278" i="36" s="1"/>
  <c r="A290" i="36" s="1"/>
  <c r="A302" i="36" s="1"/>
  <c r="A314" i="36" s="1"/>
  <c r="A326" i="36" s="1"/>
  <c r="A338" i="36" s="1"/>
  <c r="A350" i="36" s="1"/>
  <c r="A362" i="36" s="1"/>
  <c r="A374" i="36" s="1"/>
  <c r="A386" i="36" s="1"/>
  <c r="A398" i="36" s="1"/>
  <c r="A410" i="36" s="1"/>
  <c r="A422" i="36" s="1"/>
  <c r="A434" i="36" s="1"/>
  <c r="A446" i="36" s="1"/>
  <c r="A458" i="36" s="1"/>
  <c r="A470" i="36" s="1"/>
  <c r="A482" i="36" s="1"/>
  <c r="A494" i="36" s="1"/>
  <c r="A506" i="36" s="1"/>
  <c r="A518" i="36" s="1"/>
  <c r="A530" i="36" s="1"/>
  <c r="A542" i="36" s="1"/>
  <c r="A554" i="36" s="1"/>
  <c r="V97" i="36"/>
  <c r="Q97" i="36"/>
  <c r="Q109" i="36" s="1"/>
  <c r="Q121" i="36" s="1"/>
  <c r="Q133" i="36" s="1"/>
  <c r="Q145" i="36" s="1"/>
  <c r="Q157" i="36" s="1"/>
  <c r="Q169" i="36" s="1"/>
  <c r="Q181" i="36" s="1"/>
  <c r="Q193" i="36" s="1"/>
  <c r="Q205" i="36" s="1"/>
  <c r="Q217" i="36" s="1"/>
  <c r="Q229" i="36" s="1"/>
  <c r="Q241" i="36" s="1"/>
  <c r="Q253" i="36" s="1"/>
  <c r="Q265" i="36" s="1"/>
  <c r="Q277" i="36" s="1"/>
  <c r="Q289" i="36" s="1"/>
  <c r="Q301" i="36" s="1"/>
  <c r="Q313" i="36" s="1"/>
  <c r="Q325" i="36" s="1"/>
  <c r="Q337" i="36" s="1"/>
  <c r="Q349" i="36" s="1"/>
  <c r="Q361" i="36" s="1"/>
  <c r="Q373" i="36" s="1"/>
  <c r="Q385" i="36" s="1"/>
  <c r="Q397" i="36" s="1"/>
  <c r="Q409" i="36" s="1"/>
  <c r="Q421" i="36" s="1"/>
  <c r="Q433" i="36" s="1"/>
  <c r="Q445" i="36" s="1"/>
  <c r="Q457" i="36" s="1"/>
  <c r="Q469" i="36" s="1"/>
  <c r="Q481" i="36" s="1"/>
  <c r="Q493" i="36" s="1"/>
  <c r="Q505" i="36" s="1"/>
  <c r="R505" i="36" s="1"/>
  <c r="P97" i="36"/>
  <c r="R97" i="36" s="1"/>
  <c r="Y96" i="36"/>
  <c r="V96" i="36"/>
  <c r="Q96" i="36"/>
  <c r="Q108" i="36" s="1"/>
  <c r="Q120" i="36" s="1"/>
  <c r="Q132" i="36" s="1"/>
  <c r="Q144" i="36" s="1"/>
  <c r="Q156" i="36" s="1"/>
  <c r="Q168" i="36" s="1"/>
  <c r="Q180" i="36" s="1"/>
  <c r="Q192" i="36" s="1"/>
  <c r="Q204" i="36" s="1"/>
  <c r="Q216" i="36" s="1"/>
  <c r="Q228" i="36" s="1"/>
  <c r="Q240" i="36" s="1"/>
  <c r="Q252" i="36" s="1"/>
  <c r="Q264" i="36" s="1"/>
  <c r="Q276" i="36" s="1"/>
  <c r="Q288" i="36" s="1"/>
  <c r="Q300" i="36" s="1"/>
  <c r="Q312" i="36" s="1"/>
  <c r="Q324" i="36" s="1"/>
  <c r="Q336" i="36" s="1"/>
  <c r="Q348" i="36" s="1"/>
  <c r="Q360" i="36" s="1"/>
  <c r="Q372" i="36" s="1"/>
  <c r="Q384" i="36" s="1"/>
  <c r="Q396" i="36" s="1"/>
  <c r="Q408" i="36" s="1"/>
  <c r="Q420" i="36" s="1"/>
  <c r="Q432" i="36" s="1"/>
  <c r="Q444" i="36" s="1"/>
  <c r="Q456" i="36" s="1"/>
  <c r="Q468" i="36" s="1"/>
  <c r="Q480" i="36" s="1"/>
  <c r="Q492" i="36" s="1"/>
  <c r="Q504" i="36" s="1"/>
  <c r="R504" i="36" s="1"/>
  <c r="P96" i="36"/>
  <c r="P108" i="36" s="1"/>
  <c r="Y95" i="36"/>
  <c r="V95" i="36"/>
  <c r="R95" i="36"/>
  <c r="Q95" i="36"/>
  <c r="P95" i="36"/>
  <c r="P107" i="36" s="1"/>
  <c r="Y94" i="36"/>
  <c r="V94" i="36"/>
  <c r="Q94" i="36"/>
  <c r="R94" i="36" s="1"/>
  <c r="P94" i="36"/>
  <c r="P106" i="36" s="1"/>
  <c r="Y93" i="36"/>
  <c r="V93" i="36"/>
  <c r="Q93" i="36"/>
  <c r="Q105" i="36" s="1"/>
  <c r="Q117" i="36" s="1"/>
  <c r="Q129" i="36" s="1"/>
  <c r="Q141" i="36" s="1"/>
  <c r="Q153" i="36" s="1"/>
  <c r="Q165" i="36" s="1"/>
  <c r="Q177" i="36" s="1"/>
  <c r="Q189" i="36" s="1"/>
  <c r="Q201" i="36" s="1"/>
  <c r="Q213" i="36" s="1"/>
  <c r="Q225" i="36" s="1"/>
  <c r="Q237" i="36" s="1"/>
  <c r="Q249" i="36" s="1"/>
  <c r="Q261" i="36" s="1"/>
  <c r="Q273" i="36" s="1"/>
  <c r="Q285" i="36" s="1"/>
  <c r="Q297" i="36" s="1"/>
  <c r="Q309" i="36" s="1"/>
  <c r="Q321" i="36" s="1"/>
  <c r="Q333" i="36" s="1"/>
  <c r="Q345" i="36" s="1"/>
  <c r="Q357" i="36" s="1"/>
  <c r="Q369" i="36" s="1"/>
  <c r="Q381" i="36" s="1"/>
  <c r="Q393" i="36" s="1"/>
  <c r="Q405" i="36" s="1"/>
  <c r="Q417" i="36" s="1"/>
  <c r="Q429" i="36" s="1"/>
  <c r="Q441" i="36" s="1"/>
  <c r="Q453" i="36" s="1"/>
  <c r="Q465" i="36" s="1"/>
  <c r="Q477" i="36" s="1"/>
  <c r="Q489" i="36" s="1"/>
  <c r="Q501" i="36" s="1"/>
  <c r="R501" i="36" s="1"/>
  <c r="P93" i="36"/>
  <c r="R93" i="36" s="1"/>
  <c r="Y92" i="36"/>
  <c r="V92" i="36"/>
  <c r="Q92" i="36"/>
  <c r="Q104" i="36" s="1"/>
  <c r="Q116" i="36" s="1"/>
  <c r="Q128" i="36" s="1"/>
  <c r="Q140" i="36" s="1"/>
  <c r="Q152" i="36" s="1"/>
  <c r="Q164" i="36" s="1"/>
  <c r="Q176" i="36" s="1"/>
  <c r="Q188" i="36" s="1"/>
  <c r="Q200" i="36" s="1"/>
  <c r="Q212" i="36" s="1"/>
  <c r="Q224" i="36" s="1"/>
  <c r="Q236" i="36" s="1"/>
  <c r="Q248" i="36" s="1"/>
  <c r="Q260" i="36" s="1"/>
  <c r="Q272" i="36" s="1"/>
  <c r="Q284" i="36" s="1"/>
  <c r="Q296" i="36" s="1"/>
  <c r="Q308" i="36" s="1"/>
  <c r="Q320" i="36" s="1"/>
  <c r="Q332" i="36" s="1"/>
  <c r="Q344" i="36" s="1"/>
  <c r="Q356" i="36" s="1"/>
  <c r="Q368" i="36" s="1"/>
  <c r="Q380" i="36" s="1"/>
  <c r="Q392" i="36" s="1"/>
  <c r="Q404" i="36" s="1"/>
  <c r="Q416" i="36" s="1"/>
  <c r="Q428" i="36" s="1"/>
  <c r="Q440" i="36" s="1"/>
  <c r="Q452" i="36" s="1"/>
  <c r="Q464" i="36" s="1"/>
  <c r="Q476" i="36" s="1"/>
  <c r="Q488" i="36" s="1"/>
  <c r="Q500" i="36" s="1"/>
  <c r="R500" i="36" s="1"/>
  <c r="P92" i="36"/>
  <c r="P104" i="36" s="1"/>
  <c r="Y91" i="36"/>
  <c r="V91" i="36"/>
  <c r="R91" i="36"/>
  <c r="Q91" i="36"/>
  <c r="P91" i="36"/>
  <c r="P103" i="36" s="1"/>
  <c r="Y90" i="36"/>
  <c r="V90" i="36"/>
  <c r="Q90" i="36"/>
  <c r="R90" i="36" s="1"/>
  <c r="P90" i="36"/>
  <c r="P102" i="36" s="1"/>
  <c r="Y89" i="36"/>
  <c r="V89" i="36"/>
  <c r="Q89" i="36"/>
  <c r="Q101" i="36" s="1"/>
  <c r="Q113" i="36" s="1"/>
  <c r="Q125" i="36" s="1"/>
  <c r="Q137" i="36" s="1"/>
  <c r="Q149" i="36" s="1"/>
  <c r="Q161" i="36" s="1"/>
  <c r="Q173" i="36" s="1"/>
  <c r="Q185" i="36" s="1"/>
  <c r="Q197" i="36" s="1"/>
  <c r="Q209" i="36" s="1"/>
  <c r="Q221" i="36" s="1"/>
  <c r="Q233" i="36" s="1"/>
  <c r="Q245" i="36" s="1"/>
  <c r="Q257" i="36" s="1"/>
  <c r="Q269" i="36" s="1"/>
  <c r="Q281" i="36" s="1"/>
  <c r="Q293" i="36" s="1"/>
  <c r="Q305" i="36" s="1"/>
  <c r="Q317" i="36" s="1"/>
  <c r="Q329" i="36" s="1"/>
  <c r="Q341" i="36" s="1"/>
  <c r="Q353" i="36" s="1"/>
  <c r="Q365" i="36" s="1"/>
  <c r="Q377" i="36" s="1"/>
  <c r="Q389" i="36" s="1"/>
  <c r="Q401" i="36" s="1"/>
  <c r="Q413" i="36" s="1"/>
  <c r="Q425" i="36" s="1"/>
  <c r="Q437" i="36" s="1"/>
  <c r="Q449" i="36" s="1"/>
  <c r="Q461" i="36" s="1"/>
  <c r="Q473" i="36" s="1"/>
  <c r="Q485" i="36" s="1"/>
  <c r="Q497" i="36" s="1"/>
  <c r="R497" i="36" s="1"/>
  <c r="P89" i="36"/>
  <c r="R89" i="36" s="1"/>
  <c r="Y88" i="36"/>
  <c r="V88" i="36"/>
  <c r="Q88" i="36"/>
  <c r="Q100" i="36" s="1"/>
  <c r="Q112" i="36" s="1"/>
  <c r="Q124" i="36" s="1"/>
  <c r="Q136" i="36" s="1"/>
  <c r="Q148" i="36" s="1"/>
  <c r="Q160" i="36" s="1"/>
  <c r="Q172" i="36" s="1"/>
  <c r="Q184" i="36" s="1"/>
  <c r="Q196" i="36" s="1"/>
  <c r="Q208" i="36" s="1"/>
  <c r="Q220" i="36" s="1"/>
  <c r="Q232" i="36" s="1"/>
  <c r="Q244" i="36" s="1"/>
  <c r="Q256" i="36" s="1"/>
  <c r="Q268" i="36" s="1"/>
  <c r="Q280" i="36" s="1"/>
  <c r="Q292" i="36" s="1"/>
  <c r="Q304" i="36" s="1"/>
  <c r="Q316" i="36" s="1"/>
  <c r="Q328" i="36" s="1"/>
  <c r="Q340" i="36" s="1"/>
  <c r="Q352" i="36" s="1"/>
  <c r="Q364" i="36" s="1"/>
  <c r="Q376" i="36" s="1"/>
  <c r="Q388" i="36" s="1"/>
  <c r="Q400" i="36" s="1"/>
  <c r="Q412" i="36" s="1"/>
  <c r="Q424" i="36" s="1"/>
  <c r="Q436" i="36" s="1"/>
  <c r="Q448" i="36" s="1"/>
  <c r="Q460" i="36" s="1"/>
  <c r="Q472" i="36" s="1"/>
  <c r="Q484" i="36" s="1"/>
  <c r="Q496" i="36" s="1"/>
  <c r="R496" i="36" s="1"/>
  <c r="P88" i="36"/>
  <c r="P100" i="36" s="1"/>
  <c r="Y87" i="36"/>
  <c r="V87" i="36"/>
  <c r="R87" i="36"/>
  <c r="Q87" i="36"/>
  <c r="Q99" i="36" s="1"/>
  <c r="Q111" i="36" s="1"/>
  <c r="Q123" i="36" s="1"/>
  <c r="Q135" i="36" s="1"/>
  <c r="Q147" i="36" s="1"/>
  <c r="Q159" i="36" s="1"/>
  <c r="Q171" i="36" s="1"/>
  <c r="Q183" i="36" s="1"/>
  <c r="Q195" i="36" s="1"/>
  <c r="Q207" i="36" s="1"/>
  <c r="Q219" i="36" s="1"/>
  <c r="Q231" i="36" s="1"/>
  <c r="Q243" i="36" s="1"/>
  <c r="Q255" i="36" s="1"/>
  <c r="Q267" i="36" s="1"/>
  <c r="Q279" i="36" s="1"/>
  <c r="Q291" i="36" s="1"/>
  <c r="Q303" i="36" s="1"/>
  <c r="Q315" i="36" s="1"/>
  <c r="Q327" i="36" s="1"/>
  <c r="Q339" i="36" s="1"/>
  <c r="Q351" i="36" s="1"/>
  <c r="Q363" i="36" s="1"/>
  <c r="Q375" i="36" s="1"/>
  <c r="Q387" i="36" s="1"/>
  <c r="Q399" i="36" s="1"/>
  <c r="Q411" i="36" s="1"/>
  <c r="Q423" i="36" s="1"/>
  <c r="Q435" i="36" s="1"/>
  <c r="Q447" i="36" s="1"/>
  <c r="Q459" i="36" s="1"/>
  <c r="Q471" i="36" s="1"/>
  <c r="Q483" i="36" s="1"/>
  <c r="Q495" i="36" s="1"/>
  <c r="P87" i="36"/>
  <c r="P99" i="36" s="1"/>
  <c r="Y86" i="36"/>
  <c r="V86" i="36"/>
  <c r="R86" i="36"/>
  <c r="B86" i="36"/>
  <c r="B98" i="36" s="1"/>
  <c r="B110" i="36" s="1"/>
  <c r="B122" i="36" s="1"/>
  <c r="B134" i="36" s="1"/>
  <c r="B146" i="36" s="1"/>
  <c r="B158" i="36" s="1"/>
  <c r="B170" i="36" s="1"/>
  <c r="B182" i="36" s="1"/>
  <c r="B194" i="36" s="1"/>
  <c r="B206" i="36" s="1"/>
  <c r="B218" i="36" s="1"/>
  <c r="B230" i="36" s="1"/>
  <c r="B242" i="36" s="1"/>
  <c r="B254" i="36" s="1"/>
  <c r="B266" i="36" s="1"/>
  <c r="B278" i="36" s="1"/>
  <c r="B290" i="36" s="1"/>
  <c r="B302" i="36" s="1"/>
  <c r="B314" i="36" s="1"/>
  <c r="B326" i="36" s="1"/>
  <c r="B338" i="36" s="1"/>
  <c r="B350" i="36" s="1"/>
  <c r="B362" i="36" s="1"/>
  <c r="B374" i="36" s="1"/>
  <c r="B386" i="36" s="1"/>
  <c r="B398" i="36" s="1"/>
  <c r="B410" i="36" s="1"/>
  <c r="B422" i="36" s="1"/>
  <c r="B434" i="36" s="1"/>
  <c r="B446" i="36" s="1"/>
  <c r="B458" i="36" s="1"/>
  <c r="B470" i="36" s="1"/>
  <c r="B482" i="36" s="1"/>
  <c r="B494" i="36" s="1"/>
  <c r="B506" i="36" s="1"/>
  <c r="B518" i="36" s="1"/>
  <c r="B530" i="36" s="1"/>
  <c r="B542" i="36" s="1"/>
  <c r="B554" i="36" s="1"/>
  <c r="A86" i="36"/>
  <c r="Y85" i="36"/>
  <c r="V85" i="36"/>
  <c r="R85" i="36"/>
  <c r="B85" i="36"/>
  <c r="B97" i="36" s="1"/>
  <c r="B109" i="36" s="1"/>
  <c r="B121" i="36" s="1"/>
  <c r="B133" i="36" s="1"/>
  <c r="B145" i="36" s="1"/>
  <c r="B157" i="36" s="1"/>
  <c r="B169" i="36" s="1"/>
  <c r="B181" i="36" s="1"/>
  <c r="B193" i="36" s="1"/>
  <c r="B205" i="36" s="1"/>
  <c r="B217" i="36" s="1"/>
  <c r="B229" i="36" s="1"/>
  <c r="B241" i="36" s="1"/>
  <c r="B253" i="36" s="1"/>
  <c r="B265" i="36" s="1"/>
  <c r="B277" i="36" s="1"/>
  <c r="B289" i="36" s="1"/>
  <c r="B301" i="36" s="1"/>
  <c r="B313" i="36" s="1"/>
  <c r="B325" i="36" s="1"/>
  <c r="B337" i="36" s="1"/>
  <c r="B349" i="36" s="1"/>
  <c r="B361" i="36" s="1"/>
  <c r="B373" i="36" s="1"/>
  <c r="B385" i="36" s="1"/>
  <c r="B397" i="36" s="1"/>
  <c r="B409" i="36" s="1"/>
  <c r="B421" i="36" s="1"/>
  <c r="B433" i="36" s="1"/>
  <c r="B445" i="36" s="1"/>
  <c r="B457" i="36" s="1"/>
  <c r="B469" i="36" s="1"/>
  <c r="B481" i="36" s="1"/>
  <c r="B493" i="36" s="1"/>
  <c r="B505" i="36" s="1"/>
  <c r="B517" i="36" s="1"/>
  <c r="B529" i="36" s="1"/>
  <c r="B541" i="36" s="1"/>
  <c r="B553" i="36" s="1"/>
  <c r="A85" i="36"/>
  <c r="A97" i="36" s="1"/>
  <c r="A109" i="36" s="1"/>
  <c r="A121" i="36" s="1"/>
  <c r="A133" i="36" s="1"/>
  <c r="A145" i="36" s="1"/>
  <c r="A157" i="36" s="1"/>
  <c r="A169" i="36" s="1"/>
  <c r="A181" i="36" s="1"/>
  <c r="A193" i="36" s="1"/>
  <c r="A205" i="36" s="1"/>
  <c r="A217" i="36" s="1"/>
  <c r="A229" i="36" s="1"/>
  <c r="A241" i="36" s="1"/>
  <c r="A253" i="36" s="1"/>
  <c r="A265" i="36" s="1"/>
  <c r="A277" i="36" s="1"/>
  <c r="A289" i="36" s="1"/>
  <c r="A301" i="36" s="1"/>
  <c r="A313" i="36" s="1"/>
  <c r="A325" i="36" s="1"/>
  <c r="A337" i="36" s="1"/>
  <c r="A349" i="36" s="1"/>
  <c r="A361" i="36" s="1"/>
  <c r="A373" i="36" s="1"/>
  <c r="A385" i="36" s="1"/>
  <c r="A397" i="36" s="1"/>
  <c r="A409" i="36" s="1"/>
  <c r="A421" i="36" s="1"/>
  <c r="A433" i="36" s="1"/>
  <c r="A445" i="36" s="1"/>
  <c r="A457" i="36" s="1"/>
  <c r="A469" i="36" s="1"/>
  <c r="A481" i="36" s="1"/>
  <c r="A493" i="36" s="1"/>
  <c r="A505" i="36" s="1"/>
  <c r="A517" i="36" s="1"/>
  <c r="A529" i="36" s="1"/>
  <c r="A541" i="36" s="1"/>
  <c r="A553" i="36" s="1"/>
  <c r="Y84" i="36"/>
  <c r="V84" i="36"/>
  <c r="R84" i="36"/>
  <c r="B84" i="36"/>
  <c r="B96" i="36" s="1"/>
  <c r="B108" i="36" s="1"/>
  <c r="B120" i="36" s="1"/>
  <c r="B132" i="36" s="1"/>
  <c r="B144" i="36" s="1"/>
  <c r="B156" i="36" s="1"/>
  <c r="B168" i="36" s="1"/>
  <c r="B180" i="36" s="1"/>
  <c r="B192" i="36" s="1"/>
  <c r="B204" i="36" s="1"/>
  <c r="B216" i="36" s="1"/>
  <c r="B228" i="36" s="1"/>
  <c r="B240" i="36" s="1"/>
  <c r="B252" i="36" s="1"/>
  <c r="B264" i="36" s="1"/>
  <c r="B276" i="36" s="1"/>
  <c r="B288" i="36" s="1"/>
  <c r="B300" i="36" s="1"/>
  <c r="B312" i="36" s="1"/>
  <c r="B324" i="36" s="1"/>
  <c r="B336" i="36" s="1"/>
  <c r="B348" i="36" s="1"/>
  <c r="B360" i="36" s="1"/>
  <c r="B372" i="36" s="1"/>
  <c r="B384" i="36" s="1"/>
  <c r="B396" i="36" s="1"/>
  <c r="B408" i="36" s="1"/>
  <c r="B420" i="36" s="1"/>
  <c r="B432" i="36" s="1"/>
  <c r="B444" i="36" s="1"/>
  <c r="B456" i="36" s="1"/>
  <c r="B468" i="36" s="1"/>
  <c r="B480" i="36" s="1"/>
  <c r="B492" i="36" s="1"/>
  <c r="B504" i="36" s="1"/>
  <c r="B516" i="36" s="1"/>
  <c r="B528" i="36" s="1"/>
  <c r="B540" i="36" s="1"/>
  <c r="B552" i="36" s="1"/>
  <c r="A84" i="36"/>
  <c r="A96" i="36" s="1"/>
  <c r="A108" i="36" s="1"/>
  <c r="A120" i="36" s="1"/>
  <c r="A132" i="36" s="1"/>
  <c r="A144" i="36" s="1"/>
  <c r="A156" i="36" s="1"/>
  <c r="A168" i="36" s="1"/>
  <c r="A180" i="36" s="1"/>
  <c r="A192" i="36" s="1"/>
  <c r="A204" i="36" s="1"/>
  <c r="A216" i="36" s="1"/>
  <c r="A228" i="36" s="1"/>
  <c r="A240" i="36" s="1"/>
  <c r="A252" i="36" s="1"/>
  <c r="A264" i="36" s="1"/>
  <c r="A276" i="36" s="1"/>
  <c r="A288" i="36" s="1"/>
  <c r="A300" i="36" s="1"/>
  <c r="A312" i="36" s="1"/>
  <c r="A324" i="36" s="1"/>
  <c r="A336" i="36" s="1"/>
  <c r="A348" i="36" s="1"/>
  <c r="A360" i="36" s="1"/>
  <c r="A372" i="36" s="1"/>
  <c r="A384" i="36" s="1"/>
  <c r="A396" i="36" s="1"/>
  <c r="A408" i="36" s="1"/>
  <c r="A420" i="36" s="1"/>
  <c r="A432" i="36" s="1"/>
  <c r="A444" i="36" s="1"/>
  <c r="A456" i="36" s="1"/>
  <c r="A468" i="36" s="1"/>
  <c r="A480" i="36" s="1"/>
  <c r="A492" i="36" s="1"/>
  <c r="A504" i="36" s="1"/>
  <c r="A516" i="36" s="1"/>
  <c r="A528" i="36" s="1"/>
  <c r="A540" i="36" s="1"/>
  <c r="A552" i="36" s="1"/>
  <c r="Y83" i="36"/>
  <c r="V83" i="36"/>
  <c r="R83" i="36"/>
  <c r="B83" i="36"/>
  <c r="B95" i="36" s="1"/>
  <c r="B107" i="36" s="1"/>
  <c r="B119" i="36" s="1"/>
  <c r="B131" i="36" s="1"/>
  <c r="B143" i="36" s="1"/>
  <c r="B155" i="36" s="1"/>
  <c r="B167" i="36" s="1"/>
  <c r="B179" i="36" s="1"/>
  <c r="B191" i="36" s="1"/>
  <c r="B203" i="36" s="1"/>
  <c r="B215" i="36" s="1"/>
  <c r="B227" i="36" s="1"/>
  <c r="B239" i="36" s="1"/>
  <c r="B251" i="36" s="1"/>
  <c r="B263" i="36" s="1"/>
  <c r="B275" i="36" s="1"/>
  <c r="B287" i="36" s="1"/>
  <c r="B299" i="36" s="1"/>
  <c r="B311" i="36" s="1"/>
  <c r="B323" i="36" s="1"/>
  <c r="B335" i="36" s="1"/>
  <c r="B347" i="36" s="1"/>
  <c r="B359" i="36" s="1"/>
  <c r="B371" i="36" s="1"/>
  <c r="B383" i="36" s="1"/>
  <c r="B395" i="36" s="1"/>
  <c r="B407" i="36" s="1"/>
  <c r="B419" i="36" s="1"/>
  <c r="B431" i="36" s="1"/>
  <c r="B443" i="36" s="1"/>
  <c r="B455" i="36" s="1"/>
  <c r="B467" i="36" s="1"/>
  <c r="B479" i="36" s="1"/>
  <c r="B491" i="36" s="1"/>
  <c r="B503" i="36" s="1"/>
  <c r="B515" i="36" s="1"/>
  <c r="B527" i="36" s="1"/>
  <c r="B539" i="36" s="1"/>
  <c r="B551" i="36" s="1"/>
  <c r="A83" i="36"/>
  <c r="A95" i="36" s="1"/>
  <c r="A107" i="36" s="1"/>
  <c r="A119" i="36" s="1"/>
  <c r="A131" i="36" s="1"/>
  <c r="A143" i="36" s="1"/>
  <c r="A155" i="36" s="1"/>
  <c r="A167" i="36" s="1"/>
  <c r="A179" i="36" s="1"/>
  <c r="A191" i="36" s="1"/>
  <c r="A203" i="36" s="1"/>
  <c r="A215" i="36" s="1"/>
  <c r="A227" i="36" s="1"/>
  <c r="A239" i="36" s="1"/>
  <c r="A251" i="36" s="1"/>
  <c r="A263" i="36" s="1"/>
  <c r="A275" i="36" s="1"/>
  <c r="A287" i="36" s="1"/>
  <c r="A299" i="36" s="1"/>
  <c r="A311" i="36" s="1"/>
  <c r="A323" i="36" s="1"/>
  <c r="A335" i="36" s="1"/>
  <c r="A347" i="36" s="1"/>
  <c r="A359" i="36" s="1"/>
  <c r="A371" i="36" s="1"/>
  <c r="A383" i="36" s="1"/>
  <c r="A395" i="36" s="1"/>
  <c r="A407" i="36" s="1"/>
  <c r="A419" i="36" s="1"/>
  <c r="A431" i="36" s="1"/>
  <c r="A443" i="36" s="1"/>
  <c r="A455" i="36" s="1"/>
  <c r="A467" i="36" s="1"/>
  <c r="A479" i="36" s="1"/>
  <c r="A491" i="36" s="1"/>
  <c r="A503" i="36" s="1"/>
  <c r="A515" i="36" s="1"/>
  <c r="A527" i="36" s="1"/>
  <c r="A539" i="36" s="1"/>
  <c r="A551" i="36" s="1"/>
  <c r="Y82" i="36"/>
  <c r="V82" i="36"/>
  <c r="R82" i="36"/>
  <c r="B82" i="36"/>
  <c r="B94" i="36" s="1"/>
  <c r="B106" i="36" s="1"/>
  <c r="B118" i="36" s="1"/>
  <c r="B130" i="36" s="1"/>
  <c r="B142" i="36" s="1"/>
  <c r="B154" i="36" s="1"/>
  <c r="B166" i="36" s="1"/>
  <c r="B178" i="36" s="1"/>
  <c r="B190" i="36" s="1"/>
  <c r="B202" i="36" s="1"/>
  <c r="B214" i="36" s="1"/>
  <c r="B226" i="36" s="1"/>
  <c r="B238" i="36" s="1"/>
  <c r="B250" i="36" s="1"/>
  <c r="B262" i="36" s="1"/>
  <c r="B274" i="36" s="1"/>
  <c r="B286" i="36" s="1"/>
  <c r="B298" i="36" s="1"/>
  <c r="B310" i="36" s="1"/>
  <c r="B322" i="36" s="1"/>
  <c r="B334" i="36" s="1"/>
  <c r="B346" i="36" s="1"/>
  <c r="B358" i="36" s="1"/>
  <c r="B370" i="36" s="1"/>
  <c r="B382" i="36" s="1"/>
  <c r="B394" i="36" s="1"/>
  <c r="B406" i="36" s="1"/>
  <c r="B418" i="36" s="1"/>
  <c r="B430" i="36" s="1"/>
  <c r="B442" i="36" s="1"/>
  <c r="B454" i="36" s="1"/>
  <c r="B466" i="36" s="1"/>
  <c r="B478" i="36" s="1"/>
  <c r="B490" i="36" s="1"/>
  <c r="B502" i="36" s="1"/>
  <c r="B514" i="36" s="1"/>
  <c r="B526" i="36" s="1"/>
  <c r="B538" i="36" s="1"/>
  <c r="B550" i="36" s="1"/>
  <c r="A82" i="36"/>
  <c r="A94" i="36" s="1"/>
  <c r="A106" i="36" s="1"/>
  <c r="A118" i="36" s="1"/>
  <c r="A130" i="36" s="1"/>
  <c r="A142" i="36" s="1"/>
  <c r="A154" i="36" s="1"/>
  <c r="A166" i="36" s="1"/>
  <c r="A178" i="36" s="1"/>
  <c r="A190" i="36" s="1"/>
  <c r="A202" i="36" s="1"/>
  <c r="A214" i="36" s="1"/>
  <c r="A226" i="36" s="1"/>
  <c r="A238" i="36" s="1"/>
  <c r="A250" i="36" s="1"/>
  <c r="A262" i="36" s="1"/>
  <c r="A274" i="36" s="1"/>
  <c r="A286" i="36" s="1"/>
  <c r="A298" i="36" s="1"/>
  <c r="A310" i="36" s="1"/>
  <c r="A322" i="36" s="1"/>
  <c r="A334" i="36" s="1"/>
  <c r="A346" i="36" s="1"/>
  <c r="A358" i="36" s="1"/>
  <c r="A370" i="36" s="1"/>
  <c r="A382" i="36" s="1"/>
  <c r="A394" i="36" s="1"/>
  <c r="A406" i="36" s="1"/>
  <c r="A418" i="36" s="1"/>
  <c r="A430" i="36" s="1"/>
  <c r="A442" i="36" s="1"/>
  <c r="A454" i="36" s="1"/>
  <c r="A466" i="36" s="1"/>
  <c r="A478" i="36" s="1"/>
  <c r="A490" i="36" s="1"/>
  <c r="A502" i="36" s="1"/>
  <c r="A514" i="36" s="1"/>
  <c r="A526" i="36" s="1"/>
  <c r="A538" i="36" s="1"/>
  <c r="A550" i="36" s="1"/>
  <c r="Y81" i="36"/>
  <c r="V81" i="36"/>
  <c r="R81" i="36"/>
  <c r="B81" i="36"/>
  <c r="B93" i="36" s="1"/>
  <c r="B105" i="36" s="1"/>
  <c r="B117" i="36" s="1"/>
  <c r="B129" i="36" s="1"/>
  <c r="B141" i="36" s="1"/>
  <c r="B153" i="36" s="1"/>
  <c r="B165" i="36" s="1"/>
  <c r="B177" i="36" s="1"/>
  <c r="B189" i="36" s="1"/>
  <c r="B201" i="36" s="1"/>
  <c r="B213" i="36" s="1"/>
  <c r="B225" i="36" s="1"/>
  <c r="B237" i="36" s="1"/>
  <c r="B249" i="36" s="1"/>
  <c r="B261" i="36" s="1"/>
  <c r="B273" i="36" s="1"/>
  <c r="B285" i="36" s="1"/>
  <c r="B297" i="36" s="1"/>
  <c r="B309" i="36" s="1"/>
  <c r="B321" i="36" s="1"/>
  <c r="B333" i="36" s="1"/>
  <c r="B345" i="36" s="1"/>
  <c r="B357" i="36" s="1"/>
  <c r="B369" i="36" s="1"/>
  <c r="B381" i="36" s="1"/>
  <c r="B393" i="36" s="1"/>
  <c r="B405" i="36" s="1"/>
  <c r="B417" i="36" s="1"/>
  <c r="B429" i="36" s="1"/>
  <c r="B441" i="36" s="1"/>
  <c r="B453" i="36" s="1"/>
  <c r="B465" i="36" s="1"/>
  <c r="B477" i="36" s="1"/>
  <c r="B489" i="36" s="1"/>
  <c r="B501" i="36" s="1"/>
  <c r="B513" i="36" s="1"/>
  <c r="B525" i="36" s="1"/>
  <c r="B537" i="36" s="1"/>
  <c r="B549" i="36" s="1"/>
  <c r="A81" i="36"/>
  <c r="A93" i="36" s="1"/>
  <c r="A105" i="36" s="1"/>
  <c r="A117" i="36" s="1"/>
  <c r="A129" i="36" s="1"/>
  <c r="A141" i="36" s="1"/>
  <c r="A153" i="36" s="1"/>
  <c r="A165" i="36" s="1"/>
  <c r="A177" i="36" s="1"/>
  <c r="A189" i="36" s="1"/>
  <c r="A201" i="36" s="1"/>
  <c r="A213" i="36" s="1"/>
  <c r="A225" i="36" s="1"/>
  <c r="A237" i="36" s="1"/>
  <c r="A249" i="36" s="1"/>
  <c r="A261" i="36" s="1"/>
  <c r="A273" i="36" s="1"/>
  <c r="A285" i="36" s="1"/>
  <c r="A297" i="36" s="1"/>
  <c r="A309" i="36" s="1"/>
  <c r="A321" i="36" s="1"/>
  <c r="A333" i="36" s="1"/>
  <c r="A345" i="36" s="1"/>
  <c r="A357" i="36" s="1"/>
  <c r="A369" i="36" s="1"/>
  <c r="A381" i="36" s="1"/>
  <c r="A393" i="36" s="1"/>
  <c r="A405" i="36" s="1"/>
  <c r="A417" i="36" s="1"/>
  <c r="A429" i="36" s="1"/>
  <c r="A441" i="36" s="1"/>
  <c r="A453" i="36" s="1"/>
  <c r="A465" i="36" s="1"/>
  <c r="A477" i="36" s="1"/>
  <c r="A489" i="36" s="1"/>
  <c r="A501" i="36" s="1"/>
  <c r="A513" i="36" s="1"/>
  <c r="A525" i="36" s="1"/>
  <c r="A537" i="36" s="1"/>
  <c r="A549" i="36" s="1"/>
  <c r="Y80" i="36"/>
  <c r="V80" i="36"/>
  <c r="R80" i="36"/>
  <c r="B80" i="36"/>
  <c r="B92" i="36" s="1"/>
  <c r="B104" i="36" s="1"/>
  <c r="B116" i="36" s="1"/>
  <c r="B128" i="36" s="1"/>
  <c r="B140" i="36" s="1"/>
  <c r="B152" i="36" s="1"/>
  <c r="B164" i="36" s="1"/>
  <c r="B176" i="36" s="1"/>
  <c r="B188" i="36" s="1"/>
  <c r="B200" i="36" s="1"/>
  <c r="B212" i="36" s="1"/>
  <c r="B224" i="36" s="1"/>
  <c r="B236" i="36" s="1"/>
  <c r="B248" i="36" s="1"/>
  <c r="B260" i="36" s="1"/>
  <c r="B272" i="36" s="1"/>
  <c r="B284" i="36" s="1"/>
  <c r="B296" i="36" s="1"/>
  <c r="B308" i="36" s="1"/>
  <c r="B320" i="36" s="1"/>
  <c r="B332" i="36" s="1"/>
  <c r="B344" i="36" s="1"/>
  <c r="B356" i="36" s="1"/>
  <c r="B368" i="36" s="1"/>
  <c r="B380" i="36" s="1"/>
  <c r="B392" i="36" s="1"/>
  <c r="B404" i="36" s="1"/>
  <c r="B416" i="36" s="1"/>
  <c r="B428" i="36" s="1"/>
  <c r="B440" i="36" s="1"/>
  <c r="B452" i="36" s="1"/>
  <c r="B464" i="36" s="1"/>
  <c r="B476" i="36" s="1"/>
  <c r="B488" i="36" s="1"/>
  <c r="B500" i="36" s="1"/>
  <c r="B512" i="36" s="1"/>
  <c r="B524" i="36" s="1"/>
  <c r="B536" i="36" s="1"/>
  <c r="B548" i="36" s="1"/>
  <c r="A80" i="36"/>
  <c r="A92" i="36" s="1"/>
  <c r="A104" i="36" s="1"/>
  <c r="A116" i="36" s="1"/>
  <c r="A128" i="36" s="1"/>
  <c r="A140" i="36" s="1"/>
  <c r="A152" i="36" s="1"/>
  <c r="A164" i="36" s="1"/>
  <c r="A176" i="36" s="1"/>
  <c r="A188" i="36" s="1"/>
  <c r="A200" i="36" s="1"/>
  <c r="A212" i="36" s="1"/>
  <c r="A224" i="36" s="1"/>
  <c r="A236" i="36" s="1"/>
  <c r="A248" i="36" s="1"/>
  <c r="A260" i="36" s="1"/>
  <c r="A272" i="36" s="1"/>
  <c r="A284" i="36" s="1"/>
  <c r="A296" i="36" s="1"/>
  <c r="A308" i="36" s="1"/>
  <c r="A320" i="36" s="1"/>
  <c r="A332" i="36" s="1"/>
  <c r="A344" i="36" s="1"/>
  <c r="A356" i="36" s="1"/>
  <c r="A368" i="36" s="1"/>
  <c r="A380" i="36" s="1"/>
  <c r="A392" i="36" s="1"/>
  <c r="A404" i="36" s="1"/>
  <c r="A416" i="36" s="1"/>
  <c r="A428" i="36" s="1"/>
  <c r="A440" i="36" s="1"/>
  <c r="A452" i="36" s="1"/>
  <c r="A464" i="36" s="1"/>
  <c r="A476" i="36" s="1"/>
  <c r="A488" i="36" s="1"/>
  <c r="A500" i="36" s="1"/>
  <c r="A512" i="36" s="1"/>
  <c r="A524" i="36" s="1"/>
  <c r="A536" i="36" s="1"/>
  <c r="A548" i="36" s="1"/>
  <c r="Y79" i="36"/>
  <c r="V79" i="36"/>
  <c r="R79" i="36"/>
  <c r="B79" i="36"/>
  <c r="B91" i="36" s="1"/>
  <c r="B103" i="36" s="1"/>
  <c r="B115" i="36" s="1"/>
  <c r="B127" i="36" s="1"/>
  <c r="B139" i="36" s="1"/>
  <c r="B151" i="36" s="1"/>
  <c r="B163" i="36" s="1"/>
  <c r="B175" i="36" s="1"/>
  <c r="B187" i="36" s="1"/>
  <c r="B199" i="36" s="1"/>
  <c r="B211" i="36" s="1"/>
  <c r="B223" i="36" s="1"/>
  <c r="B235" i="36" s="1"/>
  <c r="B247" i="36" s="1"/>
  <c r="B259" i="36" s="1"/>
  <c r="B271" i="36" s="1"/>
  <c r="B283" i="36" s="1"/>
  <c r="B295" i="36" s="1"/>
  <c r="B307" i="36" s="1"/>
  <c r="B319" i="36" s="1"/>
  <c r="B331" i="36" s="1"/>
  <c r="B343" i="36" s="1"/>
  <c r="B355" i="36" s="1"/>
  <c r="B367" i="36" s="1"/>
  <c r="B379" i="36" s="1"/>
  <c r="B391" i="36" s="1"/>
  <c r="B403" i="36" s="1"/>
  <c r="B415" i="36" s="1"/>
  <c r="B427" i="36" s="1"/>
  <c r="B439" i="36" s="1"/>
  <c r="B451" i="36" s="1"/>
  <c r="B463" i="36" s="1"/>
  <c r="B475" i="36" s="1"/>
  <c r="B487" i="36" s="1"/>
  <c r="B499" i="36" s="1"/>
  <c r="B511" i="36" s="1"/>
  <c r="B523" i="36" s="1"/>
  <c r="B535" i="36" s="1"/>
  <c r="B547" i="36" s="1"/>
  <c r="A79" i="36"/>
  <c r="A91" i="36" s="1"/>
  <c r="A103" i="36" s="1"/>
  <c r="A115" i="36" s="1"/>
  <c r="A127" i="36" s="1"/>
  <c r="A139" i="36" s="1"/>
  <c r="A151" i="36" s="1"/>
  <c r="A163" i="36" s="1"/>
  <c r="A175" i="36" s="1"/>
  <c r="A187" i="36" s="1"/>
  <c r="A199" i="36" s="1"/>
  <c r="A211" i="36" s="1"/>
  <c r="A223" i="36" s="1"/>
  <c r="A235" i="36" s="1"/>
  <c r="A247" i="36" s="1"/>
  <c r="A259" i="36" s="1"/>
  <c r="A271" i="36" s="1"/>
  <c r="A283" i="36" s="1"/>
  <c r="A295" i="36" s="1"/>
  <c r="A307" i="36" s="1"/>
  <c r="A319" i="36" s="1"/>
  <c r="A331" i="36" s="1"/>
  <c r="A343" i="36" s="1"/>
  <c r="A355" i="36" s="1"/>
  <c r="A367" i="36" s="1"/>
  <c r="A379" i="36" s="1"/>
  <c r="A391" i="36" s="1"/>
  <c r="A403" i="36" s="1"/>
  <c r="A415" i="36" s="1"/>
  <c r="A427" i="36" s="1"/>
  <c r="A439" i="36" s="1"/>
  <c r="A451" i="36" s="1"/>
  <c r="A463" i="36" s="1"/>
  <c r="A475" i="36" s="1"/>
  <c r="A487" i="36" s="1"/>
  <c r="A499" i="36" s="1"/>
  <c r="A511" i="36" s="1"/>
  <c r="A523" i="36" s="1"/>
  <c r="A535" i="36" s="1"/>
  <c r="A547" i="36" s="1"/>
  <c r="Y78" i="36"/>
  <c r="V78" i="36"/>
  <c r="R78" i="36"/>
  <c r="B78" i="36"/>
  <c r="B90" i="36" s="1"/>
  <c r="B102" i="36" s="1"/>
  <c r="B114" i="36" s="1"/>
  <c r="B126" i="36" s="1"/>
  <c r="B138" i="36" s="1"/>
  <c r="B150" i="36" s="1"/>
  <c r="B162" i="36" s="1"/>
  <c r="B174" i="36" s="1"/>
  <c r="B186" i="36" s="1"/>
  <c r="B198" i="36" s="1"/>
  <c r="B210" i="36" s="1"/>
  <c r="B222" i="36" s="1"/>
  <c r="B234" i="36" s="1"/>
  <c r="B246" i="36" s="1"/>
  <c r="B258" i="36" s="1"/>
  <c r="B270" i="36" s="1"/>
  <c r="B282" i="36" s="1"/>
  <c r="B294" i="36" s="1"/>
  <c r="B306" i="36" s="1"/>
  <c r="B318" i="36" s="1"/>
  <c r="B330" i="36" s="1"/>
  <c r="B342" i="36" s="1"/>
  <c r="B354" i="36" s="1"/>
  <c r="B366" i="36" s="1"/>
  <c r="B378" i="36" s="1"/>
  <c r="B390" i="36" s="1"/>
  <c r="B402" i="36" s="1"/>
  <c r="B414" i="36" s="1"/>
  <c r="B426" i="36" s="1"/>
  <c r="B438" i="36" s="1"/>
  <c r="B450" i="36" s="1"/>
  <c r="B462" i="36" s="1"/>
  <c r="B474" i="36" s="1"/>
  <c r="B486" i="36" s="1"/>
  <c r="B498" i="36" s="1"/>
  <c r="B510" i="36" s="1"/>
  <c r="B522" i="36" s="1"/>
  <c r="B534" i="36" s="1"/>
  <c r="B546" i="36" s="1"/>
  <c r="A78" i="36"/>
  <c r="A90" i="36" s="1"/>
  <c r="A102" i="36" s="1"/>
  <c r="A114" i="36" s="1"/>
  <c r="A126" i="36" s="1"/>
  <c r="A138" i="36" s="1"/>
  <c r="A150" i="36" s="1"/>
  <c r="A162" i="36" s="1"/>
  <c r="A174" i="36" s="1"/>
  <c r="A186" i="36" s="1"/>
  <c r="A198" i="36" s="1"/>
  <c r="A210" i="36" s="1"/>
  <c r="A222" i="36" s="1"/>
  <c r="A234" i="36" s="1"/>
  <c r="A246" i="36" s="1"/>
  <c r="A258" i="36" s="1"/>
  <c r="A270" i="36" s="1"/>
  <c r="A282" i="36" s="1"/>
  <c r="A294" i="36" s="1"/>
  <c r="A306" i="36" s="1"/>
  <c r="A318" i="36" s="1"/>
  <c r="A330" i="36" s="1"/>
  <c r="A342" i="36" s="1"/>
  <c r="A354" i="36" s="1"/>
  <c r="A366" i="36" s="1"/>
  <c r="A378" i="36" s="1"/>
  <c r="A390" i="36" s="1"/>
  <c r="A402" i="36" s="1"/>
  <c r="A414" i="36" s="1"/>
  <c r="A426" i="36" s="1"/>
  <c r="A438" i="36" s="1"/>
  <c r="A450" i="36" s="1"/>
  <c r="A462" i="36" s="1"/>
  <c r="A474" i="36" s="1"/>
  <c r="A486" i="36" s="1"/>
  <c r="A498" i="36" s="1"/>
  <c r="A510" i="36" s="1"/>
  <c r="A522" i="36" s="1"/>
  <c r="A534" i="36" s="1"/>
  <c r="A546" i="36" s="1"/>
  <c r="Y77" i="36"/>
  <c r="V77" i="36"/>
  <c r="R77" i="36"/>
  <c r="B77" i="36"/>
  <c r="B89" i="36" s="1"/>
  <c r="B101" i="36" s="1"/>
  <c r="B113" i="36" s="1"/>
  <c r="B125" i="36" s="1"/>
  <c r="B137" i="36" s="1"/>
  <c r="B149" i="36" s="1"/>
  <c r="B161" i="36" s="1"/>
  <c r="B173" i="36" s="1"/>
  <c r="B185" i="36" s="1"/>
  <c r="B197" i="36" s="1"/>
  <c r="B209" i="36" s="1"/>
  <c r="B221" i="36" s="1"/>
  <c r="B233" i="36" s="1"/>
  <c r="B245" i="36" s="1"/>
  <c r="B257" i="36" s="1"/>
  <c r="B269" i="36" s="1"/>
  <c r="B281" i="36" s="1"/>
  <c r="B293" i="36" s="1"/>
  <c r="B305" i="36" s="1"/>
  <c r="B317" i="36" s="1"/>
  <c r="B329" i="36" s="1"/>
  <c r="B341" i="36" s="1"/>
  <c r="B353" i="36" s="1"/>
  <c r="B365" i="36" s="1"/>
  <c r="B377" i="36" s="1"/>
  <c r="B389" i="36" s="1"/>
  <c r="B401" i="36" s="1"/>
  <c r="B413" i="36" s="1"/>
  <c r="B425" i="36" s="1"/>
  <c r="B437" i="36" s="1"/>
  <c r="B449" i="36" s="1"/>
  <c r="B461" i="36" s="1"/>
  <c r="B473" i="36" s="1"/>
  <c r="B485" i="36" s="1"/>
  <c r="B497" i="36" s="1"/>
  <c r="B509" i="36" s="1"/>
  <c r="B521" i="36" s="1"/>
  <c r="B533" i="36" s="1"/>
  <c r="B545" i="36" s="1"/>
  <c r="A77" i="36"/>
  <c r="A89" i="36" s="1"/>
  <c r="A101" i="36" s="1"/>
  <c r="A113" i="36" s="1"/>
  <c r="A125" i="36" s="1"/>
  <c r="A137" i="36" s="1"/>
  <c r="A149" i="36" s="1"/>
  <c r="A161" i="36" s="1"/>
  <c r="A173" i="36" s="1"/>
  <c r="A185" i="36" s="1"/>
  <c r="A197" i="36" s="1"/>
  <c r="A209" i="36" s="1"/>
  <c r="A221" i="36" s="1"/>
  <c r="A233" i="36" s="1"/>
  <c r="A245" i="36" s="1"/>
  <c r="A257" i="36" s="1"/>
  <c r="A269" i="36" s="1"/>
  <c r="A281" i="36" s="1"/>
  <c r="A293" i="36" s="1"/>
  <c r="A305" i="36" s="1"/>
  <c r="A317" i="36" s="1"/>
  <c r="A329" i="36" s="1"/>
  <c r="A341" i="36" s="1"/>
  <c r="A353" i="36" s="1"/>
  <c r="A365" i="36" s="1"/>
  <c r="A377" i="36" s="1"/>
  <c r="A389" i="36" s="1"/>
  <c r="A401" i="36" s="1"/>
  <c r="A413" i="36" s="1"/>
  <c r="A425" i="36" s="1"/>
  <c r="A437" i="36" s="1"/>
  <c r="A449" i="36" s="1"/>
  <c r="A461" i="36" s="1"/>
  <c r="A473" i="36" s="1"/>
  <c r="A485" i="36" s="1"/>
  <c r="A497" i="36" s="1"/>
  <c r="A509" i="36" s="1"/>
  <c r="A521" i="36" s="1"/>
  <c r="A533" i="36" s="1"/>
  <c r="A545" i="36" s="1"/>
  <c r="Y76" i="36"/>
  <c r="V76" i="36"/>
  <c r="R76" i="36"/>
  <c r="B76" i="36"/>
  <c r="B88" i="36" s="1"/>
  <c r="B100" i="36" s="1"/>
  <c r="B112" i="36" s="1"/>
  <c r="B124" i="36" s="1"/>
  <c r="B136" i="36" s="1"/>
  <c r="B148" i="36" s="1"/>
  <c r="B160" i="36" s="1"/>
  <c r="B172" i="36" s="1"/>
  <c r="B184" i="36" s="1"/>
  <c r="B196" i="36" s="1"/>
  <c r="B208" i="36" s="1"/>
  <c r="B220" i="36" s="1"/>
  <c r="B232" i="36" s="1"/>
  <c r="B244" i="36" s="1"/>
  <c r="B256" i="36" s="1"/>
  <c r="B268" i="36" s="1"/>
  <c r="B280" i="36" s="1"/>
  <c r="B292" i="36" s="1"/>
  <c r="B304" i="36" s="1"/>
  <c r="B316" i="36" s="1"/>
  <c r="B328" i="36" s="1"/>
  <c r="B340" i="36" s="1"/>
  <c r="B352" i="36" s="1"/>
  <c r="B364" i="36" s="1"/>
  <c r="B376" i="36" s="1"/>
  <c r="B388" i="36" s="1"/>
  <c r="B400" i="36" s="1"/>
  <c r="B412" i="36" s="1"/>
  <c r="B424" i="36" s="1"/>
  <c r="B436" i="36" s="1"/>
  <c r="B448" i="36" s="1"/>
  <c r="B460" i="36" s="1"/>
  <c r="B472" i="36" s="1"/>
  <c r="B484" i="36" s="1"/>
  <c r="B496" i="36" s="1"/>
  <c r="B508" i="36" s="1"/>
  <c r="B520" i="36" s="1"/>
  <c r="B532" i="36" s="1"/>
  <c r="B544" i="36" s="1"/>
  <c r="A76" i="36"/>
  <c r="A88" i="36" s="1"/>
  <c r="A100" i="36" s="1"/>
  <c r="A112" i="36" s="1"/>
  <c r="A124" i="36" s="1"/>
  <c r="A136" i="36" s="1"/>
  <c r="A148" i="36" s="1"/>
  <c r="A160" i="36" s="1"/>
  <c r="A172" i="36" s="1"/>
  <c r="A184" i="36" s="1"/>
  <c r="A196" i="36" s="1"/>
  <c r="A208" i="36" s="1"/>
  <c r="A220" i="36" s="1"/>
  <c r="A232" i="36" s="1"/>
  <c r="A244" i="36" s="1"/>
  <c r="A256" i="36" s="1"/>
  <c r="A268" i="36" s="1"/>
  <c r="A280" i="36" s="1"/>
  <c r="A292" i="36" s="1"/>
  <c r="A304" i="36" s="1"/>
  <c r="A316" i="36" s="1"/>
  <c r="A328" i="36" s="1"/>
  <c r="A340" i="36" s="1"/>
  <c r="A352" i="36" s="1"/>
  <c r="A364" i="36" s="1"/>
  <c r="A376" i="36" s="1"/>
  <c r="A388" i="36" s="1"/>
  <c r="A400" i="36" s="1"/>
  <c r="A412" i="36" s="1"/>
  <c r="A424" i="36" s="1"/>
  <c r="A436" i="36" s="1"/>
  <c r="A448" i="36" s="1"/>
  <c r="A460" i="36" s="1"/>
  <c r="A472" i="36" s="1"/>
  <c r="A484" i="36" s="1"/>
  <c r="A496" i="36" s="1"/>
  <c r="A508" i="36" s="1"/>
  <c r="A520" i="36" s="1"/>
  <c r="A532" i="36" s="1"/>
  <c r="A544" i="36" s="1"/>
  <c r="Y75" i="36"/>
  <c r="V75" i="36"/>
  <c r="R75" i="36"/>
  <c r="B75" i="36"/>
  <c r="B87" i="36" s="1"/>
  <c r="B99" i="36" s="1"/>
  <c r="B111" i="36" s="1"/>
  <c r="B123" i="36" s="1"/>
  <c r="B135" i="36" s="1"/>
  <c r="B147" i="36" s="1"/>
  <c r="B159" i="36" s="1"/>
  <c r="B171" i="36" s="1"/>
  <c r="B183" i="36" s="1"/>
  <c r="B195" i="36" s="1"/>
  <c r="B207" i="36" s="1"/>
  <c r="B219" i="36" s="1"/>
  <c r="B231" i="36" s="1"/>
  <c r="B243" i="36" s="1"/>
  <c r="B255" i="36" s="1"/>
  <c r="B267" i="36" s="1"/>
  <c r="B279" i="36" s="1"/>
  <c r="B291" i="36" s="1"/>
  <c r="B303" i="36" s="1"/>
  <c r="B315" i="36" s="1"/>
  <c r="B327" i="36" s="1"/>
  <c r="B339" i="36" s="1"/>
  <c r="B351" i="36" s="1"/>
  <c r="B363" i="36" s="1"/>
  <c r="B375" i="36" s="1"/>
  <c r="B387" i="36" s="1"/>
  <c r="B399" i="36" s="1"/>
  <c r="B411" i="36" s="1"/>
  <c r="B423" i="36" s="1"/>
  <c r="B435" i="36" s="1"/>
  <c r="B447" i="36" s="1"/>
  <c r="B459" i="36" s="1"/>
  <c r="B471" i="36" s="1"/>
  <c r="B483" i="36" s="1"/>
  <c r="B495" i="36" s="1"/>
  <c r="B507" i="36" s="1"/>
  <c r="B519" i="36" s="1"/>
  <c r="B531" i="36" s="1"/>
  <c r="B543" i="36" s="1"/>
  <c r="A75" i="36"/>
  <c r="A87" i="36" s="1"/>
  <c r="A99" i="36" s="1"/>
  <c r="A111" i="36" s="1"/>
  <c r="A123" i="36" s="1"/>
  <c r="A135" i="36" s="1"/>
  <c r="A147" i="36" s="1"/>
  <c r="A159" i="36" s="1"/>
  <c r="A171" i="36" s="1"/>
  <c r="A183" i="36" s="1"/>
  <c r="A195" i="36" s="1"/>
  <c r="A207" i="36" s="1"/>
  <c r="A219" i="36" s="1"/>
  <c r="A231" i="36" s="1"/>
  <c r="A243" i="36" s="1"/>
  <c r="A255" i="36" s="1"/>
  <c r="A267" i="36" s="1"/>
  <c r="A279" i="36" s="1"/>
  <c r="A291" i="36" s="1"/>
  <c r="A303" i="36" s="1"/>
  <c r="A315" i="36" s="1"/>
  <c r="A327" i="36" s="1"/>
  <c r="A339" i="36" s="1"/>
  <c r="A351" i="36" s="1"/>
  <c r="A363" i="36" s="1"/>
  <c r="A375" i="36" s="1"/>
  <c r="A387" i="36" s="1"/>
  <c r="A399" i="36" s="1"/>
  <c r="A411" i="36" s="1"/>
  <c r="A423" i="36" s="1"/>
  <c r="A435" i="36" s="1"/>
  <c r="A447" i="36" s="1"/>
  <c r="A459" i="36" s="1"/>
  <c r="A471" i="36" s="1"/>
  <c r="A483" i="36" s="1"/>
  <c r="A495" i="36" s="1"/>
  <c r="A507" i="36" s="1"/>
  <c r="A519" i="36" s="1"/>
  <c r="A531" i="36" s="1"/>
  <c r="A543" i="36" s="1"/>
  <c r="Y74" i="36"/>
  <c r="V74" i="36"/>
  <c r="R74" i="36"/>
  <c r="Y73" i="36"/>
  <c r="V73" i="36"/>
  <c r="R73" i="36"/>
  <c r="Y72" i="36"/>
  <c r="V72" i="36"/>
  <c r="R72" i="36"/>
  <c r="Y71" i="36"/>
  <c r="V71" i="36"/>
  <c r="R71" i="36"/>
  <c r="Y70" i="36"/>
  <c r="V70" i="36"/>
  <c r="R70" i="36"/>
  <c r="Y69" i="36"/>
  <c r="V69" i="36"/>
  <c r="R69" i="36"/>
  <c r="Y68" i="36"/>
  <c r="V68" i="36"/>
  <c r="R68" i="36"/>
  <c r="Y67" i="36"/>
  <c r="V67" i="36"/>
  <c r="R67" i="36"/>
  <c r="Y66" i="36"/>
  <c r="V66" i="36"/>
  <c r="R66" i="36"/>
  <c r="Y65" i="36"/>
  <c r="V65" i="36"/>
  <c r="R65" i="36"/>
  <c r="Y64" i="36"/>
  <c r="V64" i="36"/>
  <c r="R64" i="36"/>
  <c r="Y63" i="36"/>
  <c r="V63" i="36"/>
  <c r="R63" i="36"/>
  <c r="Y62" i="36"/>
  <c r="V62" i="36"/>
  <c r="R62" i="36"/>
  <c r="Y61" i="36"/>
  <c r="V61" i="36"/>
  <c r="R61" i="36"/>
  <c r="Y60" i="36"/>
  <c r="V60" i="36"/>
  <c r="R60" i="36"/>
  <c r="Y59" i="36"/>
  <c r="V59" i="36"/>
  <c r="R59" i="36"/>
  <c r="Y58" i="36"/>
  <c r="V58" i="36"/>
  <c r="R58" i="36"/>
  <c r="Y57" i="36"/>
  <c r="V57" i="36"/>
  <c r="R57" i="36"/>
  <c r="Y56" i="36"/>
  <c r="V56" i="36"/>
  <c r="R56" i="36"/>
  <c r="Y55" i="36"/>
  <c r="V55" i="36"/>
  <c r="R55" i="36"/>
  <c r="Y54" i="36"/>
  <c r="V54" i="36"/>
  <c r="R54" i="36"/>
  <c r="Y53" i="36"/>
  <c r="V53" i="36"/>
  <c r="R53" i="36"/>
  <c r="Y52" i="36"/>
  <c r="V52" i="36"/>
  <c r="R52" i="36"/>
  <c r="Y51" i="36"/>
  <c r="V51" i="36"/>
  <c r="R51" i="36"/>
  <c r="Y50" i="36"/>
  <c r="V50" i="36"/>
  <c r="R50" i="36"/>
  <c r="Y49" i="36"/>
  <c r="V49" i="36"/>
  <c r="R49" i="36"/>
  <c r="Y48" i="36"/>
  <c r="V48" i="36"/>
  <c r="R48" i="36"/>
  <c r="Y47" i="36"/>
  <c r="V47" i="36"/>
  <c r="R47" i="36"/>
  <c r="Y46" i="36"/>
  <c r="V46" i="36"/>
  <c r="R46" i="36"/>
  <c r="Y45" i="36"/>
  <c r="V45" i="36"/>
  <c r="R45" i="36"/>
  <c r="Y44" i="36"/>
  <c r="V44" i="36"/>
  <c r="R44" i="36"/>
  <c r="Y43" i="36"/>
  <c r="V43" i="36"/>
  <c r="R43" i="36"/>
  <c r="Y42" i="36"/>
  <c r="V42" i="36"/>
  <c r="R42" i="36"/>
  <c r="Y41" i="36"/>
  <c r="V41" i="36"/>
  <c r="R41" i="36"/>
  <c r="Y40" i="36"/>
  <c r="V40" i="36"/>
  <c r="R40" i="36"/>
  <c r="Y39" i="36"/>
  <c r="V39" i="36"/>
  <c r="R39" i="36"/>
  <c r="Y38" i="36"/>
  <c r="V38" i="36"/>
  <c r="R38" i="36"/>
  <c r="Y37" i="36"/>
  <c r="V37" i="36"/>
  <c r="R37" i="36"/>
  <c r="Y36" i="36"/>
  <c r="V36" i="36"/>
  <c r="R36" i="36"/>
  <c r="Y35" i="36"/>
  <c r="V35" i="36"/>
  <c r="R35" i="36"/>
  <c r="Y34" i="36"/>
  <c r="V34" i="36"/>
  <c r="R34" i="36"/>
  <c r="Y33" i="36"/>
  <c r="V33" i="36"/>
  <c r="R33" i="36"/>
  <c r="Y32" i="36"/>
  <c r="V32" i="36"/>
  <c r="R32" i="36"/>
  <c r="Y31" i="36"/>
  <c r="V31" i="36"/>
  <c r="R31" i="36"/>
  <c r="Y30" i="36"/>
  <c r="V30" i="36"/>
  <c r="R30" i="36"/>
  <c r="Y29" i="36"/>
  <c r="V29" i="36"/>
  <c r="R29" i="36"/>
  <c r="Y28" i="36"/>
  <c r="V28" i="36"/>
  <c r="R28" i="36"/>
  <c r="Y27" i="36"/>
  <c r="V27" i="36"/>
  <c r="R27" i="36"/>
  <c r="Y26" i="36"/>
  <c r="V26" i="36"/>
  <c r="R26" i="36"/>
  <c r="F26" i="36"/>
  <c r="Y25" i="36"/>
  <c r="V25" i="36"/>
  <c r="R25" i="36"/>
  <c r="F25" i="36"/>
  <c r="Y24" i="36"/>
  <c r="V24" i="36"/>
  <c r="R24" i="36"/>
  <c r="F24" i="36"/>
  <c r="Y23" i="36"/>
  <c r="V23" i="36"/>
  <c r="R23" i="36"/>
  <c r="F23" i="36"/>
  <c r="F27" i="36" s="1"/>
  <c r="E27" i="36" s="1"/>
  <c r="Y22" i="36"/>
  <c r="V22" i="36"/>
  <c r="R22" i="36"/>
  <c r="F22" i="36"/>
  <c r="Y21" i="36"/>
  <c r="V21" i="36"/>
  <c r="R21" i="36"/>
  <c r="F21" i="36"/>
  <c r="Y20" i="36"/>
  <c r="V20" i="36"/>
  <c r="R20" i="36"/>
  <c r="Y19" i="36"/>
  <c r="V19" i="36"/>
  <c r="R19" i="36"/>
  <c r="Y18" i="36"/>
  <c r="V18" i="36"/>
  <c r="R18" i="36"/>
  <c r="Y17" i="36"/>
  <c r="V17" i="36"/>
  <c r="R17" i="36"/>
  <c r="Y16" i="36"/>
  <c r="V16" i="36"/>
  <c r="R16" i="36"/>
  <c r="Y15" i="36"/>
  <c r="V15" i="36"/>
  <c r="R15" i="36"/>
  <c r="Y14" i="36"/>
  <c r="V14" i="36"/>
  <c r="R14" i="36"/>
  <c r="E14" i="36"/>
  <c r="E13" i="36" s="1"/>
  <c r="D14" i="36"/>
  <c r="Y13" i="36"/>
  <c r="V13" i="36"/>
  <c r="R13" i="36"/>
  <c r="D13" i="36"/>
  <c r="Y12" i="36"/>
  <c r="V12" i="36"/>
  <c r="R12" i="36"/>
  <c r="D12" i="36"/>
  <c r="Y11" i="36"/>
  <c r="V11" i="36"/>
  <c r="R11" i="36"/>
  <c r="D11" i="36"/>
  <c r="Y10" i="36"/>
  <c r="V10" i="36"/>
  <c r="R10" i="36"/>
  <c r="D10" i="36"/>
  <c r="Y9" i="36"/>
  <c r="V9" i="36"/>
  <c r="R9" i="36"/>
  <c r="D9" i="36"/>
  <c r="Y8" i="36"/>
  <c r="V8" i="36"/>
  <c r="R8" i="36"/>
  <c r="D8" i="36"/>
  <c r="Y7" i="36"/>
  <c r="V7" i="36"/>
  <c r="R7" i="36"/>
  <c r="Y6" i="36"/>
  <c r="V6" i="36"/>
  <c r="R6" i="36"/>
  <c r="Y5" i="36"/>
  <c r="V5" i="36"/>
  <c r="R5" i="36"/>
  <c r="Y4" i="36"/>
  <c r="V4" i="36"/>
  <c r="R4" i="36"/>
  <c r="Y3" i="36"/>
  <c r="V3" i="36"/>
  <c r="R3" i="36"/>
  <c r="F228" i="40" l="1"/>
  <c r="F226" i="40"/>
  <c r="F224" i="40"/>
  <c r="F222" i="40"/>
  <c r="F220" i="40"/>
  <c r="F218" i="40"/>
  <c r="F229" i="40"/>
  <c r="F227" i="40"/>
  <c r="F225" i="40"/>
  <c r="F223" i="40"/>
  <c r="F221" i="40"/>
  <c r="F219" i="40"/>
  <c r="E28" i="36"/>
  <c r="P114" i="36"/>
  <c r="R103" i="36"/>
  <c r="P115" i="36"/>
  <c r="F61" i="40"/>
  <c r="E61" i="40" s="1"/>
  <c r="F59" i="40"/>
  <c r="E59" i="40" s="1"/>
  <c r="F57" i="40"/>
  <c r="E57" i="40" s="1"/>
  <c r="F55" i="40"/>
  <c r="E55" i="40" s="1"/>
  <c r="F53" i="40"/>
  <c r="E53" i="40" s="1"/>
  <c r="F51" i="40"/>
  <c r="E51" i="40" s="1"/>
  <c r="F60" i="40"/>
  <c r="E60" i="40" s="1"/>
  <c r="F58" i="40"/>
  <c r="E58" i="40" s="1"/>
  <c r="F56" i="40"/>
  <c r="E56" i="40" s="1"/>
  <c r="F54" i="40"/>
  <c r="E54" i="40" s="1"/>
  <c r="F52" i="40"/>
  <c r="E52" i="40" s="1"/>
  <c r="F50" i="40"/>
  <c r="E50" i="40" s="1"/>
  <c r="E12" i="36"/>
  <c r="P116" i="36"/>
  <c r="R104" i="36"/>
  <c r="P118" i="36"/>
  <c r="R107" i="36"/>
  <c r="P119" i="36"/>
  <c r="P120" i="36"/>
  <c r="R108" i="36"/>
  <c r="P122" i="36"/>
  <c r="R110" i="36"/>
  <c r="R99" i="36"/>
  <c r="P111" i="36"/>
  <c r="P112" i="36"/>
  <c r="R100" i="36"/>
  <c r="J86" i="40"/>
  <c r="J84" i="40"/>
  <c r="J82" i="40"/>
  <c r="J80" i="40"/>
  <c r="J78" i="40"/>
  <c r="J76" i="40"/>
  <c r="J74" i="40"/>
  <c r="J72" i="40"/>
  <c r="J70" i="40"/>
  <c r="J68" i="40"/>
  <c r="J66" i="40"/>
  <c r="J64" i="40"/>
  <c r="J62" i="40"/>
  <c r="J60" i="40"/>
  <c r="J58" i="40"/>
  <c r="J56" i="40"/>
  <c r="J54" i="40"/>
  <c r="J52" i="40"/>
  <c r="J50" i="40"/>
  <c r="J48" i="40"/>
  <c r="J46" i="40"/>
  <c r="J44" i="40"/>
  <c r="J42" i="40"/>
  <c r="J40" i="40"/>
  <c r="J38" i="40"/>
  <c r="J36" i="40"/>
  <c r="J34" i="40"/>
  <c r="J32" i="40"/>
  <c r="J30" i="40"/>
  <c r="J28" i="40"/>
  <c r="J26" i="40"/>
  <c r="J24" i="40"/>
  <c r="J22" i="40"/>
  <c r="J20" i="40"/>
  <c r="J18" i="40"/>
  <c r="J16" i="40"/>
  <c r="J14" i="40"/>
  <c r="J12" i="40"/>
  <c r="J10" i="40"/>
  <c r="J8" i="40"/>
  <c r="J6" i="40"/>
  <c r="J4" i="40"/>
  <c r="J2" i="40"/>
  <c r="I86" i="40"/>
  <c r="C86" i="40"/>
  <c r="D86" i="40" s="1"/>
  <c r="I84" i="40"/>
  <c r="C84" i="40"/>
  <c r="D84" i="40" s="1"/>
  <c r="I82" i="40"/>
  <c r="C82" i="40"/>
  <c r="D82" i="40" s="1"/>
  <c r="I80" i="40"/>
  <c r="C80" i="40"/>
  <c r="D80" i="40" s="1"/>
  <c r="I78" i="40"/>
  <c r="C78" i="40"/>
  <c r="D78" i="40" s="1"/>
  <c r="I76" i="40"/>
  <c r="C76" i="40"/>
  <c r="D76" i="40" s="1"/>
  <c r="I74" i="40"/>
  <c r="C74" i="40"/>
  <c r="D74" i="40" s="1"/>
  <c r="I72" i="40"/>
  <c r="C72" i="40"/>
  <c r="D72" i="40" s="1"/>
  <c r="I70" i="40"/>
  <c r="C70" i="40"/>
  <c r="D70" i="40" s="1"/>
  <c r="I68" i="40"/>
  <c r="C68" i="40"/>
  <c r="D68" i="40" s="1"/>
  <c r="I66" i="40"/>
  <c r="C66" i="40"/>
  <c r="D66" i="40" s="1"/>
  <c r="I64" i="40"/>
  <c r="C64" i="40"/>
  <c r="D64" i="40" s="1"/>
  <c r="I62" i="40"/>
  <c r="C62" i="40"/>
  <c r="D62" i="40" s="1"/>
  <c r="I60" i="40"/>
  <c r="C60" i="40"/>
  <c r="D60" i="40" s="1"/>
  <c r="I58" i="40"/>
  <c r="C58" i="40"/>
  <c r="D58" i="40" s="1"/>
  <c r="I56" i="40"/>
  <c r="C56" i="40"/>
  <c r="D56" i="40" s="1"/>
  <c r="I54" i="40"/>
  <c r="C54" i="40"/>
  <c r="D54" i="40" s="1"/>
  <c r="I52" i="40"/>
  <c r="C52" i="40"/>
  <c r="D52" i="40" s="1"/>
  <c r="I50" i="40"/>
  <c r="C50" i="40"/>
  <c r="D50" i="40" s="1"/>
  <c r="I48" i="40"/>
  <c r="C48" i="40"/>
  <c r="D48" i="40" s="1"/>
  <c r="I46" i="40"/>
  <c r="C46" i="40"/>
  <c r="D46" i="40" s="1"/>
  <c r="I44" i="40"/>
  <c r="C44" i="40"/>
  <c r="D44" i="40" s="1"/>
  <c r="I42" i="40"/>
  <c r="C42" i="40"/>
  <c r="D42" i="40" s="1"/>
  <c r="I40" i="40"/>
  <c r="C40" i="40"/>
  <c r="D40" i="40" s="1"/>
  <c r="I38" i="40"/>
  <c r="C38" i="40"/>
  <c r="D38" i="40" s="1"/>
  <c r="I36" i="40"/>
  <c r="C36" i="40"/>
  <c r="D36" i="40" s="1"/>
  <c r="I34" i="40"/>
  <c r="C34" i="40"/>
  <c r="D34" i="40" s="1"/>
  <c r="I32" i="40"/>
  <c r="C32" i="40"/>
  <c r="D32" i="40" s="1"/>
  <c r="I30" i="40"/>
  <c r="C30" i="40"/>
  <c r="D30" i="40" s="1"/>
  <c r="I28" i="40"/>
  <c r="C28" i="40"/>
  <c r="D28" i="40" s="1"/>
  <c r="I26" i="40"/>
  <c r="C26" i="40"/>
  <c r="D26" i="40" s="1"/>
  <c r="I24" i="40"/>
  <c r="C24" i="40"/>
  <c r="D24" i="40" s="1"/>
  <c r="I22" i="40"/>
  <c r="C22" i="40"/>
  <c r="D22" i="40" s="1"/>
  <c r="I20" i="40"/>
  <c r="C20" i="40"/>
  <c r="D20" i="40" s="1"/>
  <c r="J85" i="40"/>
  <c r="J83" i="40"/>
  <c r="J81" i="40"/>
  <c r="J79" i="40"/>
  <c r="J77" i="40"/>
  <c r="J75" i="40"/>
  <c r="J73" i="40"/>
  <c r="J71" i="40"/>
  <c r="J69" i="40"/>
  <c r="J67" i="40"/>
  <c r="J65" i="40"/>
  <c r="J63" i="40"/>
  <c r="J61" i="40"/>
  <c r="J59" i="40"/>
  <c r="J57" i="40"/>
  <c r="J55" i="40"/>
  <c r="J53" i="40"/>
  <c r="J51" i="40"/>
  <c r="J49" i="40"/>
  <c r="J47" i="40"/>
  <c r="J45" i="40"/>
  <c r="J43" i="40"/>
  <c r="J41" i="40"/>
  <c r="J39" i="40"/>
  <c r="J37" i="40"/>
  <c r="J35" i="40"/>
  <c r="J33" i="40"/>
  <c r="J31" i="40"/>
  <c r="J29" i="40"/>
  <c r="J27" i="40"/>
  <c r="J25" i="40"/>
  <c r="J23" i="40"/>
  <c r="J21" i="40"/>
  <c r="J19" i="40"/>
  <c r="J17" i="40"/>
  <c r="J15" i="40"/>
  <c r="J13" i="40"/>
  <c r="J11" i="40"/>
  <c r="J9" i="40"/>
  <c r="J7" i="40"/>
  <c r="J5" i="40"/>
  <c r="J3" i="40"/>
  <c r="I85" i="40"/>
  <c r="C85" i="40"/>
  <c r="D85" i="40" s="1"/>
  <c r="I83" i="40"/>
  <c r="C83" i="40"/>
  <c r="D83" i="40" s="1"/>
  <c r="I81" i="40"/>
  <c r="C81" i="40"/>
  <c r="D81" i="40" s="1"/>
  <c r="I79" i="40"/>
  <c r="C79" i="40"/>
  <c r="D79" i="40" s="1"/>
  <c r="I77" i="40"/>
  <c r="C77" i="40"/>
  <c r="D77" i="40" s="1"/>
  <c r="I75" i="40"/>
  <c r="C75" i="40"/>
  <c r="D75" i="40" s="1"/>
  <c r="I73" i="40"/>
  <c r="C73" i="40"/>
  <c r="D73" i="40" s="1"/>
  <c r="I71" i="40"/>
  <c r="C71" i="40"/>
  <c r="D71" i="40" s="1"/>
  <c r="I69" i="40"/>
  <c r="C69" i="40"/>
  <c r="D69" i="40" s="1"/>
  <c r="I67" i="40"/>
  <c r="C67" i="40"/>
  <c r="D67" i="40" s="1"/>
  <c r="I65" i="40"/>
  <c r="C65" i="40"/>
  <c r="D65" i="40" s="1"/>
  <c r="I63" i="40"/>
  <c r="C63" i="40"/>
  <c r="D63" i="40" s="1"/>
  <c r="I61" i="40"/>
  <c r="C61" i="40"/>
  <c r="D61" i="40" s="1"/>
  <c r="I59" i="40"/>
  <c r="C59" i="40"/>
  <c r="D59" i="40" s="1"/>
  <c r="I57" i="40"/>
  <c r="C57" i="40"/>
  <c r="D57" i="40" s="1"/>
  <c r="I55" i="40"/>
  <c r="C55" i="40"/>
  <c r="D55" i="40" s="1"/>
  <c r="I53" i="40"/>
  <c r="C53" i="40"/>
  <c r="D53" i="40" s="1"/>
  <c r="I51" i="40"/>
  <c r="C51" i="40"/>
  <c r="D51" i="40" s="1"/>
  <c r="I49" i="40"/>
  <c r="C49" i="40"/>
  <c r="D49" i="40" s="1"/>
  <c r="I47" i="40"/>
  <c r="C47" i="40"/>
  <c r="D47" i="40" s="1"/>
  <c r="I45" i="40"/>
  <c r="C45" i="40"/>
  <c r="D45" i="40" s="1"/>
  <c r="I43" i="40"/>
  <c r="C43" i="40"/>
  <c r="D43" i="40" s="1"/>
  <c r="I41" i="40"/>
  <c r="C41" i="40"/>
  <c r="D41" i="40" s="1"/>
  <c r="I39" i="40"/>
  <c r="C39" i="40"/>
  <c r="D39" i="40" s="1"/>
  <c r="I37" i="40"/>
  <c r="C37" i="40"/>
  <c r="D37" i="40" s="1"/>
  <c r="I35" i="40"/>
  <c r="C35" i="40"/>
  <c r="D35" i="40" s="1"/>
  <c r="I33" i="40"/>
  <c r="C33" i="40"/>
  <c r="D33" i="40" s="1"/>
  <c r="I31" i="40"/>
  <c r="C31" i="40"/>
  <c r="D31" i="40" s="1"/>
  <c r="I29" i="40"/>
  <c r="C29" i="40"/>
  <c r="D29" i="40" s="1"/>
  <c r="I27" i="40"/>
  <c r="C27" i="40"/>
  <c r="D27" i="40" s="1"/>
  <c r="I25" i="40"/>
  <c r="C25" i="40"/>
  <c r="D25" i="40" s="1"/>
  <c r="I23" i="40"/>
  <c r="C23" i="40"/>
  <c r="D23" i="40" s="1"/>
  <c r="I21" i="40"/>
  <c r="C21" i="40"/>
  <c r="D21" i="40" s="1"/>
  <c r="I19" i="40"/>
  <c r="C19" i="40"/>
  <c r="D19" i="40" s="1"/>
  <c r="I17" i="40"/>
  <c r="C17" i="40"/>
  <c r="D17" i="40" s="1"/>
  <c r="I15" i="40"/>
  <c r="C15" i="40"/>
  <c r="D15" i="40" s="1"/>
  <c r="I13" i="40"/>
  <c r="C13" i="40"/>
  <c r="D13" i="40" s="1"/>
  <c r="I11" i="40"/>
  <c r="C11" i="40"/>
  <c r="D11" i="40" s="1"/>
  <c r="C18" i="40"/>
  <c r="D18" i="40" s="1"/>
  <c r="I12" i="40"/>
  <c r="C9" i="40"/>
  <c r="D9" i="40" s="1"/>
  <c r="I7" i="40"/>
  <c r="C5" i="40"/>
  <c r="D5" i="40" s="1"/>
  <c r="I3" i="40"/>
  <c r="I14" i="40"/>
  <c r="C12" i="40"/>
  <c r="D12" i="40" s="1"/>
  <c r="C10" i="40"/>
  <c r="D10" i="40" s="1"/>
  <c r="I8" i="40"/>
  <c r="C6" i="40"/>
  <c r="D6" i="40" s="1"/>
  <c r="I4" i="40"/>
  <c r="C2" i="40"/>
  <c r="D2" i="40" s="1"/>
  <c r="I16" i="40"/>
  <c r="C14" i="40"/>
  <c r="D14" i="40" s="1"/>
  <c r="I9" i="40"/>
  <c r="C7" i="40"/>
  <c r="D7" i="40" s="1"/>
  <c r="I5" i="40"/>
  <c r="C3" i="40"/>
  <c r="D3" i="40" s="1"/>
  <c r="I18" i="40"/>
  <c r="C16" i="40"/>
  <c r="D16" i="40" s="1"/>
  <c r="I10" i="40"/>
  <c r="C8" i="40"/>
  <c r="D8" i="40" s="1"/>
  <c r="I6" i="40"/>
  <c r="C4" i="40"/>
  <c r="D4" i="40" s="1"/>
  <c r="I2" i="40"/>
  <c r="R88" i="36"/>
  <c r="R92" i="36"/>
  <c r="R96" i="36"/>
  <c r="Q102" i="36"/>
  <c r="Q114" i="36" s="1"/>
  <c r="Q126" i="36" s="1"/>
  <c r="Q138" i="36" s="1"/>
  <c r="Q150" i="36" s="1"/>
  <c r="Q162" i="36" s="1"/>
  <c r="Q174" i="36" s="1"/>
  <c r="Q186" i="36" s="1"/>
  <c r="Q198" i="36" s="1"/>
  <c r="Q210" i="36" s="1"/>
  <c r="Q222" i="36" s="1"/>
  <c r="Q234" i="36" s="1"/>
  <c r="Q246" i="36" s="1"/>
  <c r="Q258" i="36" s="1"/>
  <c r="Q270" i="36" s="1"/>
  <c r="Q282" i="36" s="1"/>
  <c r="Q294" i="36" s="1"/>
  <c r="Q306" i="36" s="1"/>
  <c r="Q318" i="36" s="1"/>
  <c r="Q330" i="36" s="1"/>
  <c r="Q342" i="36" s="1"/>
  <c r="Q354" i="36" s="1"/>
  <c r="Q366" i="36" s="1"/>
  <c r="Q378" i="36" s="1"/>
  <c r="Q390" i="36" s="1"/>
  <c r="Q402" i="36" s="1"/>
  <c r="Q414" i="36" s="1"/>
  <c r="Q426" i="36" s="1"/>
  <c r="Q438" i="36" s="1"/>
  <c r="Q450" i="36" s="1"/>
  <c r="Q462" i="36" s="1"/>
  <c r="Q474" i="36" s="1"/>
  <c r="Q486" i="36" s="1"/>
  <c r="Q498" i="36" s="1"/>
  <c r="R498" i="36" s="1"/>
  <c r="Q106" i="36"/>
  <c r="Q118" i="36" s="1"/>
  <c r="Q130" i="36" s="1"/>
  <c r="Q142" i="36" s="1"/>
  <c r="Q154" i="36" s="1"/>
  <c r="Q166" i="36" s="1"/>
  <c r="Q178" i="36" s="1"/>
  <c r="Q190" i="36" s="1"/>
  <c r="Q202" i="36" s="1"/>
  <c r="Q214" i="36" s="1"/>
  <c r="Q226" i="36" s="1"/>
  <c r="Q238" i="36" s="1"/>
  <c r="Q250" i="36" s="1"/>
  <c r="Q262" i="36" s="1"/>
  <c r="Q274" i="36" s="1"/>
  <c r="Q286" i="36" s="1"/>
  <c r="Q298" i="36" s="1"/>
  <c r="Q310" i="36" s="1"/>
  <c r="Q322" i="36" s="1"/>
  <c r="Q334" i="36" s="1"/>
  <c r="Q346" i="36" s="1"/>
  <c r="Q358" i="36" s="1"/>
  <c r="Q370" i="36" s="1"/>
  <c r="Q382" i="36" s="1"/>
  <c r="Q394" i="36" s="1"/>
  <c r="Q406" i="36" s="1"/>
  <c r="Q418" i="36" s="1"/>
  <c r="Q430" i="36" s="1"/>
  <c r="Q442" i="36" s="1"/>
  <c r="Q454" i="36" s="1"/>
  <c r="Q466" i="36" s="1"/>
  <c r="Q478" i="36" s="1"/>
  <c r="Q490" i="36" s="1"/>
  <c r="Q502" i="36" s="1"/>
  <c r="R502" i="36" s="1"/>
  <c r="P101" i="36"/>
  <c r="P105" i="36"/>
  <c r="P109" i="36"/>
  <c r="F73" i="40"/>
  <c r="E73" i="40" s="1"/>
  <c r="F71" i="40"/>
  <c r="E71" i="40" s="1"/>
  <c r="F69" i="40"/>
  <c r="E69" i="40" s="1"/>
  <c r="F67" i="40"/>
  <c r="E67" i="40" s="1"/>
  <c r="F65" i="40"/>
  <c r="E65" i="40" s="1"/>
  <c r="F63" i="40"/>
  <c r="E63" i="40" s="1"/>
  <c r="F72" i="40"/>
  <c r="E72" i="40" s="1"/>
  <c r="F70" i="40"/>
  <c r="E70" i="40" s="1"/>
  <c r="F68" i="40"/>
  <c r="E68" i="40" s="1"/>
  <c r="F66" i="40"/>
  <c r="E66" i="40" s="1"/>
  <c r="F64" i="40"/>
  <c r="E64" i="40" s="1"/>
  <c r="F62" i="40"/>
  <c r="E62" i="40" s="1"/>
  <c r="A388" i="40"/>
  <c r="A392" i="40"/>
  <c r="A391" i="40"/>
  <c r="A390" i="40"/>
  <c r="A383" i="40"/>
  <c r="B374" i="40"/>
  <c r="B386" i="40" s="1"/>
  <c r="B398" i="40" s="1"/>
  <c r="B410" i="40" s="1"/>
  <c r="B422" i="40" s="1"/>
  <c r="B434" i="40" s="1"/>
  <c r="B446" i="40" s="1"/>
  <c r="B458" i="40" s="1"/>
  <c r="B470" i="40" s="1"/>
  <c r="B482" i="40" s="1"/>
  <c r="B494" i="40" s="1"/>
  <c r="A393" i="40"/>
  <c r="A382" i="40"/>
  <c r="A387" i="40"/>
  <c r="A401" i="40"/>
  <c r="A384" i="40"/>
  <c r="A397" i="40"/>
  <c r="A374" i="40"/>
  <c r="C18" i="43"/>
  <c r="G18" i="43"/>
  <c r="K18" i="43"/>
  <c r="C23" i="43"/>
  <c r="C24" i="43" s="1"/>
  <c r="G23" i="43"/>
  <c r="G24" i="43" s="1"/>
  <c r="D10" i="48"/>
  <c r="D9" i="48" s="1"/>
  <c r="D8" i="48" s="1"/>
  <c r="D7" i="48" s="1"/>
  <c r="D6" i="48" s="1"/>
  <c r="D5" i="48" s="1"/>
  <c r="D4" i="48" s="1"/>
  <c r="D3" i="48" s="1"/>
  <c r="D2" i="48" s="1"/>
  <c r="H10" i="48"/>
  <c r="H9" i="48" s="1"/>
  <c r="H8" i="48" s="1"/>
  <c r="H7" i="48" s="1"/>
  <c r="H6" i="48" s="1"/>
  <c r="H5" i="48" s="1"/>
  <c r="H4" i="48" s="1"/>
  <c r="H3" i="48" s="1"/>
  <c r="H2" i="48" s="1"/>
  <c r="B6" i="45"/>
  <c r="G6" i="45"/>
  <c r="F6" i="45"/>
  <c r="M7" i="45"/>
  <c r="E6" i="45"/>
  <c r="I8" i="48"/>
  <c r="I7" i="48" s="1"/>
  <c r="I6" i="48" s="1"/>
  <c r="I5" i="48" s="1"/>
  <c r="I4" i="48" s="1"/>
  <c r="I3" i="48" s="1"/>
  <c r="I2" i="48" s="1"/>
  <c r="J8" i="48"/>
  <c r="J7" i="48" s="1"/>
  <c r="J6" i="48" s="1"/>
  <c r="J5" i="48" s="1"/>
  <c r="J4" i="48" s="1"/>
  <c r="J3" i="48" s="1"/>
  <c r="J2" i="48" s="1"/>
  <c r="F18" i="43"/>
  <c r="H43" i="44"/>
  <c r="H44" i="44" s="1"/>
  <c r="H45" i="44" s="1"/>
  <c r="H46" i="44" s="1"/>
  <c r="H47" i="44" s="1"/>
  <c r="H48" i="44" s="1"/>
  <c r="H49" i="44" s="1"/>
  <c r="C10" i="48"/>
  <c r="C9" i="48" s="1"/>
  <c r="C8" i="48" s="1"/>
  <c r="C7" i="48" s="1"/>
  <c r="C6" i="48" s="1"/>
  <c r="C5" i="48" s="1"/>
  <c r="C4" i="48" s="1"/>
  <c r="C3" i="48" s="1"/>
  <c r="C2" i="48" s="1"/>
  <c r="K10" i="48"/>
  <c r="K9" i="48" s="1"/>
  <c r="K8" i="48" s="1"/>
  <c r="K7" i="48" s="1"/>
  <c r="K6" i="48" s="1"/>
  <c r="K5" i="48" s="1"/>
  <c r="K4" i="48" s="1"/>
  <c r="K3" i="48" s="1"/>
  <c r="K2" i="48" s="1"/>
  <c r="G4" i="45"/>
  <c r="F5" i="45"/>
  <c r="G5" i="45"/>
  <c r="E5" i="45"/>
  <c r="I12" i="48"/>
  <c r="I13" i="48" s="1"/>
  <c r="I14" i="48" s="1"/>
  <c r="I15" i="48" s="1"/>
  <c r="I16" i="48" s="1"/>
  <c r="I17" i="48" s="1"/>
  <c r="I18" i="48" s="1"/>
  <c r="I19" i="48" s="1"/>
  <c r="I20" i="48" s="1"/>
  <c r="I21" i="48" s="1"/>
  <c r="I22" i="48" s="1"/>
  <c r="I23" i="48" s="1"/>
  <c r="I24" i="48" s="1"/>
  <c r="I25" i="48" s="1"/>
  <c r="I26" i="48" s="1"/>
  <c r="I27" i="48" s="1"/>
  <c r="I28" i="48" s="1"/>
  <c r="I29" i="48" s="1"/>
  <c r="I30" i="48" s="1"/>
  <c r="I31" i="48" s="1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J12" i="48"/>
  <c r="J13" i="48" s="1"/>
  <c r="J14" i="48" s="1"/>
  <c r="J15" i="48" s="1"/>
  <c r="J16" i="48" s="1"/>
  <c r="J17" i="48" s="1"/>
  <c r="J18" i="48" s="1"/>
  <c r="J19" i="48" s="1"/>
  <c r="J20" i="48" s="1"/>
  <c r="J21" i="48" s="1"/>
  <c r="J22" i="48" s="1"/>
  <c r="J23" i="48" s="1"/>
  <c r="J24" i="48" s="1"/>
  <c r="J25" i="48" s="1"/>
  <c r="J26" i="48" s="1"/>
  <c r="J27" i="48" s="1"/>
  <c r="J28" i="48" s="1"/>
  <c r="J29" i="48" s="1"/>
  <c r="J30" i="48" s="1"/>
  <c r="J31" i="48" s="1"/>
  <c r="J32" i="48" s="1"/>
  <c r="J33" i="48" s="1"/>
  <c r="J34" i="48" s="1"/>
  <c r="J35" i="48" s="1"/>
  <c r="J36" i="48" s="1"/>
  <c r="J37" i="48" s="1"/>
  <c r="J38" i="48" s="1"/>
  <c r="J39" i="48" s="1"/>
  <c r="J40" i="48" s="1"/>
  <c r="J41" i="48" s="1"/>
  <c r="J42" i="48" s="1"/>
  <c r="C12" i="48"/>
  <c r="C13" i="48" s="1"/>
  <c r="C14" i="48" s="1"/>
  <c r="C15" i="48" s="1"/>
  <c r="C16" i="48" s="1"/>
  <c r="C17" i="48" s="1"/>
  <c r="C18" i="48" s="1"/>
  <c r="C19" i="48" s="1"/>
  <c r="C20" i="48" s="1"/>
  <c r="C21" i="48" s="1"/>
  <c r="C22" i="48" s="1"/>
  <c r="C23" i="48" s="1"/>
  <c r="C24" i="48" s="1"/>
  <c r="C25" i="48" s="1"/>
  <c r="C26" i="48" s="1"/>
  <c r="C27" i="48" s="1"/>
  <c r="C28" i="48" s="1"/>
  <c r="C29" i="48" s="1"/>
  <c r="C30" i="48" s="1"/>
  <c r="C31" i="48" s="1"/>
  <c r="C32" i="48" s="1"/>
  <c r="C33" i="48" s="1"/>
  <c r="C34" i="48" s="1"/>
  <c r="C35" i="48" s="1"/>
  <c r="C36" i="48" s="1"/>
  <c r="C37" i="48" s="1"/>
  <c r="C38" i="48" s="1"/>
  <c r="C39" i="48" s="1"/>
  <c r="C40" i="48" s="1"/>
  <c r="C41" i="48" s="1"/>
  <c r="C42" i="48" s="1"/>
  <c r="K12" i="48"/>
  <c r="K13" i="48" s="1"/>
  <c r="K14" i="48" s="1"/>
  <c r="K15" i="48" s="1"/>
  <c r="K16" i="48" s="1"/>
  <c r="K17" i="48" s="1"/>
  <c r="K18" i="48" s="1"/>
  <c r="K19" i="48" s="1"/>
  <c r="K20" i="48" s="1"/>
  <c r="K21" i="48" s="1"/>
  <c r="K22" i="48" s="1"/>
  <c r="K23" i="48" s="1"/>
  <c r="K24" i="48" s="1"/>
  <c r="K25" i="48" s="1"/>
  <c r="K26" i="48" s="1"/>
  <c r="K27" i="48" s="1"/>
  <c r="K28" i="48" s="1"/>
  <c r="K29" i="48" s="1"/>
  <c r="K30" i="48" s="1"/>
  <c r="K31" i="48" s="1"/>
  <c r="K32" i="48" s="1"/>
  <c r="K33" i="48" s="1"/>
  <c r="K34" i="48" s="1"/>
  <c r="K35" i="48" s="1"/>
  <c r="K36" i="48" s="1"/>
  <c r="K37" i="48" s="1"/>
  <c r="K38" i="48" s="1"/>
  <c r="K39" i="48" s="1"/>
  <c r="K40" i="48" s="1"/>
  <c r="K41" i="48" s="1"/>
  <c r="K42" i="48" s="1"/>
  <c r="D12" i="48"/>
  <c r="D13" i="48" s="1"/>
  <c r="D14" i="48" s="1"/>
  <c r="D15" i="48" s="1"/>
  <c r="D16" i="48" s="1"/>
  <c r="D17" i="48" s="1"/>
  <c r="D18" i="48" s="1"/>
  <c r="D19" i="48" s="1"/>
  <c r="D20" i="48" s="1"/>
  <c r="D21" i="48" s="1"/>
  <c r="D22" i="48" s="1"/>
  <c r="D23" i="48" s="1"/>
  <c r="D24" i="48" s="1"/>
  <c r="D25" i="48" s="1"/>
  <c r="D26" i="48" s="1"/>
  <c r="D27" i="48" s="1"/>
  <c r="D28" i="48" s="1"/>
  <c r="D29" i="48" s="1"/>
  <c r="D30" i="48" s="1"/>
  <c r="D31" i="48" s="1"/>
  <c r="D32" i="48" s="1"/>
  <c r="D33" i="48" s="1"/>
  <c r="D34" i="48" s="1"/>
  <c r="D35" i="48" s="1"/>
  <c r="D36" i="48" s="1"/>
  <c r="D37" i="48" s="1"/>
  <c r="D38" i="48" s="1"/>
  <c r="D39" i="48" s="1"/>
  <c r="D40" i="48" s="1"/>
  <c r="D41" i="48" s="1"/>
  <c r="D42" i="48" s="1"/>
  <c r="H12" i="48"/>
  <c r="H13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A34" i="35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33" i="35"/>
  <c r="L15" i="34"/>
  <c r="K15" i="34"/>
  <c r="J15" i="34"/>
  <c r="I15" i="34"/>
  <c r="H15" i="34"/>
  <c r="G15" i="34"/>
  <c r="F15" i="34"/>
  <c r="E15" i="34"/>
  <c r="D15" i="34"/>
  <c r="C15" i="34"/>
  <c r="A3" i="33"/>
  <c r="A4" i="33" s="1"/>
  <c r="A5" i="33" s="1"/>
  <c r="A6" i="33" s="1"/>
  <c r="A7" i="33" s="1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S33" i="32"/>
  <c r="S34" i="32" s="1"/>
  <c r="S35" i="32" s="1"/>
  <c r="S36" i="32" s="1"/>
  <c r="S37" i="32" s="1"/>
  <c r="S38" i="32" s="1"/>
  <c r="S39" i="32" s="1"/>
  <c r="S40" i="32" s="1"/>
  <c r="S41" i="32" s="1"/>
  <c r="S42" i="32" s="1"/>
  <c r="S43" i="32" s="1"/>
  <c r="S44" i="32" s="1"/>
  <c r="S45" i="32" s="1"/>
  <c r="S46" i="32" s="1"/>
  <c r="S47" i="32" s="1"/>
  <c r="S48" i="32" s="1"/>
  <c r="S49" i="32" s="1"/>
  <c r="A33" i="32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H43" i="31"/>
  <c r="H44" i="31" s="1"/>
  <c r="H45" i="31" s="1"/>
  <c r="H46" i="31" s="1"/>
  <c r="H47" i="31" s="1"/>
  <c r="H48" i="31" s="1"/>
  <c r="H49" i="31" s="1"/>
  <c r="G43" i="31"/>
  <c r="G44" i="31" s="1"/>
  <c r="G45" i="31" s="1"/>
  <c r="G46" i="31" s="1"/>
  <c r="G47" i="31" s="1"/>
  <c r="G48" i="31" s="1"/>
  <c r="G49" i="31" s="1"/>
  <c r="E43" i="31"/>
  <c r="E44" i="31" s="1"/>
  <c r="E45" i="31" s="1"/>
  <c r="E46" i="31" s="1"/>
  <c r="E47" i="31" s="1"/>
  <c r="E48" i="31" s="1"/>
  <c r="E49" i="31" s="1"/>
  <c r="C43" i="31"/>
  <c r="C44" i="31" s="1"/>
  <c r="C45" i="31" s="1"/>
  <c r="D39" i="31"/>
  <c r="D40" i="31" s="1"/>
  <c r="D41" i="31" s="1"/>
  <c r="D42" i="31" s="1"/>
  <c r="D43" i="31" s="1"/>
  <c r="D44" i="31" s="1"/>
  <c r="D45" i="31" s="1"/>
  <c r="D46" i="31" s="1"/>
  <c r="D47" i="31" s="1"/>
  <c r="D48" i="31" s="1"/>
  <c r="D49" i="31" s="1"/>
  <c r="D38" i="31"/>
  <c r="N2" i="31"/>
  <c r="R1" i="31"/>
  <c r="N25" i="31" s="1"/>
  <c r="Q1" i="31"/>
  <c r="M26" i="31" s="1"/>
  <c r="G43" i="30"/>
  <c r="G44" i="30" s="1"/>
  <c r="G45" i="30" s="1"/>
  <c r="G46" i="30" s="1"/>
  <c r="G47" i="30" s="1"/>
  <c r="G48" i="30" s="1"/>
  <c r="G49" i="30" s="1"/>
  <c r="F43" i="30"/>
  <c r="F44" i="30" s="1"/>
  <c r="F45" i="30" s="1"/>
  <c r="F46" i="30" s="1"/>
  <c r="F47" i="30" s="1"/>
  <c r="F48" i="30" s="1"/>
  <c r="F49" i="30" s="1"/>
  <c r="E43" i="30"/>
  <c r="E44" i="30" s="1"/>
  <c r="E45" i="30" s="1"/>
  <c r="E46" i="30" s="1"/>
  <c r="E47" i="30" s="1"/>
  <c r="E48" i="30" s="1"/>
  <c r="E49" i="30" s="1"/>
  <c r="D43" i="30"/>
  <c r="D44" i="30" s="1"/>
  <c r="D45" i="30" s="1"/>
  <c r="D46" i="30" s="1"/>
  <c r="D47" i="30" s="1"/>
  <c r="D48" i="30" s="1"/>
  <c r="D49" i="30" s="1"/>
  <c r="C43" i="30"/>
  <c r="C44" i="30" s="1"/>
  <c r="C45" i="30" s="1"/>
  <c r="C46" i="30" s="1"/>
  <c r="C47" i="30" s="1"/>
  <c r="C48" i="30" s="1"/>
  <c r="C49" i="30" s="1"/>
  <c r="A35" i="30"/>
  <c r="A36" i="30" s="1"/>
  <c r="A37" i="30" s="1"/>
  <c r="A34" i="30"/>
  <c r="A33" i="30"/>
  <c r="C42" i="29"/>
  <c r="AB23" i="29"/>
  <c r="J23" i="29"/>
  <c r="J24" i="29" s="1"/>
  <c r="M18" i="29"/>
  <c r="L18" i="29"/>
  <c r="K18" i="29"/>
  <c r="J18" i="29"/>
  <c r="I18" i="29"/>
  <c r="H18" i="29"/>
  <c r="G18" i="29"/>
  <c r="F18" i="29"/>
  <c r="E18" i="29"/>
  <c r="D18" i="29"/>
  <c r="C18" i="29"/>
  <c r="M15" i="29"/>
  <c r="L15" i="29"/>
  <c r="K15" i="29"/>
  <c r="J15" i="29"/>
  <c r="I15" i="29"/>
  <c r="H15" i="29"/>
  <c r="G15" i="29"/>
  <c r="F15" i="29"/>
  <c r="E15" i="29"/>
  <c r="D15" i="29"/>
  <c r="C15" i="29"/>
  <c r="N13" i="29"/>
  <c r="C38" i="29" s="1"/>
  <c r="N11" i="29"/>
  <c r="C36" i="29" s="1"/>
  <c r="N9" i="29"/>
  <c r="C34" i="29" s="1"/>
  <c r="N7" i="29"/>
  <c r="C32" i="29" s="1"/>
  <c r="N5" i="29"/>
  <c r="I206" i="28"/>
  <c r="J206" i="28" s="1"/>
  <c r="J202" i="28"/>
  <c r="J201" i="28"/>
  <c r="I205" i="28" s="1"/>
  <c r="J205" i="28" s="1"/>
  <c r="J200" i="28"/>
  <c r="I204" i="28" s="1"/>
  <c r="J204" i="28" s="1"/>
  <c r="J199" i="28"/>
  <c r="I203" i="28" s="1"/>
  <c r="J203" i="28" s="1"/>
  <c r="J198" i="28"/>
  <c r="J197" i="28"/>
  <c r="F197" i="28"/>
  <c r="J196" i="28"/>
  <c r="G196" i="28"/>
  <c r="J195" i="28"/>
  <c r="G195" i="28"/>
  <c r="J194" i="28"/>
  <c r="G194" i="28"/>
  <c r="J193" i="28"/>
  <c r="G193" i="28"/>
  <c r="J192" i="28"/>
  <c r="G192" i="28"/>
  <c r="J191" i="28"/>
  <c r="G191" i="28"/>
  <c r="J190" i="28"/>
  <c r="G190" i="28"/>
  <c r="J189" i="28"/>
  <c r="G189" i="28"/>
  <c r="J188" i="28"/>
  <c r="G188" i="28"/>
  <c r="J187" i="28"/>
  <c r="G187" i="28"/>
  <c r="J186" i="28"/>
  <c r="G186" i="28"/>
  <c r="J185" i="28"/>
  <c r="G185" i="28"/>
  <c r="J184" i="28"/>
  <c r="G184" i="28"/>
  <c r="J183" i="28"/>
  <c r="G183" i="28"/>
  <c r="J182" i="28"/>
  <c r="G182" i="28"/>
  <c r="J181" i="28"/>
  <c r="G181" i="28"/>
  <c r="J180" i="28"/>
  <c r="G180" i="28"/>
  <c r="J179" i="28"/>
  <c r="G179" i="28"/>
  <c r="J178" i="28"/>
  <c r="G178" i="28"/>
  <c r="J177" i="28"/>
  <c r="G177" i="28"/>
  <c r="J176" i="28"/>
  <c r="G176" i="28"/>
  <c r="J175" i="28"/>
  <c r="G175" i="28"/>
  <c r="J174" i="28"/>
  <c r="G174" i="28"/>
  <c r="J173" i="28"/>
  <c r="G173" i="28"/>
  <c r="J172" i="28"/>
  <c r="G172" i="28"/>
  <c r="J171" i="28"/>
  <c r="G171" i="28"/>
  <c r="J170" i="28"/>
  <c r="G170" i="28"/>
  <c r="J169" i="28"/>
  <c r="G169" i="28"/>
  <c r="J168" i="28"/>
  <c r="G168" i="28"/>
  <c r="J167" i="28"/>
  <c r="G167" i="28"/>
  <c r="J166" i="28"/>
  <c r="G166" i="28"/>
  <c r="J165" i="28"/>
  <c r="G165" i="28"/>
  <c r="J164" i="28"/>
  <c r="G164" i="28"/>
  <c r="J163" i="28"/>
  <c r="G163" i="28"/>
  <c r="J162" i="28"/>
  <c r="G162" i="28"/>
  <c r="J161" i="28"/>
  <c r="G161" i="28"/>
  <c r="J160" i="28"/>
  <c r="G160" i="28"/>
  <c r="J159" i="28"/>
  <c r="G159" i="28"/>
  <c r="J158" i="28"/>
  <c r="G158" i="28"/>
  <c r="J157" i="28"/>
  <c r="G157" i="28"/>
  <c r="J156" i="28"/>
  <c r="G156" i="28"/>
  <c r="J155" i="28"/>
  <c r="G155" i="28"/>
  <c r="J154" i="28"/>
  <c r="G154" i="28"/>
  <c r="J153" i="28"/>
  <c r="G153" i="28"/>
  <c r="J152" i="28"/>
  <c r="G152" i="28"/>
  <c r="J151" i="28"/>
  <c r="G151" i="28"/>
  <c r="J150" i="28"/>
  <c r="G150" i="28"/>
  <c r="J149" i="28"/>
  <c r="G149" i="28"/>
  <c r="J148" i="28"/>
  <c r="G148" i="28"/>
  <c r="J147" i="28"/>
  <c r="G147" i="28"/>
  <c r="J146" i="28"/>
  <c r="G146" i="28"/>
  <c r="J145" i="28"/>
  <c r="G145" i="28"/>
  <c r="J144" i="28"/>
  <c r="G144" i="28"/>
  <c r="N143" i="28"/>
  <c r="N155" i="28" s="1"/>
  <c r="N167" i="28" s="1"/>
  <c r="N179" i="28" s="1"/>
  <c r="N191" i="28" s="1"/>
  <c r="N203" i="28" s="1"/>
  <c r="N215" i="28" s="1"/>
  <c r="N227" i="28" s="1"/>
  <c r="N239" i="28" s="1"/>
  <c r="N251" i="28" s="1"/>
  <c r="N263" i="28" s="1"/>
  <c r="N275" i="28" s="1"/>
  <c r="N287" i="28" s="1"/>
  <c r="N299" i="28" s="1"/>
  <c r="N311" i="28" s="1"/>
  <c r="N323" i="28" s="1"/>
  <c r="N335" i="28" s="1"/>
  <c r="N347" i="28" s="1"/>
  <c r="N359" i="28" s="1"/>
  <c r="N371" i="28" s="1"/>
  <c r="N383" i="28" s="1"/>
  <c r="N395" i="28" s="1"/>
  <c r="N407" i="28" s="1"/>
  <c r="N419" i="28" s="1"/>
  <c r="N431" i="28" s="1"/>
  <c r="N443" i="28" s="1"/>
  <c r="N455" i="28" s="1"/>
  <c r="N467" i="28" s="1"/>
  <c r="N479" i="28" s="1"/>
  <c r="N491" i="28" s="1"/>
  <c r="N503" i="28" s="1"/>
  <c r="N515" i="28" s="1"/>
  <c r="N527" i="28" s="1"/>
  <c r="N539" i="28" s="1"/>
  <c r="N551" i="28" s="1"/>
  <c r="N563" i="28" s="1"/>
  <c r="N575" i="28" s="1"/>
  <c r="O575" i="28" s="1"/>
  <c r="J143" i="28"/>
  <c r="G143" i="28"/>
  <c r="J142" i="28"/>
  <c r="G142" i="28"/>
  <c r="J141" i="28"/>
  <c r="G141" i="28"/>
  <c r="J140" i="28"/>
  <c r="G140" i="28"/>
  <c r="J139" i="28"/>
  <c r="G139" i="28"/>
  <c r="J138" i="28"/>
  <c r="G138" i="28"/>
  <c r="J137" i="28"/>
  <c r="G137" i="28"/>
  <c r="J136" i="28"/>
  <c r="G136" i="28"/>
  <c r="J135" i="28"/>
  <c r="G135" i="28"/>
  <c r="J134" i="28"/>
  <c r="G134" i="28"/>
  <c r="J133" i="28"/>
  <c r="G133" i="28"/>
  <c r="J132" i="28"/>
  <c r="G132" i="28"/>
  <c r="J131" i="28"/>
  <c r="G131" i="28"/>
  <c r="J130" i="28"/>
  <c r="G130" i="28"/>
  <c r="J129" i="28"/>
  <c r="G129" i="28"/>
  <c r="J128" i="28"/>
  <c r="G128" i="28"/>
  <c r="N127" i="28"/>
  <c r="N139" i="28" s="1"/>
  <c r="N151" i="28" s="1"/>
  <c r="N163" i="28" s="1"/>
  <c r="N175" i="28" s="1"/>
  <c r="N187" i="28" s="1"/>
  <c r="N199" i="28" s="1"/>
  <c r="N211" i="28" s="1"/>
  <c r="N223" i="28" s="1"/>
  <c r="N235" i="28" s="1"/>
  <c r="N247" i="28" s="1"/>
  <c r="N259" i="28" s="1"/>
  <c r="N271" i="28" s="1"/>
  <c r="N283" i="28" s="1"/>
  <c r="N295" i="28" s="1"/>
  <c r="N307" i="28" s="1"/>
  <c r="N319" i="28" s="1"/>
  <c r="N331" i="28" s="1"/>
  <c r="N343" i="28" s="1"/>
  <c r="N355" i="28" s="1"/>
  <c r="N367" i="28" s="1"/>
  <c r="N379" i="28" s="1"/>
  <c r="N391" i="28" s="1"/>
  <c r="N403" i="28" s="1"/>
  <c r="N415" i="28" s="1"/>
  <c r="N427" i="28" s="1"/>
  <c r="N439" i="28" s="1"/>
  <c r="N451" i="28" s="1"/>
  <c r="N463" i="28" s="1"/>
  <c r="N475" i="28" s="1"/>
  <c r="N487" i="28" s="1"/>
  <c r="N499" i="28" s="1"/>
  <c r="N511" i="28" s="1"/>
  <c r="N523" i="28" s="1"/>
  <c r="N535" i="28" s="1"/>
  <c r="N547" i="28" s="1"/>
  <c r="N559" i="28" s="1"/>
  <c r="N571" i="28" s="1"/>
  <c r="O571" i="28" s="1"/>
  <c r="J127" i="28"/>
  <c r="G127" i="28"/>
  <c r="J126" i="28"/>
  <c r="G126" i="28"/>
  <c r="J125" i="28"/>
  <c r="G125" i="28"/>
  <c r="J124" i="28"/>
  <c r="G124" i="28"/>
  <c r="J123" i="28"/>
  <c r="G123" i="28"/>
  <c r="J122" i="28"/>
  <c r="G122" i="28"/>
  <c r="J121" i="28"/>
  <c r="G121" i="28"/>
  <c r="J120" i="28"/>
  <c r="G120" i="28"/>
  <c r="J119" i="28"/>
  <c r="G119" i="28"/>
  <c r="J118" i="28"/>
  <c r="G118" i="28"/>
  <c r="J117" i="28"/>
  <c r="G117" i="28"/>
  <c r="J116" i="28"/>
  <c r="G116" i="28"/>
  <c r="J115" i="28"/>
  <c r="G115" i="28"/>
  <c r="J114" i="28"/>
  <c r="G114" i="28"/>
  <c r="J113" i="28"/>
  <c r="G113" i="28"/>
  <c r="J112" i="28"/>
  <c r="G112" i="28"/>
  <c r="J111" i="28"/>
  <c r="G111" i="28"/>
  <c r="J110" i="28"/>
  <c r="G110" i="28"/>
  <c r="J109" i="28"/>
  <c r="G109" i="28"/>
  <c r="J108" i="28"/>
  <c r="G108" i="28"/>
  <c r="J107" i="28"/>
  <c r="G107" i="28"/>
  <c r="J106" i="28"/>
  <c r="G106" i="28"/>
  <c r="J105" i="28"/>
  <c r="G105" i="28"/>
  <c r="J104" i="28"/>
  <c r="G104" i="28"/>
  <c r="J103" i="28"/>
  <c r="G103" i="28"/>
  <c r="J102" i="28"/>
  <c r="G102" i="28"/>
  <c r="J101" i="28"/>
  <c r="G101" i="28"/>
  <c r="J100" i="28"/>
  <c r="G100" i="28"/>
  <c r="J99" i="28"/>
  <c r="G99" i="28"/>
  <c r="N98" i="28"/>
  <c r="N110" i="28" s="1"/>
  <c r="N122" i="28" s="1"/>
  <c r="N134" i="28" s="1"/>
  <c r="N146" i="28" s="1"/>
  <c r="N158" i="28" s="1"/>
  <c r="N170" i="28" s="1"/>
  <c r="N182" i="28" s="1"/>
  <c r="N194" i="28" s="1"/>
  <c r="N206" i="28" s="1"/>
  <c r="N218" i="28" s="1"/>
  <c r="N230" i="28" s="1"/>
  <c r="N242" i="28" s="1"/>
  <c r="N254" i="28" s="1"/>
  <c r="N266" i="28" s="1"/>
  <c r="N278" i="28" s="1"/>
  <c r="N290" i="28" s="1"/>
  <c r="N302" i="28" s="1"/>
  <c r="N314" i="28" s="1"/>
  <c r="N326" i="28" s="1"/>
  <c r="N338" i="28" s="1"/>
  <c r="N350" i="28" s="1"/>
  <c r="N362" i="28" s="1"/>
  <c r="N374" i="28" s="1"/>
  <c r="N386" i="28" s="1"/>
  <c r="N398" i="28" s="1"/>
  <c r="N410" i="28" s="1"/>
  <c r="N422" i="28" s="1"/>
  <c r="N434" i="28" s="1"/>
  <c r="N446" i="28" s="1"/>
  <c r="N458" i="28" s="1"/>
  <c r="N470" i="28" s="1"/>
  <c r="N482" i="28" s="1"/>
  <c r="N494" i="28" s="1"/>
  <c r="N506" i="28" s="1"/>
  <c r="N518" i="28" s="1"/>
  <c r="N530" i="28" s="1"/>
  <c r="N542" i="28" s="1"/>
  <c r="N554" i="28" s="1"/>
  <c r="N566" i="28" s="1"/>
  <c r="N578" i="28" s="1"/>
  <c r="O578" i="28" s="1"/>
  <c r="J98" i="28"/>
  <c r="G98" i="28"/>
  <c r="J97" i="28"/>
  <c r="G97" i="28"/>
  <c r="J96" i="28"/>
  <c r="G96" i="28"/>
  <c r="J95" i="28"/>
  <c r="G95" i="28"/>
  <c r="J94" i="28"/>
  <c r="G94" i="28"/>
  <c r="J93" i="28"/>
  <c r="G93" i="28"/>
  <c r="L92" i="28"/>
  <c r="J92" i="28"/>
  <c r="G92" i="28"/>
  <c r="J91" i="28"/>
  <c r="G91" i="28"/>
  <c r="J90" i="28"/>
  <c r="G90" i="28"/>
  <c r="J89" i="28"/>
  <c r="G89" i="28"/>
  <c r="J88" i="28"/>
  <c r="G88" i="28"/>
  <c r="J87" i="28"/>
  <c r="G87" i="28"/>
  <c r="J86" i="28"/>
  <c r="G86" i="28"/>
  <c r="J85" i="28"/>
  <c r="G85" i="28"/>
  <c r="J84" i="28"/>
  <c r="G84" i="28"/>
  <c r="J83" i="28"/>
  <c r="G83" i="28"/>
  <c r="J82" i="28"/>
  <c r="G82" i="28"/>
  <c r="J81" i="28"/>
  <c r="G81" i="28"/>
  <c r="L80" i="28"/>
  <c r="J80" i="28"/>
  <c r="G80" i="28"/>
  <c r="J79" i="28"/>
  <c r="G79" i="28"/>
  <c r="J78" i="28"/>
  <c r="G78" i="28"/>
  <c r="J77" i="28"/>
  <c r="G77" i="28"/>
  <c r="J76" i="28"/>
  <c r="G76" i="28"/>
  <c r="J75" i="28"/>
  <c r="G75" i="28"/>
  <c r="J74" i="28"/>
  <c r="G74" i="28"/>
  <c r="J73" i="28"/>
  <c r="G73" i="28"/>
  <c r="J72" i="28"/>
  <c r="G72" i="28"/>
  <c r="J71" i="28"/>
  <c r="G71" i="28"/>
  <c r="J70" i="28"/>
  <c r="G70" i="28"/>
  <c r="J69" i="28"/>
  <c r="G69" i="28"/>
  <c r="L68" i="28"/>
  <c r="J68" i="28"/>
  <c r="G68" i="28"/>
  <c r="J67" i="28"/>
  <c r="G67" i="28"/>
  <c r="M66" i="28"/>
  <c r="M78" i="28" s="1"/>
  <c r="M90" i="28" s="1"/>
  <c r="M102" i="28" s="1"/>
  <c r="M114" i="28" s="1"/>
  <c r="M126" i="28" s="1"/>
  <c r="M138" i="28" s="1"/>
  <c r="M150" i="28" s="1"/>
  <c r="M162" i="28" s="1"/>
  <c r="M174" i="28" s="1"/>
  <c r="M186" i="28" s="1"/>
  <c r="M198" i="28" s="1"/>
  <c r="M210" i="28" s="1"/>
  <c r="M222" i="28" s="1"/>
  <c r="M234" i="28" s="1"/>
  <c r="M246" i="28" s="1"/>
  <c r="M258" i="28" s="1"/>
  <c r="M270" i="28" s="1"/>
  <c r="M282" i="28" s="1"/>
  <c r="M294" i="28" s="1"/>
  <c r="M306" i="28" s="1"/>
  <c r="M318" i="28" s="1"/>
  <c r="M330" i="28" s="1"/>
  <c r="M342" i="28" s="1"/>
  <c r="M354" i="28" s="1"/>
  <c r="M366" i="28" s="1"/>
  <c r="M378" i="28" s="1"/>
  <c r="M390" i="28" s="1"/>
  <c r="M402" i="28" s="1"/>
  <c r="M414" i="28" s="1"/>
  <c r="M426" i="28" s="1"/>
  <c r="M438" i="28" s="1"/>
  <c r="M450" i="28" s="1"/>
  <c r="M462" i="28" s="1"/>
  <c r="M474" i="28" s="1"/>
  <c r="M486" i="28" s="1"/>
  <c r="M498" i="28" s="1"/>
  <c r="M510" i="28" s="1"/>
  <c r="M522" i="28" s="1"/>
  <c r="M534" i="28" s="1"/>
  <c r="M546" i="28" s="1"/>
  <c r="M558" i="28" s="1"/>
  <c r="M570" i="28" s="1"/>
  <c r="M582" i="28" s="1"/>
  <c r="J66" i="28"/>
  <c r="G66" i="28"/>
  <c r="J65" i="28"/>
  <c r="G65" i="28"/>
  <c r="J64" i="28"/>
  <c r="G64" i="28"/>
  <c r="J63" i="28"/>
  <c r="G63" i="28"/>
  <c r="J62" i="28"/>
  <c r="G62" i="28"/>
  <c r="J61" i="28"/>
  <c r="G61" i="28"/>
  <c r="J60" i="28"/>
  <c r="G60" i="28"/>
  <c r="J59" i="28"/>
  <c r="G59" i="28"/>
  <c r="M58" i="28"/>
  <c r="M70" i="28" s="1"/>
  <c r="M82" i="28" s="1"/>
  <c r="M94" i="28" s="1"/>
  <c r="M106" i="28" s="1"/>
  <c r="M118" i="28" s="1"/>
  <c r="M130" i="28" s="1"/>
  <c r="M142" i="28" s="1"/>
  <c r="M154" i="28" s="1"/>
  <c r="M166" i="28" s="1"/>
  <c r="M178" i="28" s="1"/>
  <c r="M190" i="28" s="1"/>
  <c r="M202" i="28" s="1"/>
  <c r="M214" i="28" s="1"/>
  <c r="M226" i="28" s="1"/>
  <c r="M238" i="28" s="1"/>
  <c r="M250" i="28" s="1"/>
  <c r="M262" i="28" s="1"/>
  <c r="M274" i="28" s="1"/>
  <c r="M286" i="28" s="1"/>
  <c r="M298" i="28" s="1"/>
  <c r="M310" i="28" s="1"/>
  <c r="M322" i="28" s="1"/>
  <c r="M334" i="28" s="1"/>
  <c r="M346" i="28" s="1"/>
  <c r="M358" i="28" s="1"/>
  <c r="M370" i="28" s="1"/>
  <c r="M382" i="28" s="1"/>
  <c r="M394" i="28" s="1"/>
  <c r="M406" i="28" s="1"/>
  <c r="M418" i="28" s="1"/>
  <c r="M430" i="28" s="1"/>
  <c r="M442" i="28" s="1"/>
  <c r="M454" i="28" s="1"/>
  <c r="M466" i="28" s="1"/>
  <c r="M478" i="28" s="1"/>
  <c r="M490" i="28" s="1"/>
  <c r="M502" i="28" s="1"/>
  <c r="M514" i="28" s="1"/>
  <c r="M526" i="28" s="1"/>
  <c r="M538" i="28" s="1"/>
  <c r="M550" i="28" s="1"/>
  <c r="M562" i="28" s="1"/>
  <c r="M574" i="28" s="1"/>
  <c r="J58" i="28"/>
  <c r="G58" i="28"/>
  <c r="J57" i="28"/>
  <c r="G57" i="28"/>
  <c r="M56" i="28"/>
  <c r="M68" i="28" s="1"/>
  <c r="M80" i="28" s="1"/>
  <c r="M92" i="28" s="1"/>
  <c r="M104" i="28" s="1"/>
  <c r="M116" i="28" s="1"/>
  <c r="M128" i="28" s="1"/>
  <c r="M140" i="28" s="1"/>
  <c r="M152" i="28" s="1"/>
  <c r="M164" i="28" s="1"/>
  <c r="M176" i="28" s="1"/>
  <c r="M188" i="28" s="1"/>
  <c r="M200" i="28" s="1"/>
  <c r="M212" i="28" s="1"/>
  <c r="M224" i="28" s="1"/>
  <c r="M236" i="28" s="1"/>
  <c r="M248" i="28" s="1"/>
  <c r="M260" i="28" s="1"/>
  <c r="M272" i="28" s="1"/>
  <c r="M284" i="28" s="1"/>
  <c r="M296" i="28" s="1"/>
  <c r="M308" i="28" s="1"/>
  <c r="M320" i="28" s="1"/>
  <c r="M332" i="28" s="1"/>
  <c r="M344" i="28" s="1"/>
  <c r="M356" i="28" s="1"/>
  <c r="M368" i="28" s="1"/>
  <c r="M380" i="28" s="1"/>
  <c r="M392" i="28" s="1"/>
  <c r="M404" i="28" s="1"/>
  <c r="M416" i="28" s="1"/>
  <c r="M428" i="28" s="1"/>
  <c r="M440" i="28" s="1"/>
  <c r="M452" i="28" s="1"/>
  <c r="M464" i="28" s="1"/>
  <c r="M476" i="28" s="1"/>
  <c r="M488" i="28" s="1"/>
  <c r="M500" i="28" s="1"/>
  <c r="M512" i="28" s="1"/>
  <c r="M524" i="28" s="1"/>
  <c r="M536" i="28" s="1"/>
  <c r="M548" i="28" s="1"/>
  <c r="M560" i="28" s="1"/>
  <c r="M572" i="28" s="1"/>
  <c r="J56" i="28"/>
  <c r="G56" i="28"/>
  <c r="J55" i="28"/>
  <c r="G55" i="28"/>
  <c r="M54" i="28"/>
  <c r="J54" i="28"/>
  <c r="G54" i="28"/>
  <c r="M53" i="28"/>
  <c r="M65" i="28" s="1"/>
  <c r="M77" i="28" s="1"/>
  <c r="M89" i="28" s="1"/>
  <c r="M101" i="28" s="1"/>
  <c r="M113" i="28" s="1"/>
  <c r="M125" i="28" s="1"/>
  <c r="M137" i="28" s="1"/>
  <c r="M149" i="28" s="1"/>
  <c r="M161" i="28" s="1"/>
  <c r="M173" i="28" s="1"/>
  <c r="M185" i="28" s="1"/>
  <c r="M197" i="28" s="1"/>
  <c r="M209" i="28" s="1"/>
  <c r="M221" i="28" s="1"/>
  <c r="M233" i="28" s="1"/>
  <c r="M245" i="28" s="1"/>
  <c r="M257" i="28" s="1"/>
  <c r="M269" i="28" s="1"/>
  <c r="M281" i="28" s="1"/>
  <c r="M293" i="28" s="1"/>
  <c r="M305" i="28" s="1"/>
  <c r="M317" i="28" s="1"/>
  <c r="M329" i="28" s="1"/>
  <c r="M341" i="28" s="1"/>
  <c r="M353" i="28" s="1"/>
  <c r="M365" i="28" s="1"/>
  <c r="M377" i="28" s="1"/>
  <c r="M389" i="28" s="1"/>
  <c r="M401" i="28" s="1"/>
  <c r="M413" i="28" s="1"/>
  <c r="M425" i="28" s="1"/>
  <c r="M437" i="28" s="1"/>
  <c r="M449" i="28" s="1"/>
  <c r="M461" i="28" s="1"/>
  <c r="M473" i="28" s="1"/>
  <c r="M485" i="28" s="1"/>
  <c r="M497" i="28" s="1"/>
  <c r="M509" i="28" s="1"/>
  <c r="M521" i="28" s="1"/>
  <c r="M533" i="28" s="1"/>
  <c r="M545" i="28" s="1"/>
  <c r="M557" i="28" s="1"/>
  <c r="M569" i="28" s="1"/>
  <c r="M581" i="28" s="1"/>
  <c r="J53" i="28"/>
  <c r="L52" i="28"/>
  <c r="J52" i="28"/>
  <c r="J51" i="28"/>
  <c r="J50" i="28"/>
  <c r="E50" i="28"/>
  <c r="N49" i="28"/>
  <c r="N61" i="28" s="1"/>
  <c r="N73" i="28" s="1"/>
  <c r="N85" i="28" s="1"/>
  <c r="N97" i="28" s="1"/>
  <c r="N109" i="28" s="1"/>
  <c r="N121" i="28" s="1"/>
  <c r="N133" i="28" s="1"/>
  <c r="N145" i="28" s="1"/>
  <c r="N157" i="28" s="1"/>
  <c r="N169" i="28" s="1"/>
  <c r="N181" i="28" s="1"/>
  <c r="N193" i="28" s="1"/>
  <c r="N205" i="28" s="1"/>
  <c r="N217" i="28" s="1"/>
  <c r="N229" i="28" s="1"/>
  <c r="N241" i="28" s="1"/>
  <c r="N253" i="28" s="1"/>
  <c r="N265" i="28" s="1"/>
  <c r="N277" i="28" s="1"/>
  <c r="N289" i="28" s="1"/>
  <c r="N301" i="28" s="1"/>
  <c r="N313" i="28" s="1"/>
  <c r="N325" i="28" s="1"/>
  <c r="N337" i="28" s="1"/>
  <c r="N349" i="28" s="1"/>
  <c r="N361" i="28" s="1"/>
  <c r="N373" i="28" s="1"/>
  <c r="N385" i="28" s="1"/>
  <c r="N397" i="28" s="1"/>
  <c r="N409" i="28" s="1"/>
  <c r="N421" i="28" s="1"/>
  <c r="N433" i="28" s="1"/>
  <c r="N445" i="28" s="1"/>
  <c r="N457" i="28" s="1"/>
  <c r="N469" i="28" s="1"/>
  <c r="N481" i="28" s="1"/>
  <c r="N493" i="28" s="1"/>
  <c r="N505" i="28" s="1"/>
  <c r="N517" i="28" s="1"/>
  <c r="N529" i="28" s="1"/>
  <c r="N541" i="28" s="1"/>
  <c r="N553" i="28" s="1"/>
  <c r="N565" i="28" s="1"/>
  <c r="N577" i="28" s="1"/>
  <c r="O577" i="28" s="1"/>
  <c r="J49" i="28"/>
  <c r="E49" i="28"/>
  <c r="N48" i="28"/>
  <c r="N60" i="28" s="1"/>
  <c r="N72" i="28" s="1"/>
  <c r="N84" i="28" s="1"/>
  <c r="N96" i="28" s="1"/>
  <c r="N108" i="28" s="1"/>
  <c r="N120" i="28" s="1"/>
  <c r="N132" i="28" s="1"/>
  <c r="N144" i="28" s="1"/>
  <c r="N156" i="28" s="1"/>
  <c r="N168" i="28" s="1"/>
  <c r="N180" i="28" s="1"/>
  <c r="N192" i="28" s="1"/>
  <c r="N204" i="28" s="1"/>
  <c r="N216" i="28" s="1"/>
  <c r="N228" i="28" s="1"/>
  <c r="N240" i="28" s="1"/>
  <c r="N252" i="28" s="1"/>
  <c r="N264" i="28" s="1"/>
  <c r="N276" i="28" s="1"/>
  <c r="N288" i="28" s="1"/>
  <c r="N300" i="28" s="1"/>
  <c r="N312" i="28" s="1"/>
  <c r="N324" i="28" s="1"/>
  <c r="N336" i="28" s="1"/>
  <c r="N348" i="28" s="1"/>
  <c r="N360" i="28" s="1"/>
  <c r="N372" i="28" s="1"/>
  <c r="N384" i="28" s="1"/>
  <c r="N396" i="28" s="1"/>
  <c r="N408" i="28" s="1"/>
  <c r="N420" i="28" s="1"/>
  <c r="N432" i="28" s="1"/>
  <c r="N444" i="28" s="1"/>
  <c r="N456" i="28" s="1"/>
  <c r="N468" i="28" s="1"/>
  <c r="N480" i="28" s="1"/>
  <c r="N492" i="28" s="1"/>
  <c r="N504" i="28" s="1"/>
  <c r="N516" i="28" s="1"/>
  <c r="N528" i="28" s="1"/>
  <c r="N540" i="28" s="1"/>
  <c r="N552" i="28" s="1"/>
  <c r="N564" i="28" s="1"/>
  <c r="N576" i="28" s="1"/>
  <c r="O576" i="28" s="1"/>
  <c r="J48" i="28"/>
  <c r="E48" i="28"/>
  <c r="N47" i="28"/>
  <c r="N59" i="28" s="1"/>
  <c r="N71" i="28" s="1"/>
  <c r="N83" i="28" s="1"/>
  <c r="N95" i="28" s="1"/>
  <c r="N107" i="28" s="1"/>
  <c r="N119" i="28" s="1"/>
  <c r="N131" i="28" s="1"/>
  <c r="L47" i="28"/>
  <c r="L59" i="28" s="1"/>
  <c r="J47" i="28"/>
  <c r="E47" i="28"/>
  <c r="N46" i="28"/>
  <c r="N58" i="28" s="1"/>
  <c r="N70" i="28" s="1"/>
  <c r="N82" i="28" s="1"/>
  <c r="N94" i="28" s="1"/>
  <c r="N106" i="28" s="1"/>
  <c r="N118" i="28" s="1"/>
  <c r="N130" i="28" s="1"/>
  <c r="N142" i="28" s="1"/>
  <c r="N154" i="28" s="1"/>
  <c r="N166" i="28" s="1"/>
  <c r="N178" i="28" s="1"/>
  <c r="N190" i="28" s="1"/>
  <c r="N202" i="28" s="1"/>
  <c r="N214" i="28" s="1"/>
  <c r="N226" i="28" s="1"/>
  <c r="N238" i="28" s="1"/>
  <c r="N250" i="28" s="1"/>
  <c r="N262" i="28" s="1"/>
  <c r="N274" i="28" s="1"/>
  <c r="N286" i="28" s="1"/>
  <c r="N298" i="28" s="1"/>
  <c r="N310" i="28" s="1"/>
  <c r="N322" i="28" s="1"/>
  <c r="N334" i="28" s="1"/>
  <c r="N346" i="28" s="1"/>
  <c r="N358" i="28" s="1"/>
  <c r="N370" i="28" s="1"/>
  <c r="N382" i="28" s="1"/>
  <c r="N394" i="28" s="1"/>
  <c r="N406" i="28" s="1"/>
  <c r="N418" i="28" s="1"/>
  <c r="N430" i="28" s="1"/>
  <c r="N442" i="28" s="1"/>
  <c r="N454" i="28" s="1"/>
  <c r="N466" i="28" s="1"/>
  <c r="N478" i="28" s="1"/>
  <c r="N490" i="28" s="1"/>
  <c r="N502" i="28" s="1"/>
  <c r="N514" i="28" s="1"/>
  <c r="N526" i="28" s="1"/>
  <c r="N538" i="28" s="1"/>
  <c r="N550" i="28" s="1"/>
  <c r="N562" i="28" s="1"/>
  <c r="N574" i="28" s="1"/>
  <c r="O574" i="28" s="1"/>
  <c r="L46" i="28"/>
  <c r="L58" i="28" s="1"/>
  <c r="J46" i="28"/>
  <c r="E46" i="28"/>
  <c r="N45" i="28"/>
  <c r="N57" i="28" s="1"/>
  <c r="N69" i="28" s="1"/>
  <c r="N81" i="28" s="1"/>
  <c r="N93" i="28" s="1"/>
  <c r="N105" i="28" s="1"/>
  <c r="N117" i="28" s="1"/>
  <c r="N129" i="28" s="1"/>
  <c r="N141" i="28" s="1"/>
  <c r="N153" i="28" s="1"/>
  <c r="N165" i="28" s="1"/>
  <c r="N177" i="28" s="1"/>
  <c r="N189" i="28" s="1"/>
  <c r="N201" i="28" s="1"/>
  <c r="N213" i="28" s="1"/>
  <c r="N225" i="28" s="1"/>
  <c r="N237" i="28" s="1"/>
  <c r="N249" i="28" s="1"/>
  <c r="N261" i="28" s="1"/>
  <c r="N273" i="28" s="1"/>
  <c r="N285" i="28" s="1"/>
  <c r="N297" i="28" s="1"/>
  <c r="N309" i="28" s="1"/>
  <c r="N321" i="28" s="1"/>
  <c r="N333" i="28" s="1"/>
  <c r="N345" i="28" s="1"/>
  <c r="N357" i="28" s="1"/>
  <c r="N369" i="28" s="1"/>
  <c r="N381" i="28" s="1"/>
  <c r="N393" i="28" s="1"/>
  <c r="N405" i="28" s="1"/>
  <c r="N417" i="28" s="1"/>
  <c r="N429" i="28" s="1"/>
  <c r="N441" i="28" s="1"/>
  <c r="N453" i="28" s="1"/>
  <c r="N465" i="28" s="1"/>
  <c r="N477" i="28" s="1"/>
  <c r="N489" i="28" s="1"/>
  <c r="N501" i="28" s="1"/>
  <c r="N513" i="28" s="1"/>
  <c r="N525" i="28" s="1"/>
  <c r="N537" i="28" s="1"/>
  <c r="N549" i="28" s="1"/>
  <c r="N561" i="28" s="1"/>
  <c r="N573" i="28" s="1"/>
  <c r="O573" i="28" s="1"/>
  <c r="L45" i="28"/>
  <c r="L57" i="28" s="1"/>
  <c r="J45" i="28"/>
  <c r="E45" i="28"/>
  <c r="N44" i="28"/>
  <c r="N56" i="28" s="1"/>
  <c r="N68" i="28" s="1"/>
  <c r="N80" i="28" s="1"/>
  <c r="N92" i="28" s="1"/>
  <c r="N104" i="28" s="1"/>
  <c r="N116" i="28" s="1"/>
  <c r="N128" i="28" s="1"/>
  <c r="N140" i="28" s="1"/>
  <c r="N152" i="28" s="1"/>
  <c r="N164" i="28" s="1"/>
  <c r="N176" i="28" s="1"/>
  <c r="N188" i="28" s="1"/>
  <c r="N200" i="28" s="1"/>
  <c r="N212" i="28" s="1"/>
  <c r="N224" i="28" s="1"/>
  <c r="N236" i="28" s="1"/>
  <c r="N248" i="28" s="1"/>
  <c r="N260" i="28" s="1"/>
  <c r="N272" i="28" s="1"/>
  <c r="N284" i="28" s="1"/>
  <c r="N296" i="28" s="1"/>
  <c r="N308" i="28" s="1"/>
  <c r="N320" i="28" s="1"/>
  <c r="N332" i="28" s="1"/>
  <c r="N344" i="28" s="1"/>
  <c r="N356" i="28" s="1"/>
  <c r="N368" i="28" s="1"/>
  <c r="N380" i="28" s="1"/>
  <c r="N392" i="28" s="1"/>
  <c r="N404" i="28" s="1"/>
  <c r="N416" i="28" s="1"/>
  <c r="N428" i="28" s="1"/>
  <c r="N440" i="28" s="1"/>
  <c r="N452" i="28" s="1"/>
  <c r="N464" i="28" s="1"/>
  <c r="N476" i="28" s="1"/>
  <c r="N488" i="28" s="1"/>
  <c r="N500" i="28" s="1"/>
  <c r="N512" i="28" s="1"/>
  <c r="N524" i="28" s="1"/>
  <c r="N536" i="28" s="1"/>
  <c r="N548" i="28" s="1"/>
  <c r="N560" i="28" s="1"/>
  <c r="N572" i="28" s="1"/>
  <c r="O572" i="28" s="1"/>
  <c r="L44" i="28"/>
  <c r="L56" i="28" s="1"/>
  <c r="J44" i="28"/>
  <c r="E44" i="28"/>
  <c r="N43" i="28"/>
  <c r="N55" i="28" s="1"/>
  <c r="N67" i="28" s="1"/>
  <c r="N79" i="28" s="1"/>
  <c r="N91" i="28" s="1"/>
  <c r="N103" i="28" s="1"/>
  <c r="N115" i="28" s="1"/>
  <c r="J43" i="28"/>
  <c r="E43" i="28"/>
  <c r="N42" i="28"/>
  <c r="N54" i="28" s="1"/>
  <c r="N66" i="28" s="1"/>
  <c r="N78" i="28" s="1"/>
  <c r="N90" i="28" s="1"/>
  <c r="N102" i="28" s="1"/>
  <c r="N114" i="28" s="1"/>
  <c r="N126" i="28" s="1"/>
  <c r="N138" i="28" s="1"/>
  <c r="N150" i="28" s="1"/>
  <c r="N162" i="28" s="1"/>
  <c r="N174" i="28" s="1"/>
  <c r="N186" i="28" s="1"/>
  <c r="N198" i="28" s="1"/>
  <c r="N210" i="28" s="1"/>
  <c r="N222" i="28" s="1"/>
  <c r="N234" i="28" s="1"/>
  <c r="N246" i="28" s="1"/>
  <c r="N258" i="28" s="1"/>
  <c r="N270" i="28" s="1"/>
  <c r="N282" i="28" s="1"/>
  <c r="N294" i="28" s="1"/>
  <c r="N306" i="28" s="1"/>
  <c r="N318" i="28" s="1"/>
  <c r="N330" i="28" s="1"/>
  <c r="N342" i="28" s="1"/>
  <c r="N354" i="28" s="1"/>
  <c r="N366" i="28" s="1"/>
  <c r="N378" i="28" s="1"/>
  <c r="N390" i="28" s="1"/>
  <c r="N402" i="28" s="1"/>
  <c r="N414" i="28" s="1"/>
  <c r="N426" i="28" s="1"/>
  <c r="N438" i="28" s="1"/>
  <c r="N450" i="28" s="1"/>
  <c r="N462" i="28" s="1"/>
  <c r="N474" i="28" s="1"/>
  <c r="N486" i="28" s="1"/>
  <c r="N498" i="28" s="1"/>
  <c r="N510" i="28" s="1"/>
  <c r="N522" i="28" s="1"/>
  <c r="N534" i="28" s="1"/>
  <c r="N546" i="28" s="1"/>
  <c r="N558" i="28" s="1"/>
  <c r="N570" i="28" s="1"/>
  <c r="N582" i="28" s="1"/>
  <c r="O582" i="28" s="1"/>
  <c r="M42" i="28"/>
  <c r="L42" i="28"/>
  <c r="L54" i="28" s="1"/>
  <c r="J42" i="28"/>
  <c r="E42" i="28"/>
  <c r="N41" i="28"/>
  <c r="N53" i="28" s="1"/>
  <c r="N65" i="28" s="1"/>
  <c r="N77" i="28" s="1"/>
  <c r="N89" i="28" s="1"/>
  <c r="N101" i="28" s="1"/>
  <c r="N113" i="28" s="1"/>
  <c r="N125" i="28" s="1"/>
  <c r="N137" i="28" s="1"/>
  <c r="N149" i="28" s="1"/>
  <c r="N161" i="28" s="1"/>
  <c r="N173" i="28" s="1"/>
  <c r="N185" i="28" s="1"/>
  <c r="N197" i="28" s="1"/>
  <c r="N209" i="28" s="1"/>
  <c r="N221" i="28" s="1"/>
  <c r="N233" i="28" s="1"/>
  <c r="N245" i="28" s="1"/>
  <c r="N257" i="28" s="1"/>
  <c r="N269" i="28" s="1"/>
  <c r="N281" i="28" s="1"/>
  <c r="N293" i="28" s="1"/>
  <c r="N305" i="28" s="1"/>
  <c r="N317" i="28" s="1"/>
  <c r="N329" i="28" s="1"/>
  <c r="N341" i="28" s="1"/>
  <c r="N353" i="28" s="1"/>
  <c r="N365" i="28" s="1"/>
  <c r="N377" i="28" s="1"/>
  <c r="N389" i="28" s="1"/>
  <c r="N401" i="28" s="1"/>
  <c r="N413" i="28" s="1"/>
  <c r="N425" i="28" s="1"/>
  <c r="N437" i="28" s="1"/>
  <c r="N449" i="28" s="1"/>
  <c r="N461" i="28" s="1"/>
  <c r="N473" i="28" s="1"/>
  <c r="N485" i="28" s="1"/>
  <c r="N497" i="28" s="1"/>
  <c r="N509" i="28" s="1"/>
  <c r="N521" i="28" s="1"/>
  <c r="N533" i="28" s="1"/>
  <c r="N545" i="28" s="1"/>
  <c r="N557" i="28" s="1"/>
  <c r="N569" i="28" s="1"/>
  <c r="N581" i="28" s="1"/>
  <c r="O581" i="28" s="1"/>
  <c r="M41" i="28"/>
  <c r="L41" i="28"/>
  <c r="L53" i="28" s="1"/>
  <c r="J41" i="28"/>
  <c r="E41" i="28"/>
  <c r="N40" i="28"/>
  <c r="N52" i="28" s="1"/>
  <c r="N64" i="28" s="1"/>
  <c r="N76" i="28" s="1"/>
  <c r="N88" i="28" s="1"/>
  <c r="N100" i="28" s="1"/>
  <c r="N112" i="28" s="1"/>
  <c r="N124" i="28" s="1"/>
  <c r="N136" i="28" s="1"/>
  <c r="N148" i="28" s="1"/>
  <c r="N160" i="28" s="1"/>
  <c r="N172" i="28" s="1"/>
  <c r="N184" i="28" s="1"/>
  <c r="N196" i="28" s="1"/>
  <c r="N208" i="28" s="1"/>
  <c r="N220" i="28" s="1"/>
  <c r="N232" i="28" s="1"/>
  <c r="N244" i="28" s="1"/>
  <c r="N256" i="28" s="1"/>
  <c r="N268" i="28" s="1"/>
  <c r="N280" i="28" s="1"/>
  <c r="N292" i="28" s="1"/>
  <c r="N304" i="28" s="1"/>
  <c r="N316" i="28" s="1"/>
  <c r="N328" i="28" s="1"/>
  <c r="N340" i="28" s="1"/>
  <c r="N352" i="28" s="1"/>
  <c r="N364" i="28" s="1"/>
  <c r="N376" i="28" s="1"/>
  <c r="N388" i="28" s="1"/>
  <c r="N400" i="28" s="1"/>
  <c r="N412" i="28" s="1"/>
  <c r="N424" i="28" s="1"/>
  <c r="N436" i="28" s="1"/>
  <c r="N448" i="28" s="1"/>
  <c r="N460" i="28" s="1"/>
  <c r="N472" i="28" s="1"/>
  <c r="N484" i="28" s="1"/>
  <c r="N496" i="28" s="1"/>
  <c r="N508" i="28" s="1"/>
  <c r="N520" i="28" s="1"/>
  <c r="N532" i="28" s="1"/>
  <c r="N544" i="28" s="1"/>
  <c r="N556" i="28" s="1"/>
  <c r="N568" i="28" s="1"/>
  <c r="N580" i="28" s="1"/>
  <c r="O580" i="28" s="1"/>
  <c r="M40" i="28"/>
  <c r="L40" i="28"/>
  <c r="J40" i="28"/>
  <c r="E40" i="28"/>
  <c r="N39" i="28"/>
  <c r="N51" i="28" s="1"/>
  <c r="N63" i="28" s="1"/>
  <c r="N75" i="28" s="1"/>
  <c r="N87" i="28" s="1"/>
  <c r="N99" i="28" s="1"/>
  <c r="N111" i="28" s="1"/>
  <c r="N123" i="28" s="1"/>
  <c r="N135" i="28" s="1"/>
  <c r="N147" i="28" s="1"/>
  <c r="N159" i="28" s="1"/>
  <c r="N171" i="28" s="1"/>
  <c r="N183" i="28" s="1"/>
  <c r="N195" i="28" s="1"/>
  <c r="N207" i="28" s="1"/>
  <c r="N219" i="28" s="1"/>
  <c r="N231" i="28" s="1"/>
  <c r="N243" i="28" s="1"/>
  <c r="N255" i="28" s="1"/>
  <c r="N267" i="28" s="1"/>
  <c r="N279" i="28" s="1"/>
  <c r="N291" i="28" s="1"/>
  <c r="N303" i="28" s="1"/>
  <c r="N315" i="28" s="1"/>
  <c r="N327" i="28" s="1"/>
  <c r="N339" i="28" s="1"/>
  <c r="N351" i="28" s="1"/>
  <c r="N363" i="28" s="1"/>
  <c r="N375" i="28" s="1"/>
  <c r="N387" i="28" s="1"/>
  <c r="N399" i="28" s="1"/>
  <c r="N411" i="28" s="1"/>
  <c r="N423" i="28" s="1"/>
  <c r="N435" i="28" s="1"/>
  <c r="N447" i="28" s="1"/>
  <c r="N459" i="28" s="1"/>
  <c r="N471" i="28" s="1"/>
  <c r="N483" i="28" s="1"/>
  <c r="N495" i="28" s="1"/>
  <c r="N507" i="28" s="1"/>
  <c r="N519" i="28" s="1"/>
  <c r="N531" i="28" s="1"/>
  <c r="N543" i="28" s="1"/>
  <c r="N555" i="28" s="1"/>
  <c r="N567" i="28" s="1"/>
  <c r="N579" i="28" s="1"/>
  <c r="O579" i="28" s="1"/>
  <c r="M39" i="28"/>
  <c r="L39" i="28"/>
  <c r="J39" i="28"/>
  <c r="E39" i="28"/>
  <c r="N38" i="28"/>
  <c r="N50" i="28" s="1"/>
  <c r="N62" i="28" s="1"/>
  <c r="N74" i="28" s="1"/>
  <c r="N86" i="28" s="1"/>
  <c r="M38" i="28"/>
  <c r="M50" i="28" s="1"/>
  <c r="M62" i="28" s="1"/>
  <c r="M74" i="28" s="1"/>
  <c r="M86" i="28" s="1"/>
  <c r="M98" i="28" s="1"/>
  <c r="M110" i="28" s="1"/>
  <c r="M122" i="28" s="1"/>
  <c r="M134" i="28" s="1"/>
  <c r="M146" i="28" s="1"/>
  <c r="M158" i="28" s="1"/>
  <c r="M170" i="28" s="1"/>
  <c r="M182" i="28" s="1"/>
  <c r="M194" i="28" s="1"/>
  <c r="M206" i="28" s="1"/>
  <c r="M218" i="28" s="1"/>
  <c r="M230" i="28" s="1"/>
  <c r="M242" i="28" s="1"/>
  <c r="M254" i="28" s="1"/>
  <c r="M266" i="28" s="1"/>
  <c r="M278" i="28" s="1"/>
  <c r="M290" i="28" s="1"/>
  <c r="M302" i="28" s="1"/>
  <c r="M314" i="28" s="1"/>
  <c r="M326" i="28" s="1"/>
  <c r="M338" i="28" s="1"/>
  <c r="M350" i="28" s="1"/>
  <c r="M362" i="28" s="1"/>
  <c r="M374" i="28" s="1"/>
  <c r="M386" i="28" s="1"/>
  <c r="M398" i="28" s="1"/>
  <c r="M410" i="28" s="1"/>
  <c r="M422" i="28" s="1"/>
  <c r="M434" i="28" s="1"/>
  <c r="M446" i="28" s="1"/>
  <c r="M458" i="28" s="1"/>
  <c r="M470" i="28" s="1"/>
  <c r="M482" i="28" s="1"/>
  <c r="M494" i="28" s="1"/>
  <c r="M506" i="28" s="1"/>
  <c r="M518" i="28" s="1"/>
  <c r="M530" i="28" s="1"/>
  <c r="M542" i="28" s="1"/>
  <c r="M554" i="28" s="1"/>
  <c r="M566" i="28" s="1"/>
  <c r="M578" i="28" s="1"/>
  <c r="L38" i="28"/>
  <c r="L50" i="28" s="1"/>
  <c r="E38" i="28"/>
  <c r="N37" i="28"/>
  <c r="M37" i="28"/>
  <c r="M49" i="28" s="1"/>
  <c r="M61" i="28" s="1"/>
  <c r="M73" i="28" s="1"/>
  <c r="M85" i="28" s="1"/>
  <c r="M97" i="28" s="1"/>
  <c r="M109" i="28" s="1"/>
  <c r="M121" i="28" s="1"/>
  <c r="M133" i="28" s="1"/>
  <c r="M145" i="28" s="1"/>
  <c r="M157" i="28" s="1"/>
  <c r="M169" i="28" s="1"/>
  <c r="M181" i="28" s="1"/>
  <c r="M193" i="28" s="1"/>
  <c r="M205" i="28" s="1"/>
  <c r="M217" i="28" s="1"/>
  <c r="M229" i="28" s="1"/>
  <c r="M241" i="28" s="1"/>
  <c r="M253" i="28" s="1"/>
  <c r="M265" i="28" s="1"/>
  <c r="M277" i="28" s="1"/>
  <c r="M289" i="28" s="1"/>
  <c r="M301" i="28" s="1"/>
  <c r="M313" i="28" s="1"/>
  <c r="M325" i="28" s="1"/>
  <c r="M337" i="28" s="1"/>
  <c r="M349" i="28" s="1"/>
  <c r="M361" i="28" s="1"/>
  <c r="M373" i="28" s="1"/>
  <c r="M385" i="28" s="1"/>
  <c r="M397" i="28" s="1"/>
  <c r="M409" i="28" s="1"/>
  <c r="M421" i="28" s="1"/>
  <c r="M433" i="28" s="1"/>
  <c r="M445" i="28" s="1"/>
  <c r="M457" i="28" s="1"/>
  <c r="M469" i="28" s="1"/>
  <c r="M481" i="28" s="1"/>
  <c r="M493" i="28" s="1"/>
  <c r="M505" i="28" s="1"/>
  <c r="M517" i="28" s="1"/>
  <c r="M529" i="28" s="1"/>
  <c r="M541" i="28" s="1"/>
  <c r="M553" i="28" s="1"/>
  <c r="M565" i="28" s="1"/>
  <c r="M577" i="28" s="1"/>
  <c r="L37" i="28"/>
  <c r="E37" i="28"/>
  <c r="N36" i="28"/>
  <c r="M36" i="28"/>
  <c r="M48" i="28" s="1"/>
  <c r="M60" i="28" s="1"/>
  <c r="M72" i="28" s="1"/>
  <c r="M84" i="28" s="1"/>
  <c r="M96" i="28" s="1"/>
  <c r="M108" i="28" s="1"/>
  <c r="M120" i="28" s="1"/>
  <c r="M132" i="28" s="1"/>
  <c r="M144" i="28" s="1"/>
  <c r="M156" i="28" s="1"/>
  <c r="M168" i="28" s="1"/>
  <c r="M180" i="28" s="1"/>
  <c r="M192" i="28" s="1"/>
  <c r="M204" i="28" s="1"/>
  <c r="M216" i="28" s="1"/>
  <c r="M228" i="28" s="1"/>
  <c r="M240" i="28" s="1"/>
  <c r="M252" i="28" s="1"/>
  <c r="M264" i="28" s="1"/>
  <c r="M276" i="28" s="1"/>
  <c r="M288" i="28" s="1"/>
  <c r="M300" i="28" s="1"/>
  <c r="M312" i="28" s="1"/>
  <c r="M324" i="28" s="1"/>
  <c r="M336" i="28" s="1"/>
  <c r="M348" i="28" s="1"/>
  <c r="M360" i="28" s="1"/>
  <c r="M372" i="28" s="1"/>
  <c r="M384" i="28" s="1"/>
  <c r="M396" i="28" s="1"/>
  <c r="M408" i="28" s="1"/>
  <c r="M420" i="28" s="1"/>
  <c r="M432" i="28" s="1"/>
  <c r="M444" i="28" s="1"/>
  <c r="M456" i="28" s="1"/>
  <c r="M468" i="28" s="1"/>
  <c r="M480" i="28" s="1"/>
  <c r="M492" i="28" s="1"/>
  <c r="M504" i="28" s="1"/>
  <c r="M516" i="28" s="1"/>
  <c r="M528" i="28" s="1"/>
  <c r="M540" i="28" s="1"/>
  <c r="M552" i="28" s="1"/>
  <c r="M564" i="28" s="1"/>
  <c r="M576" i="28" s="1"/>
  <c r="L36" i="28"/>
  <c r="E36" i="28"/>
  <c r="O35" i="28"/>
  <c r="N35" i="28"/>
  <c r="M35" i="28"/>
  <c r="M47" i="28" s="1"/>
  <c r="M59" i="28" s="1"/>
  <c r="M71" i="28" s="1"/>
  <c r="M83" i="28" s="1"/>
  <c r="M95" i="28" s="1"/>
  <c r="M107" i="28" s="1"/>
  <c r="M119" i="28" s="1"/>
  <c r="M131" i="28" s="1"/>
  <c r="M143" i="28" s="1"/>
  <c r="M155" i="28" s="1"/>
  <c r="M167" i="28" s="1"/>
  <c r="M179" i="28" s="1"/>
  <c r="M191" i="28" s="1"/>
  <c r="M203" i="28" s="1"/>
  <c r="M215" i="28" s="1"/>
  <c r="M227" i="28" s="1"/>
  <c r="M239" i="28" s="1"/>
  <c r="M251" i="28" s="1"/>
  <c r="M263" i="28" s="1"/>
  <c r="M275" i="28" s="1"/>
  <c r="M287" i="28" s="1"/>
  <c r="M299" i="28" s="1"/>
  <c r="M311" i="28" s="1"/>
  <c r="M323" i="28" s="1"/>
  <c r="M335" i="28" s="1"/>
  <c r="M347" i="28" s="1"/>
  <c r="M359" i="28" s="1"/>
  <c r="M371" i="28" s="1"/>
  <c r="M383" i="28" s="1"/>
  <c r="M395" i="28" s="1"/>
  <c r="M407" i="28" s="1"/>
  <c r="M419" i="28" s="1"/>
  <c r="M431" i="28" s="1"/>
  <c r="M443" i="28" s="1"/>
  <c r="M455" i="28" s="1"/>
  <c r="M467" i="28" s="1"/>
  <c r="M479" i="28" s="1"/>
  <c r="M491" i="28" s="1"/>
  <c r="M503" i="28" s="1"/>
  <c r="M515" i="28" s="1"/>
  <c r="M527" i="28" s="1"/>
  <c r="M539" i="28" s="1"/>
  <c r="M551" i="28" s="1"/>
  <c r="M563" i="28" s="1"/>
  <c r="M575" i="28" s="1"/>
  <c r="L35" i="28"/>
  <c r="F35" i="28"/>
  <c r="E35" i="28"/>
  <c r="O34" i="28"/>
  <c r="N34" i="28"/>
  <c r="M34" i="28"/>
  <c r="M46" i="28" s="1"/>
  <c r="L34" i="28"/>
  <c r="F34" i="28"/>
  <c r="E34" i="28"/>
  <c r="A34" i="28"/>
  <c r="O33" i="28"/>
  <c r="N33" i="28"/>
  <c r="M33" i="28"/>
  <c r="M45" i="28" s="1"/>
  <c r="M57" i="28" s="1"/>
  <c r="M69" i="28" s="1"/>
  <c r="M81" i="28" s="1"/>
  <c r="M93" i="28" s="1"/>
  <c r="M105" i="28" s="1"/>
  <c r="M117" i="28" s="1"/>
  <c r="M129" i="28" s="1"/>
  <c r="M141" i="28" s="1"/>
  <c r="M153" i="28" s="1"/>
  <c r="M165" i="28" s="1"/>
  <c r="M177" i="28" s="1"/>
  <c r="M189" i="28" s="1"/>
  <c r="M201" i="28" s="1"/>
  <c r="M213" i="28" s="1"/>
  <c r="M225" i="28" s="1"/>
  <c r="M237" i="28" s="1"/>
  <c r="M249" i="28" s="1"/>
  <c r="M261" i="28" s="1"/>
  <c r="M273" i="28" s="1"/>
  <c r="M285" i="28" s="1"/>
  <c r="M297" i="28" s="1"/>
  <c r="M309" i="28" s="1"/>
  <c r="M321" i="28" s="1"/>
  <c r="M333" i="28" s="1"/>
  <c r="M345" i="28" s="1"/>
  <c r="M357" i="28" s="1"/>
  <c r="M369" i="28" s="1"/>
  <c r="M381" i="28" s="1"/>
  <c r="M393" i="28" s="1"/>
  <c r="M405" i="28" s="1"/>
  <c r="M417" i="28" s="1"/>
  <c r="M429" i="28" s="1"/>
  <c r="M441" i="28" s="1"/>
  <c r="M453" i="28" s="1"/>
  <c r="M465" i="28" s="1"/>
  <c r="M477" i="28" s="1"/>
  <c r="M489" i="28" s="1"/>
  <c r="M501" i="28" s="1"/>
  <c r="M513" i="28" s="1"/>
  <c r="M525" i="28" s="1"/>
  <c r="M537" i="28" s="1"/>
  <c r="M549" i="28" s="1"/>
  <c r="M561" i="28" s="1"/>
  <c r="M573" i="28" s="1"/>
  <c r="L33" i="28"/>
  <c r="F33" i="28"/>
  <c r="E33" i="28"/>
  <c r="A33" i="28"/>
  <c r="O32" i="28"/>
  <c r="N32" i="28"/>
  <c r="M32" i="28"/>
  <c r="M44" i="28" s="1"/>
  <c r="L32" i="28"/>
  <c r="F32" i="28"/>
  <c r="E32" i="28"/>
  <c r="O31" i="28"/>
  <c r="N31" i="28"/>
  <c r="M31" i="28"/>
  <c r="M43" i="28" s="1"/>
  <c r="M55" i="28" s="1"/>
  <c r="M67" i="28" s="1"/>
  <c r="M79" i="28" s="1"/>
  <c r="M91" i="28" s="1"/>
  <c r="M103" i="28" s="1"/>
  <c r="M115" i="28" s="1"/>
  <c r="M127" i="28" s="1"/>
  <c r="M139" i="28" s="1"/>
  <c r="M151" i="28" s="1"/>
  <c r="M163" i="28" s="1"/>
  <c r="M175" i="28" s="1"/>
  <c r="M187" i="28" s="1"/>
  <c r="M199" i="28" s="1"/>
  <c r="M211" i="28" s="1"/>
  <c r="M223" i="28" s="1"/>
  <c r="M235" i="28" s="1"/>
  <c r="M247" i="28" s="1"/>
  <c r="M259" i="28" s="1"/>
  <c r="M271" i="28" s="1"/>
  <c r="M283" i="28" s="1"/>
  <c r="M295" i="28" s="1"/>
  <c r="M307" i="28" s="1"/>
  <c r="M319" i="28" s="1"/>
  <c r="M331" i="28" s="1"/>
  <c r="M343" i="28" s="1"/>
  <c r="M355" i="28" s="1"/>
  <c r="M367" i="28" s="1"/>
  <c r="M379" i="28" s="1"/>
  <c r="M391" i="28" s="1"/>
  <c r="M403" i="28" s="1"/>
  <c r="M415" i="28" s="1"/>
  <c r="M427" i="28" s="1"/>
  <c r="M439" i="28" s="1"/>
  <c r="M451" i="28" s="1"/>
  <c r="M463" i="28" s="1"/>
  <c r="M475" i="28" s="1"/>
  <c r="M487" i="28" s="1"/>
  <c r="M499" i="28" s="1"/>
  <c r="M511" i="28" s="1"/>
  <c r="M523" i="28" s="1"/>
  <c r="M535" i="28" s="1"/>
  <c r="M547" i="28" s="1"/>
  <c r="M559" i="28" s="1"/>
  <c r="M571" i="28" s="1"/>
  <c r="L31" i="28"/>
  <c r="L43" i="28" s="1"/>
  <c r="F31" i="28"/>
  <c r="E31" i="28"/>
  <c r="O30" i="28"/>
  <c r="E30" i="28"/>
  <c r="F30" i="28" s="1"/>
  <c r="O29" i="28"/>
  <c r="F29" i="28"/>
  <c r="E29" i="28"/>
  <c r="O28" i="28"/>
  <c r="E28" i="28"/>
  <c r="F28" i="28" s="1"/>
  <c r="O27" i="28"/>
  <c r="F27" i="28"/>
  <c r="E27" i="28"/>
  <c r="O26" i="28"/>
  <c r="E26" i="28"/>
  <c r="F26" i="28" s="1"/>
  <c r="B26" i="28"/>
  <c r="B30" i="28" s="1"/>
  <c r="B34" i="28" s="1"/>
  <c r="B38" i="28" s="1"/>
  <c r="B42" i="28" s="1"/>
  <c r="B46" i="28" s="1"/>
  <c r="B50" i="28" s="1"/>
  <c r="B54" i="28" s="1"/>
  <c r="B58" i="28" s="1"/>
  <c r="B62" i="28" s="1"/>
  <c r="B66" i="28" s="1"/>
  <c r="B70" i="28" s="1"/>
  <c r="B74" i="28" s="1"/>
  <c r="B78" i="28" s="1"/>
  <c r="B82" i="28" s="1"/>
  <c r="B86" i="28" s="1"/>
  <c r="B90" i="28" s="1"/>
  <c r="B94" i="28" s="1"/>
  <c r="B98" i="28" s="1"/>
  <c r="B102" i="28" s="1"/>
  <c r="B106" i="28" s="1"/>
  <c r="B110" i="28" s="1"/>
  <c r="B114" i="28" s="1"/>
  <c r="B118" i="28" s="1"/>
  <c r="B122" i="28" s="1"/>
  <c r="B126" i="28" s="1"/>
  <c r="B130" i="28" s="1"/>
  <c r="B134" i="28" s="1"/>
  <c r="B138" i="28" s="1"/>
  <c r="B142" i="28" s="1"/>
  <c r="B146" i="28" s="1"/>
  <c r="B150" i="28" s="1"/>
  <c r="B154" i="28" s="1"/>
  <c r="B158" i="28" s="1"/>
  <c r="B162" i="28" s="1"/>
  <c r="B166" i="28" s="1"/>
  <c r="B170" i="28" s="1"/>
  <c r="B174" i="28" s="1"/>
  <c r="B178" i="28" s="1"/>
  <c r="B182" i="28" s="1"/>
  <c r="B186" i="28" s="1"/>
  <c r="B190" i="28" s="1"/>
  <c r="B194" i="28" s="1"/>
  <c r="B198" i="28" s="1"/>
  <c r="B202" i="28" s="1"/>
  <c r="A26" i="28"/>
  <c r="A30" i="28" s="1"/>
  <c r="O25" i="28"/>
  <c r="F25" i="28"/>
  <c r="E25" i="28"/>
  <c r="C25" i="28"/>
  <c r="B25" i="28"/>
  <c r="B29" i="28" s="1"/>
  <c r="B33" i="28" s="1"/>
  <c r="B37" i="28" s="1"/>
  <c r="B41" i="28" s="1"/>
  <c r="B45" i="28" s="1"/>
  <c r="B49" i="28" s="1"/>
  <c r="B53" i="28" s="1"/>
  <c r="B57" i="28" s="1"/>
  <c r="B61" i="28" s="1"/>
  <c r="B65" i="28" s="1"/>
  <c r="B69" i="28" s="1"/>
  <c r="B73" i="28" s="1"/>
  <c r="B77" i="28" s="1"/>
  <c r="B81" i="28" s="1"/>
  <c r="B85" i="28" s="1"/>
  <c r="B89" i="28" s="1"/>
  <c r="B93" i="28" s="1"/>
  <c r="B97" i="28" s="1"/>
  <c r="B101" i="28" s="1"/>
  <c r="B105" i="28" s="1"/>
  <c r="B109" i="28" s="1"/>
  <c r="B113" i="28" s="1"/>
  <c r="B117" i="28" s="1"/>
  <c r="B121" i="28" s="1"/>
  <c r="B125" i="28" s="1"/>
  <c r="B129" i="28" s="1"/>
  <c r="B133" i="28" s="1"/>
  <c r="B137" i="28" s="1"/>
  <c r="B141" i="28" s="1"/>
  <c r="B145" i="28" s="1"/>
  <c r="B149" i="28" s="1"/>
  <c r="B153" i="28" s="1"/>
  <c r="B157" i="28" s="1"/>
  <c r="B161" i="28" s="1"/>
  <c r="B165" i="28" s="1"/>
  <c r="B169" i="28" s="1"/>
  <c r="B173" i="28" s="1"/>
  <c r="B177" i="28" s="1"/>
  <c r="B181" i="28" s="1"/>
  <c r="B185" i="28" s="1"/>
  <c r="B189" i="28" s="1"/>
  <c r="B193" i="28" s="1"/>
  <c r="B197" i="28" s="1"/>
  <c r="B201" i="28" s="1"/>
  <c r="A25" i="28"/>
  <c r="A29" i="28" s="1"/>
  <c r="O24" i="28"/>
  <c r="E24" i="28"/>
  <c r="F24" i="28" s="1"/>
  <c r="B24" i="28"/>
  <c r="C24" i="28" s="1"/>
  <c r="A24" i="28"/>
  <c r="A28" i="28" s="1"/>
  <c r="A32" i="28" s="1"/>
  <c r="O23" i="28"/>
  <c r="F23" i="28"/>
  <c r="E23" i="28"/>
  <c r="B23" i="28"/>
  <c r="B27" i="28" s="1"/>
  <c r="B31" i="28" s="1"/>
  <c r="B35" i="28" s="1"/>
  <c r="B39" i="28" s="1"/>
  <c r="B43" i="28" s="1"/>
  <c r="B47" i="28" s="1"/>
  <c r="B51" i="28" s="1"/>
  <c r="B55" i="28" s="1"/>
  <c r="B59" i="28" s="1"/>
  <c r="B63" i="28" s="1"/>
  <c r="B67" i="28" s="1"/>
  <c r="B71" i="28" s="1"/>
  <c r="B75" i="28" s="1"/>
  <c r="B79" i="28" s="1"/>
  <c r="B83" i="28" s="1"/>
  <c r="B87" i="28" s="1"/>
  <c r="B91" i="28" s="1"/>
  <c r="B95" i="28" s="1"/>
  <c r="B99" i="28" s="1"/>
  <c r="B103" i="28" s="1"/>
  <c r="B107" i="28" s="1"/>
  <c r="B111" i="28" s="1"/>
  <c r="B115" i="28" s="1"/>
  <c r="B119" i="28" s="1"/>
  <c r="B123" i="28" s="1"/>
  <c r="B127" i="28" s="1"/>
  <c r="B131" i="28" s="1"/>
  <c r="B135" i="28" s="1"/>
  <c r="B139" i="28" s="1"/>
  <c r="B143" i="28" s="1"/>
  <c r="B147" i="28" s="1"/>
  <c r="B151" i="28" s="1"/>
  <c r="B155" i="28" s="1"/>
  <c r="B159" i="28" s="1"/>
  <c r="B163" i="28" s="1"/>
  <c r="B167" i="28" s="1"/>
  <c r="B171" i="28" s="1"/>
  <c r="B175" i="28" s="1"/>
  <c r="B179" i="28" s="1"/>
  <c r="B183" i="28" s="1"/>
  <c r="B187" i="28" s="1"/>
  <c r="B191" i="28" s="1"/>
  <c r="B195" i="28" s="1"/>
  <c r="B199" i="28" s="1"/>
  <c r="A23" i="28"/>
  <c r="O22" i="28"/>
  <c r="E22" i="28"/>
  <c r="F22" i="28" s="1"/>
  <c r="C22" i="28"/>
  <c r="O21" i="28"/>
  <c r="F21" i="28"/>
  <c r="E21" i="28"/>
  <c r="C21" i="28"/>
  <c r="O20" i="28"/>
  <c r="E20" i="28"/>
  <c r="F20" i="28" s="1"/>
  <c r="C20" i="28"/>
  <c r="O19" i="28"/>
  <c r="F19" i="28"/>
  <c r="E19" i="28"/>
  <c r="C19" i="28"/>
  <c r="P29" i="28" s="1"/>
  <c r="E18" i="28"/>
  <c r="F18" i="28" s="1"/>
  <c r="C18" i="28"/>
  <c r="F17" i="28"/>
  <c r="E17" i="28"/>
  <c r="C17" i="28"/>
  <c r="E16" i="28"/>
  <c r="F16" i="28" s="1"/>
  <c r="C16" i="28"/>
  <c r="F15" i="28"/>
  <c r="E15" i="28"/>
  <c r="C15" i="28"/>
  <c r="K51" i="25"/>
  <c r="J51" i="25"/>
  <c r="I51" i="25"/>
  <c r="H51" i="25"/>
  <c r="G51" i="25"/>
  <c r="F51" i="25"/>
  <c r="E51" i="25"/>
  <c r="D51" i="25"/>
  <c r="C51" i="25"/>
  <c r="G22" i="25"/>
  <c r="G20" i="25"/>
  <c r="G21" i="25" s="1"/>
  <c r="G18" i="25"/>
  <c r="G19" i="25" s="1"/>
  <c r="G16" i="25"/>
  <c r="G17" i="25" s="1"/>
  <c r="K15" i="25"/>
  <c r="K16" i="25" s="1"/>
  <c r="K17" i="25" s="1"/>
  <c r="K18" i="25" s="1"/>
  <c r="K19" i="25" s="1"/>
  <c r="K20" i="25" s="1"/>
  <c r="K21" i="25" s="1"/>
  <c r="K22" i="25" s="1"/>
  <c r="K23" i="25" s="1"/>
  <c r="K24" i="25" s="1"/>
  <c r="K25" i="25" s="1"/>
  <c r="K26" i="25" s="1"/>
  <c r="K27" i="25" s="1"/>
  <c r="K28" i="25" s="1"/>
  <c r="K29" i="25" s="1"/>
  <c r="K30" i="25" s="1"/>
  <c r="K31" i="25" s="1"/>
  <c r="K32" i="25" s="1"/>
  <c r="K33" i="25" s="1"/>
  <c r="K34" i="25" s="1"/>
  <c r="K35" i="25" s="1"/>
  <c r="G15" i="25"/>
  <c r="K14" i="25"/>
  <c r="I14" i="25"/>
  <c r="H14" i="25"/>
  <c r="K13" i="25"/>
  <c r="H13" i="25"/>
  <c r="K12" i="25"/>
  <c r="H12" i="25"/>
  <c r="K11" i="25"/>
  <c r="H11" i="25"/>
  <c r="K10" i="25"/>
  <c r="H10" i="25"/>
  <c r="K9" i="25"/>
  <c r="H9" i="25"/>
  <c r="K8" i="25"/>
  <c r="H8" i="25"/>
  <c r="K7" i="25"/>
  <c r="H7" i="25"/>
  <c r="K6" i="25"/>
  <c r="H6" i="25"/>
  <c r="K5" i="25"/>
  <c r="B51" i="25" s="1"/>
  <c r="I541" i="24"/>
  <c r="I554" i="24" s="1"/>
  <c r="I567" i="24" s="1"/>
  <c r="I525" i="24"/>
  <c r="I538" i="24" s="1"/>
  <c r="I551" i="24" s="1"/>
  <c r="I564" i="24" s="1"/>
  <c r="I577" i="24" s="1"/>
  <c r="F515" i="24"/>
  <c r="F527" i="24" s="1"/>
  <c r="F539" i="24" s="1"/>
  <c r="F551" i="24" s="1"/>
  <c r="F563" i="24" s="1"/>
  <c r="F575" i="24" s="1"/>
  <c r="I509" i="24"/>
  <c r="I522" i="24" s="1"/>
  <c r="I535" i="24" s="1"/>
  <c r="I548" i="24" s="1"/>
  <c r="I561" i="24" s="1"/>
  <c r="I574" i="24" s="1"/>
  <c r="I493" i="24"/>
  <c r="I506" i="24" s="1"/>
  <c r="I519" i="24" s="1"/>
  <c r="I532" i="24" s="1"/>
  <c r="I545" i="24" s="1"/>
  <c r="I558" i="24" s="1"/>
  <c r="I571" i="24" s="1"/>
  <c r="E486" i="24"/>
  <c r="E498" i="24" s="1"/>
  <c r="E510" i="24" s="1"/>
  <c r="E522" i="24" s="1"/>
  <c r="E534" i="24" s="1"/>
  <c r="E546" i="24" s="1"/>
  <c r="E558" i="24" s="1"/>
  <c r="E570" i="24" s="1"/>
  <c r="F483" i="24"/>
  <c r="F495" i="24" s="1"/>
  <c r="F507" i="24" s="1"/>
  <c r="F519" i="24" s="1"/>
  <c r="F531" i="24" s="1"/>
  <c r="F543" i="24" s="1"/>
  <c r="F555" i="24" s="1"/>
  <c r="F567" i="24" s="1"/>
  <c r="I477" i="24"/>
  <c r="I490" i="24" s="1"/>
  <c r="I503" i="24" s="1"/>
  <c r="I516" i="24" s="1"/>
  <c r="I529" i="24" s="1"/>
  <c r="I542" i="24" s="1"/>
  <c r="I555" i="24" s="1"/>
  <c r="I568" i="24" s="1"/>
  <c r="F467" i="24"/>
  <c r="F479" i="24" s="1"/>
  <c r="F491" i="24" s="1"/>
  <c r="F503" i="24" s="1"/>
  <c r="N462" i="24"/>
  <c r="N474" i="24" s="1"/>
  <c r="N486" i="24" s="1"/>
  <c r="N498" i="24" s="1"/>
  <c r="N510" i="24" s="1"/>
  <c r="N522" i="24" s="1"/>
  <c r="N534" i="24" s="1"/>
  <c r="N546" i="24" s="1"/>
  <c r="I461" i="24"/>
  <c r="I474" i="24" s="1"/>
  <c r="I487" i="24" s="1"/>
  <c r="I500" i="24" s="1"/>
  <c r="I513" i="24" s="1"/>
  <c r="I526" i="24" s="1"/>
  <c r="I539" i="24" s="1"/>
  <c r="I552" i="24" s="1"/>
  <c r="I565" i="24" s="1"/>
  <c r="I457" i="24"/>
  <c r="I470" i="24" s="1"/>
  <c r="I483" i="24" s="1"/>
  <c r="I496" i="24" s="1"/>
  <c r="B457" i="24"/>
  <c r="B469" i="24" s="1"/>
  <c r="B481" i="24" s="1"/>
  <c r="B493" i="24" s="1"/>
  <c r="B505" i="24" s="1"/>
  <c r="B517" i="24" s="1"/>
  <c r="B529" i="24" s="1"/>
  <c r="B541" i="24" s="1"/>
  <c r="B553" i="24" s="1"/>
  <c r="I453" i="24"/>
  <c r="I466" i="24" s="1"/>
  <c r="I479" i="24" s="1"/>
  <c r="I492" i="24" s="1"/>
  <c r="I505" i="24" s="1"/>
  <c r="I518" i="24" s="1"/>
  <c r="I531" i="24" s="1"/>
  <c r="I544" i="24" s="1"/>
  <c r="I557" i="24" s="1"/>
  <c r="I570" i="24" s="1"/>
  <c r="F451" i="24"/>
  <c r="F463" i="24" s="1"/>
  <c r="F475" i="24" s="1"/>
  <c r="F487" i="24" s="1"/>
  <c r="F499" i="24" s="1"/>
  <c r="F511" i="24" s="1"/>
  <c r="F523" i="24" s="1"/>
  <c r="F535" i="24" s="1"/>
  <c r="F547" i="24" s="1"/>
  <c r="F559" i="24" s="1"/>
  <c r="F571" i="24" s="1"/>
  <c r="I449" i="24"/>
  <c r="I462" i="24" s="1"/>
  <c r="I475" i="24" s="1"/>
  <c r="I488" i="24" s="1"/>
  <c r="I501" i="24" s="1"/>
  <c r="I514" i="24" s="1"/>
  <c r="I527" i="24" s="1"/>
  <c r="I540" i="24" s="1"/>
  <c r="I553" i="24" s="1"/>
  <c r="I566" i="24" s="1"/>
  <c r="I446" i="24"/>
  <c r="I459" i="24" s="1"/>
  <c r="I472" i="24" s="1"/>
  <c r="I485" i="24" s="1"/>
  <c r="I498" i="24" s="1"/>
  <c r="I511" i="24" s="1"/>
  <c r="I524" i="24" s="1"/>
  <c r="I537" i="24" s="1"/>
  <c r="I550" i="24" s="1"/>
  <c r="I563" i="24" s="1"/>
  <c r="I576" i="24" s="1"/>
  <c r="I445" i="24"/>
  <c r="I458" i="24" s="1"/>
  <c r="I471" i="24" s="1"/>
  <c r="I484" i="24" s="1"/>
  <c r="I497" i="24" s="1"/>
  <c r="I510" i="24" s="1"/>
  <c r="I523" i="24" s="1"/>
  <c r="I536" i="24" s="1"/>
  <c r="I549" i="24" s="1"/>
  <c r="I562" i="24" s="1"/>
  <c r="I575" i="24" s="1"/>
  <c r="B445" i="24"/>
  <c r="A445" i="24"/>
  <c r="A457" i="24" s="1"/>
  <c r="I444" i="24"/>
  <c r="B444" i="24"/>
  <c r="B456" i="24" s="1"/>
  <c r="B468" i="24" s="1"/>
  <c r="B480" i="24" s="1"/>
  <c r="B492" i="24" s="1"/>
  <c r="B504" i="24" s="1"/>
  <c r="B516" i="24" s="1"/>
  <c r="B528" i="24" s="1"/>
  <c r="B540" i="24" s="1"/>
  <c r="B552" i="24" s="1"/>
  <c r="A444" i="24"/>
  <c r="I443" i="24"/>
  <c r="I456" i="24" s="1"/>
  <c r="I469" i="24" s="1"/>
  <c r="I482" i="24" s="1"/>
  <c r="I495" i="24" s="1"/>
  <c r="I508" i="24" s="1"/>
  <c r="I521" i="24" s="1"/>
  <c r="I534" i="24" s="1"/>
  <c r="I547" i="24" s="1"/>
  <c r="I560" i="24" s="1"/>
  <c r="I573" i="24" s="1"/>
  <c r="B443" i="24"/>
  <c r="B455" i="24" s="1"/>
  <c r="B467" i="24" s="1"/>
  <c r="B479" i="24" s="1"/>
  <c r="B491" i="24" s="1"/>
  <c r="B503" i="24" s="1"/>
  <c r="B515" i="24" s="1"/>
  <c r="B527" i="24" s="1"/>
  <c r="B539" i="24" s="1"/>
  <c r="B551" i="24" s="1"/>
  <c r="A443" i="24"/>
  <c r="I442" i="24"/>
  <c r="I455" i="24" s="1"/>
  <c r="I468" i="24" s="1"/>
  <c r="I481" i="24" s="1"/>
  <c r="I494" i="24" s="1"/>
  <c r="I507" i="24" s="1"/>
  <c r="I520" i="24" s="1"/>
  <c r="I533" i="24" s="1"/>
  <c r="I546" i="24" s="1"/>
  <c r="I559" i="24" s="1"/>
  <c r="I572" i="24" s="1"/>
  <c r="B442" i="24"/>
  <c r="B454" i="24" s="1"/>
  <c r="B466" i="24" s="1"/>
  <c r="B478" i="24" s="1"/>
  <c r="B490" i="24" s="1"/>
  <c r="B502" i="24" s="1"/>
  <c r="B514" i="24" s="1"/>
  <c r="B526" i="24" s="1"/>
  <c r="B538" i="24" s="1"/>
  <c r="B550" i="24" s="1"/>
  <c r="A442" i="24"/>
  <c r="A454" i="24" s="1"/>
  <c r="I441" i="24"/>
  <c r="I454" i="24" s="1"/>
  <c r="I467" i="24" s="1"/>
  <c r="I480" i="24" s="1"/>
  <c r="B441" i="24"/>
  <c r="B453" i="24" s="1"/>
  <c r="B465" i="24" s="1"/>
  <c r="B477" i="24" s="1"/>
  <c r="B489" i="24" s="1"/>
  <c r="B501" i="24" s="1"/>
  <c r="B513" i="24" s="1"/>
  <c r="B525" i="24" s="1"/>
  <c r="B537" i="24" s="1"/>
  <c r="B549" i="24" s="1"/>
  <c r="A441" i="24"/>
  <c r="A453" i="24" s="1"/>
  <c r="I440" i="24"/>
  <c r="B440" i="24"/>
  <c r="B452" i="24" s="1"/>
  <c r="B464" i="24" s="1"/>
  <c r="B476" i="24" s="1"/>
  <c r="B488" i="24" s="1"/>
  <c r="B500" i="24" s="1"/>
  <c r="B512" i="24" s="1"/>
  <c r="B524" i="24" s="1"/>
  <c r="B536" i="24" s="1"/>
  <c r="B548" i="24" s="1"/>
  <c r="A440" i="24"/>
  <c r="I439" i="24"/>
  <c r="I452" i="24" s="1"/>
  <c r="I465" i="24" s="1"/>
  <c r="I478" i="24" s="1"/>
  <c r="I491" i="24" s="1"/>
  <c r="I504" i="24" s="1"/>
  <c r="I517" i="24" s="1"/>
  <c r="I530" i="24" s="1"/>
  <c r="I543" i="24" s="1"/>
  <c r="I556" i="24" s="1"/>
  <c r="I569" i="24" s="1"/>
  <c r="B439" i="24"/>
  <c r="B451" i="24" s="1"/>
  <c r="B463" i="24" s="1"/>
  <c r="B475" i="24" s="1"/>
  <c r="B487" i="24" s="1"/>
  <c r="B499" i="24" s="1"/>
  <c r="B511" i="24" s="1"/>
  <c r="B523" i="24" s="1"/>
  <c r="B535" i="24" s="1"/>
  <c r="B547" i="24" s="1"/>
  <c r="A439" i="24"/>
  <c r="I438" i="24"/>
  <c r="I451" i="24" s="1"/>
  <c r="I464" i="24" s="1"/>
  <c r="B438" i="24"/>
  <c r="B450" i="24" s="1"/>
  <c r="B462" i="24" s="1"/>
  <c r="B474" i="24" s="1"/>
  <c r="B486" i="24" s="1"/>
  <c r="B498" i="24" s="1"/>
  <c r="B510" i="24" s="1"/>
  <c r="B522" i="24" s="1"/>
  <c r="B534" i="24" s="1"/>
  <c r="B546" i="24" s="1"/>
  <c r="A438" i="24"/>
  <c r="A450" i="24" s="1"/>
  <c r="I437" i="24"/>
  <c r="I450" i="24" s="1"/>
  <c r="I463" i="24" s="1"/>
  <c r="I476" i="24" s="1"/>
  <c r="I489" i="24" s="1"/>
  <c r="I502" i="24" s="1"/>
  <c r="I515" i="24" s="1"/>
  <c r="I528" i="24" s="1"/>
  <c r="B437" i="24"/>
  <c r="A437" i="24"/>
  <c r="A449" i="24" s="1"/>
  <c r="I436" i="24"/>
  <c r="B436" i="24"/>
  <c r="B448" i="24" s="1"/>
  <c r="B460" i="24" s="1"/>
  <c r="B472" i="24" s="1"/>
  <c r="B484" i="24" s="1"/>
  <c r="B496" i="24" s="1"/>
  <c r="B508" i="24" s="1"/>
  <c r="B520" i="24" s="1"/>
  <c r="B532" i="24" s="1"/>
  <c r="B544" i="24" s="1"/>
  <c r="A436" i="24"/>
  <c r="I435" i="24"/>
  <c r="I448" i="24" s="1"/>
  <c r="B435" i="24"/>
  <c r="B447" i="24" s="1"/>
  <c r="B459" i="24" s="1"/>
  <c r="B471" i="24" s="1"/>
  <c r="B483" i="24" s="1"/>
  <c r="B495" i="24" s="1"/>
  <c r="B507" i="24" s="1"/>
  <c r="B519" i="24" s="1"/>
  <c r="B531" i="24" s="1"/>
  <c r="B543" i="24" s="1"/>
  <c r="A435" i="24"/>
  <c r="I434" i="24"/>
  <c r="I447" i="24" s="1"/>
  <c r="I460" i="24" s="1"/>
  <c r="I473" i="24" s="1"/>
  <c r="I486" i="24" s="1"/>
  <c r="I499" i="24" s="1"/>
  <c r="I512" i="24" s="1"/>
  <c r="B434" i="24"/>
  <c r="B446" i="24" s="1"/>
  <c r="B458" i="24" s="1"/>
  <c r="B470" i="24" s="1"/>
  <c r="B482" i="24" s="1"/>
  <c r="B494" i="24" s="1"/>
  <c r="B506" i="24" s="1"/>
  <c r="B518" i="24" s="1"/>
  <c r="B530" i="24" s="1"/>
  <c r="B542" i="24" s="1"/>
  <c r="A434" i="24"/>
  <c r="A446" i="24" s="1"/>
  <c r="G409" i="24"/>
  <c r="G407" i="24"/>
  <c r="G405" i="24"/>
  <c r="G403" i="24"/>
  <c r="G401" i="24"/>
  <c r="G399" i="24"/>
  <c r="G397" i="24"/>
  <c r="G396" i="24"/>
  <c r="G395" i="24"/>
  <c r="G394" i="24"/>
  <c r="G393" i="24"/>
  <c r="G392" i="24"/>
  <c r="G391" i="24"/>
  <c r="G390" i="24"/>
  <c r="G389" i="24"/>
  <c r="G388" i="24"/>
  <c r="G387" i="24"/>
  <c r="G386" i="24"/>
  <c r="G385" i="24"/>
  <c r="G384" i="24"/>
  <c r="G383" i="24"/>
  <c r="G382" i="24"/>
  <c r="G381" i="24"/>
  <c r="G380" i="24"/>
  <c r="G379" i="24"/>
  <c r="G378" i="24"/>
  <c r="G377" i="24"/>
  <c r="G376" i="24"/>
  <c r="G375" i="24"/>
  <c r="G374" i="24"/>
  <c r="G373" i="24"/>
  <c r="G372" i="24"/>
  <c r="G371" i="24"/>
  <c r="G370" i="24"/>
  <c r="G369" i="24"/>
  <c r="G368" i="24"/>
  <c r="G367" i="24"/>
  <c r="G366" i="24"/>
  <c r="G365" i="24"/>
  <c r="G364" i="24"/>
  <c r="G363" i="24"/>
  <c r="G362" i="24"/>
  <c r="G361" i="24"/>
  <c r="G360" i="24"/>
  <c r="G359" i="24"/>
  <c r="G358" i="24"/>
  <c r="G357" i="24"/>
  <c r="G356" i="24"/>
  <c r="G355" i="24"/>
  <c r="G354" i="24"/>
  <c r="G353" i="24"/>
  <c r="G352" i="24"/>
  <c r="G351" i="24"/>
  <c r="G350" i="24"/>
  <c r="G349" i="24"/>
  <c r="G348" i="24"/>
  <c r="G347" i="24"/>
  <c r="G346" i="24"/>
  <c r="G345" i="24"/>
  <c r="G344" i="24"/>
  <c r="G343" i="24"/>
  <c r="G342" i="24"/>
  <c r="G341" i="24"/>
  <c r="G340" i="24"/>
  <c r="G339" i="24"/>
  <c r="G338" i="24"/>
  <c r="G337" i="24"/>
  <c r="G336" i="24"/>
  <c r="G335" i="24"/>
  <c r="G334" i="24"/>
  <c r="G333" i="24"/>
  <c r="G332" i="24"/>
  <c r="G331" i="24"/>
  <c r="G330" i="24"/>
  <c r="G329" i="24"/>
  <c r="G328" i="24"/>
  <c r="G327" i="24"/>
  <c r="G326" i="24"/>
  <c r="G325" i="24"/>
  <c r="G324" i="24"/>
  <c r="G323" i="24"/>
  <c r="G322" i="24"/>
  <c r="G321" i="24"/>
  <c r="G320" i="24"/>
  <c r="G319" i="24"/>
  <c r="G318" i="24"/>
  <c r="G317" i="24"/>
  <c r="G316" i="24"/>
  <c r="G315" i="24"/>
  <c r="G314" i="24"/>
  <c r="G313" i="24"/>
  <c r="F313" i="24"/>
  <c r="F325" i="24" s="1"/>
  <c r="F337" i="24" s="1"/>
  <c r="F349" i="24" s="1"/>
  <c r="F361" i="24" s="1"/>
  <c r="F373" i="24" s="1"/>
  <c r="F385" i="24" s="1"/>
  <c r="F397" i="24" s="1"/>
  <c r="F409" i="24" s="1"/>
  <c r="F421" i="24" s="1"/>
  <c r="F433" i="24" s="1"/>
  <c r="F445" i="24" s="1"/>
  <c r="F457" i="24" s="1"/>
  <c r="F469" i="24" s="1"/>
  <c r="F481" i="24" s="1"/>
  <c r="F493" i="24" s="1"/>
  <c r="F505" i="24" s="1"/>
  <c r="F517" i="24" s="1"/>
  <c r="F529" i="24" s="1"/>
  <c r="F541" i="24" s="1"/>
  <c r="F553" i="24" s="1"/>
  <c r="F565" i="24" s="1"/>
  <c r="F577" i="24" s="1"/>
  <c r="G312" i="24"/>
  <c r="F312" i="24"/>
  <c r="F324" i="24" s="1"/>
  <c r="F336" i="24" s="1"/>
  <c r="F348" i="24" s="1"/>
  <c r="F360" i="24" s="1"/>
  <c r="F372" i="24" s="1"/>
  <c r="F384" i="24" s="1"/>
  <c r="F396" i="24" s="1"/>
  <c r="F408" i="24" s="1"/>
  <c r="F420" i="24" s="1"/>
  <c r="F432" i="24" s="1"/>
  <c r="F444" i="24" s="1"/>
  <c r="F456" i="24" s="1"/>
  <c r="F468" i="24" s="1"/>
  <c r="F480" i="24" s="1"/>
  <c r="F492" i="24" s="1"/>
  <c r="F504" i="24" s="1"/>
  <c r="F516" i="24" s="1"/>
  <c r="F528" i="24" s="1"/>
  <c r="F540" i="24" s="1"/>
  <c r="F552" i="24" s="1"/>
  <c r="F564" i="24" s="1"/>
  <c r="F576" i="24" s="1"/>
  <c r="G311" i="24"/>
  <c r="F311" i="24"/>
  <c r="F323" i="24" s="1"/>
  <c r="F335" i="24" s="1"/>
  <c r="F347" i="24" s="1"/>
  <c r="F359" i="24" s="1"/>
  <c r="F371" i="24" s="1"/>
  <c r="F383" i="24" s="1"/>
  <c r="F395" i="24" s="1"/>
  <c r="F407" i="24" s="1"/>
  <c r="F419" i="24" s="1"/>
  <c r="F431" i="24" s="1"/>
  <c r="F443" i="24" s="1"/>
  <c r="F455" i="24" s="1"/>
  <c r="G310" i="24"/>
  <c r="F310" i="24"/>
  <c r="F322" i="24" s="1"/>
  <c r="F334" i="24" s="1"/>
  <c r="F346" i="24" s="1"/>
  <c r="F358" i="24" s="1"/>
  <c r="F370" i="24" s="1"/>
  <c r="F382" i="24" s="1"/>
  <c r="F394" i="24" s="1"/>
  <c r="F406" i="24" s="1"/>
  <c r="F418" i="24" s="1"/>
  <c r="F430" i="24" s="1"/>
  <c r="F442" i="24" s="1"/>
  <c r="F454" i="24" s="1"/>
  <c r="F466" i="24" s="1"/>
  <c r="F478" i="24" s="1"/>
  <c r="F490" i="24" s="1"/>
  <c r="F502" i="24" s="1"/>
  <c r="F514" i="24" s="1"/>
  <c r="F526" i="24" s="1"/>
  <c r="F538" i="24" s="1"/>
  <c r="F550" i="24" s="1"/>
  <c r="F562" i="24" s="1"/>
  <c r="F574" i="24" s="1"/>
  <c r="G309" i="24"/>
  <c r="F309" i="24"/>
  <c r="F321" i="24" s="1"/>
  <c r="F333" i="24" s="1"/>
  <c r="F345" i="24" s="1"/>
  <c r="F357" i="24" s="1"/>
  <c r="F369" i="24" s="1"/>
  <c r="F381" i="24" s="1"/>
  <c r="F393" i="24" s="1"/>
  <c r="F405" i="24" s="1"/>
  <c r="F417" i="24" s="1"/>
  <c r="F429" i="24" s="1"/>
  <c r="F441" i="24" s="1"/>
  <c r="F453" i="24" s="1"/>
  <c r="F465" i="24" s="1"/>
  <c r="F477" i="24" s="1"/>
  <c r="F489" i="24" s="1"/>
  <c r="F501" i="24" s="1"/>
  <c r="F513" i="24" s="1"/>
  <c r="F525" i="24" s="1"/>
  <c r="F537" i="24" s="1"/>
  <c r="F549" i="24" s="1"/>
  <c r="F561" i="24" s="1"/>
  <c r="F573" i="24" s="1"/>
  <c r="G308" i="24"/>
  <c r="F308" i="24"/>
  <c r="F320" i="24" s="1"/>
  <c r="F332" i="24" s="1"/>
  <c r="F344" i="24" s="1"/>
  <c r="F356" i="24" s="1"/>
  <c r="F368" i="24" s="1"/>
  <c r="F380" i="24" s="1"/>
  <c r="F392" i="24" s="1"/>
  <c r="F404" i="24" s="1"/>
  <c r="F416" i="24" s="1"/>
  <c r="F428" i="24" s="1"/>
  <c r="F440" i="24" s="1"/>
  <c r="F452" i="24" s="1"/>
  <c r="F464" i="24" s="1"/>
  <c r="F476" i="24" s="1"/>
  <c r="F488" i="24" s="1"/>
  <c r="F500" i="24" s="1"/>
  <c r="F512" i="24" s="1"/>
  <c r="F524" i="24" s="1"/>
  <c r="F536" i="24" s="1"/>
  <c r="F548" i="24" s="1"/>
  <c r="F560" i="24" s="1"/>
  <c r="F572" i="24" s="1"/>
  <c r="G307" i="24"/>
  <c r="F307" i="24"/>
  <c r="F319" i="24" s="1"/>
  <c r="F331" i="24" s="1"/>
  <c r="F343" i="24" s="1"/>
  <c r="F355" i="24" s="1"/>
  <c r="F367" i="24" s="1"/>
  <c r="F379" i="24" s="1"/>
  <c r="F391" i="24" s="1"/>
  <c r="F403" i="24" s="1"/>
  <c r="F415" i="24" s="1"/>
  <c r="F427" i="24" s="1"/>
  <c r="F439" i="24" s="1"/>
  <c r="G306" i="24"/>
  <c r="F306" i="24"/>
  <c r="F318" i="24" s="1"/>
  <c r="F330" i="24" s="1"/>
  <c r="F342" i="24" s="1"/>
  <c r="F354" i="24" s="1"/>
  <c r="F366" i="24" s="1"/>
  <c r="F378" i="24" s="1"/>
  <c r="F390" i="24" s="1"/>
  <c r="F402" i="24" s="1"/>
  <c r="F414" i="24" s="1"/>
  <c r="F426" i="24" s="1"/>
  <c r="F438" i="24" s="1"/>
  <c r="F450" i="24" s="1"/>
  <c r="F462" i="24" s="1"/>
  <c r="F474" i="24" s="1"/>
  <c r="F486" i="24" s="1"/>
  <c r="F498" i="24" s="1"/>
  <c r="F510" i="24" s="1"/>
  <c r="F522" i="24" s="1"/>
  <c r="F534" i="24" s="1"/>
  <c r="F546" i="24" s="1"/>
  <c r="F558" i="24" s="1"/>
  <c r="F570" i="24" s="1"/>
  <c r="G305" i="24"/>
  <c r="F305" i="24"/>
  <c r="F317" i="24" s="1"/>
  <c r="F329" i="24" s="1"/>
  <c r="F341" i="24" s="1"/>
  <c r="F353" i="24" s="1"/>
  <c r="F365" i="24" s="1"/>
  <c r="F377" i="24" s="1"/>
  <c r="F389" i="24" s="1"/>
  <c r="F401" i="24" s="1"/>
  <c r="F413" i="24" s="1"/>
  <c r="F425" i="24" s="1"/>
  <c r="F437" i="24" s="1"/>
  <c r="F449" i="24" s="1"/>
  <c r="F461" i="24" s="1"/>
  <c r="F473" i="24" s="1"/>
  <c r="F485" i="24" s="1"/>
  <c r="F497" i="24" s="1"/>
  <c r="F509" i="24" s="1"/>
  <c r="F521" i="24" s="1"/>
  <c r="F533" i="24" s="1"/>
  <c r="F545" i="24" s="1"/>
  <c r="F557" i="24" s="1"/>
  <c r="F569" i="24" s="1"/>
  <c r="G304" i="24"/>
  <c r="F304" i="24"/>
  <c r="F316" i="24" s="1"/>
  <c r="F328" i="24" s="1"/>
  <c r="F340" i="24" s="1"/>
  <c r="F352" i="24" s="1"/>
  <c r="F364" i="24" s="1"/>
  <c r="F376" i="24" s="1"/>
  <c r="F388" i="24" s="1"/>
  <c r="F400" i="24" s="1"/>
  <c r="F412" i="24" s="1"/>
  <c r="F424" i="24" s="1"/>
  <c r="F436" i="24" s="1"/>
  <c r="F448" i="24" s="1"/>
  <c r="F460" i="24" s="1"/>
  <c r="F472" i="24" s="1"/>
  <c r="F484" i="24" s="1"/>
  <c r="F496" i="24" s="1"/>
  <c r="F508" i="24" s="1"/>
  <c r="F520" i="24" s="1"/>
  <c r="F532" i="24" s="1"/>
  <c r="F544" i="24" s="1"/>
  <c r="F556" i="24" s="1"/>
  <c r="F568" i="24" s="1"/>
  <c r="G303" i="24"/>
  <c r="F303" i="24"/>
  <c r="F315" i="24" s="1"/>
  <c r="F327" i="24" s="1"/>
  <c r="F339" i="24" s="1"/>
  <c r="F351" i="24" s="1"/>
  <c r="F363" i="24" s="1"/>
  <c r="F375" i="24" s="1"/>
  <c r="F387" i="24" s="1"/>
  <c r="F399" i="24" s="1"/>
  <c r="F411" i="24" s="1"/>
  <c r="F423" i="24" s="1"/>
  <c r="F435" i="24" s="1"/>
  <c r="F447" i="24" s="1"/>
  <c r="F459" i="24" s="1"/>
  <c r="F471" i="24" s="1"/>
  <c r="G302" i="24"/>
  <c r="F302" i="24"/>
  <c r="F314" i="24" s="1"/>
  <c r="F326" i="24" s="1"/>
  <c r="F338" i="24" s="1"/>
  <c r="F350" i="24" s="1"/>
  <c r="F362" i="24" s="1"/>
  <c r="F374" i="24" s="1"/>
  <c r="F386" i="24" s="1"/>
  <c r="F398" i="24" s="1"/>
  <c r="F410" i="24" s="1"/>
  <c r="F422" i="24" s="1"/>
  <c r="F434" i="24" s="1"/>
  <c r="F446" i="24" s="1"/>
  <c r="F458" i="24" s="1"/>
  <c r="F470" i="24" s="1"/>
  <c r="F482" i="24" s="1"/>
  <c r="F494" i="24" s="1"/>
  <c r="F506" i="24" s="1"/>
  <c r="F518" i="24" s="1"/>
  <c r="F530" i="24" s="1"/>
  <c r="F542" i="24" s="1"/>
  <c r="F554" i="24" s="1"/>
  <c r="F566" i="24" s="1"/>
  <c r="G301" i="24"/>
  <c r="F301" i="24"/>
  <c r="G300" i="24"/>
  <c r="F300" i="24"/>
  <c r="G299" i="24"/>
  <c r="F299" i="24"/>
  <c r="G298" i="24"/>
  <c r="F298" i="24"/>
  <c r="G297" i="24"/>
  <c r="F297" i="24"/>
  <c r="G296" i="24"/>
  <c r="F296" i="24"/>
  <c r="G295" i="24"/>
  <c r="F295" i="24"/>
  <c r="G294" i="24"/>
  <c r="F294" i="24"/>
  <c r="G293" i="24"/>
  <c r="F293" i="24"/>
  <c r="G292" i="24"/>
  <c r="F292" i="24"/>
  <c r="G291" i="24"/>
  <c r="F291" i="24"/>
  <c r="G290" i="24"/>
  <c r="F290" i="24"/>
  <c r="G289" i="24"/>
  <c r="F289" i="24"/>
  <c r="G288" i="24"/>
  <c r="F288" i="24"/>
  <c r="G287" i="24"/>
  <c r="F287" i="24"/>
  <c r="G286" i="24"/>
  <c r="F286" i="24"/>
  <c r="G285" i="24"/>
  <c r="F285" i="24"/>
  <c r="G284" i="24"/>
  <c r="F284" i="24"/>
  <c r="G283" i="24"/>
  <c r="F283" i="24"/>
  <c r="G282" i="24"/>
  <c r="F282" i="24"/>
  <c r="G281" i="24"/>
  <c r="F281" i="24"/>
  <c r="G280" i="24"/>
  <c r="F280" i="24"/>
  <c r="G279" i="24"/>
  <c r="F279" i="24"/>
  <c r="G278" i="24"/>
  <c r="F278" i="24"/>
  <c r="G277" i="24"/>
  <c r="F277" i="24"/>
  <c r="G276" i="24"/>
  <c r="F276" i="24"/>
  <c r="G275" i="24"/>
  <c r="F275" i="24"/>
  <c r="G274" i="24"/>
  <c r="F274" i="24"/>
  <c r="G273" i="24"/>
  <c r="F273" i="24"/>
  <c r="G272" i="24"/>
  <c r="F272" i="24"/>
  <c r="G271" i="24"/>
  <c r="F271" i="24"/>
  <c r="G270" i="24"/>
  <c r="F270" i="24"/>
  <c r="G269" i="24"/>
  <c r="F269" i="24"/>
  <c r="G268" i="24"/>
  <c r="F268" i="24"/>
  <c r="G267" i="24"/>
  <c r="F267" i="24"/>
  <c r="G266" i="24"/>
  <c r="F266" i="24"/>
  <c r="G265" i="24"/>
  <c r="F265" i="24"/>
  <c r="E265" i="24"/>
  <c r="E277" i="24" s="1"/>
  <c r="E289" i="24" s="1"/>
  <c r="E301" i="24" s="1"/>
  <c r="E313" i="24" s="1"/>
  <c r="E325" i="24" s="1"/>
  <c r="E337" i="24" s="1"/>
  <c r="E349" i="24" s="1"/>
  <c r="E361" i="24" s="1"/>
  <c r="E373" i="24" s="1"/>
  <c r="E385" i="24" s="1"/>
  <c r="E397" i="24" s="1"/>
  <c r="E409" i="24" s="1"/>
  <c r="E421" i="24" s="1"/>
  <c r="E433" i="24" s="1"/>
  <c r="E445" i="24" s="1"/>
  <c r="E457" i="24" s="1"/>
  <c r="E469" i="24" s="1"/>
  <c r="E481" i="24" s="1"/>
  <c r="E493" i="24" s="1"/>
  <c r="E505" i="24" s="1"/>
  <c r="E517" i="24" s="1"/>
  <c r="E529" i="24" s="1"/>
  <c r="E541" i="24" s="1"/>
  <c r="E553" i="24" s="1"/>
  <c r="E565" i="24" s="1"/>
  <c r="E577" i="24" s="1"/>
  <c r="G264" i="24"/>
  <c r="F264" i="24"/>
  <c r="E264" i="24"/>
  <c r="E276" i="24" s="1"/>
  <c r="E288" i="24" s="1"/>
  <c r="E300" i="24" s="1"/>
  <c r="E312" i="24" s="1"/>
  <c r="E324" i="24" s="1"/>
  <c r="E336" i="24" s="1"/>
  <c r="E348" i="24" s="1"/>
  <c r="E360" i="24" s="1"/>
  <c r="E372" i="24" s="1"/>
  <c r="E384" i="24" s="1"/>
  <c r="E396" i="24" s="1"/>
  <c r="E408" i="24" s="1"/>
  <c r="E420" i="24" s="1"/>
  <c r="E432" i="24" s="1"/>
  <c r="E444" i="24" s="1"/>
  <c r="E456" i="24" s="1"/>
  <c r="E468" i="24" s="1"/>
  <c r="E480" i="24" s="1"/>
  <c r="E492" i="24" s="1"/>
  <c r="E504" i="24" s="1"/>
  <c r="E516" i="24" s="1"/>
  <c r="E528" i="24" s="1"/>
  <c r="E540" i="24" s="1"/>
  <c r="E552" i="24" s="1"/>
  <c r="E564" i="24" s="1"/>
  <c r="E576" i="24" s="1"/>
  <c r="G263" i="24"/>
  <c r="F263" i="24"/>
  <c r="E263" i="24"/>
  <c r="E275" i="24" s="1"/>
  <c r="E287" i="24" s="1"/>
  <c r="E299" i="24" s="1"/>
  <c r="E311" i="24" s="1"/>
  <c r="E323" i="24" s="1"/>
  <c r="E335" i="24" s="1"/>
  <c r="E347" i="24" s="1"/>
  <c r="E359" i="24" s="1"/>
  <c r="E371" i="24" s="1"/>
  <c r="E383" i="24" s="1"/>
  <c r="E395" i="24" s="1"/>
  <c r="E407" i="24" s="1"/>
  <c r="E419" i="24" s="1"/>
  <c r="E431" i="24" s="1"/>
  <c r="E443" i="24" s="1"/>
  <c r="E455" i="24" s="1"/>
  <c r="E467" i="24" s="1"/>
  <c r="E479" i="24" s="1"/>
  <c r="E491" i="24" s="1"/>
  <c r="E503" i="24" s="1"/>
  <c r="E515" i="24" s="1"/>
  <c r="E527" i="24" s="1"/>
  <c r="E539" i="24" s="1"/>
  <c r="E551" i="24" s="1"/>
  <c r="E563" i="24" s="1"/>
  <c r="E575" i="24" s="1"/>
  <c r="G262" i="24"/>
  <c r="F262" i="24"/>
  <c r="E262" i="24"/>
  <c r="E274" i="24" s="1"/>
  <c r="E286" i="24" s="1"/>
  <c r="E298" i="24" s="1"/>
  <c r="E310" i="24" s="1"/>
  <c r="E322" i="24" s="1"/>
  <c r="E334" i="24" s="1"/>
  <c r="E346" i="24" s="1"/>
  <c r="E358" i="24" s="1"/>
  <c r="E370" i="24" s="1"/>
  <c r="E382" i="24" s="1"/>
  <c r="E394" i="24" s="1"/>
  <c r="E406" i="24" s="1"/>
  <c r="E418" i="24" s="1"/>
  <c r="E430" i="24" s="1"/>
  <c r="E442" i="24" s="1"/>
  <c r="E454" i="24" s="1"/>
  <c r="E466" i="24" s="1"/>
  <c r="E478" i="24" s="1"/>
  <c r="E490" i="24" s="1"/>
  <c r="E502" i="24" s="1"/>
  <c r="E514" i="24" s="1"/>
  <c r="E526" i="24" s="1"/>
  <c r="E538" i="24" s="1"/>
  <c r="E550" i="24" s="1"/>
  <c r="E562" i="24" s="1"/>
  <c r="E574" i="24" s="1"/>
  <c r="G261" i="24"/>
  <c r="F261" i="24"/>
  <c r="E261" i="24"/>
  <c r="E273" i="24" s="1"/>
  <c r="E285" i="24" s="1"/>
  <c r="E297" i="24" s="1"/>
  <c r="E309" i="24" s="1"/>
  <c r="E321" i="24" s="1"/>
  <c r="E333" i="24" s="1"/>
  <c r="E345" i="24" s="1"/>
  <c r="E357" i="24" s="1"/>
  <c r="E369" i="24" s="1"/>
  <c r="E381" i="24" s="1"/>
  <c r="E393" i="24" s="1"/>
  <c r="E405" i="24" s="1"/>
  <c r="E417" i="24" s="1"/>
  <c r="E429" i="24" s="1"/>
  <c r="E441" i="24" s="1"/>
  <c r="E453" i="24" s="1"/>
  <c r="E465" i="24" s="1"/>
  <c r="E477" i="24" s="1"/>
  <c r="E489" i="24" s="1"/>
  <c r="E501" i="24" s="1"/>
  <c r="E513" i="24" s="1"/>
  <c r="E525" i="24" s="1"/>
  <c r="E537" i="24" s="1"/>
  <c r="E549" i="24" s="1"/>
  <c r="E561" i="24" s="1"/>
  <c r="E573" i="24" s="1"/>
  <c r="G260" i="24"/>
  <c r="F260" i="24"/>
  <c r="E260" i="24"/>
  <c r="E272" i="24" s="1"/>
  <c r="E284" i="24" s="1"/>
  <c r="E296" i="24" s="1"/>
  <c r="E308" i="24" s="1"/>
  <c r="E320" i="24" s="1"/>
  <c r="E332" i="24" s="1"/>
  <c r="E344" i="24" s="1"/>
  <c r="E356" i="24" s="1"/>
  <c r="E368" i="24" s="1"/>
  <c r="E380" i="24" s="1"/>
  <c r="E392" i="24" s="1"/>
  <c r="E404" i="24" s="1"/>
  <c r="E416" i="24" s="1"/>
  <c r="E428" i="24" s="1"/>
  <c r="E440" i="24" s="1"/>
  <c r="E452" i="24" s="1"/>
  <c r="E464" i="24" s="1"/>
  <c r="E476" i="24" s="1"/>
  <c r="E488" i="24" s="1"/>
  <c r="E500" i="24" s="1"/>
  <c r="E512" i="24" s="1"/>
  <c r="E524" i="24" s="1"/>
  <c r="E536" i="24" s="1"/>
  <c r="E548" i="24" s="1"/>
  <c r="E560" i="24" s="1"/>
  <c r="E572" i="24" s="1"/>
  <c r="G259" i="24"/>
  <c r="F259" i="24"/>
  <c r="E259" i="24"/>
  <c r="E271" i="24" s="1"/>
  <c r="E283" i="24" s="1"/>
  <c r="E295" i="24" s="1"/>
  <c r="E307" i="24" s="1"/>
  <c r="E319" i="24" s="1"/>
  <c r="E331" i="24" s="1"/>
  <c r="E343" i="24" s="1"/>
  <c r="E355" i="24" s="1"/>
  <c r="E367" i="24" s="1"/>
  <c r="E379" i="24" s="1"/>
  <c r="E391" i="24" s="1"/>
  <c r="E403" i="24" s="1"/>
  <c r="E415" i="24" s="1"/>
  <c r="E427" i="24" s="1"/>
  <c r="E439" i="24" s="1"/>
  <c r="E451" i="24" s="1"/>
  <c r="E463" i="24" s="1"/>
  <c r="E475" i="24" s="1"/>
  <c r="E487" i="24" s="1"/>
  <c r="E499" i="24" s="1"/>
  <c r="E511" i="24" s="1"/>
  <c r="E523" i="24" s="1"/>
  <c r="E535" i="24" s="1"/>
  <c r="E547" i="24" s="1"/>
  <c r="E559" i="24" s="1"/>
  <c r="E571" i="24" s="1"/>
  <c r="G258" i="24"/>
  <c r="F258" i="24"/>
  <c r="E258" i="24"/>
  <c r="E270" i="24" s="1"/>
  <c r="E282" i="24" s="1"/>
  <c r="E294" i="24" s="1"/>
  <c r="E306" i="24" s="1"/>
  <c r="E318" i="24" s="1"/>
  <c r="E330" i="24" s="1"/>
  <c r="E342" i="24" s="1"/>
  <c r="E354" i="24" s="1"/>
  <c r="E366" i="24" s="1"/>
  <c r="E378" i="24" s="1"/>
  <c r="E390" i="24" s="1"/>
  <c r="E402" i="24" s="1"/>
  <c r="E414" i="24" s="1"/>
  <c r="E426" i="24" s="1"/>
  <c r="E438" i="24" s="1"/>
  <c r="E450" i="24" s="1"/>
  <c r="E462" i="24" s="1"/>
  <c r="E474" i="24" s="1"/>
  <c r="G257" i="24"/>
  <c r="F257" i="24"/>
  <c r="E257" i="24"/>
  <c r="E269" i="24" s="1"/>
  <c r="E281" i="24" s="1"/>
  <c r="E293" i="24" s="1"/>
  <c r="E305" i="24" s="1"/>
  <c r="E317" i="24" s="1"/>
  <c r="E329" i="24" s="1"/>
  <c r="E341" i="24" s="1"/>
  <c r="E353" i="24" s="1"/>
  <c r="E365" i="24" s="1"/>
  <c r="E377" i="24" s="1"/>
  <c r="E389" i="24" s="1"/>
  <c r="E401" i="24" s="1"/>
  <c r="E413" i="24" s="1"/>
  <c r="E425" i="24" s="1"/>
  <c r="E437" i="24" s="1"/>
  <c r="E449" i="24" s="1"/>
  <c r="E461" i="24" s="1"/>
  <c r="E473" i="24" s="1"/>
  <c r="E485" i="24" s="1"/>
  <c r="E497" i="24" s="1"/>
  <c r="E509" i="24" s="1"/>
  <c r="E521" i="24" s="1"/>
  <c r="E533" i="24" s="1"/>
  <c r="E545" i="24" s="1"/>
  <c r="E557" i="24" s="1"/>
  <c r="E569" i="24" s="1"/>
  <c r="G256" i="24"/>
  <c r="F256" i="24"/>
  <c r="E256" i="24"/>
  <c r="E268" i="24" s="1"/>
  <c r="E280" i="24" s="1"/>
  <c r="E292" i="24" s="1"/>
  <c r="E304" i="24" s="1"/>
  <c r="E316" i="24" s="1"/>
  <c r="E328" i="24" s="1"/>
  <c r="E340" i="24" s="1"/>
  <c r="E352" i="24" s="1"/>
  <c r="E364" i="24" s="1"/>
  <c r="E376" i="24" s="1"/>
  <c r="E388" i="24" s="1"/>
  <c r="E400" i="24" s="1"/>
  <c r="E412" i="24" s="1"/>
  <c r="E424" i="24" s="1"/>
  <c r="E436" i="24" s="1"/>
  <c r="E448" i="24" s="1"/>
  <c r="E460" i="24" s="1"/>
  <c r="E472" i="24" s="1"/>
  <c r="E484" i="24" s="1"/>
  <c r="E496" i="24" s="1"/>
  <c r="E508" i="24" s="1"/>
  <c r="E520" i="24" s="1"/>
  <c r="E532" i="24" s="1"/>
  <c r="E544" i="24" s="1"/>
  <c r="E556" i="24" s="1"/>
  <c r="E568" i="24" s="1"/>
  <c r="G255" i="24"/>
  <c r="F255" i="24"/>
  <c r="E255" i="24"/>
  <c r="E267" i="24" s="1"/>
  <c r="E279" i="24" s="1"/>
  <c r="E291" i="24" s="1"/>
  <c r="E303" i="24" s="1"/>
  <c r="E315" i="24" s="1"/>
  <c r="E327" i="24" s="1"/>
  <c r="E339" i="24" s="1"/>
  <c r="E351" i="24" s="1"/>
  <c r="E363" i="24" s="1"/>
  <c r="E375" i="24" s="1"/>
  <c r="E387" i="24" s="1"/>
  <c r="E399" i="24" s="1"/>
  <c r="E411" i="24" s="1"/>
  <c r="E423" i="24" s="1"/>
  <c r="E435" i="24" s="1"/>
  <c r="E447" i="24" s="1"/>
  <c r="E459" i="24" s="1"/>
  <c r="E471" i="24" s="1"/>
  <c r="E483" i="24" s="1"/>
  <c r="E495" i="24" s="1"/>
  <c r="E507" i="24" s="1"/>
  <c r="E519" i="24" s="1"/>
  <c r="E531" i="24" s="1"/>
  <c r="E543" i="24" s="1"/>
  <c r="E555" i="24" s="1"/>
  <c r="E567" i="24" s="1"/>
  <c r="G254" i="24"/>
  <c r="F254" i="24"/>
  <c r="E254" i="24"/>
  <c r="E266" i="24" s="1"/>
  <c r="E278" i="24" s="1"/>
  <c r="E290" i="24" s="1"/>
  <c r="E302" i="24" s="1"/>
  <c r="E314" i="24" s="1"/>
  <c r="E326" i="24" s="1"/>
  <c r="E338" i="24" s="1"/>
  <c r="E350" i="24" s="1"/>
  <c r="E362" i="24" s="1"/>
  <c r="E374" i="24" s="1"/>
  <c r="E386" i="24" s="1"/>
  <c r="E398" i="24" s="1"/>
  <c r="E410" i="24" s="1"/>
  <c r="E422" i="24" s="1"/>
  <c r="E434" i="24" s="1"/>
  <c r="E446" i="24" s="1"/>
  <c r="E458" i="24" s="1"/>
  <c r="E470" i="24" s="1"/>
  <c r="E482" i="24" s="1"/>
  <c r="E494" i="24" s="1"/>
  <c r="E506" i="24" s="1"/>
  <c r="E518" i="24" s="1"/>
  <c r="E530" i="24" s="1"/>
  <c r="E542" i="24" s="1"/>
  <c r="E554" i="24" s="1"/>
  <c r="E566" i="24" s="1"/>
  <c r="G253" i="24"/>
  <c r="F253" i="24"/>
  <c r="E253" i="24"/>
  <c r="G252" i="24"/>
  <c r="F252" i="24"/>
  <c r="E252" i="24"/>
  <c r="G251" i="24"/>
  <c r="F251" i="24"/>
  <c r="E251" i="24"/>
  <c r="G250" i="24"/>
  <c r="F250" i="24"/>
  <c r="E250" i="24"/>
  <c r="G249" i="24"/>
  <c r="F249" i="24"/>
  <c r="E249" i="24"/>
  <c r="G248" i="24"/>
  <c r="F248" i="24"/>
  <c r="E248" i="24"/>
  <c r="G247" i="24"/>
  <c r="F247" i="24"/>
  <c r="E247" i="24"/>
  <c r="G246" i="24"/>
  <c r="F246" i="24"/>
  <c r="E246" i="24"/>
  <c r="G245" i="24"/>
  <c r="F245" i="24"/>
  <c r="E245" i="24"/>
  <c r="G244" i="24"/>
  <c r="F244" i="24"/>
  <c r="E244" i="24"/>
  <c r="G243" i="24"/>
  <c r="F243" i="24"/>
  <c r="E243" i="24"/>
  <c r="G242" i="24"/>
  <c r="F242" i="24"/>
  <c r="E242" i="24"/>
  <c r="G241" i="24"/>
  <c r="F241" i="24"/>
  <c r="E241" i="24"/>
  <c r="G240" i="24"/>
  <c r="F240" i="24"/>
  <c r="E240" i="24"/>
  <c r="G239" i="24"/>
  <c r="F239" i="24"/>
  <c r="E239" i="24"/>
  <c r="G238" i="24"/>
  <c r="F238" i="24"/>
  <c r="E238" i="24"/>
  <c r="G237" i="24"/>
  <c r="F237" i="24"/>
  <c r="E237" i="24"/>
  <c r="G236" i="24"/>
  <c r="F236" i="24"/>
  <c r="E236" i="24"/>
  <c r="G235" i="24"/>
  <c r="F235" i="24"/>
  <c r="E235" i="24"/>
  <c r="G234" i="24"/>
  <c r="F234" i="24"/>
  <c r="E234" i="24"/>
  <c r="G233" i="24"/>
  <c r="F233" i="24"/>
  <c r="E233" i="24"/>
  <c r="G232" i="24"/>
  <c r="F232" i="24"/>
  <c r="E232" i="24"/>
  <c r="G231" i="24"/>
  <c r="F231" i="24"/>
  <c r="E231" i="24"/>
  <c r="G230" i="24"/>
  <c r="F230" i="24"/>
  <c r="E230" i="24"/>
  <c r="G229" i="24"/>
  <c r="F229" i="24"/>
  <c r="E229" i="24"/>
  <c r="G228" i="24"/>
  <c r="F228" i="24"/>
  <c r="E228" i="24"/>
  <c r="G227" i="24"/>
  <c r="F227" i="24"/>
  <c r="E227" i="24"/>
  <c r="G226" i="24"/>
  <c r="F226" i="24"/>
  <c r="E226" i="24"/>
  <c r="G225" i="24"/>
  <c r="F225" i="24"/>
  <c r="E225" i="24"/>
  <c r="G224" i="24"/>
  <c r="F224" i="24"/>
  <c r="E224" i="24"/>
  <c r="G223" i="24"/>
  <c r="F223" i="24"/>
  <c r="E223" i="24"/>
  <c r="G222" i="24"/>
  <c r="F222" i="24"/>
  <c r="E222" i="24"/>
  <c r="G221" i="24"/>
  <c r="F221" i="24"/>
  <c r="E221" i="24"/>
  <c r="M220" i="24"/>
  <c r="M232" i="24" s="1"/>
  <c r="M244" i="24" s="1"/>
  <c r="M256" i="24" s="1"/>
  <c r="M268" i="24" s="1"/>
  <c r="M280" i="24" s="1"/>
  <c r="M292" i="24" s="1"/>
  <c r="M304" i="24" s="1"/>
  <c r="M316" i="24" s="1"/>
  <c r="M328" i="24" s="1"/>
  <c r="M340" i="24" s="1"/>
  <c r="M352" i="24" s="1"/>
  <c r="M364" i="24" s="1"/>
  <c r="M376" i="24" s="1"/>
  <c r="M388" i="24" s="1"/>
  <c r="M400" i="24" s="1"/>
  <c r="M412" i="24" s="1"/>
  <c r="M424" i="24" s="1"/>
  <c r="M436" i="24" s="1"/>
  <c r="M448" i="24" s="1"/>
  <c r="M460" i="24" s="1"/>
  <c r="M472" i="24" s="1"/>
  <c r="M484" i="24" s="1"/>
  <c r="M496" i="24" s="1"/>
  <c r="M508" i="24" s="1"/>
  <c r="M520" i="24" s="1"/>
  <c r="M532" i="24" s="1"/>
  <c r="M544" i="24" s="1"/>
  <c r="G220" i="24"/>
  <c r="F220" i="24"/>
  <c r="E220" i="24"/>
  <c r="M219" i="24"/>
  <c r="M231" i="24" s="1"/>
  <c r="M243" i="24" s="1"/>
  <c r="M255" i="24" s="1"/>
  <c r="M267" i="24" s="1"/>
  <c r="M279" i="24" s="1"/>
  <c r="M291" i="24" s="1"/>
  <c r="M303" i="24" s="1"/>
  <c r="M315" i="24" s="1"/>
  <c r="M327" i="24" s="1"/>
  <c r="M339" i="24" s="1"/>
  <c r="M351" i="24" s="1"/>
  <c r="M363" i="24" s="1"/>
  <c r="M375" i="24" s="1"/>
  <c r="M387" i="24" s="1"/>
  <c r="M399" i="24" s="1"/>
  <c r="M411" i="24" s="1"/>
  <c r="M423" i="24" s="1"/>
  <c r="M435" i="24" s="1"/>
  <c r="M447" i="24" s="1"/>
  <c r="M459" i="24" s="1"/>
  <c r="M471" i="24" s="1"/>
  <c r="M483" i="24" s="1"/>
  <c r="M495" i="24" s="1"/>
  <c r="M507" i="24" s="1"/>
  <c r="M519" i="24" s="1"/>
  <c r="M531" i="24" s="1"/>
  <c r="M543" i="24" s="1"/>
  <c r="G219" i="24"/>
  <c r="F219" i="24"/>
  <c r="E219" i="24"/>
  <c r="M218" i="24"/>
  <c r="M230" i="24" s="1"/>
  <c r="M242" i="24" s="1"/>
  <c r="M254" i="24" s="1"/>
  <c r="M266" i="24" s="1"/>
  <c r="M278" i="24" s="1"/>
  <c r="M290" i="24" s="1"/>
  <c r="M302" i="24" s="1"/>
  <c r="M314" i="24" s="1"/>
  <c r="M326" i="24" s="1"/>
  <c r="M338" i="24" s="1"/>
  <c r="M350" i="24" s="1"/>
  <c r="M362" i="24" s="1"/>
  <c r="M374" i="24" s="1"/>
  <c r="M386" i="24" s="1"/>
  <c r="M398" i="24" s="1"/>
  <c r="M410" i="24" s="1"/>
  <c r="M422" i="24" s="1"/>
  <c r="M434" i="24" s="1"/>
  <c r="M446" i="24" s="1"/>
  <c r="M458" i="24" s="1"/>
  <c r="M470" i="24" s="1"/>
  <c r="M482" i="24" s="1"/>
  <c r="M494" i="24" s="1"/>
  <c r="M506" i="24" s="1"/>
  <c r="M518" i="24" s="1"/>
  <c r="M530" i="24" s="1"/>
  <c r="M542" i="24" s="1"/>
  <c r="G218" i="24"/>
  <c r="F218" i="24"/>
  <c r="E218" i="24"/>
  <c r="N217" i="24"/>
  <c r="N229" i="24" s="1"/>
  <c r="N241" i="24" s="1"/>
  <c r="N253" i="24" s="1"/>
  <c r="N265" i="24" s="1"/>
  <c r="N277" i="24" s="1"/>
  <c r="N289" i="24" s="1"/>
  <c r="N301" i="24" s="1"/>
  <c r="N313" i="24" s="1"/>
  <c r="N325" i="24" s="1"/>
  <c r="N337" i="24" s="1"/>
  <c r="N349" i="24" s="1"/>
  <c r="N361" i="24" s="1"/>
  <c r="N373" i="24" s="1"/>
  <c r="N385" i="24" s="1"/>
  <c r="N397" i="24" s="1"/>
  <c r="N409" i="24" s="1"/>
  <c r="N421" i="24" s="1"/>
  <c r="N433" i="24" s="1"/>
  <c r="N445" i="24" s="1"/>
  <c r="N457" i="24" s="1"/>
  <c r="N469" i="24" s="1"/>
  <c r="N481" i="24" s="1"/>
  <c r="N493" i="24" s="1"/>
  <c r="N505" i="24" s="1"/>
  <c r="N517" i="24" s="1"/>
  <c r="N529" i="24" s="1"/>
  <c r="N541" i="24" s="1"/>
  <c r="N553" i="24" s="1"/>
  <c r="M217" i="24"/>
  <c r="M229" i="24" s="1"/>
  <c r="M241" i="24" s="1"/>
  <c r="M253" i="24" s="1"/>
  <c r="M265" i="24" s="1"/>
  <c r="M277" i="24" s="1"/>
  <c r="M289" i="24" s="1"/>
  <c r="M301" i="24" s="1"/>
  <c r="M313" i="24" s="1"/>
  <c r="M325" i="24" s="1"/>
  <c r="M337" i="24" s="1"/>
  <c r="M349" i="24" s="1"/>
  <c r="M361" i="24" s="1"/>
  <c r="M373" i="24" s="1"/>
  <c r="M385" i="24" s="1"/>
  <c r="M397" i="24" s="1"/>
  <c r="M409" i="24" s="1"/>
  <c r="M421" i="24" s="1"/>
  <c r="M433" i="24" s="1"/>
  <c r="M445" i="24" s="1"/>
  <c r="M457" i="24" s="1"/>
  <c r="M469" i="24" s="1"/>
  <c r="M481" i="24" s="1"/>
  <c r="M493" i="24" s="1"/>
  <c r="M505" i="24" s="1"/>
  <c r="M517" i="24" s="1"/>
  <c r="M529" i="24" s="1"/>
  <c r="M541" i="24" s="1"/>
  <c r="M553" i="24" s="1"/>
  <c r="G217" i="24"/>
  <c r="F217" i="24"/>
  <c r="E217" i="24"/>
  <c r="N216" i="24"/>
  <c r="N228" i="24" s="1"/>
  <c r="N240" i="24" s="1"/>
  <c r="N252" i="24" s="1"/>
  <c r="N264" i="24" s="1"/>
  <c r="N276" i="24" s="1"/>
  <c r="N288" i="24" s="1"/>
  <c r="N300" i="24" s="1"/>
  <c r="N312" i="24" s="1"/>
  <c r="N324" i="24" s="1"/>
  <c r="N336" i="24" s="1"/>
  <c r="N348" i="24" s="1"/>
  <c r="N360" i="24" s="1"/>
  <c r="N372" i="24" s="1"/>
  <c r="N384" i="24" s="1"/>
  <c r="N396" i="24" s="1"/>
  <c r="N408" i="24" s="1"/>
  <c r="N420" i="24" s="1"/>
  <c r="N432" i="24" s="1"/>
  <c r="N444" i="24" s="1"/>
  <c r="N456" i="24" s="1"/>
  <c r="N468" i="24" s="1"/>
  <c r="N480" i="24" s="1"/>
  <c r="N492" i="24" s="1"/>
  <c r="N504" i="24" s="1"/>
  <c r="N516" i="24" s="1"/>
  <c r="N528" i="24" s="1"/>
  <c r="N540" i="24" s="1"/>
  <c r="N552" i="24" s="1"/>
  <c r="M216" i="24"/>
  <c r="M228" i="24" s="1"/>
  <c r="M240" i="24" s="1"/>
  <c r="M252" i="24" s="1"/>
  <c r="M264" i="24" s="1"/>
  <c r="M276" i="24" s="1"/>
  <c r="M288" i="24" s="1"/>
  <c r="M300" i="24" s="1"/>
  <c r="M312" i="24" s="1"/>
  <c r="M324" i="24" s="1"/>
  <c r="M336" i="24" s="1"/>
  <c r="M348" i="24" s="1"/>
  <c r="M360" i="24" s="1"/>
  <c r="M372" i="24" s="1"/>
  <c r="M384" i="24" s="1"/>
  <c r="M396" i="24" s="1"/>
  <c r="M408" i="24" s="1"/>
  <c r="M420" i="24" s="1"/>
  <c r="M432" i="24" s="1"/>
  <c r="M444" i="24" s="1"/>
  <c r="M456" i="24" s="1"/>
  <c r="M468" i="24" s="1"/>
  <c r="M480" i="24" s="1"/>
  <c r="M492" i="24" s="1"/>
  <c r="M504" i="24" s="1"/>
  <c r="M516" i="24" s="1"/>
  <c r="M528" i="24" s="1"/>
  <c r="M540" i="24" s="1"/>
  <c r="M552" i="24" s="1"/>
  <c r="G216" i="24"/>
  <c r="F216" i="24"/>
  <c r="E216" i="24"/>
  <c r="N215" i="24"/>
  <c r="N227" i="24" s="1"/>
  <c r="N239" i="24" s="1"/>
  <c r="N251" i="24" s="1"/>
  <c r="N263" i="24" s="1"/>
  <c r="N275" i="24" s="1"/>
  <c r="N287" i="24" s="1"/>
  <c r="N299" i="24" s="1"/>
  <c r="N311" i="24" s="1"/>
  <c r="N323" i="24" s="1"/>
  <c r="N335" i="24" s="1"/>
  <c r="N347" i="24" s="1"/>
  <c r="N359" i="24" s="1"/>
  <c r="N371" i="24" s="1"/>
  <c r="N383" i="24" s="1"/>
  <c r="N395" i="24" s="1"/>
  <c r="N407" i="24" s="1"/>
  <c r="N419" i="24" s="1"/>
  <c r="N431" i="24" s="1"/>
  <c r="N443" i="24" s="1"/>
  <c r="N455" i="24" s="1"/>
  <c r="N467" i="24" s="1"/>
  <c r="N479" i="24" s="1"/>
  <c r="N491" i="24" s="1"/>
  <c r="N503" i="24" s="1"/>
  <c r="N515" i="24" s="1"/>
  <c r="N527" i="24" s="1"/>
  <c r="N539" i="24" s="1"/>
  <c r="N551" i="24" s="1"/>
  <c r="M215" i="24"/>
  <c r="M227" i="24" s="1"/>
  <c r="M239" i="24" s="1"/>
  <c r="M251" i="24" s="1"/>
  <c r="M263" i="24" s="1"/>
  <c r="M275" i="24" s="1"/>
  <c r="M287" i="24" s="1"/>
  <c r="M299" i="24" s="1"/>
  <c r="M311" i="24" s="1"/>
  <c r="M323" i="24" s="1"/>
  <c r="M335" i="24" s="1"/>
  <c r="M347" i="24" s="1"/>
  <c r="M359" i="24" s="1"/>
  <c r="M371" i="24" s="1"/>
  <c r="M383" i="24" s="1"/>
  <c r="M395" i="24" s="1"/>
  <c r="M407" i="24" s="1"/>
  <c r="M419" i="24" s="1"/>
  <c r="M431" i="24" s="1"/>
  <c r="M443" i="24" s="1"/>
  <c r="M455" i="24" s="1"/>
  <c r="M467" i="24" s="1"/>
  <c r="M479" i="24" s="1"/>
  <c r="M491" i="24" s="1"/>
  <c r="M503" i="24" s="1"/>
  <c r="M515" i="24" s="1"/>
  <c r="M527" i="24" s="1"/>
  <c r="M539" i="24" s="1"/>
  <c r="M551" i="24" s="1"/>
  <c r="G215" i="24"/>
  <c r="F215" i="24"/>
  <c r="E215" i="24"/>
  <c r="N214" i="24"/>
  <c r="N226" i="24" s="1"/>
  <c r="N238" i="24" s="1"/>
  <c r="N250" i="24" s="1"/>
  <c r="N262" i="24" s="1"/>
  <c r="N274" i="24" s="1"/>
  <c r="N286" i="24" s="1"/>
  <c r="N298" i="24" s="1"/>
  <c r="N310" i="24" s="1"/>
  <c r="N322" i="24" s="1"/>
  <c r="N334" i="24" s="1"/>
  <c r="N346" i="24" s="1"/>
  <c r="N358" i="24" s="1"/>
  <c r="N370" i="24" s="1"/>
  <c r="N382" i="24" s="1"/>
  <c r="N394" i="24" s="1"/>
  <c r="N406" i="24" s="1"/>
  <c r="N418" i="24" s="1"/>
  <c r="N430" i="24" s="1"/>
  <c r="N442" i="24" s="1"/>
  <c r="N454" i="24" s="1"/>
  <c r="N466" i="24" s="1"/>
  <c r="N478" i="24" s="1"/>
  <c r="N490" i="24" s="1"/>
  <c r="N502" i="24" s="1"/>
  <c r="N514" i="24" s="1"/>
  <c r="N526" i="24" s="1"/>
  <c r="N538" i="24" s="1"/>
  <c r="N550" i="24" s="1"/>
  <c r="M214" i="24"/>
  <c r="M226" i="24" s="1"/>
  <c r="M238" i="24" s="1"/>
  <c r="M250" i="24" s="1"/>
  <c r="M262" i="24" s="1"/>
  <c r="M274" i="24" s="1"/>
  <c r="M286" i="24" s="1"/>
  <c r="M298" i="24" s="1"/>
  <c r="M310" i="24" s="1"/>
  <c r="M322" i="24" s="1"/>
  <c r="M334" i="24" s="1"/>
  <c r="M346" i="24" s="1"/>
  <c r="M358" i="24" s="1"/>
  <c r="M370" i="24" s="1"/>
  <c r="M382" i="24" s="1"/>
  <c r="M394" i="24" s="1"/>
  <c r="M406" i="24" s="1"/>
  <c r="M418" i="24" s="1"/>
  <c r="M430" i="24" s="1"/>
  <c r="M442" i="24" s="1"/>
  <c r="M454" i="24" s="1"/>
  <c r="M466" i="24" s="1"/>
  <c r="M478" i="24" s="1"/>
  <c r="M490" i="24" s="1"/>
  <c r="M502" i="24" s="1"/>
  <c r="M514" i="24" s="1"/>
  <c r="M526" i="24" s="1"/>
  <c r="M538" i="24" s="1"/>
  <c r="M550" i="24" s="1"/>
  <c r="G214" i="24"/>
  <c r="F214" i="24"/>
  <c r="E214" i="24"/>
  <c r="N213" i="24"/>
  <c r="N225" i="24" s="1"/>
  <c r="N237" i="24" s="1"/>
  <c r="N249" i="24" s="1"/>
  <c r="N261" i="24" s="1"/>
  <c r="N273" i="24" s="1"/>
  <c r="N285" i="24" s="1"/>
  <c r="N297" i="24" s="1"/>
  <c r="N309" i="24" s="1"/>
  <c r="N321" i="24" s="1"/>
  <c r="N333" i="24" s="1"/>
  <c r="N345" i="24" s="1"/>
  <c r="N357" i="24" s="1"/>
  <c r="N369" i="24" s="1"/>
  <c r="N381" i="24" s="1"/>
  <c r="N393" i="24" s="1"/>
  <c r="N405" i="24" s="1"/>
  <c r="N417" i="24" s="1"/>
  <c r="N429" i="24" s="1"/>
  <c r="N441" i="24" s="1"/>
  <c r="N453" i="24" s="1"/>
  <c r="N465" i="24" s="1"/>
  <c r="N477" i="24" s="1"/>
  <c r="N489" i="24" s="1"/>
  <c r="N501" i="24" s="1"/>
  <c r="N513" i="24" s="1"/>
  <c r="N525" i="24" s="1"/>
  <c r="N537" i="24" s="1"/>
  <c r="N549" i="24" s="1"/>
  <c r="M213" i="24"/>
  <c r="M225" i="24" s="1"/>
  <c r="M237" i="24" s="1"/>
  <c r="M249" i="24" s="1"/>
  <c r="M261" i="24" s="1"/>
  <c r="M273" i="24" s="1"/>
  <c r="M285" i="24" s="1"/>
  <c r="M297" i="24" s="1"/>
  <c r="M309" i="24" s="1"/>
  <c r="M321" i="24" s="1"/>
  <c r="M333" i="24" s="1"/>
  <c r="M345" i="24" s="1"/>
  <c r="M357" i="24" s="1"/>
  <c r="M369" i="24" s="1"/>
  <c r="M381" i="24" s="1"/>
  <c r="M393" i="24" s="1"/>
  <c r="M405" i="24" s="1"/>
  <c r="M417" i="24" s="1"/>
  <c r="M429" i="24" s="1"/>
  <c r="M441" i="24" s="1"/>
  <c r="M453" i="24" s="1"/>
  <c r="M465" i="24" s="1"/>
  <c r="M477" i="24" s="1"/>
  <c r="M489" i="24" s="1"/>
  <c r="M501" i="24" s="1"/>
  <c r="M513" i="24" s="1"/>
  <c r="M525" i="24" s="1"/>
  <c r="M537" i="24" s="1"/>
  <c r="M549" i="24" s="1"/>
  <c r="G213" i="24"/>
  <c r="F213" i="24"/>
  <c r="E213" i="24"/>
  <c r="N212" i="24"/>
  <c r="N224" i="24" s="1"/>
  <c r="N236" i="24" s="1"/>
  <c r="N248" i="24" s="1"/>
  <c r="N260" i="24" s="1"/>
  <c r="N272" i="24" s="1"/>
  <c r="N284" i="24" s="1"/>
  <c r="N296" i="24" s="1"/>
  <c r="N308" i="24" s="1"/>
  <c r="N320" i="24" s="1"/>
  <c r="N332" i="24" s="1"/>
  <c r="N344" i="24" s="1"/>
  <c r="N356" i="24" s="1"/>
  <c r="N368" i="24" s="1"/>
  <c r="N380" i="24" s="1"/>
  <c r="N392" i="24" s="1"/>
  <c r="N404" i="24" s="1"/>
  <c r="N416" i="24" s="1"/>
  <c r="N428" i="24" s="1"/>
  <c r="N440" i="24" s="1"/>
  <c r="N452" i="24" s="1"/>
  <c r="N464" i="24" s="1"/>
  <c r="N476" i="24" s="1"/>
  <c r="N488" i="24" s="1"/>
  <c r="N500" i="24" s="1"/>
  <c r="N512" i="24" s="1"/>
  <c r="N524" i="24" s="1"/>
  <c r="N536" i="24" s="1"/>
  <c r="N548" i="24" s="1"/>
  <c r="M212" i="24"/>
  <c r="M224" i="24" s="1"/>
  <c r="M236" i="24" s="1"/>
  <c r="M248" i="24" s="1"/>
  <c r="M260" i="24" s="1"/>
  <c r="M272" i="24" s="1"/>
  <c r="M284" i="24" s="1"/>
  <c r="M296" i="24" s="1"/>
  <c r="M308" i="24" s="1"/>
  <c r="M320" i="24" s="1"/>
  <c r="M332" i="24" s="1"/>
  <c r="M344" i="24" s="1"/>
  <c r="M356" i="24" s="1"/>
  <c r="M368" i="24" s="1"/>
  <c r="M380" i="24" s="1"/>
  <c r="M392" i="24" s="1"/>
  <c r="M404" i="24" s="1"/>
  <c r="M416" i="24" s="1"/>
  <c r="M428" i="24" s="1"/>
  <c r="M440" i="24" s="1"/>
  <c r="M452" i="24" s="1"/>
  <c r="M464" i="24" s="1"/>
  <c r="M476" i="24" s="1"/>
  <c r="M488" i="24" s="1"/>
  <c r="M500" i="24" s="1"/>
  <c r="M512" i="24" s="1"/>
  <c r="M524" i="24" s="1"/>
  <c r="M536" i="24" s="1"/>
  <c r="M548" i="24" s="1"/>
  <c r="G212" i="24"/>
  <c r="F212" i="24"/>
  <c r="E212" i="24"/>
  <c r="N211" i="24"/>
  <c r="N223" i="24" s="1"/>
  <c r="N235" i="24" s="1"/>
  <c r="N247" i="24" s="1"/>
  <c r="N259" i="24" s="1"/>
  <c r="N271" i="24" s="1"/>
  <c r="N283" i="24" s="1"/>
  <c r="N295" i="24" s="1"/>
  <c r="N307" i="24" s="1"/>
  <c r="N319" i="24" s="1"/>
  <c r="N331" i="24" s="1"/>
  <c r="N343" i="24" s="1"/>
  <c r="N355" i="24" s="1"/>
  <c r="N367" i="24" s="1"/>
  <c r="N379" i="24" s="1"/>
  <c r="N391" i="24" s="1"/>
  <c r="N403" i="24" s="1"/>
  <c r="N415" i="24" s="1"/>
  <c r="N427" i="24" s="1"/>
  <c r="N439" i="24" s="1"/>
  <c r="N451" i="24" s="1"/>
  <c r="N463" i="24" s="1"/>
  <c r="N475" i="24" s="1"/>
  <c r="N487" i="24" s="1"/>
  <c r="N499" i="24" s="1"/>
  <c r="N511" i="24" s="1"/>
  <c r="N523" i="24" s="1"/>
  <c r="N535" i="24" s="1"/>
  <c r="N547" i="24" s="1"/>
  <c r="M211" i="24"/>
  <c r="M223" i="24" s="1"/>
  <c r="M235" i="24" s="1"/>
  <c r="M247" i="24" s="1"/>
  <c r="M259" i="24" s="1"/>
  <c r="M271" i="24" s="1"/>
  <c r="M283" i="24" s="1"/>
  <c r="M295" i="24" s="1"/>
  <c r="M307" i="24" s="1"/>
  <c r="M319" i="24" s="1"/>
  <c r="M331" i="24" s="1"/>
  <c r="M343" i="24" s="1"/>
  <c r="M355" i="24" s="1"/>
  <c r="M367" i="24" s="1"/>
  <c r="M379" i="24" s="1"/>
  <c r="M391" i="24" s="1"/>
  <c r="M403" i="24" s="1"/>
  <c r="M415" i="24" s="1"/>
  <c r="M427" i="24" s="1"/>
  <c r="M439" i="24" s="1"/>
  <c r="M451" i="24" s="1"/>
  <c r="M463" i="24" s="1"/>
  <c r="M475" i="24" s="1"/>
  <c r="M487" i="24" s="1"/>
  <c r="M499" i="24" s="1"/>
  <c r="M511" i="24" s="1"/>
  <c r="M523" i="24" s="1"/>
  <c r="M535" i="24" s="1"/>
  <c r="M547" i="24" s="1"/>
  <c r="G211" i="24"/>
  <c r="F211" i="24"/>
  <c r="E211" i="24"/>
  <c r="N210" i="24"/>
  <c r="N222" i="24" s="1"/>
  <c r="N234" i="24" s="1"/>
  <c r="N246" i="24" s="1"/>
  <c r="N258" i="24" s="1"/>
  <c r="N270" i="24" s="1"/>
  <c r="N282" i="24" s="1"/>
  <c r="N294" i="24" s="1"/>
  <c r="N306" i="24" s="1"/>
  <c r="N318" i="24" s="1"/>
  <c r="N330" i="24" s="1"/>
  <c r="N342" i="24" s="1"/>
  <c r="N354" i="24" s="1"/>
  <c r="N366" i="24" s="1"/>
  <c r="N378" i="24" s="1"/>
  <c r="N390" i="24" s="1"/>
  <c r="N402" i="24" s="1"/>
  <c r="N414" i="24" s="1"/>
  <c r="N426" i="24" s="1"/>
  <c r="N438" i="24" s="1"/>
  <c r="N450" i="24" s="1"/>
  <c r="M210" i="24"/>
  <c r="M222" i="24" s="1"/>
  <c r="M234" i="24" s="1"/>
  <c r="M246" i="24" s="1"/>
  <c r="M258" i="24" s="1"/>
  <c r="M270" i="24" s="1"/>
  <c r="M282" i="24" s="1"/>
  <c r="M294" i="24" s="1"/>
  <c r="M306" i="24" s="1"/>
  <c r="M318" i="24" s="1"/>
  <c r="M330" i="24" s="1"/>
  <c r="M342" i="24" s="1"/>
  <c r="M354" i="24" s="1"/>
  <c r="M366" i="24" s="1"/>
  <c r="M378" i="24" s="1"/>
  <c r="M390" i="24" s="1"/>
  <c r="M402" i="24" s="1"/>
  <c r="M414" i="24" s="1"/>
  <c r="M426" i="24" s="1"/>
  <c r="M438" i="24" s="1"/>
  <c r="M450" i="24" s="1"/>
  <c r="M462" i="24" s="1"/>
  <c r="M474" i="24" s="1"/>
  <c r="M486" i="24" s="1"/>
  <c r="M498" i="24" s="1"/>
  <c r="M510" i="24" s="1"/>
  <c r="M522" i="24" s="1"/>
  <c r="M534" i="24" s="1"/>
  <c r="M546" i="24" s="1"/>
  <c r="G210" i="24"/>
  <c r="F210" i="24"/>
  <c r="E210" i="24"/>
  <c r="N209" i="24"/>
  <c r="N221" i="24" s="1"/>
  <c r="N233" i="24" s="1"/>
  <c r="N245" i="24" s="1"/>
  <c r="N257" i="24" s="1"/>
  <c r="N269" i="24" s="1"/>
  <c r="N281" i="24" s="1"/>
  <c r="N293" i="24" s="1"/>
  <c r="N305" i="24" s="1"/>
  <c r="N317" i="24" s="1"/>
  <c r="N329" i="24" s="1"/>
  <c r="N341" i="24" s="1"/>
  <c r="N353" i="24" s="1"/>
  <c r="N365" i="24" s="1"/>
  <c r="N377" i="24" s="1"/>
  <c r="N389" i="24" s="1"/>
  <c r="N401" i="24" s="1"/>
  <c r="N413" i="24" s="1"/>
  <c r="N425" i="24" s="1"/>
  <c r="N437" i="24" s="1"/>
  <c r="N449" i="24" s="1"/>
  <c r="N461" i="24" s="1"/>
  <c r="N473" i="24" s="1"/>
  <c r="N485" i="24" s="1"/>
  <c r="N497" i="24" s="1"/>
  <c r="N509" i="24" s="1"/>
  <c r="N521" i="24" s="1"/>
  <c r="N533" i="24" s="1"/>
  <c r="N545" i="24" s="1"/>
  <c r="M209" i="24"/>
  <c r="M221" i="24" s="1"/>
  <c r="M233" i="24" s="1"/>
  <c r="M245" i="24" s="1"/>
  <c r="M257" i="24" s="1"/>
  <c r="M269" i="24" s="1"/>
  <c r="M281" i="24" s="1"/>
  <c r="M293" i="24" s="1"/>
  <c r="M305" i="24" s="1"/>
  <c r="M317" i="24" s="1"/>
  <c r="M329" i="24" s="1"/>
  <c r="M341" i="24" s="1"/>
  <c r="M353" i="24" s="1"/>
  <c r="M365" i="24" s="1"/>
  <c r="M377" i="24" s="1"/>
  <c r="M389" i="24" s="1"/>
  <c r="M401" i="24" s="1"/>
  <c r="M413" i="24" s="1"/>
  <c r="M425" i="24" s="1"/>
  <c r="M437" i="24" s="1"/>
  <c r="M449" i="24" s="1"/>
  <c r="M461" i="24" s="1"/>
  <c r="M473" i="24" s="1"/>
  <c r="M485" i="24" s="1"/>
  <c r="M497" i="24" s="1"/>
  <c r="M509" i="24" s="1"/>
  <c r="M521" i="24" s="1"/>
  <c r="M533" i="24" s="1"/>
  <c r="M545" i="24" s="1"/>
  <c r="G209" i="24"/>
  <c r="F209" i="24"/>
  <c r="E209" i="24"/>
  <c r="N208" i="24"/>
  <c r="N220" i="24" s="1"/>
  <c r="N232" i="24" s="1"/>
  <c r="N244" i="24" s="1"/>
  <c r="N256" i="24" s="1"/>
  <c r="N268" i="24" s="1"/>
  <c r="N280" i="24" s="1"/>
  <c r="N292" i="24" s="1"/>
  <c r="N304" i="24" s="1"/>
  <c r="N316" i="24" s="1"/>
  <c r="N328" i="24" s="1"/>
  <c r="N340" i="24" s="1"/>
  <c r="N352" i="24" s="1"/>
  <c r="N364" i="24" s="1"/>
  <c r="N376" i="24" s="1"/>
  <c r="N388" i="24" s="1"/>
  <c r="N400" i="24" s="1"/>
  <c r="N412" i="24" s="1"/>
  <c r="N424" i="24" s="1"/>
  <c r="N436" i="24" s="1"/>
  <c r="N448" i="24" s="1"/>
  <c r="N460" i="24" s="1"/>
  <c r="N472" i="24" s="1"/>
  <c r="N484" i="24" s="1"/>
  <c r="N496" i="24" s="1"/>
  <c r="N508" i="24" s="1"/>
  <c r="N520" i="24" s="1"/>
  <c r="N532" i="24" s="1"/>
  <c r="N544" i="24" s="1"/>
  <c r="M208" i="24"/>
  <c r="G208" i="24"/>
  <c r="F208" i="24"/>
  <c r="E208" i="24"/>
  <c r="N207" i="24"/>
  <c r="N219" i="24" s="1"/>
  <c r="N231" i="24" s="1"/>
  <c r="N243" i="24" s="1"/>
  <c r="N255" i="24" s="1"/>
  <c r="N267" i="24" s="1"/>
  <c r="N279" i="24" s="1"/>
  <c r="N291" i="24" s="1"/>
  <c r="N303" i="24" s="1"/>
  <c r="N315" i="24" s="1"/>
  <c r="N327" i="24" s="1"/>
  <c r="N339" i="24" s="1"/>
  <c r="N351" i="24" s="1"/>
  <c r="N363" i="24" s="1"/>
  <c r="N375" i="24" s="1"/>
  <c r="N387" i="24" s="1"/>
  <c r="N399" i="24" s="1"/>
  <c r="N411" i="24" s="1"/>
  <c r="N423" i="24" s="1"/>
  <c r="N435" i="24" s="1"/>
  <c r="N447" i="24" s="1"/>
  <c r="N459" i="24" s="1"/>
  <c r="N471" i="24" s="1"/>
  <c r="N483" i="24" s="1"/>
  <c r="N495" i="24" s="1"/>
  <c r="N507" i="24" s="1"/>
  <c r="N519" i="24" s="1"/>
  <c r="N531" i="24" s="1"/>
  <c r="N543" i="24" s="1"/>
  <c r="M207" i="24"/>
  <c r="G207" i="24"/>
  <c r="F207" i="24"/>
  <c r="E207" i="24"/>
  <c r="N206" i="24"/>
  <c r="N218" i="24" s="1"/>
  <c r="N230" i="24" s="1"/>
  <c r="N242" i="24" s="1"/>
  <c r="N254" i="24" s="1"/>
  <c r="N266" i="24" s="1"/>
  <c r="N278" i="24" s="1"/>
  <c r="N290" i="24" s="1"/>
  <c r="N302" i="24" s="1"/>
  <c r="N314" i="24" s="1"/>
  <c r="N326" i="24" s="1"/>
  <c r="N338" i="24" s="1"/>
  <c r="N350" i="24" s="1"/>
  <c r="N362" i="24" s="1"/>
  <c r="N374" i="24" s="1"/>
  <c r="N386" i="24" s="1"/>
  <c r="N398" i="24" s="1"/>
  <c r="N410" i="24" s="1"/>
  <c r="N422" i="24" s="1"/>
  <c r="N434" i="24" s="1"/>
  <c r="N446" i="24" s="1"/>
  <c r="N458" i="24" s="1"/>
  <c r="N470" i="24" s="1"/>
  <c r="N482" i="24" s="1"/>
  <c r="N494" i="24" s="1"/>
  <c r="N506" i="24" s="1"/>
  <c r="N518" i="24" s="1"/>
  <c r="N530" i="24" s="1"/>
  <c r="N542" i="24" s="1"/>
  <c r="M206" i="24"/>
  <c r="G206" i="24"/>
  <c r="F206" i="24"/>
  <c r="E206" i="24"/>
  <c r="G205" i="24"/>
  <c r="F205" i="24"/>
  <c r="E205" i="24"/>
  <c r="G204" i="24"/>
  <c r="F204" i="24"/>
  <c r="E204" i="24" s="1"/>
  <c r="G203" i="24"/>
  <c r="F203" i="24"/>
  <c r="E203" i="24"/>
  <c r="G202" i="24"/>
  <c r="F202" i="24"/>
  <c r="E202" i="24" s="1"/>
  <c r="G201" i="24"/>
  <c r="F201" i="24"/>
  <c r="E201" i="24"/>
  <c r="G200" i="24"/>
  <c r="F200" i="24"/>
  <c r="E200" i="24" s="1"/>
  <c r="G199" i="24"/>
  <c r="F199" i="24"/>
  <c r="E199" i="24"/>
  <c r="G198" i="24"/>
  <c r="F198" i="24"/>
  <c r="E198" i="24" s="1"/>
  <c r="G197" i="24"/>
  <c r="F197" i="24"/>
  <c r="E197" i="24"/>
  <c r="G196" i="24"/>
  <c r="F196" i="24"/>
  <c r="E196" i="24" s="1"/>
  <c r="G195" i="24"/>
  <c r="F195" i="24"/>
  <c r="E195" i="24" s="1"/>
  <c r="G194" i="24"/>
  <c r="F194" i="24"/>
  <c r="E194" i="24" s="1"/>
  <c r="G193" i="24"/>
  <c r="H193" i="24" s="1"/>
  <c r="E193" i="24"/>
  <c r="F193" i="24" s="1"/>
  <c r="H192" i="24"/>
  <c r="G192" i="24"/>
  <c r="F192" i="24"/>
  <c r="E192" i="24"/>
  <c r="G191" i="24"/>
  <c r="H190" i="24"/>
  <c r="G190" i="24"/>
  <c r="E190" i="24" s="1"/>
  <c r="F190" i="24" s="1"/>
  <c r="G189" i="24"/>
  <c r="H189" i="24" s="1"/>
  <c r="E189" i="24"/>
  <c r="F189" i="24" s="1"/>
  <c r="H188" i="24"/>
  <c r="G188" i="24"/>
  <c r="F188" i="24"/>
  <c r="E188" i="24"/>
  <c r="G187" i="24"/>
  <c r="H186" i="24"/>
  <c r="G186" i="24"/>
  <c r="E186" i="24" s="1"/>
  <c r="F186" i="24" s="1"/>
  <c r="G185" i="24"/>
  <c r="H185" i="24" s="1"/>
  <c r="E185" i="24"/>
  <c r="F185" i="24" s="1"/>
  <c r="N184" i="24"/>
  <c r="M184" i="24"/>
  <c r="H184" i="24"/>
  <c r="G184" i="24"/>
  <c r="E184" i="24" s="1"/>
  <c r="F184" i="24" s="1"/>
  <c r="N183" i="24"/>
  <c r="M183" i="24"/>
  <c r="G183" i="24"/>
  <c r="N182" i="24"/>
  <c r="M182" i="24"/>
  <c r="H182" i="24"/>
  <c r="G182" i="24"/>
  <c r="F182" i="24"/>
  <c r="E182" i="24"/>
  <c r="N181" i="24"/>
  <c r="M181" i="24"/>
  <c r="G181" i="24"/>
  <c r="H181" i="24" s="1"/>
  <c r="E181" i="24"/>
  <c r="F181" i="24" s="1"/>
  <c r="N180" i="24"/>
  <c r="M180" i="24"/>
  <c r="H180" i="24"/>
  <c r="G180" i="24"/>
  <c r="E180" i="24" s="1"/>
  <c r="F180" i="24" s="1"/>
  <c r="N179" i="24"/>
  <c r="M179" i="24"/>
  <c r="G179" i="24"/>
  <c r="N178" i="24"/>
  <c r="M178" i="24"/>
  <c r="H178" i="24"/>
  <c r="G178" i="24"/>
  <c r="F178" i="24"/>
  <c r="E178" i="24"/>
  <c r="N177" i="24"/>
  <c r="M177" i="24"/>
  <c r="G177" i="24"/>
  <c r="H177" i="24" s="1"/>
  <c r="E177" i="24"/>
  <c r="F177" i="24" s="1"/>
  <c r="N176" i="24"/>
  <c r="M176" i="24"/>
  <c r="H176" i="24"/>
  <c r="G176" i="24"/>
  <c r="E176" i="24" s="1"/>
  <c r="F176" i="24" s="1"/>
  <c r="N175" i="24"/>
  <c r="M175" i="24"/>
  <c r="G175" i="24"/>
  <c r="N174" i="24"/>
  <c r="M174" i="24"/>
  <c r="H174" i="24"/>
  <c r="G174" i="24"/>
  <c r="F174" i="24"/>
  <c r="E174" i="24"/>
  <c r="N173" i="24"/>
  <c r="M173" i="24"/>
  <c r="G173" i="24"/>
  <c r="H173" i="24" s="1"/>
  <c r="E173" i="24"/>
  <c r="F173" i="24" s="1"/>
  <c r="N172" i="24"/>
  <c r="M172" i="24"/>
  <c r="H172" i="24"/>
  <c r="G172" i="24"/>
  <c r="E172" i="24" s="1"/>
  <c r="F172" i="24" s="1"/>
  <c r="N171" i="24"/>
  <c r="M171" i="24"/>
  <c r="G171" i="24"/>
  <c r="N170" i="24"/>
  <c r="M170" i="24"/>
  <c r="H170" i="24"/>
  <c r="G170" i="24"/>
  <c r="F170" i="24"/>
  <c r="E170" i="24"/>
  <c r="N169" i="24"/>
  <c r="M169" i="24"/>
  <c r="G169" i="24"/>
  <c r="H169" i="24" s="1"/>
  <c r="E169" i="24"/>
  <c r="F169" i="24" s="1"/>
  <c r="N168" i="24"/>
  <c r="M168" i="24"/>
  <c r="G168" i="24"/>
  <c r="E168" i="24" s="1"/>
  <c r="F168" i="24" s="1"/>
  <c r="N167" i="24"/>
  <c r="M167" i="24"/>
  <c r="G167" i="24"/>
  <c r="H167" i="24" s="1"/>
  <c r="F167" i="24"/>
  <c r="E167" i="24"/>
  <c r="N166" i="24"/>
  <c r="M166" i="24"/>
  <c r="H166" i="24"/>
  <c r="G166" i="24"/>
  <c r="E166" i="24"/>
  <c r="F166" i="24" s="1"/>
  <c r="N165" i="24"/>
  <c r="M165" i="24"/>
  <c r="H165" i="24"/>
  <c r="G165" i="24"/>
  <c r="E165" i="24"/>
  <c r="F165" i="24" s="1"/>
  <c r="N164" i="24"/>
  <c r="M164" i="24"/>
  <c r="G164" i="24"/>
  <c r="E164" i="24" s="1"/>
  <c r="F164" i="24" s="1"/>
  <c r="N163" i="24"/>
  <c r="M163" i="24"/>
  <c r="G163" i="24"/>
  <c r="H163" i="24" s="1"/>
  <c r="F163" i="24"/>
  <c r="E163" i="24"/>
  <c r="N162" i="24"/>
  <c r="M162" i="24"/>
  <c r="H162" i="24"/>
  <c r="G162" i="24"/>
  <c r="E162" i="24"/>
  <c r="F162" i="24" s="1"/>
  <c r="N161" i="24"/>
  <c r="M161" i="24"/>
  <c r="H161" i="24"/>
  <c r="G161" i="24"/>
  <c r="E161" i="24"/>
  <c r="F161" i="24" s="1"/>
  <c r="N160" i="24"/>
  <c r="M160" i="24"/>
  <c r="G160" i="24"/>
  <c r="E160" i="24" s="1"/>
  <c r="F160" i="24" s="1"/>
  <c r="N159" i="24"/>
  <c r="M159" i="24"/>
  <c r="G159" i="24"/>
  <c r="H159" i="24" s="1"/>
  <c r="F159" i="24"/>
  <c r="E159" i="24"/>
  <c r="N158" i="24"/>
  <c r="M158" i="24"/>
  <c r="H158" i="24"/>
  <c r="G158" i="24"/>
  <c r="E158" i="24"/>
  <c r="F158" i="24" s="1"/>
  <c r="N157" i="24"/>
  <c r="M157" i="24"/>
  <c r="G157" i="24"/>
  <c r="H157" i="24" s="1"/>
  <c r="E157" i="24"/>
  <c r="F157" i="24" s="1"/>
  <c r="N156" i="24"/>
  <c r="M156" i="24"/>
  <c r="N155" i="24"/>
  <c r="M155" i="24"/>
  <c r="G155" i="24"/>
  <c r="N154" i="24"/>
  <c r="M154" i="24"/>
  <c r="N153" i="24"/>
  <c r="M153" i="24"/>
  <c r="N152" i="24"/>
  <c r="M152" i="24"/>
  <c r="H152" i="24"/>
  <c r="N151" i="24"/>
  <c r="M151" i="24"/>
  <c r="N150" i="24"/>
  <c r="M150" i="24"/>
  <c r="N149" i="24"/>
  <c r="M149" i="24"/>
  <c r="N148" i="24"/>
  <c r="M148" i="24"/>
  <c r="N147" i="24"/>
  <c r="M147" i="24"/>
  <c r="G147" i="24"/>
  <c r="N146" i="24"/>
  <c r="M146" i="24"/>
  <c r="N145" i="24"/>
  <c r="M145" i="24"/>
  <c r="G145" i="24"/>
  <c r="H145" i="24" s="1"/>
  <c r="E145" i="24"/>
  <c r="F145" i="24" s="1"/>
  <c r="N144" i="24"/>
  <c r="M144" i="24"/>
  <c r="H144" i="24"/>
  <c r="G144" i="24"/>
  <c r="G156" i="24" s="1"/>
  <c r="E156" i="24" s="1"/>
  <c r="F156" i="24" s="1"/>
  <c r="N143" i="24"/>
  <c r="M143" i="24"/>
  <c r="G143" i="24"/>
  <c r="N142" i="24"/>
  <c r="M142" i="24"/>
  <c r="H142" i="24"/>
  <c r="G142" i="24"/>
  <c r="G154" i="24" s="1"/>
  <c r="F142" i="24"/>
  <c r="E142" i="24"/>
  <c r="N141" i="24"/>
  <c r="M141" i="24"/>
  <c r="G141" i="24"/>
  <c r="H141" i="24" s="1"/>
  <c r="E141" i="24"/>
  <c r="F141" i="24" s="1"/>
  <c r="N140" i="24"/>
  <c r="M140" i="24"/>
  <c r="H140" i="24"/>
  <c r="G140" i="24"/>
  <c r="G152" i="24" s="1"/>
  <c r="E152" i="24" s="1"/>
  <c r="F152" i="24" s="1"/>
  <c r="N139" i="24"/>
  <c r="M139" i="24"/>
  <c r="G139" i="24"/>
  <c r="N138" i="24"/>
  <c r="M138" i="24"/>
  <c r="H138" i="24"/>
  <c r="G138" i="24"/>
  <c r="G150" i="24" s="1"/>
  <c r="F138" i="24"/>
  <c r="E138" i="24"/>
  <c r="N137" i="24"/>
  <c r="M137" i="24"/>
  <c r="G137" i="24"/>
  <c r="H137" i="24" s="1"/>
  <c r="E137" i="24"/>
  <c r="F137" i="24" s="1"/>
  <c r="N136" i="24"/>
  <c r="M136" i="24"/>
  <c r="H136" i="24"/>
  <c r="G136" i="24"/>
  <c r="G148" i="24" s="1"/>
  <c r="E148" i="24" s="1"/>
  <c r="F148" i="24" s="1"/>
  <c r="N135" i="24"/>
  <c r="M135" i="24"/>
  <c r="G135" i="24"/>
  <c r="N134" i="24"/>
  <c r="M134" i="24"/>
  <c r="H134" i="24"/>
  <c r="G134" i="24"/>
  <c r="G146" i="24" s="1"/>
  <c r="F134" i="24"/>
  <c r="E134" i="24"/>
  <c r="N133" i="24"/>
  <c r="M133" i="24"/>
  <c r="G133" i="24"/>
  <c r="H133" i="24" s="1"/>
  <c r="E133" i="24"/>
  <c r="F133" i="24" s="1"/>
  <c r="N132" i="24"/>
  <c r="M132" i="24"/>
  <c r="H132" i="24"/>
  <c r="G132" i="24"/>
  <c r="E132" i="24" s="1"/>
  <c r="F132" i="24" s="1"/>
  <c r="N131" i="24"/>
  <c r="M131" i="24"/>
  <c r="G131" i="24"/>
  <c r="N130" i="24"/>
  <c r="M130" i="24"/>
  <c r="H130" i="24"/>
  <c r="G130" i="24"/>
  <c r="F130" i="24"/>
  <c r="E130" i="24"/>
  <c r="N129" i="24"/>
  <c r="M129" i="24"/>
  <c r="G129" i="24"/>
  <c r="H129" i="24" s="1"/>
  <c r="E129" i="24"/>
  <c r="F129" i="24" s="1"/>
  <c r="N128" i="24"/>
  <c r="M128" i="24"/>
  <c r="H128" i="24"/>
  <c r="G128" i="24"/>
  <c r="E128" i="24" s="1"/>
  <c r="F128" i="24" s="1"/>
  <c r="N127" i="24"/>
  <c r="M127" i="24"/>
  <c r="N126" i="24"/>
  <c r="M126" i="24"/>
  <c r="N125" i="24"/>
  <c r="M125" i="24"/>
  <c r="N124" i="24"/>
  <c r="M124" i="24"/>
  <c r="N123" i="24"/>
  <c r="M123" i="24"/>
  <c r="G123" i="24"/>
  <c r="N122" i="24"/>
  <c r="M122" i="24"/>
  <c r="N121" i="24"/>
  <c r="M121" i="24"/>
  <c r="G121" i="24"/>
  <c r="H121" i="24" s="1"/>
  <c r="E121" i="24"/>
  <c r="F121" i="24" s="1"/>
  <c r="N120" i="24"/>
  <c r="M120" i="24"/>
  <c r="H120" i="24"/>
  <c r="G120" i="24"/>
  <c r="E120" i="24" s="1"/>
  <c r="F120" i="24" s="1"/>
  <c r="N119" i="24"/>
  <c r="M119" i="24"/>
  <c r="G119" i="24"/>
  <c r="N118" i="24"/>
  <c r="M118" i="24"/>
  <c r="H118" i="24"/>
  <c r="G118" i="24"/>
  <c r="F118" i="24"/>
  <c r="E118" i="24"/>
  <c r="N117" i="24"/>
  <c r="M117" i="24"/>
  <c r="G117" i="24"/>
  <c r="H117" i="24" s="1"/>
  <c r="E117" i="24"/>
  <c r="F117" i="24" s="1"/>
  <c r="N116" i="24"/>
  <c r="M116" i="24"/>
  <c r="H116" i="24"/>
  <c r="G116" i="24"/>
  <c r="E116" i="24" s="1"/>
  <c r="F116" i="24" s="1"/>
  <c r="N115" i="24"/>
  <c r="M115" i="24"/>
  <c r="G115" i="24"/>
  <c r="N114" i="24"/>
  <c r="M114" i="24"/>
  <c r="H114" i="24"/>
  <c r="G114" i="24"/>
  <c r="G126" i="24" s="1"/>
  <c r="F114" i="24"/>
  <c r="E114" i="24"/>
  <c r="N113" i="24"/>
  <c r="M113" i="24"/>
  <c r="G113" i="24"/>
  <c r="H113" i="24" s="1"/>
  <c r="E113" i="24"/>
  <c r="F113" i="24" s="1"/>
  <c r="N112" i="24"/>
  <c r="M112" i="24"/>
  <c r="H112" i="24"/>
  <c r="G112" i="24"/>
  <c r="G124" i="24" s="1"/>
  <c r="E124" i="24" s="1"/>
  <c r="F124" i="24" s="1"/>
  <c r="N111" i="24"/>
  <c r="M111" i="24"/>
  <c r="G111" i="24"/>
  <c r="N110" i="24"/>
  <c r="M110" i="24"/>
  <c r="H110" i="24"/>
  <c r="G110" i="24"/>
  <c r="G122" i="24" s="1"/>
  <c r="F110" i="24"/>
  <c r="E110" i="24"/>
  <c r="N109" i="24"/>
  <c r="M109" i="24"/>
  <c r="N108" i="24"/>
  <c r="M108" i="24"/>
  <c r="N107" i="24"/>
  <c r="M107" i="24"/>
  <c r="N106" i="24"/>
  <c r="M106" i="24"/>
  <c r="N105" i="24"/>
  <c r="M105" i="24"/>
  <c r="N104" i="24"/>
  <c r="M104" i="24"/>
  <c r="N103" i="24"/>
  <c r="M103" i="24"/>
  <c r="N102" i="24"/>
  <c r="M102" i="24"/>
  <c r="N101" i="24"/>
  <c r="M101" i="24"/>
  <c r="N100" i="24"/>
  <c r="M100" i="24"/>
  <c r="N99" i="24"/>
  <c r="M99" i="24"/>
  <c r="N98" i="24"/>
  <c r="M98" i="24"/>
  <c r="N97" i="24"/>
  <c r="M97" i="24"/>
  <c r="N96" i="24"/>
  <c r="M96" i="24"/>
  <c r="N95" i="24"/>
  <c r="M95" i="24"/>
  <c r="G95" i="24"/>
  <c r="N94" i="24"/>
  <c r="M94" i="24"/>
  <c r="N93" i="24"/>
  <c r="M93" i="24"/>
  <c r="N92" i="24"/>
  <c r="M92" i="24"/>
  <c r="N91" i="24"/>
  <c r="M91" i="24"/>
  <c r="N90" i="24"/>
  <c r="M90" i="24"/>
  <c r="N89" i="24"/>
  <c r="M89" i="24"/>
  <c r="N88" i="24"/>
  <c r="M88" i="24"/>
  <c r="N87" i="24"/>
  <c r="M87" i="24"/>
  <c r="G87" i="24"/>
  <c r="G99" i="24" s="1"/>
  <c r="N86" i="24"/>
  <c r="M86" i="24"/>
  <c r="N85" i="24"/>
  <c r="M85" i="24"/>
  <c r="N84" i="24"/>
  <c r="M84" i="24"/>
  <c r="H84" i="24"/>
  <c r="N83" i="24"/>
  <c r="M83" i="24"/>
  <c r="G83" i="24"/>
  <c r="N82" i="24"/>
  <c r="M82" i="24"/>
  <c r="N81" i="24"/>
  <c r="M81" i="24"/>
  <c r="N80" i="24"/>
  <c r="M80" i="24"/>
  <c r="H80" i="24"/>
  <c r="N79" i="24"/>
  <c r="M79" i="24"/>
  <c r="G79" i="24"/>
  <c r="N78" i="24"/>
  <c r="M78" i="24"/>
  <c r="N77" i="24"/>
  <c r="M77" i="24"/>
  <c r="N76" i="24"/>
  <c r="M76" i="24"/>
  <c r="H76" i="24"/>
  <c r="N75" i="24"/>
  <c r="M75" i="24"/>
  <c r="G75" i="24"/>
  <c r="N74" i="24"/>
  <c r="M74" i="24"/>
  <c r="G73" i="24"/>
  <c r="H72" i="24"/>
  <c r="G72" i="24"/>
  <c r="G84" i="24" s="1"/>
  <c r="G71" i="24"/>
  <c r="H71" i="24" s="1"/>
  <c r="E71" i="24"/>
  <c r="F71" i="24" s="1"/>
  <c r="H70" i="24"/>
  <c r="G70" i="24"/>
  <c r="G82" i="24" s="1"/>
  <c r="F70" i="24"/>
  <c r="E70" i="24"/>
  <c r="G69" i="24"/>
  <c r="H68" i="24"/>
  <c r="G68" i="24"/>
  <c r="G80" i="24" s="1"/>
  <c r="G67" i="24"/>
  <c r="H67" i="24" s="1"/>
  <c r="E67" i="24"/>
  <c r="F67" i="24" s="1"/>
  <c r="H66" i="24"/>
  <c r="G66" i="24"/>
  <c r="G78" i="24" s="1"/>
  <c r="F66" i="24"/>
  <c r="E66" i="24"/>
  <c r="G65" i="24"/>
  <c r="H64" i="24"/>
  <c r="G64" i="24"/>
  <c r="G76" i="24" s="1"/>
  <c r="G63" i="24"/>
  <c r="H63" i="24" s="1"/>
  <c r="E63" i="24"/>
  <c r="F63" i="24" s="1"/>
  <c r="H62" i="24"/>
  <c r="G62" i="24"/>
  <c r="E62" i="24" s="1"/>
  <c r="F62" i="24" s="1"/>
  <c r="G61" i="24"/>
  <c r="E61" i="24" s="1"/>
  <c r="F61" i="24"/>
  <c r="G60" i="24"/>
  <c r="E60" i="24" s="1"/>
  <c r="F60" i="24" s="1"/>
  <c r="G59" i="24"/>
  <c r="E59" i="24" s="1"/>
  <c r="F59" i="24"/>
  <c r="G58" i="24"/>
  <c r="E58" i="24" s="1"/>
  <c r="F58" i="24" s="1"/>
  <c r="G57" i="24"/>
  <c r="E57" i="24" s="1"/>
  <c r="F57" i="24"/>
  <c r="G56" i="24"/>
  <c r="E56" i="24" s="1"/>
  <c r="F56" i="24" s="1"/>
  <c r="G55" i="24"/>
  <c r="E55" i="24" s="1"/>
  <c r="F55" i="24"/>
  <c r="G54" i="24"/>
  <c r="E54" i="24" s="1"/>
  <c r="F54" i="24" s="1"/>
  <c r="G53" i="24"/>
  <c r="E53" i="24" s="1"/>
  <c r="F53" i="24"/>
  <c r="G52" i="24"/>
  <c r="E52" i="24" s="1"/>
  <c r="F52" i="24" s="1"/>
  <c r="G51" i="24"/>
  <c r="E51" i="24" s="1"/>
  <c r="F51" i="24"/>
  <c r="G50" i="24"/>
  <c r="E50" i="24" s="1"/>
  <c r="F50" i="24" s="1"/>
  <c r="G49" i="24"/>
  <c r="E49" i="24" s="1"/>
  <c r="F49" i="24"/>
  <c r="G48" i="24"/>
  <c r="E48" i="24" s="1"/>
  <c r="F48" i="24" s="1"/>
  <c r="G47" i="24"/>
  <c r="E47" i="24" s="1"/>
  <c r="F47" i="24"/>
  <c r="G46" i="24"/>
  <c r="E46" i="24" s="1"/>
  <c r="F46" i="24" s="1"/>
  <c r="G45" i="24"/>
  <c r="E45" i="24" s="1"/>
  <c r="F45" i="24"/>
  <c r="G44" i="24"/>
  <c r="E44" i="24" s="1"/>
  <c r="F44" i="24" s="1"/>
  <c r="G43" i="24"/>
  <c r="E43" i="24" s="1"/>
  <c r="F43" i="24"/>
  <c r="G42" i="24"/>
  <c r="E42" i="24" s="1"/>
  <c r="F42" i="24" s="1"/>
  <c r="G41" i="24"/>
  <c r="E41" i="24" s="1"/>
  <c r="F41" i="24"/>
  <c r="G40" i="24"/>
  <c r="E40" i="24" s="1"/>
  <c r="F40" i="24" s="1"/>
  <c r="G39" i="24"/>
  <c r="E39" i="24" s="1"/>
  <c r="F39" i="24"/>
  <c r="G38" i="24"/>
  <c r="E38" i="24" s="1"/>
  <c r="F38" i="24" s="1"/>
  <c r="G37" i="24"/>
  <c r="E37" i="24" s="1"/>
  <c r="F37" i="24"/>
  <c r="G36" i="24"/>
  <c r="E36" i="24" s="1"/>
  <c r="F36" i="24" s="1"/>
  <c r="G35" i="24"/>
  <c r="E35" i="24" s="1"/>
  <c r="F35" i="24"/>
  <c r="G34" i="24"/>
  <c r="E34" i="24" s="1"/>
  <c r="F34" i="24" s="1"/>
  <c r="G33" i="24"/>
  <c r="E33" i="24" s="1"/>
  <c r="F33" i="24"/>
  <c r="G32" i="24"/>
  <c r="E32" i="24" s="1"/>
  <c r="F32" i="24" s="1"/>
  <c r="G31" i="24"/>
  <c r="E31" i="24" s="1"/>
  <c r="F31" i="24"/>
  <c r="G30" i="24"/>
  <c r="E30" i="24" s="1"/>
  <c r="F30" i="24" s="1"/>
  <c r="G29" i="24"/>
  <c r="E29" i="24" s="1"/>
  <c r="F29" i="24"/>
  <c r="G28" i="24"/>
  <c r="E28" i="24" s="1"/>
  <c r="F28" i="24" s="1"/>
  <c r="G27" i="24"/>
  <c r="E27" i="24" s="1"/>
  <c r="F27" i="24"/>
  <c r="G26" i="24"/>
  <c r="E26" i="24" s="1"/>
  <c r="F26" i="24" s="1"/>
  <c r="G25" i="24"/>
  <c r="E25" i="24" s="1"/>
  <c r="F25" i="24"/>
  <c r="G24" i="24"/>
  <c r="E24" i="24" s="1"/>
  <c r="F24" i="24" s="1"/>
  <c r="G23" i="24"/>
  <c r="E23" i="24" s="1"/>
  <c r="F23" i="24"/>
  <c r="G22" i="24"/>
  <c r="E22" i="24" s="1"/>
  <c r="F22" i="24" s="1"/>
  <c r="G21" i="24"/>
  <c r="E21" i="24" s="1"/>
  <c r="F21" i="24"/>
  <c r="G20" i="24"/>
  <c r="E20" i="24" s="1"/>
  <c r="F20" i="24" s="1"/>
  <c r="G19" i="24"/>
  <c r="E19" i="24" s="1"/>
  <c r="F19" i="24"/>
  <c r="G18" i="24"/>
  <c r="E18" i="24" s="1"/>
  <c r="F18" i="24" s="1"/>
  <c r="G17" i="24"/>
  <c r="E17" i="24" s="1"/>
  <c r="F17" i="24"/>
  <c r="G16" i="24"/>
  <c r="E16" i="24" s="1"/>
  <c r="F16" i="24" s="1"/>
  <c r="G15" i="24"/>
  <c r="E15" i="24" s="1"/>
  <c r="F15" i="24"/>
  <c r="G14" i="24"/>
  <c r="E14" i="24" s="1"/>
  <c r="F14" i="24" s="1"/>
  <c r="J13" i="24"/>
  <c r="G13" i="24"/>
  <c r="E13" i="24" s="1"/>
  <c r="F13" i="24" s="1"/>
  <c r="J12" i="24"/>
  <c r="G12" i="24"/>
  <c r="E12" i="24" s="1"/>
  <c r="F12" i="24" s="1"/>
  <c r="J11" i="24"/>
  <c r="G11" i="24"/>
  <c r="E11" i="24" s="1"/>
  <c r="F11" i="24" s="1"/>
  <c r="J10" i="24"/>
  <c r="G10" i="24"/>
  <c r="E10" i="24" s="1"/>
  <c r="F10" i="24" s="1"/>
  <c r="J9" i="24"/>
  <c r="G9" i="24"/>
  <c r="E9" i="24" s="1"/>
  <c r="F9" i="24" s="1"/>
  <c r="J8" i="24"/>
  <c r="G8" i="24"/>
  <c r="E8" i="24" s="1"/>
  <c r="F8" i="24" s="1"/>
  <c r="J7" i="24"/>
  <c r="G7" i="24"/>
  <c r="E7" i="24" s="1"/>
  <c r="F7" i="24" s="1"/>
  <c r="J6" i="24"/>
  <c r="G6" i="24"/>
  <c r="E6" i="24" s="1"/>
  <c r="F6" i="24" s="1"/>
  <c r="J5" i="24"/>
  <c r="G5" i="24"/>
  <c r="E5" i="24" s="1"/>
  <c r="F5" i="24" s="1"/>
  <c r="J4" i="24"/>
  <c r="G4" i="24"/>
  <c r="E4" i="24" s="1"/>
  <c r="F4" i="24" s="1"/>
  <c r="J3" i="24"/>
  <c r="G3" i="24"/>
  <c r="E3" i="24" s="1"/>
  <c r="F3" i="24" s="1"/>
  <c r="L2" i="24"/>
  <c r="J2" i="24"/>
  <c r="G2" i="24"/>
  <c r="E2" i="24" s="1"/>
  <c r="F2" i="24" s="1"/>
  <c r="P578" i="23"/>
  <c r="P577" i="23"/>
  <c r="P576" i="23"/>
  <c r="P575" i="23"/>
  <c r="P574" i="23"/>
  <c r="P573" i="23"/>
  <c r="P572" i="23"/>
  <c r="P571" i="23"/>
  <c r="P570" i="23"/>
  <c r="P569" i="23"/>
  <c r="P568" i="23"/>
  <c r="P567" i="23"/>
  <c r="P566" i="23"/>
  <c r="P565" i="23"/>
  <c r="P564" i="23"/>
  <c r="P563" i="23"/>
  <c r="P562" i="23"/>
  <c r="P561" i="23"/>
  <c r="P560" i="23"/>
  <c r="P559" i="23"/>
  <c r="P558" i="23"/>
  <c r="P557" i="23"/>
  <c r="P556" i="23"/>
  <c r="P555" i="23"/>
  <c r="Z242" i="23"/>
  <c r="Z254" i="23" s="1"/>
  <c r="Z266" i="23" s="1"/>
  <c r="Z278" i="23" s="1"/>
  <c r="Z290" i="23" s="1"/>
  <c r="Z302" i="23" s="1"/>
  <c r="Z314" i="23" s="1"/>
  <c r="Z326" i="23" s="1"/>
  <c r="Z338" i="23" s="1"/>
  <c r="Z350" i="23" s="1"/>
  <c r="Z362" i="23" s="1"/>
  <c r="Z374" i="23" s="1"/>
  <c r="Z386" i="23" s="1"/>
  <c r="Z398" i="23" s="1"/>
  <c r="Z410" i="23" s="1"/>
  <c r="Z422" i="23" s="1"/>
  <c r="Z434" i="23" s="1"/>
  <c r="Z446" i="23" s="1"/>
  <c r="Z458" i="23" s="1"/>
  <c r="Z470" i="23" s="1"/>
  <c r="Z482" i="23" s="1"/>
  <c r="Z494" i="23" s="1"/>
  <c r="Z506" i="23" s="1"/>
  <c r="Z518" i="23" s="1"/>
  <c r="Z530" i="23" s="1"/>
  <c r="Z542" i="23" s="1"/>
  <c r="Z554" i="23" s="1"/>
  <c r="Z566" i="23" s="1"/>
  <c r="Z578" i="23" s="1"/>
  <c r="Y242" i="23"/>
  <c r="Y254" i="23" s="1"/>
  <c r="Y266" i="23" s="1"/>
  <c r="Y278" i="23" s="1"/>
  <c r="Y290" i="23" s="1"/>
  <c r="Y302" i="23" s="1"/>
  <c r="Y314" i="23" s="1"/>
  <c r="Y326" i="23" s="1"/>
  <c r="Y338" i="23" s="1"/>
  <c r="Y350" i="23" s="1"/>
  <c r="Y362" i="23" s="1"/>
  <c r="Y374" i="23" s="1"/>
  <c r="Y386" i="23" s="1"/>
  <c r="Y398" i="23" s="1"/>
  <c r="Y410" i="23" s="1"/>
  <c r="Y422" i="23" s="1"/>
  <c r="Y434" i="23" s="1"/>
  <c r="Y446" i="23" s="1"/>
  <c r="Y458" i="23" s="1"/>
  <c r="Y470" i="23" s="1"/>
  <c r="Y482" i="23" s="1"/>
  <c r="Y494" i="23" s="1"/>
  <c r="Y506" i="23" s="1"/>
  <c r="Y518" i="23" s="1"/>
  <c r="Y530" i="23" s="1"/>
  <c r="Y542" i="23" s="1"/>
  <c r="Y554" i="23" s="1"/>
  <c r="Y566" i="23" s="1"/>
  <c r="Y578" i="23" s="1"/>
  <c r="Z241" i="23"/>
  <c r="Z253" i="23" s="1"/>
  <c r="Z265" i="23" s="1"/>
  <c r="Z277" i="23" s="1"/>
  <c r="Z289" i="23" s="1"/>
  <c r="Z301" i="23" s="1"/>
  <c r="Z313" i="23" s="1"/>
  <c r="Z325" i="23" s="1"/>
  <c r="Z337" i="23" s="1"/>
  <c r="Z349" i="23" s="1"/>
  <c r="Z361" i="23" s="1"/>
  <c r="Z373" i="23" s="1"/>
  <c r="Z385" i="23" s="1"/>
  <c r="Z397" i="23" s="1"/>
  <c r="Z409" i="23" s="1"/>
  <c r="Z421" i="23" s="1"/>
  <c r="Z433" i="23" s="1"/>
  <c r="Z445" i="23" s="1"/>
  <c r="Z457" i="23" s="1"/>
  <c r="Z469" i="23" s="1"/>
  <c r="Z481" i="23" s="1"/>
  <c r="Z493" i="23" s="1"/>
  <c r="Z505" i="23" s="1"/>
  <c r="Z517" i="23" s="1"/>
  <c r="Z529" i="23" s="1"/>
  <c r="Z541" i="23" s="1"/>
  <c r="Z553" i="23" s="1"/>
  <c r="Z565" i="23" s="1"/>
  <c r="Z577" i="23" s="1"/>
  <c r="Y241" i="23"/>
  <c r="Y253" i="23" s="1"/>
  <c r="Y265" i="23" s="1"/>
  <c r="Y277" i="23" s="1"/>
  <c r="Y289" i="23" s="1"/>
  <c r="Y301" i="23" s="1"/>
  <c r="Y313" i="23" s="1"/>
  <c r="Y325" i="23" s="1"/>
  <c r="Y337" i="23" s="1"/>
  <c r="Y349" i="23" s="1"/>
  <c r="Y361" i="23" s="1"/>
  <c r="Y373" i="23" s="1"/>
  <c r="Y385" i="23" s="1"/>
  <c r="Y397" i="23" s="1"/>
  <c r="Y409" i="23" s="1"/>
  <c r="Y421" i="23" s="1"/>
  <c r="Y433" i="23" s="1"/>
  <c r="Y445" i="23" s="1"/>
  <c r="Y457" i="23" s="1"/>
  <c r="Y469" i="23" s="1"/>
  <c r="Y481" i="23" s="1"/>
  <c r="Y493" i="23" s="1"/>
  <c r="Y505" i="23" s="1"/>
  <c r="Y517" i="23" s="1"/>
  <c r="Y529" i="23" s="1"/>
  <c r="Y541" i="23" s="1"/>
  <c r="Y553" i="23" s="1"/>
  <c r="Y565" i="23" s="1"/>
  <c r="Y577" i="23" s="1"/>
  <c r="Z240" i="23"/>
  <c r="Z252" i="23" s="1"/>
  <c r="Z264" i="23" s="1"/>
  <c r="Z276" i="23" s="1"/>
  <c r="Z288" i="23" s="1"/>
  <c r="Z300" i="23" s="1"/>
  <c r="Z312" i="23" s="1"/>
  <c r="Z324" i="23" s="1"/>
  <c r="Z336" i="23" s="1"/>
  <c r="Z348" i="23" s="1"/>
  <c r="Z360" i="23" s="1"/>
  <c r="Z372" i="23" s="1"/>
  <c r="Z384" i="23" s="1"/>
  <c r="Z396" i="23" s="1"/>
  <c r="Z408" i="23" s="1"/>
  <c r="Z420" i="23" s="1"/>
  <c r="Z432" i="23" s="1"/>
  <c r="Z444" i="23" s="1"/>
  <c r="Z456" i="23" s="1"/>
  <c r="Z468" i="23" s="1"/>
  <c r="Z480" i="23" s="1"/>
  <c r="Z492" i="23" s="1"/>
  <c r="Z504" i="23" s="1"/>
  <c r="Z516" i="23" s="1"/>
  <c r="Z528" i="23" s="1"/>
  <c r="Z540" i="23" s="1"/>
  <c r="Z552" i="23" s="1"/>
  <c r="Z564" i="23" s="1"/>
  <c r="Z576" i="23" s="1"/>
  <c r="Y240" i="23"/>
  <c r="Y252" i="23" s="1"/>
  <c r="Y264" i="23" s="1"/>
  <c r="Y276" i="23" s="1"/>
  <c r="Y288" i="23" s="1"/>
  <c r="Y300" i="23" s="1"/>
  <c r="Y312" i="23" s="1"/>
  <c r="Y324" i="23" s="1"/>
  <c r="Y336" i="23" s="1"/>
  <c r="Y348" i="23" s="1"/>
  <c r="Y360" i="23" s="1"/>
  <c r="Y372" i="23" s="1"/>
  <c r="Y384" i="23" s="1"/>
  <c r="Y396" i="23" s="1"/>
  <c r="Y408" i="23" s="1"/>
  <c r="Y420" i="23" s="1"/>
  <c r="Y432" i="23" s="1"/>
  <c r="Y444" i="23" s="1"/>
  <c r="Y456" i="23" s="1"/>
  <c r="Y468" i="23" s="1"/>
  <c r="Y480" i="23" s="1"/>
  <c r="Y492" i="23" s="1"/>
  <c r="Y504" i="23" s="1"/>
  <c r="Y516" i="23" s="1"/>
  <c r="Y528" i="23" s="1"/>
  <c r="Y540" i="23" s="1"/>
  <c r="Y552" i="23" s="1"/>
  <c r="Y564" i="23" s="1"/>
  <c r="Y576" i="23" s="1"/>
  <c r="Z239" i="23"/>
  <c r="Z251" i="23" s="1"/>
  <c r="Z263" i="23" s="1"/>
  <c r="Z275" i="23" s="1"/>
  <c r="Z287" i="23" s="1"/>
  <c r="Z299" i="23" s="1"/>
  <c r="Z311" i="23" s="1"/>
  <c r="Z323" i="23" s="1"/>
  <c r="Z335" i="23" s="1"/>
  <c r="Z347" i="23" s="1"/>
  <c r="Z359" i="23" s="1"/>
  <c r="Z371" i="23" s="1"/>
  <c r="Z383" i="23" s="1"/>
  <c r="Z395" i="23" s="1"/>
  <c r="Z407" i="23" s="1"/>
  <c r="Z419" i="23" s="1"/>
  <c r="Z431" i="23" s="1"/>
  <c r="Z443" i="23" s="1"/>
  <c r="Z455" i="23" s="1"/>
  <c r="Z467" i="23" s="1"/>
  <c r="Z479" i="23" s="1"/>
  <c r="Z491" i="23" s="1"/>
  <c r="Z503" i="23" s="1"/>
  <c r="Z515" i="23" s="1"/>
  <c r="Z527" i="23" s="1"/>
  <c r="Z539" i="23" s="1"/>
  <c r="Z551" i="23" s="1"/>
  <c r="Z563" i="23" s="1"/>
  <c r="Z575" i="23" s="1"/>
  <c r="Y239" i="23"/>
  <c r="Y251" i="23" s="1"/>
  <c r="Y263" i="23" s="1"/>
  <c r="Y275" i="23" s="1"/>
  <c r="Y287" i="23" s="1"/>
  <c r="Y299" i="23" s="1"/>
  <c r="Y311" i="23" s="1"/>
  <c r="Y323" i="23" s="1"/>
  <c r="Y335" i="23" s="1"/>
  <c r="Y347" i="23" s="1"/>
  <c r="Y359" i="23" s="1"/>
  <c r="Y371" i="23" s="1"/>
  <c r="Y383" i="23" s="1"/>
  <c r="Y395" i="23" s="1"/>
  <c r="Y407" i="23" s="1"/>
  <c r="Y419" i="23" s="1"/>
  <c r="Y431" i="23" s="1"/>
  <c r="Y443" i="23" s="1"/>
  <c r="Y455" i="23" s="1"/>
  <c r="Y467" i="23" s="1"/>
  <c r="Y479" i="23" s="1"/>
  <c r="Y491" i="23" s="1"/>
  <c r="Y503" i="23" s="1"/>
  <c r="Y515" i="23" s="1"/>
  <c r="Y527" i="23" s="1"/>
  <c r="Y539" i="23" s="1"/>
  <c r="Y551" i="23" s="1"/>
  <c r="Y563" i="23" s="1"/>
  <c r="Y575" i="23" s="1"/>
  <c r="Z238" i="23"/>
  <c r="Z250" i="23" s="1"/>
  <c r="Z262" i="23" s="1"/>
  <c r="Z274" i="23" s="1"/>
  <c r="Z286" i="23" s="1"/>
  <c r="Z298" i="23" s="1"/>
  <c r="Z310" i="23" s="1"/>
  <c r="Z322" i="23" s="1"/>
  <c r="Z334" i="23" s="1"/>
  <c r="Z346" i="23" s="1"/>
  <c r="Z358" i="23" s="1"/>
  <c r="Z370" i="23" s="1"/>
  <c r="Z382" i="23" s="1"/>
  <c r="Z394" i="23" s="1"/>
  <c r="Z406" i="23" s="1"/>
  <c r="Z418" i="23" s="1"/>
  <c r="Z430" i="23" s="1"/>
  <c r="Z442" i="23" s="1"/>
  <c r="Z454" i="23" s="1"/>
  <c r="Z466" i="23" s="1"/>
  <c r="Z478" i="23" s="1"/>
  <c r="Z490" i="23" s="1"/>
  <c r="Z502" i="23" s="1"/>
  <c r="Z514" i="23" s="1"/>
  <c r="Z526" i="23" s="1"/>
  <c r="Z538" i="23" s="1"/>
  <c r="Z550" i="23" s="1"/>
  <c r="Z562" i="23" s="1"/>
  <c r="Z574" i="23" s="1"/>
  <c r="Y238" i="23"/>
  <c r="Y250" i="23" s="1"/>
  <c r="Y262" i="23" s="1"/>
  <c r="Y274" i="23" s="1"/>
  <c r="Y286" i="23" s="1"/>
  <c r="Y298" i="23" s="1"/>
  <c r="Y310" i="23" s="1"/>
  <c r="Y322" i="23" s="1"/>
  <c r="Y334" i="23" s="1"/>
  <c r="Y346" i="23" s="1"/>
  <c r="Y358" i="23" s="1"/>
  <c r="Y370" i="23" s="1"/>
  <c r="Y382" i="23" s="1"/>
  <c r="Y394" i="23" s="1"/>
  <c r="Y406" i="23" s="1"/>
  <c r="Y418" i="23" s="1"/>
  <c r="Y430" i="23" s="1"/>
  <c r="Y442" i="23" s="1"/>
  <c r="Y454" i="23" s="1"/>
  <c r="Y466" i="23" s="1"/>
  <c r="Y478" i="23" s="1"/>
  <c r="Y490" i="23" s="1"/>
  <c r="Y502" i="23" s="1"/>
  <c r="Y514" i="23" s="1"/>
  <c r="Y526" i="23" s="1"/>
  <c r="Y538" i="23" s="1"/>
  <c r="Y550" i="23" s="1"/>
  <c r="Y562" i="23" s="1"/>
  <c r="Y574" i="23" s="1"/>
  <c r="Z237" i="23"/>
  <c r="Z249" i="23" s="1"/>
  <c r="Z261" i="23" s="1"/>
  <c r="Z273" i="23" s="1"/>
  <c r="Z285" i="23" s="1"/>
  <c r="Z297" i="23" s="1"/>
  <c r="Z309" i="23" s="1"/>
  <c r="Z321" i="23" s="1"/>
  <c r="Z333" i="23" s="1"/>
  <c r="Z345" i="23" s="1"/>
  <c r="Z357" i="23" s="1"/>
  <c r="Z369" i="23" s="1"/>
  <c r="Z381" i="23" s="1"/>
  <c r="Z393" i="23" s="1"/>
  <c r="Z405" i="23" s="1"/>
  <c r="Z417" i="23" s="1"/>
  <c r="Z429" i="23" s="1"/>
  <c r="Z441" i="23" s="1"/>
  <c r="Z453" i="23" s="1"/>
  <c r="Z465" i="23" s="1"/>
  <c r="Z477" i="23" s="1"/>
  <c r="Z489" i="23" s="1"/>
  <c r="Z501" i="23" s="1"/>
  <c r="Z513" i="23" s="1"/>
  <c r="Z525" i="23" s="1"/>
  <c r="Z537" i="23" s="1"/>
  <c r="Z549" i="23" s="1"/>
  <c r="Z561" i="23" s="1"/>
  <c r="Z573" i="23" s="1"/>
  <c r="Y237" i="23"/>
  <c r="Y249" i="23" s="1"/>
  <c r="Y261" i="23" s="1"/>
  <c r="Y273" i="23" s="1"/>
  <c r="Y285" i="23" s="1"/>
  <c r="Y297" i="23" s="1"/>
  <c r="Y309" i="23" s="1"/>
  <c r="Y321" i="23" s="1"/>
  <c r="Y333" i="23" s="1"/>
  <c r="Y345" i="23" s="1"/>
  <c r="Y357" i="23" s="1"/>
  <c r="Y369" i="23" s="1"/>
  <c r="Y381" i="23" s="1"/>
  <c r="Y393" i="23" s="1"/>
  <c r="Y405" i="23" s="1"/>
  <c r="Y417" i="23" s="1"/>
  <c r="Y429" i="23" s="1"/>
  <c r="Y441" i="23" s="1"/>
  <c r="Y453" i="23" s="1"/>
  <c r="Y465" i="23" s="1"/>
  <c r="Y477" i="23" s="1"/>
  <c r="Y489" i="23" s="1"/>
  <c r="Y501" i="23" s="1"/>
  <c r="Y513" i="23" s="1"/>
  <c r="Y525" i="23" s="1"/>
  <c r="Y537" i="23" s="1"/>
  <c r="Y549" i="23" s="1"/>
  <c r="Y561" i="23" s="1"/>
  <c r="Y573" i="23" s="1"/>
  <c r="Z236" i="23"/>
  <c r="Z248" i="23" s="1"/>
  <c r="Z260" i="23" s="1"/>
  <c r="Z272" i="23" s="1"/>
  <c r="Z284" i="23" s="1"/>
  <c r="Z296" i="23" s="1"/>
  <c r="Z308" i="23" s="1"/>
  <c r="Z320" i="23" s="1"/>
  <c r="Z332" i="23" s="1"/>
  <c r="Z344" i="23" s="1"/>
  <c r="Z356" i="23" s="1"/>
  <c r="Z368" i="23" s="1"/>
  <c r="Z380" i="23" s="1"/>
  <c r="Z392" i="23" s="1"/>
  <c r="Z404" i="23" s="1"/>
  <c r="Z416" i="23" s="1"/>
  <c r="Z428" i="23" s="1"/>
  <c r="Z440" i="23" s="1"/>
  <c r="Z452" i="23" s="1"/>
  <c r="Z464" i="23" s="1"/>
  <c r="Z476" i="23" s="1"/>
  <c r="Z488" i="23" s="1"/>
  <c r="Z500" i="23" s="1"/>
  <c r="Z512" i="23" s="1"/>
  <c r="Z524" i="23" s="1"/>
  <c r="Z536" i="23" s="1"/>
  <c r="Z548" i="23" s="1"/>
  <c r="Z560" i="23" s="1"/>
  <c r="Z572" i="23" s="1"/>
  <c r="Y236" i="23"/>
  <c r="Y248" i="23" s="1"/>
  <c r="Y260" i="23" s="1"/>
  <c r="Y272" i="23" s="1"/>
  <c r="Y284" i="23" s="1"/>
  <c r="Y296" i="23" s="1"/>
  <c r="Y308" i="23" s="1"/>
  <c r="Y320" i="23" s="1"/>
  <c r="Y332" i="23" s="1"/>
  <c r="Y344" i="23" s="1"/>
  <c r="Y356" i="23" s="1"/>
  <c r="Y368" i="23" s="1"/>
  <c r="Y380" i="23" s="1"/>
  <c r="Y392" i="23" s="1"/>
  <c r="Y404" i="23" s="1"/>
  <c r="Y416" i="23" s="1"/>
  <c r="Y428" i="23" s="1"/>
  <c r="Y440" i="23" s="1"/>
  <c r="Y452" i="23" s="1"/>
  <c r="Y464" i="23" s="1"/>
  <c r="Y476" i="23" s="1"/>
  <c r="Y488" i="23" s="1"/>
  <c r="Y500" i="23" s="1"/>
  <c r="Y512" i="23" s="1"/>
  <c r="Y524" i="23" s="1"/>
  <c r="Y536" i="23" s="1"/>
  <c r="Y548" i="23" s="1"/>
  <c r="Y560" i="23" s="1"/>
  <c r="Y572" i="23" s="1"/>
  <c r="Z235" i="23"/>
  <c r="Z247" i="23" s="1"/>
  <c r="Z259" i="23" s="1"/>
  <c r="Z271" i="23" s="1"/>
  <c r="Z283" i="23" s="1"/>
  <c r="Z295" i="23" s="1"/>
  <c r="Z307" i="23" s="1"/>
  <c r="Z319" i="23" s="1"/>
  <c r="Z331" i="23" s="1"/>
  <c r="Z343" i="23" s="1"/>
  <c r="Z355" i="23" s="1"/>
  <c r="Z367" i="23" s="1"/>
  <c r="Z379" i="23" s="1"/>
  <c r="Z391" i="23" s="1"/>
  <c r="Z403" i="23" s="1"/>
  <c r="Z415" i="23" s="1"/>
  <c r="Z427" i="23" s="1"/>
  <c r="Z439" i="23" s="1"/>
  <c r="Z451" i="23" s="1"/>
  <c r="Z463" i="23" s="1"/>
  <c r="Z475" i="23" s="1"/>
  <c r="Z487" i="23" s="1"/>
  <c r="Z499" i="23" s="1"/>
  <c r="Z511" i="23" s="1"/>
  <c r="Z523" i="23" s="1"/>
  <c r="Z535" i="23" s="1"/>
  <c r="Z547" i="23" s="1"/>
  <c r="Z559" i="23" s="1"/>
  <c r="Z571" i="23" s="1"/>
  <c r="Y235" i="23"/>
  <c r="Y247" i="23" s="1"/>
  <c r="Y259" i="23" s="1"/>
  <c r="Y271" i="23" s="1"/>
  <c r="Y283" i="23" s="1"/>
  <c r="Y295" i="23" s="1"/>
  <c r="Y307" i="23" s="1"/>
  <c r="Y319" i="23" s="1"/>
  <c r="Y331" i="23" s="1"/>
  <c r="Y343" i="23" s="1"/>
  <c r="Y355" i="23" s="1"/>
  <c r="Y367" i="23" s="1"/>
  <c r="Y379" i="23" s="1"/>
  <c r="Y391" i="23" s="1"/>
  <c r="Y403" i="23" s="1"/>
  <c r="Y415" i="23" s="1"/>
  <c r="Y427" i="23" s="1"/>
  <c r="Y439" i="23" s="1"/>
  <c r="Y451" i="23" s="1"/>
  <c r="Y463" i="23" s="1"/>
  <c r="Y475" i="23" s="1"/>
  <c r="Y487" i="23" s="1"/>
  <c r="Y499" i="23" s="1"/>
  <c r="Y511" i="23" s="1"/>
  <c r="Y523" i="23" s="1"/>
  <c r="Y535" i="23" s="1"/>
  <c r="Y547" i="23" s="1"/>
  <c r="Y559" i="23" s="1"/>
  <c r="Y571" i="23" s="1"/>
  <c r="Z234" i="23"/>
  <c r="Z246" i="23" s="1"/>
  <c r="Z258" i="23" s="1"/>
  <c r="Z270" i="23" s="1"/>
  <c r="Z282" i="23" s="1"/>
  <c r="Z294" i="23" s="1"/>
  <c r="Z306" i="23" s="1"/>
  <c r="Z318" i="23" s="1"/>
  <c r="Z330" i="23" s="1"/>
  <c r="Z342" i="23" s="1"/>
  <c r="Z354" i="23" s="1"/>
  <c r="Z366" i="23" s="1"/>
  <c r="Z378" i="23" s="1"/>
  <c r="Z390" i="23" s="1"/>
  <c r="Z402" i="23" s="1"/>
  <c r="Z414" i="23" s="1"/>
  <c r="Z426" i="23" s="1"/>
  <c r="Z438" i="23" s="1"/>
  <c r="Z450" i="23" s="1"/>
  <c r="Z462" i="23" s="1"/>
  <c r="Z474" i="23" s="1"/>
  <c r="Z486" i="23" s="1"/>
  <c r="Z498" i="23" s="1"/>
  <c r="Z510" i="23" s="1"/>
  <c r="Z522" i="23" s="1"/>
  <c r="Z534" i="23" s="1"/>
  <c r="Z546" i="23" s="1"/>
  <c r="Z558" i="23" s="1"/>
  <c r="Z570" i="23" s="1"/>
  <c r="Y234" i="23"/>
  <c r="Y246" i="23" s="1"/>
  <c r="Y258" i="23" s="1"/>
  <c r="Y270" i="23" s="1"/>
  <c r="Y282" i="23" s="1"/>
  <c r="Y294" i="23" s="1"/>
  <c r="Y306" i="23" s="1"/>
  <c r="Y318" i="23" s="1"/>
  <c r="Y330" i="23" s="1"/>
  <c r="Y342" i="23" s="1"/>
  <c r="Y354" i="23" s="1"/>
  <c r="Y366" i="23" s="1"/>
  <c r="Y378" i="23" s="1"/>
  <c r="Y390" i="23" s="1"/>
  <c r="Y402" i="23" s="1"/>
  <c r="Y414" i="23" s="1"/>
  <c r="Y426" i="23" s="1"/>
  <c r="Y438" i="23" s="1"/>
  <c r="Y450" i="23" s="1"/>
  <c r="Y462" i="23" s="1"/>
  <c r="Y474" i="23" s="1"/>
  <c r="Y486" i="23" s="1"/>
  <c r="Y498" i="23" s="1"/>
  <c r="Y510" i="23" s="1"/>
  <c r="Y522" i="23" s="1"/>
  <c r="Y534" i="23" s="1"/>
  <c r="Y546" i="23" s="1"/>
  <c r="Y558" i="23" s="1"/>
  <c r="Y570" i="23" s="1"/>
  <c r="Z233" i="23"/>
  <c r="Z245" i="23" s="1"/>
  <c r="Z257" i="23" s="1"/>
  <c r="Z269" i="23" s="1"/>
  <c r="Z281" i="23" s="1"/>
  <c r="Z293" i="23" s="1"/>
  <c r="Z305" i="23" s="1"/>
  <c r="Z317" i="23" s="1"/>
  <c r="Z329" i="23" s="1"/>
  <c r="Z341" i="23" s="1"/>
  <c r="Z353" i="23" s="1"/>
  <c r="Z365" i="23" s="1"/>
  <c r="Z377" i="23" s="1"/>
  <c r="Z389" i="23" s="1"/>
  <c r="Z401" i="23" s="1"/>
  <c r="Z413" i="23" s="1"/>
  <c r="Z425" i="23" s="1"/>
  <c r="Z437" i="23" s="1"/>
  <c r="Z449" i="23" s="1"/>
  <c r="Z461" i="23" s="1"/>
  <c r="Z473" i="23" s="1"/>
  <c r="Z485" i="23" s="1"/>
  <c r="Z497" i="23" s="1"/>
  <c r="Z509" i="23" s="1"/>
  <c r="Z521" i="23" s="1"/>
  <c r="Z533" i="23" s="1"/>
  <c r="Z545" i="23" s="1"/>
  <c r="Z557" i="23" s="1"/>
  <c r="Z569" i="23" s="1"/>
  <c r="Y233" i="23"/>
  <c r="Y245" i="23" s="1"/>
  <c r="Y257" i="23" s="1"/>
  <c r="Y269" i="23" s="1"/>
  <c r="Y281" i="23" s="1"/>
  <c r="Y293" i="23" s="1"/>
  <c r="Y305" i="23" s="1"/>
  <c r="Y317" i="23" s="1"/>
  <c r="Y329" i="23" s="1"/>
  <c r="Y341" i="23" s="1"/>
  <c r="Y353" i="23" s="1"/>
  <c r="Y365" i="23" s="1"/>
  <c r="Y377" i="23" s="1"/>
  <c r="Y389" i="23" s="1"/>
  <c r="Y401" i="23" s="1"/>
  <c r="Y413" i="23" s="1"/>
  <c r="Y425" i="23" s="1"/>
  <c r="Y437" i="23" s="1"/>
  <c r="Y449" i="23" s="1"/>
  <c r="Y461" i="23" s="1"/>
  <c r="Y473" i="23" s="1"/>
  <c r="Y485" i="23" s="1"/>
  <c r="Y497" i="23" s="1"/>
  <c r="Y509" i="23" s="1"/>
  <c r="Y521" i="23" s="1"/>
  <c r="Y533" i="23" s="1"/>
  <c r="Y545" i="23" s="1"/>
  <c r="Y557" i="23" s="1"/>
  <c r="Y569" i="23" s="1"/>
  <c r="Z232" i="23"/>
  <c r="Z244" i="23" s="1"/>
  <c r="Z256" i="23" s="1"/>
  <c r="Z268" i="23" s="1"/>
  <c r="Z280" i="23" s="1"/>
  <c r="Z292" i="23" s="1"/>
  <c r="Z304" i="23" s="1"/>
  <c r="Z316" i="23" s="1"/>
  <c r="Z328" i="23" s="1"/>
  <c r="Z340" i="23" s="1"/>
  <c r="Z352" i="23" s="1"/>
  <c r="Z364" i="23" s="1"/>
  <c r="Z376" i="23" s="1"/>
  <c r="Z388" i="23" s="1"/>
  <c r="Z400" i="23" s="1"/>
  <c r="Z412" i="23" s="1"/>
  <c r="Z424" i="23" s="1"/>
  <c r="Z436" i="23" s="1"/>
  <c r="Z448" i="23" s="1"/>
  <c r="Z460" i="23" s="1"/>
  <c r="Z472" i="23" s="1"/>
  <c r="Z484" i="23" s="1"/>
  <c r="Z496" i="23" s="1"/>
  <c r="Z508" i="23" s="1"/>
  <c r="Z520" i="23" s="1"/>
  <c r="Z532" i="23" s="1"/>
  <c r="Z544" i="23" s="1"/>
  <c r="Z556" i="23" s="1"/>
  <c r="Z568" i="23" s="1"/>
  <c r="Y232" i="23"/>
  <c r="Y244" i="23" s="1"/>
  <c r="Y256" i="23" s="1"/>
  <c r="Y268" i="23" s="1"/>
  <c r="Y280" i="23" s="1"/>
  <c r="Y292" i="23" s="1"/>
  <c r="Y304" i="23" s="1"/>
  <c r="Y316" i="23" s="1"/>
  <c r="Y328" i="23" s="1"/>
  <c r="Y340" i="23" s="1"/>
  <c r="Y352" i="23" s="1"/>
  <c r="Y364" i="23" s="1"/>
  <c r="Y376" i="23" s="1"/>
  <c r="Y388" i="23" s="1"/>
  <c r="Y400" i="23" s="1"/>
  <c r="Y412" i="23" s="1"/>
  <c r="Y424" i="23" s="1"/>
  <c r="Y436" i="23" s="1"/>
  <c r="Y448" i="23" s="1"/>
  <c r="Y460" i="23" s="1"/>
  <c r="Y472" i="23" s="1"/>
  <c r="Y484" i="23" s="1"/>
  <c r="Y496" i="23" s="1"/>
  <c r="Y508" i="23" s="1"/>
  <c r="Y520" i="23" s="1"/>
  <c r="Y532" i="23" s="1"/>
  <c r="Y544" i="23" s="1"/>
  <c r="Y556" i="23" s="1"/>
  <c r="Y568" i="23" s="1"/>
  <c r="Z231" i="23"/>
  <c r="Z243" i="23" s="1"/>
  <c r="Z255" i="23" s="1"/>
  <c r="Z267" i="23" s="1"/>
  <c r="Z279" i="23" s="1"/>
  <c r="Z291" i="23" s="1"/>
  <c r="Z303" i="23" s="1"/>
  <c r="Z315" i="23" s="1"/>
  <c r="Z327" i="23" s="1"/>
  <c r="Z339" i="23" s="1"/>
  <c r="Z351" i="23" s="1"/>
  <c r="Z363" i="23" s="1"/>
  <c r="Z375" i="23" s="1"/>
  <c r="Z387" i="23" s="1"/>
  <c r="Z399" i="23" s="1"/>
  <c r="Z411" i="23" s="1"/>
  <c r="Z423" i="23" s="1"/>
  <c r="Z435" i="23" s="1"/>
  <c r="Z447" i="23" s="1"/>
  <c r="Z459" i="23" s="1"/>
  <c r="Z471" i="23" s="1"/>
  <c r="Z483" i="23" s="1"/>
  <c r="Z495" i="23" s="1"/>
  <c r="Z507" i="23" s="1"/>
  <c r="Z519" i="23" s="1"/>
  <c r="Z531" i="23" s="1"/>
  <c r="Z543" i="23" s="1"/>
  <c r="Z555" i="23" s="1"/>
  <c r="Z567" i="23" s="1"/>
  <c r="Y231" i="23"/>
  <c r="Y243" i="23" s="1"/>
  <c r="Y255" i="23" s="1"/>
  <c r="Y267" i="23" s="1"/>
  <c r="Y279" i="23" s="1"/>
  <c r="Y291" i="23" s="1"/>
  <c r="Y303" i="23" s="1"/>
  <c r="Y315" i="23" s="1"/>
  <c r="Y327" i="23" s="1"/>
  <c r="Y339" i="23" s="1"/>
  <c r="Y351" i="23" s="1"/>
  <c r="Y363" i="23" s="1"/>
  <c r="Y375" i="23" s="1"/>
  <c r="Y387" i="23" s="1"/>
  <c r="Y399" i="23" s="1"/>
  <c r="Y411" i="23" s="1"/>
  <c r="Y423" i="23" s="1"/>
  <c r="Y435" i="23" s="1"/>
  <c r="Y447" i="23" s="1"/>
  <c r="Y459" i="23" s="1"/>
  <c r="Y471" i="23" s="1"/>
  <c r="Y483" i="23" s="1"/>
  <c r="Y495" i="23" s="1"/>
  <c r="Y507" i="23" s="1"/>
  <c r="Y519" i="23" s="1"/>
  <c r="Y531" i="23" s="1"/>
  <c r="Y543" i="23" s="1"/>
  <c r="Y555" i="23" s="1"/>
  <c r="Y567" i="23" s="1"/>
  <c r="AB218" i="23"/>
  <c r="AB230" i="23" s="1"/>
  <c r="AB242" i="23" s="1"/>
  <c r="AB254" i="23" s="1"/>
  <c r="AB266" i="23" s="1"/>
  <c r="AB278" i="23" s="1"/>
  <c r="AB290" i="23" s="1"/>
  <c r="AB302" i="23" s="1"/>
  <c r="AB314" i="23" s="1"/>
  <c r="AB326" i="23" s="1"/>
  <c r="AB338" i="23" s="1"/>
  <c r="AB350" i="23" s="1"/>
  <c r="AB362" i="23" s="1"/>
  <c r="AB374" i="23" s="1"/>
  <c r="AB386" i="23" s="1"/>
  <c r="AB398" i="23" s="1"/>
  <c r="AB410" i="23" s="1"/>
  <c r="AB422" i="23" s="1"/>
  <c r="AB434" i="23" s="1"/>
  <c r="AB446" i="23" s="1"/>
  <c r="AB458" i="23" s="1"/>
  <c r="AB470" i="23" s="1"/>
  <c r="AB482" i="23" s="1"/>
  <c r="AB494" i="23" s="1"/>
  <c r="AB506" i="23" s="1"/>
  <c r="AB518" i="23" s="1"/>
  <c r="AB530" i="23" s="1"/>
  <c r="AB542" i="23" s="1"/>
  <c r="AB554" i="23" s="1"/>
  <c r="AA218" i="23"/>
  <c r="AA230" i="23" s="1"/>
  <c r="AA242" i="23" s="1"/>
  <c r="AA254" i="23" s="1"/>
  <c r="AA266" i="23" s="1"/>
  <c r="AA278" i="23" s="1"/>
  <c r="AA290" i="23" s="1"/>
  <c r="AA302" i="23" s="1"/>
  <c r="AA314" i="23" s="1"/>
  <c r="AA326" i="23" s="1"/>
  <c r="AA338" i="23" s="1"/>
  <c r="AA350" i="23" s="1"/>
  <c r="AA362" i="23" s="1"/>
  <c r="AA374" i="23" s="1"/>
  <c r="AA386" i="23" s="1"/>
  <c r="AA398" i="23" s="1"/>
  <c r="AA410" i="23" s="1"/>
  <c r="AA422" i="23" s="1"/>
  <c r="AA434" i="23" s="1"/>
  <c r="AA446" i="23" s="1"/>
  <c r="AA458" i="23" s="1"/>
  <c r="AA470" i="23" s="1"/>
  <c r="AA482" i="23" s="1"/>
  <c r="AA494" i="23" s="1"/>
  <c r="AA506" i="23" s="1"/>
  <c r="AA518" i="23" s="1"/>
  <c r="AA530" i="23" s="1"/>
  <c r="AA542" i="23" s="1"/>
  <c r="AA554" i="23" s="1"/>
  <c r="AB217" i="23"/>
  <c r="AB229" i="23" s="1"/>
  <c r="AB241" i="23" s="1"/>
  <c r="AB253" i="23" s="1"/>
  <c r="AB265" i="23" s="1"/>
  <c r="AB277" i="23" s="1"/>
  <c r="AB289" i="23" s="1"/>
  <c r="AB301" i="23" s="1"/>
  <c r="AB313" i="23" s="1"/>
  <c r="AB325" i="23" s="1"/>
  <c r="AB337" i="23" s="1"/>
  <c r="AB349" i="23" s="1"/>
  <c r="AB361" i="23" s="1"/>
  <c r="AB373" i="23" s="1"/>
  <c r="AB385" i="23" s="1"/>
  <c r="AB397" i="23" s="1"/>
  <c r="AB409" i="23" s="1"/>
  <c r="AB421" i="23" s="1"/>
  <c r="AB433" i="23" s="1"/>
  <c r="AB445" i="23" s="1"/>
  <c r="AB457" i="23" s="1"/>
  <c r="AB469" i="23" s="1"/>
  <c r="AB481" i="23" s="1"/>
  <c r="AB493" i="23" s="1"/>
  <c r="AB505" i="23" s="1"/>
  <c r="AB517" i="23" s="1"/>
  <c r="AB529" i="23" s="1"/>
  <c r="AB541" i="23" s="1"/>
  <c r="AB553" i="23" s="1"/>
  <c r="AA217" i="23"/>
  <c r="AA229" i="23" s="1"/>
  <c r="AA241" i="23" s="1"/>
  <c r="AA253" i="23" s="1"/>
  <c r="AA265" i="23" s="1"/>
  <c r="AA277" i="23" s="1"/>
  <c r="AA289" i="23" s="1"/>
  <c r="AA301" i="23" s="1"/>
  <c r="AA313" i="23" s="1"/>
  <c r="AA325" i="23" s="1"/>
  <c r="AA337" i="23" s="1"/>
  <c r="AA349" i="23" s="1"/>
  <c r="AA361" i="23" s="1"/>
  <c r="AA373" i="23" s="1"/>
  <c r="AA385" i="23" s="1"/>
  <c r="AA397" i="23" s="1"/>
  <c r="AA409" i="23" s="1"/>
  <c r="AA421" i="23" s="1"/>
  <c r="AA433" i="23" s="1"/>
  <c r="AA445" i="23" s="1"/>
  <c r="AA457" i="23" s="1"/>
  <c r="AA469" i="23" s="1"/>
  <c r="AA481" i="23" s="1"/>
  <c r="AA493" i="23" s="1"/>
  <c r="AA505" i="23" s="1"/>
  <c r="AA517" i="23" s="1"/>
  <c r="AA529" i="23" s="1"/>
  <c r="AA541" i="23" s="1"/>
  <c r="AA553" i="23" s="1"/>
  <c r="AB216" i="23"/>
  <c r="AB228" i="23" s="1"/>
  <c r="AB240" i="23" s="1"/>
  <c r="AB252" i="23" s="1"/>
  <c r="AB264" i="23" s="1"/>
  <c r="AB276" i="23" s="1"/>
  <c r="AB288" i="23" s="1"/>
  <c r="AB300" i="23" s="1"/>
  <c r="AB312" i="23" s="1"/>
  <c r="AB324" i="23" s="1"/>
  <c r="AB336" i="23" s="1"/>
  <c r="AB348" i="23" s="1"/>
  <c r="AB360" i="23" s="1"/>
  <c r="AB372" i="23" s="1"/>
  <c r="AB384" i="23" s="1"/>
  <c r="AB396" i="23" s="1"/>
  <c r="AB408" i="23" s="1"/>
  <c r="AB420" i="23" s="1"/>
  <c r="AB432" i="23" s="1"/>
  <c r="AB444" i="23" s="1"/>
  <c r="AB456" i="23" s="1"/>
  <c r="AB468" i="23" s="1"/>
  <c r="AB480" i="23" s="1"/>
  <c r="AB492" i="23" s="1"/>
  <c r="AB504" i="23" s="1"/>
  <c r="AB516" i="23" s="1"/>
  <c r="AB528" i="23" s="1"/>
  <c r="AB540" i="23" s="1"/>
  <c r="AB552" i="23" s="1"/>
  <c r="AA216" i="23"/>
  <c r="AA228" i="23" s="1"/>
  <c r="AA240" i="23" s="1"/>
  <c r="AA252" i="23" s="1"/>
  <c r="AA264" i="23" s="1"/>
  <c r="AA276" i="23" s="1"/>
  <c r="AA288" i="23" s="1"/>
  <c r="AA300" i="23" s="1"/>
  <c r="AA312" i="23" s="1"/>
  <c r="AA324" i="23" s="1"/>
  <c r="AA336" i="23" s="1"/>
  <c r="AA348" i="23" s="1"/>
  <c r="AA360" i="23" s="1"/>
  <c r="AA372" i="23" s="1"/>
  <c r="AA384" i="23" s="1"/>
  <c r="AA396" i="23" s="1"/>
  <c r="AA408" i="23" s="1"/>
  <c r="AA420" i="23" s="1"/>
  <c r="AA432" i="23" s="1"/>
  <c r="AA444" i="23" s="1"/>
  <c r="AA456" i="23" s="1"/>
  <c r="AA468" i="23" s="1"/>
  <c r="AA480" i="23" s="1"/>
  <c r="AA492" i="23" s="1"/>
  <c r="AA504" i="23" s="1"/>
  <c r="AA516" i="23" s="1"/>
  <c r="AA528" i="23" s="1"/>
  <c r="AA540" i="23" s="1"/>
  <c r="AA552" i="23" s="1"/>
  <c r="AB215" i="23"/>
  <c r="AB227" i="23" s="1"/>
  <c r="AB239" i="23" s="1"/>
  <c r="AB251" i="23" s="1"/>
  <c r="AB263" i="23" s="1"/>
  <c r="AB275" i="23" s="1"/>
  <c r="AB287" i="23" s="1"/>
  <c r="AB299" i="23" s="1"/>
  <c r="AB311" i="23" s="1"/>
  <c r="AB323" i="23" s="1"/>
  <c r="AB335" i="23" s="1"/>
  <c r="AB347" i="23" s="1"/>
  <c r="AB359" i="23" s="1"/>
  <c r="AB371" i="23" s="1"/>
  <c r="AB383" i="23" s="1"/>
  <c r="AB395" i="23" s="1"/>
  <c r="AB407" i="23" s="1"/>
  <c r="AB419" i="23" s="1"/>
  <c r="AB431" i="23" s="1"/>
  <c r="AB443" i="23" s="1"/>
  <c r="AB455" i="23" s="1"/>
  <c r="AB467" i="23" s="1"/>
  <c r="AB479" i="23" s="1"/>
  <c r="AB491" i="23" s="1"/>
  <c r="AB503" i="23" s="1"/>
  <c r="AB515" i="23" s="1"/>
  <c r="AB527" i="23" s="1"/>
  <c r="AB539" i="23" s="1"/>
  <c r="AB551" i="23" s="1"/>
  <c r="AA215" i="23"/>
  <c r="AA227" i="23" s="1"/>
  <c r="AA239" i="23" s="1"/>
  <c r="AA251" i="23" s="1"/>
  <c r="AA263" i="23" s="1"/>
  <c r="AA275" i="23" s="1"/>
  <c r="AA287" i="23" s="1"/>
  <c r="AA299" i="23" s="1"/>
  <c r="AA311" i="23" s="1"/>
  <c r="AA323" i="23" s="1"/>
  <c r="AA335" i="23" s="1"/>
  <c r="AA347" i="23" s="1"/>
  <c r="AA359" i="23" s="1"/>
  <c r="AA371" i="23" s="1"/>
  <c r="AA383" i="23" s="1"/>
  <c r="AA395" i="23" s="1"/>
  <c r="AA407" i="23" s="1"/>
  <c r="AA419" i="23" s="1"/>
  <c r="AA431" i="23" s="1"/>
  <c r="AA443" i="23" s="1"/>
  <c r="AA455" i="23" s="1"/>
  <c r="AA467" i="23" s="1"/>
  <c r="AA479" i="23" s="1"/>
  <c r="AA491" i="23" s="1"/>
  <c r="AA503" i="23" s="1"/>
  <c r="AA515" i="23" s="1"/>
  <c r="AA527" i="23" s="1"/>
  <c r="AA539" i="23" s="1"/>
  <c r="AA551" i="23" s="1"/>
  <c r="AB214" i="23"/>
  <c r="AB226" i="23" s="1"/>
  <c r="AB238" i="23" s="1"/>
  <c r="AB250" i="23" s="1"/>
  <c r="AB262" i="23" s="1"/>
  <c r="AB274" i="23" s="1"/>
  <c r="AB286" i="23" s="1"/>
  <c r="AB298" i="23" s="1"/>
  <c r="AB310" i="23" s="1"/>
  <c r="AB322" i="23" s="1"/>
  <c r="AB334" i="23" s="1"/>
  <c r="AB346" i="23" s="1"/>
  <c r="AB358" i="23" s="1"/>
  <c r="AB370" i="23" s="1"/>
  <c r="AB382" i="23" s="1"/>
  <c r="AB394" i="23" s="1"/>
  <c r="AB406" i="23" s="1"/>
  <c r="AB418" i="23" s="1"/>
  <c r="AB430" i="23" s="1"/>
  <c r="AB442" i="23" s="1"/>
  <c r="AB454" i="23" s="1"/>
  <c r="AB466" i="23" s="1"/>
  <c r="AB478" i="23" s="1"/>
  <c r="AB490" i="23" s="1"/>
  <c r="AB502" i="23" s="1"/>
  <c r="AB514" i="23" s="1"/>
  <c r="AB526" i="23" s="1"/>
  <c r="AB538" i="23" s="1"/>
  <c r="AB550" i="23" s="1"/>
  <c r="AA214" i="23"/>
  <c r="AA226" i="23" s="1"/>
  <c r="AA238" i="23" s="1"/>
  <c r="AA250" i="23" s="1"/>
  <c r="AA262" i="23" s="1"/>
  <c r="AA274" i="23" s="1"/>
  <c r="AA286" i="23" s="1"/>
  <c r="AA298" i="23" s="1"/>
  <c r="AA310" i="23" s="1"/>
  <c r="AA322" i="23" s="1"/>
  <c r="AA334" i="23" s="1"/>
  <c r="AA346" i="23" s="1"/>
  <c r="AA358" i="23" s="1"/>
  <c r="AA370" i="23" s="1"/>
  <c r="AA382" i="23" s="1"/>
  <c r="AA394" i="23" s="1"/>
  <c r="AA406" i="23" s="1"/>
  <c r="AA418" i="23" s="1"/>
  <c r="AA430" i="23" s="1"/>
  <c r="AA442" i="23" s="1"/>
  <c r="AA454" i="23" s="1"/>
  <c r="AA466" i="23" s="1"/>
  <c r="AA478" i="23" s="1"/>
  <c r="AA490" i="23" s="1"/>
  <c r="AA502" i="23" s="1"/>
  <c r="AA514" i="23" s="1"/>
  <c r="AA526" i="23" s="1"/>
  <c r="AA538" i="23" s="1"/>
  <c r="AA550" i="23" s="1"/>
  <c r="AB213" i="23"/>
  <c r="AB225" i="23" s="1"/>
  <c r="AB237" i="23" s="1"/>
  <c r="AB249" i="23" s="1"/>
  <c r="AB261" i="23" s="1"/>
  <c r="AB273" i="23" s="1"/>
  <c r="AB285" i="23" s="1"/>
  <c r="AB297" i="23" s="1"/>
  <c r="AB309" i="23" s="1"/>
  <c r="AB321" i="23" s="1"/>
  <c r="AB333" i="23" s="1"/>
  <c r="AB345" i="23" s="1"/>
  <c r="AB357" i="23" s="1"/>
  <c r="AB369" i="23" s="1"/>
  <c r="AB381" i="23" s="1"/>
  <c r="AB393" i="23" s="1"/>
  <c r="AB405" i="23" s="1"/>
  <c r="AB417" i="23" s="1"/>
  <c r="AB429" i="23" s="1"/>
  <c r="AB441" i="23" s="1"/>
  <c r="AB453" i="23" s="1"/>
  <c r="AB465" i="23" s="1"/>
  <c r="AB477" i="23" s="1"/>
  <c r="AB489" i="23" s="1"/>
  <c r="AB501" i="23" s="1"/>
  <c r="AB513" i="23" s="1"/>
  <c r="AB525" i="23" s="1"/>
  <c r="AB537" i="23" s="1"/>
  <c r="AB549" i="23" s="1"/>
  <c r="AA213" i="23"/>
  <c r="AA225" i="23" s="1"/>
  <c r="AA237" i="23" s="1"/>
  <c r="AA249" i="23" s="1"/>
  <c r="AA261" i="23" s="1"/>
  <c r="AA273" i="23" s="1"/>
  <c r="AA285" i="23" s="1"/>
  <c r="AA297" i="23" s="1"/>
  <c r="AA309" i="23" s="1"/>
  <c r="AA321" i="23" s="1"/>
  <c r="AA333" i="23" s="1"/>
  <c r="AA345" i="23" s="1"/>
  <c r="AA357" i="23" s="1"/>
  <c r="AA369" i="23" s="1"/>
  <c r="AA381" i="23" s="1"/>
  <c r="AA393" i="23" s="1"/>
  <c r="AA405" i="23" s="1"/>
  <c r="AA417" i="23" s="1"/>
  <c r="AA429" i="23" s="1"/>
  <c r="AA441" i="23" s="1"/>
  <c r="AA453" i="23" s="1"/>
  <c r="AA465" i="23" s="1"/>
  <c r="AA477" i="23" s="1"/>
  <c r="AA489" i="23" s="1"/>
  <c r="AA501" i="23" s="1"/>
  <c r="AA513" i="23" s="1"/>
  <c r="AA525" i="23" s="1"/>
  <c r="AA537" i="23" s="1"/>
  <c r="AA549" i="23" s="1"/>
  <c r="AB212" i="23"/>
  <c r="AB224" i="23" s="1"/>
  <c r="AB236" i="23" s="1"/>
  <c r="AB248" i="23" s="1"/>
  <c r="AB260" i="23" s="1"/>
  <c r="AB272" i="23" s="1"/>
  <c r="AB284" i="23" s="1"/>
  <c r="AB296" i="23" s="1"/>
  <c r="AB308" i="23" s="1"/>
  <c r="AB320" i="23" s="1"/>
  <c r="AB332" i="23" s="1"/>
  <c r="AB344" i="23" s="1"/>
  <c r="AB356" i="23" s="1"/>
  <c r="AB368" i="23" s="1"/>
  <c r="AB380" i="23" s="1"/>
  <c r="AB392" i="23" s="1"/>
  <c r="AB404" i="23" s="1"/>
  <c r="AB416" i="23" s="1"/>
  <c r="AB428" i="23" s="1"/>
  <c r="AB440" i="23" s="1"/>
  <c r="AB452" i="23" s="1"/>
  <c r="AB464" i="23" s="1"/>
  <c r="AB476" i="23" s="1"/>
  <c r="AB488" i="23" s="1"/>
  <c r="AB500" i="23" s="1"/>
  <c r="AB512" i="23" s="1"/>
  <c r="AB524" i="23" s="1"/>
  <c r="AB536" i="23" s="1"/>
  <c r="AB548" i="23" s="1"/>
  <c r="AA212" i="23"/>
  <c r="AA224" i="23" s="1"/>
  <c r="AA236" i="23" s="1"/>
  <c r="AA248" i="23" s="1"/>
  <c r="AA260" i="23" s="1"/>
  <c r="AA272" i="23" s="1"/>
  <c r="AA284" i="23" s="1"/>
  <c r="AA296" i="23" s="1"/>
  <c r="AA308" i="23" s="1"/>
  <c r="AA320" i="23" s="1"/>
  <c r="AA332" i="23" s="1"/>
  <c r="AA344" i="23" s="1"/>
  <c r="AA356" i="23" s="1"/>
  <c r="AA368" i="23" s="1"/>
  <c r="AA380" i="23" s="1"/>
  <c r="AA392" i="23" s="1"/>
  <c r="AA404" i="23" s="1"/>
  <c r="AA416" i="23" s="1"/>
  <c r="AA428" i="23" s="1"/>
  <c r="AA440" i="23" s="1"/>
  <c r="AA452" i="23" s="1"/>
  <c r="AA464" i="23" s="1"/>
  <c r="AA476" i="23" s="1"/>
  <c r="AA488" i="23" s="1"/>
  <c r="AA500" i="23" s="1"/>
  <c r="AA512" i="23" s="1"/>
  <c r="AA524" i="23" s="1"/>
  <c r="AA536" i="23" s="1"/>
  <c r="AA548" i="23" s="1"/>
  <c r="AB211" i="23"/>
  <c r="AB223" i="23" s="1"/>
  <c r="AB235" i="23" s="1"/>
  <c r="AB247" i="23" s="1"/>
  <c r="AB259" i="23" s="1"/>
  <c r="AB271" i="23" s="1"/>
  <c r="AB283" i="23" s="1"/>
  <c r="AB295" i="23" s="1"/>
  <c r="AB307" i="23" s="1"/>
  <c r="AB319" i="23" s="1"/>
  <c r="AB331" i="23" s="1"/>
  <c r="AB343" i="23" s="1"/>
  <c r="AB355" i="23" s="1"/>
  <c r="AB367" i="23" s="1"/>
  <c r="AB379" i="23" s="1"/>
  <c r="AB391" i="23" s="1"/>
  <c r="AB403" i="23" s="1"/>
  <c r="AB415" i="23" s="1"/>
  <c r="AB427" i="23" s="1"/>
  <c r="AB439" i="23" s="1"/>
  <c r="AB451" i="23" s="1"/>
  <c r="AB463" i="23" s="1"/>
  <c r="AB475" i="23" s="1"/>
  <c r="AB487" i="23" s="1"/>
  <c r="AB499" i="23" s="1"/>
  <c r="AB511" i="23" s="1"/>
  <c r="AB523" i="23" s="1"/>
  <c r="AB535" i="23" s="1"/>
  <c r="AB547" i="23" s="1"/>
  <c r="AA211" i="23"/>
  <c r="AA223" i="23" s="1"/>
  <c r="AA235" i="23" s="1"/>
  <c r="AA247" i="23" s="1"/>
  <c r="AA259" i="23" s="1"/>
  <c r="AA271" i="23" s="1"/>
  <c r="AA283" i="23" s="1"/>
  <c r="AA295" i="23" s="1"/>
  <c r="AA307" i="23" s="1"/>
  <c r="AA319" i="23" s="1"/>
  <c r="AA331" i="23" s="1"/>
  <c r="AA343" i="23" s="1"/>
  <c r="AA355" i="23" s="1"/>
  <c r="AA367" i="23" s="1"/>
  <c r="AA379" i="23" s="1"/>
  <c r="AA391" i="23" s="1"/>
  <c r="AA403" i="23" s="1"/>
  <c r="AA415" i="23" s="1"/>
  <c r="AA427" i="23" s="1"/>
  <c r="AA439" i="23" s="1"/>
  <c r="AA451" i="23" s="1"/>
  <c r="AA463" i="23" s="1"/>
  <c r="AA475" i="23" s="1"/>
  <c r="AA487" i="23" s="1"/>
  <c r="AA499" i="23" s="1"/>
  <c r="AA511" i="23" s="1"/>
  <c r="AA523" i="23" s="1"/>
  <c r="AA535" i="23" s="1"/>
  <c r="AA547" i="23" s="1"/>
  <c r="AB210" i="23"/>
  <c r="AB222" i="23" s="1"/>
  <c r="AB234" i="23" s="1"/>
  <c r="AB246" i="23" s="1"/>
  <c r="AB258" i="23" s="1"/>
  <c r="AB270" i="23" s="1"/>
  <c r="AB282" i="23" s="1"/>
  <c r="AB294" i="23" s="1"/>
  <c r="AB306" i="23" s="1"/>
  <c r="AB318" i="23" s="1"/>
  <c r="AB330" i="23" s="1"/>
  <c r="AB342" i="23" s="1"/>
  <c r="AB354" i="23" s="1"/>
  <c r="AB366" i="23" s="1"/>
  <c r="AB378" i="23" s="1"/>
  <c r="AB390" i="23" s="1"/>
  <c r="AB402" i="23" s="1"/>
  <c r="AB414" i="23" s="1"/>
  <c r="AB426" i="23" s="1"/>
  <c r="AB438" i="23" s="1"/>
  <c r="AB450" i="23" s="1"/>
  <c r="AB462" i="23" s="1"/>
  <c r="AB474" i="23" s="1"/>
  <c r="AB486" i="23" s="1"/>
  <c r="AB498" i="23" s="1"/>
  <c r="AB510" i="23" s="1"/>
  <c r="AB522" i="23" s="1"/>
  <c r="AB534" i="23" s="1"/>
  <c r="AB546" i="23" s="1"/>
  <c r="AA210" i="23"/>
  <c r="AA222" i="23" s="1"/>
  <c r="AA234" i="23" s="1"/>
  <c r="AA246" i="23" s="1"/>
  <c r="AA258" i="23" s="1"/>
  <c r="AA270" i="23" s="1"/>
  <c r="AA282" i="23" s="1"/>
  <c r="AA294" i="23" s="1"/>
  <c r="AA306" i="23" s="1"/>
  <c r="AA318" i="23" s="1"/>
  <c r="AA330" i="23" s="1"/>
  <c r="AA342" i="23" s="1"/>
  <c r="AA354" i="23" s="1"/>
  <c r="AA366" i="23" s="1"/>
  <c r="AA378" i="23" s="1"/>
  <c r="AA390" i="23" s="1"/>
  <c r="AA402" i="23" s="1"/>
  <c r="AA414" i="23" s="1"/>
  <c r="AA426" i="23" s="1"/>
  <c r="AA438" i="23" s="1"/>
  <c r="AA450" i="23" s="1"/>
  <c r="AA462" i="23" s="1"/>
  <c r="AA474" i="23" s="1"/>
  <c r="AA486" i="23" s="1"/>
  <c r="AA498" i="23" s="1"/>
  <c r="AA510" i="23" s="1"/>
  <c r="AA522" i="23" s="1"/>
  <c r="AA534" i="23" s="1"/>
  <c r="AA546" i="23" s="1"/>
  <c r="AB209" i="23"/>
  <c r="AB221" i="23" s="1"/>
  <c r="AB233" i="23" s="1"/>
  <c r="AB245" i="23" s="1"/>
  <c r="AB257" i="23" s="1"/>
  <c r="AB269" i="23" s="1"/>
  <c r="AB281" i="23" s="1"/>
  <c r="AB293" i="23" s="1"/>
  <c r="AB305" i="23" s="1"/>
  <c r="AB317" i="23" s="1"/>
  <c r="AB329" i="23" s="1"/>
  <c r="AB341" i="23" s="1"/>
  <c r="AB353" i="23" s="1"/>
  <c r="AB365" i="23" s="1"/>
  <c r="AB377" i="23" s="1"/>
  <c r="AB389" i="23" s="1"/>
  <c r="AB401" i="23" s="1"/>
  <c r="AB413" i="23" s="1"/>
  <c r="AB425" i="23" s="1"/>
  <c r="AB437" i="23" s="1"/>
  <c r="AB449" i="23" s="1"/>
  <c r="AB461" i="23" s="1"/>
  <c r="AB473" i="23" s="1"/>
  <c r="AB485" i="23" s="1"/>
  <c r="AB497" i="23" s="1"/>
  <c r="AB509" i="23" s="1"/>
  <c r="AB521" i="23" s="1"/>
  <c r="AB533" i="23" s="1"/>
  <c r="AB545" i="23" s="1"/>
  <c r="AA209" i="23"/>
  <c r="AA221" i="23" s="1"/>
  <c r="AA233" i="23" s="1"/>
  <c r="AA245" i="23" s="1"/>
  <c r="AA257" i="23" s="1"/>
  <c r="AA269" i="23" s="1"/>
  <c r="AA281" i="23" s="1"/>
  <c r="AA293" i="23" s="1"/>
  <c r="AA305" i="23" s="1"/>
  <c r="AA317" i="23" s="1"/>
  <c r="AA329" i="23" s="1"/>
  <c r="AA341" i="23" s="1"/>
  <c r="AA353" i="23" s="1"/>
  <c r="AA365" i="23" s="1"/>
  <c r="AA377" i="23" s="1"/>
  <c r="AA389" i="23" s="1"/>
  <c r="AA401" i="23" s="1"/>
  <c r="AA413" i="23" s="1"/>
  <c r="AA425" i="23" s="1"/>
  <c r="AA437" i="23" s="1"/>
  <c r="AA449" i="23" s="1"/>
  <c r="AA461" i="23" s="1"/>
  <c r="AA473" i="23" s="1"/>
  <c r="AA485" i="23" s="1"/>
  <c r="AA497" i="23" s="1"/>
  <c r="AA509" i="23" s="1"/>
  <c r="AA521" i="23" s="1"/>
  <c r="AA533" i="23" s="1"/>
  <c r="AA545" i="23" s="1"/>
  <c r="AB208" i="23"/>
  <c r="AB220" i="23" s="1"/>
  <c r="AB232" i="23" s="1"/>
  <c r="AB244" i="23" s="1"/>
  <c r="AB256" i="23" s="1"/>
  <c r="AB268" i="23" s="1"/>
  <c r="AB280" i="23" s="1"/>
  <c r="AB292" i="23" s="1"/>
  <c r="AB304" i="23" s="1"/>
  <c r="AB316" i="23" s="1"/>
  <c r="AB328" i="23" s="1"/>
  <c r="AB340" i="23" s="1"/>
  <c r="AB352" i="23" s="1"/>
  <c r="AB364" i="23" s="1"/>
  <c r="AB376" i="23" s="1"/>
  <c r="AB388" i="23" s="1"/>
  <c r="AB400" i="23" s="1"/>
  <c r="AB412" i="23" s="1"/>
  <c r="AB424" i="23" s="1"/>
  <c r="AB436" i="23" s="1"/>
  <c r="AB448" i="23" s="1"/>
  <c r="AB460" i="23" s="1"/>
  <c r="AB472" i="23" s="1"/>
  <c r="AB484" i="23" s="1"/>
  <c r="AB496" i="23" s="1"/>
  <c r="AB508" i="23" s="1"/>
  <c r="AB520" i="23" s="1"/>
  <c r="AB532" i="23" s="1"/>
  <c r="AB544" i="23" s="1"/>
  <c r="AA208" i="23"/>
  <c r="AA220" i="23" s="1"/>
  <c r="AA232" i="23" s="1"/>
  <c r="AA244" i="23" s="1"/>
  <c r="AA256" i="23" s="1"/>
  <c r="AA268" i="23" s="1"/>
  <c r="AA280" i="23" s="1"/>
  <c r="AA292" i="23" s="1"/>
  <c r="AA304" i="23" s="1"/>
  <c r="AA316" i="23" s="1"/>
  <c r="AA328" i="23" s="1"/>
  <c r="AA340" i="23" s="1"/>
  <c r="AA352" i="23" s="1"/>
  <c r="AA364" i="23" s="1"/>
  <c r="AA376" i="23" s="1"/>
  <c r="AA388" i="23" s="1"/>
  <c r="AA400" i="23" s="1"/>
  <c r="AA412" i="23" s="1"/>
  <c r="AA424" i="23" s="1"/>
  <c r="AA436" i="23" s="1"/>
  <c r="AA448" i="23" s="1"/>
  <c r="AA460" i="23" s="1"/>
  <c r="AA472" i="23" s="1"/>
  <c r="AA484" i="23" s="1"/>
  <c r="AA496" i="23" s="1"/>
  <c r="AA508" i="23" s="1"/>
  <c r="AA520" i="23" s="1"/>
  <c r="AA532" i="23" s="1"/>
  <c r="AA544" i="23" s="1"/>
  <c r="AB207" i="23"/>
  <c r="AB219" i="23" s="1"/>
  <c r="AB231" i="23" s="1"/>
  <c r="AB243" i="23" s="1"/>
  <c r="AB255" i="23" s="1"/>
  <c r="AB267" i="23" s="1"/>
  <c r="AB279" i="23" s="1"/>
  <c r="AB291" i="23" s="1"/>
  <c r="AB303" i="23" s="1"/>
  <c r="AB315" i="23" s="1"/>
  <c r="AB327" i="23" s="1"/>
  <c r="AB339" i="23" s="1"/>
  <c r="AB351" i="23" s="1"/>
  <c r="AB363" i="23" s="1"/>
  <c r="AB375" i="23" s="1"/>
  <c r="AB387" i="23" s="1"/>
  <c r="AB399" i="23" s="1"/>
  <c r="AB411" i="23" s="1"/>
  <c r="AB423" i="23" s="1"/>
  <c r="AB435" i="23" s="1"/>
  <c r="AB447" i="23" s="1"/>
  <c r="AB459" i="23" s="1"/>
  <c r="AB471" i="23" s="1"/>
  <c r="AB483" i="23" s="1"/>
  <c r="AB495" i="23" s="1"/>
  <c r="AB507" i="23" s="1"/>
  <c r="AB519" i="23" s="1"/>
  <c r="AB531" i="23" s="1"/>
  <c r="AB543" i="23" s="1"/>
  <c r="AA207" i="23"/>
  <c r="AA219" i="23" s="1"/>
  <c r="AA231" i="23" s="1"/>
  <c r="AA243" i="23" s="1"/>
  <c r="AA255" i="23" s="1"/>
  <c r="AA267" i="23" s="1"/>
  <c r="AA279" i="23" s="1"/>
  <c r="AA291" i="23" s="1"/>
  <c r="AA303" i="23" s="1"/>
  <c r="AA315" i="23" s="1"/>
  <c r="AA327" i="23" s="1"/>
  <c r="AA339" i="23" s="1"/>
  <c r="AA351" i="23" s="1"/>
  <c r="AA363" i="23" s="1"/>
  <c r="AA375" i="23" s="1"/>
  <c r="AA387" i="23" s="1"/>
  <c r="AA399" i="23" s="1"/>
  <c r="AA411" i="23" s="1"/>
  <c r="AA423" i="23" s="1"/>
  <c r="AA435" i="23" s="1"/>
  <c r="AA447" i="23" s="1"/>
  <c r="AA459" i="23" s="1"/>
  <c r="AA471" i="23" s="1"/>
  <c r="AA483" i="23" s="1"/>
  <c r="AA495" i="23" s="1"/>
  <c r="AA507" i="23" s="1"/>
  <c r="AA519" i="23" s="1"/>
  <c r="AA531" i="23" s="1"/>
  <c r="AA543" i="23" s="1"/>
  <c r="X185" i="23"/>
  <c r="X184" i="23"/>
  <c r="X183" i="23"/>
  <c r="X182" i="23"/>
  <c r="U182" i="23"/>
  <c r="X181" i="23"/>
  <c r="U181" i="23"/>
  <c r="X180" i="23"/>
  <c r="U180" i="23"/>
  <c r="X179" i="23"/>
  <c r="U179" i="23"/>
  <c r="X178" i="23"/>
  <c r="U178" i="23"/>
  <c r="X177" i="23"/>
  <c r="U177" i="23"/>
  <c r="X176" i="23"/>
  <c r="U176" i="23"/>
  <c r="X175" i="23"/>
  <c r="U175" i="23"/>
  <c r="X174" i="23"/>
  <c r="U174" i="23"/>
  <c r="X173" i="23"/>
  <c r="U173" i="23"/>
  <c r="X172" i="23"/>
  <c r="U172" i="23"/>
  <c r="X171" i="23"/>
  <c r="U171" i="23"/>
  <c r="X170" i="23"/>
  <c r="U170" i="23"/>
  <c r="P170" i="23"/>
  <c r="O170" i="23"/>
  <c r="O182" i="23" s="1"/>
  <c r="O194" i="23" s="1"/>
  <c r="O206" i="23" s="1"/>
  <c r="O218" i="23" s="1"/>
  <c r="O230" i="23" s="1"/>
  <c r="O242" i="23" s="1"/>
  <c r="O254" i="23" s="1"/>
  <c r="O266" i="23" s="1"/>
  <c r="O278" i="23" s="1"/>
  <c r="O290" i="23" s="1"/>
  <c r="O302" i="23" s="1"/>
  <c r="O314" i="23" s="1"/>
  <c r="O326" i="23" s="1"/>
  <c r="O338" i="23" s="1"/>
  <c r="O350" i="23" s="1"/>
  <c r="O362" i="23" s="1"/>
  <c r="O374" i="23" s="1"/>
  <c r="O386" i="23" s="1"/>
  <c r="O398" i="23" s="1"/>
  <c r="O410" i="23" s="1"/>
  <c r="O422" i="23" s="1"/>
  <c r="O434" i="23" s="1"/>
  <c r="O446" i="23" s="1"/>
  <c r="O458" i="23" s="1"/>
  <c r="O470" i="23" s="1"/>
  <c r="O482" i="23" s="1"/>
  <c r="O494" i="23" s="1"/>
  <c r="O506" i="23" s="1"/>
  <c r="O518" i="23" s="1"/>
  <c r="O530" i="23" s="1"/>
  <c r="O542" i="23" s="1"/>
  <c r="O554" i="23" s="1"/>
  <c r="N170" i="23"/>
  <c r="N182" i="23" s="1"/>
  <c r="X169" i="23"/>
  <c r="U169" i="23"/>
  <c r="O169" i="23"/>
  <c r="O181" i="23" s="1"/>
  <c r="O193" i="23" s="1"/>
  <c r="O205" i="23" s="1"/>
  <c r="O217" i="23" s="1"/>
  <c r="O229" i="23" s="1"/>
  <c r="O241" i="23" s="1"/>
  <c r="O253" i="23" s="1"/>
  <c r="O265" i="23" s="1"/>
  <c r="O277" i="23" s="1"/>
  <c r="O289" i="23" s="1"/>
  <c r="O301" i="23" s="1"/>
  <c r="O313" i="23" s="1"/>
  <c r="O325" i="23" s="1"/>
  <c r="O337" i="23" s="1"/>
  <c r="O349" i="23" s="1"/>
  <c r="O361" i="23" s="1"/>
  <c r="O373" i="23" s="1"/>
  <c r="O385" i="23" s="1"/>
  <c r="O397" i="23" s="1"/>
  <c r="O409" i="23" s="1"/>
  <c r="O421" i="23" s="1"/>
  <c r="O433" i="23" s="1"/>
  <c r="O445" i="23" s="1"/>
  <c r="O457" i="23" s="1"/>
  <c r="O469" i="23" s="1"/>
  <c r="O481" i="23" s="1"/>
  <c r="O493" i="23" s="1"/>
  <c r="O505" i="23" s="1"/>
  <c r="O517" i="23" s="1"/>
  <c r="O529" i="23" s="1"/>
  <c r="O541" i="23" s="1"/>
  <c r="O553" i="23" s="1"/>
  <c r="N169" i="23"/>
  <c r="P169" i="23" s="1"/>
  <c r="X168" i="23"/>
  <c r="U168" i="23"/>
  <c r="O168" i="23"/>
  <c r="O180" i="23" s="1"/>
  <c r="O192" i="23" s="1"/>
  <c r="O204" i="23" s="1"/>
  <c r="O216" i="23" s="1"/>
  <c r="O228" i="23" s="1"/>
  <c r="O240" i="23" s="1"/>
  <c r="O252" i="23" s="1"/>
  <c r="O264" i="23" s="1"/>
  <c r="O276" i="23" s="1"/>
  <c r="O288" i="23" s="1"/>
  <c r="O300" i="23" s="1"/>
  <c r="O312" i="23" s="1"/>
  <c r="O324" i="23" s="1"/>
  <c r="O336" i="23" s="1"/>
  <c r="O348" i="23" s="1"/>
  <c r="O360" i="23" s="1"/>
  <c r="O372" i="23" s="1"/>
  <c r="O384" i="23" s="1"/>
  <c r="O396" i="23" s="1"/>
  <c r="O408" i="23" s="1"/>
  <c r="O420" i="23" s="1"/>
  <c r="O432" i="23" s="1"/>
  <c r="O444" i="23" s="1"/>
  <c r="O456" i="23" s="1"/>
  <c r="O468" i="23" s="1"/>
  <c r="O480" i="23" s="1"/>
  <c r="O492" i="23" s="1"/>
  <c r="O504" i="23" s="1"/>
  <c r="O516" i="23" s="1"/>
  <c r="O528" i="23" s="1"/>
  <c r="O540" i="23" s="1"/>
  <c r="O552" i="23" s="1"/>
  <c r="N168" i="23"/>
  <c r="N180" i="23" s="1"/>
  <c r="X167" i="23"/>
  <c r="U167" i="23"/>
  <c r="O167" i="23"/>
  <c r="O179" i="23" s="1"/>
  <c r="O191" i="23" s="1"/>
  <c r="O203" i="23" s="1"/>
  <c r="O215" i="23" s="1"/>
  <c r="O227" i="23" s="1"/>
  <c r="O239" i="23" s="1"/>
  <c r="O251" i="23" s="1"/>
  <c r="O263" i="23" s="1"/>
  <c r="O275" i="23" s="1"/>
  <c r="O287" i="23" s="1"/>
  <c r="O299" i="23" s="1"/>
  <c r="O311" i="23" s="1"/>
  <c r="O323" i="23" s="1"/>
  <c r="O335" i="23" s="1"/>
  <c r="O347" i="23" s="1"/>
  <c r="O359" i="23" s="1"/>
  <c r="O371" i="23" s="1"/>
  <c r="O383" i="23" s="1"/>
  <c r="O395" i="23" s="1"/>
  <c r="O407" i="23" s="1"/>
  <c r="O419" i="23" s="1"/>
  <c r="O431" i="23" s="1"/>
  <c r="O443" i="23" s="1"/>
  <c r="O455" i="23" s="1"/>
  <c r="O467" i="23" s="1"/>
  <c r="O479" i="23" s="1"/>
  <c r="O491" i="23" s="1"/>
  <c r="O503" i="23" s="1"/>
  <c r="O515" i="23" s="1"/>
  <c r="O527" i="23" s="1"/>
  <c r="O539" i="23" s="1"/>
  <c r="O551" i="23" s="1"/>
  <c r="N167" i="23"/>
  <c r="N179" i="23" s="1"/>
  <c r="X166" i="23"/>
  <c r="U166" i="23"/>
  <c r="P166" i="23"/>
  <c r="O166" i="23"/>
  <c r="O178" i="23" s="1"/>
  <c r="O190" i="23" s="1"/>
  <c r="O202" i="23" s="1"/>
  <c r="O214" i="23" s="1"/>
  <c r="O226" i="23" s="1"/>
  <c r="O238" i="23" s="1"/>
  <c r="O250" i="23" s="1"/>
  <c r="O262" i="23" s="1"/>
  <c r="O274" i="23" s="1"/>
  <c r="O286" i="23" s="1"/>
  <c r="O298" i="23" s="1"/>
  <c r="O310" i="23" s="1"/>
  <c r="O322" i="23" s="1"/>
  <c r="O334" i="23" s="1"/>
  <c r="O346" i="23" s="1"/>
  <c r="O358" i="23" s="1"/>
  <c r="O370" i="23" s="1"/>
  <c r="O382" i="23" s="1"/>
  <c r="O394" i="23" s="1"/>
  <c r="O406" i="23" s="1"/>
  <c r="O418" i="23" s="1"/>
  <c r="O430" i="23" s="1"/>
  <c r="O442" i="23" s="1"/>
  <c r="O454" i="23" s="1"/>
  <c r="O466" i="23" s="1"/>
  <c r="O478" i="23" s="1"/>
  <c r="O490" i="23" s="1"/>
  <c r="O502" i="23" s="1"/>
  <c r="O514" i="23" s="1"/>
  <c r="O526" i="23" s="1"/>
  <c r="O538" i="23" s="1"/>
  <c r="O550" i="23" s="1"/>
  <c r="N166" i="23"/>
  <c r="N178" i="23" s="1"/>
  <c r="X165" i="23"/>
  <c r="U165" i="23"/>
  <c r="O165" i="23"/>
  <c r="O177" i="23" s="1"/>
  <c r="O189" i="23" s="1"/>
  <c r="O201" i="23" s="1"/>
  <c r="O213" i="23" s="1"/>
  <c r="O225" i="23" s="1"/>
  <c r="O237" i="23" s="1"/>
  <c r="O249" i="23" s="1"/>
  <c r="O261" i="23" s="1"/>
  <c r="O273" i="23" s="1"/>
  <c r="O285" i="23" s="1"/>
  <c r="O297" i="23" s="1"/>
  <c r="O309" i="23" s="1"/>
  <c r="O321" i="23" s="1"/>
  <c r="O333" i="23" s="1"/>
  <c r="O345" i="23" s="1"/>
  <c r="O357" i="23" s="1"/>
  <c r="O369" i="23" s="1"/>
  <c r="O381" i="23" s="1"/>
  <c r="O393" i="23" s="1"/>
  <c r="O405" i="23" s="1"/>
  <c r="O417" i="23" s="1"/>
  <c r="O429" i="23" s="1"/>
  <c r="O441" i="23" s="1"/>
  <c r="O453" i="23" s="1"/>
  <c r="O465" i="23" s="1"/>
  <c r="O477" i="23" s="1"/>
  <c r="O489" i="23" s="1"/>
  <c r="O501" i="23" s="1"/>
  <c r="O513" i="23" s="1"/>
  <c r="O525" i="23" s="1"/>
  <c r="O537" i="23" s="1"/>
  <c r="O549" i="23" s="1"/>
  <c r="N165" i="23"/>
  <c r="P165" i="23" s="1"/>
  <c r="X164" i="23"/>
  <c r="U164" i="23"/>
  <c r="O164" i="23"/>
  <c r="O176" i="23" s="1"/>
  <c r="O188" i="23" s="1"/>
  <c r="O200" i="23" s="1"/>
  <c r="O212" i="23" s="1"/>
  <c r="O224" i="23" s="1"/>
  <c r="O236" i="23" s="1"/>
  <c r="O248" i="23" s="1"/>
  <c r="O260" i="23" s="1"/>
  <c r="O272" i="23" s="1"/>
  <c r="O284" i="23" s="1"/>
  <c r="O296" i="23" s="1"/>
  <c r="O308" i="23" s="1"/>
  <c r="O320" i="23" s="1"/>
  <c r="O332" i="23" s="1"/>
  <c r="O344" i="23" s="1"/>
  <c r="O356" i="23" s="1"/>
  <c r="O368" i="23" s="1"/>
  <c r="O380" i="23" s="1"/>
  <c r="O392" i="23" s="1"/>
  <c r="O404" i="23" s="1"/>
  <c r="O416" i="23" s="1"/>
  <c r="O428" i="23" s="1"/>
  <c r="O440" i="23" s="1"/>
  <c r="O452" i="23" s="1"/>
  <c r="O464" i="23" s="1"/>
  <c r="O476" i="23" s="1"/>
  <c r="O488" i="23" s="1"/>
  <c r="O500" i="23" s="1"/>
  <c r="O512" i="23" s="1"/>
  <c r="O524" i="23" s="1"/>
  <c r="O536" i="23" s="1"/>
  <c r="O548" i="23" s="1"/>
  <c r="N164" i="23"/>
  <c r="N176" i="23" s="1"/>
  <c r="X163" i="23"/>
  <c r="U163" i="23"/>
  <c r="O163" i="23"/>
  <c r="O175" i="23" s="1"/>
  <c r="O187" i="23" s="1"/>
  <c r="O199" i="23" s="1"/>
  <c r="O211" i="23" s="1"/>
  <c r="O223" i="23" s="1"/>
  <c r="O235" i="23" s="1"/>
  <c r="O247" i="23" s="1"/>
  <c r="O259" i="23" s="1"/>
  <c r="O271" i="23" s="1"/>
  <c r="O283" i="23" s="1"/>
  <c r="O295" i="23" s="1"/>
  <c r="O307" i="23" s="1"/>
  <c r="O319" i="23" s="1"/>
  <c r="O331" i="23" s="1"/>
  <c r="O343" i="23" s="1"/>
  <c r="O355" i="23" s="1"/>
  <c r="O367" i="23" s="1"/>
  <c r="O379" i="23" s="1"/>
  <c r="O391" i="23" s="1"/>
  <c r="O403" i="23" s="1"/>
  <c r="O415" i="23" s="1"/>
  <c r="O427" i="23" s="1"/>
  <c r="O439" i="23" s="1"/>
  <c r="O451" i="23" s="1"/>
  <c r="O463" i="23" s="1"/>
  <c r="O475" i="23" s="1"/>
  <c r="O487" i="23" s="1"/>
  <c r="O499" i="23" s="1"/>
  <c r="O511" i="23" s="1"/>
  <c r="O523" i="23" s="1"/>
  <c r="O535" i="23" s="1"/>
  <c r="O547" i="23" s="1"/>
  <c r="N163" i="23"/>
  <c r="N175" i="23" s="1"/>
  <c r="X162" i="23"/>
  <c r="U162" i="23"/>
  <c r="P162" i="23"/>
  <c r="O162" i="23"/>
  <c r="O174" i="23" s="1"/>
  <c r="O186" i="23" s="1"/>
  <c r="O198" i="23" s="1"/>
  <c r="O210" i="23" s="1"/>
  <c r="O222" i="23" s="1"/>
  <c r="O234" i="23" s="1"/>
  <c r="O246" i="23" s="1"/>
  <c r="O258" i="23" s="1"/>
  <c r="O270" i="23" s="1"/>
  <c r="O282" i="23" s="1"/>
  <c r="O294" i="23" s="1"/>
  <c r="O306" i="23" s="1"/>
  <c r="O318" i="23" s="1"/>
  <c r="O330" i="23" s="1"/>
  <c r="O342" i="23" s="1"/>
  <c r="O354" i="23" s="1"/>
  <c r="O366" i="23" s="1"/>
  <c r="O378" i="23" s="1"/>
  <c r="O390" i="23" s="1"/>
  <c r="O402" i="23" s="1"/>
  <c r="O414" i="23" s="1"/>
  <c r="O426" i="23" s="1"/>
  <c r="O438" i="23" s="1"/>
  <c r="O450" i="23" s="1"/>
  <c r="O462" i="23" s="1"/>
  <c r="O474" i="23" s="1"/>
  <c r="O486" i="23" s="1"/>
  <c r="O498" i="23" s="1"/>
  <c r="O510" i="23" s="1"/>
  <c r="O522" i="23" s="1"/>
  <c r="O534" i="23" s="1"/>
  <c r="O546" i="23" s="1"/>
  <c r="N162" i="23"/>
  <c r="N174" i="23" s="1"/>
  <c r="X161" i="23"/>
  <c r="U161" i="23"/>
  <c r="O161" i="23"/>
  <c r="O173" i="23" s="1"/>
  <c r="O185" i="23" s="1"/>
  <c r="O197" i="23" s="1"/>
  <c r="O209" i="23" s="1"/>
  <c r="O221" i="23" s="1"/>
  <c r="O233" i="23" s="1"/>
  <c r="O245" i="23" s="1"/>
  <c r="O257" i="23" s="1"/>
  <c r="O269" i="23" s="1"/>
  <c r="O281" i="23" s="1"/>
  <c r="O293" i="23" s="1"/>
  <c r="O305" i="23" s="1"/>
  <c r="O317" i="23" s="1"/>
  <c r="O329" i="23" s="1"/>
  <c r="O341" i="23" s="1"/>
  <c r="O353" i="23" s="1"/>
  <c r="O365" i="23" s="1"/>
  <c r="O377" i="23" s="1"/>
  <c r="O389" i="23" s="1"/>
  <c r="O401" i="23" s="1"/>
  <c r="O413" i="23" s="1"/>
  <c r="O425" i="23" s="1"/>
  <c r="O437" i="23" s="1"/>
  <c r="O449" i="23" s="1"/>
  <c r="O461" i="23" s="1"/>
  <c r="O473" i="23" s="1"/>
  <c r="O485" i="23" s="1"/>
  <c r="O497" i="23" s="1"/>
  <c r="O509" i="23" s="1"/>
  <c r="O521" i="23" s="1"/>
  <c r="O533" i="23" s="1"/>
  <c r="O545" i="23" s="1"/>
  <c r="N161" i="23"/>
  <c r="P161" i="23" s="1"/>
  <c r="X160" i="23"/>
  <c r="U160" i="23"/>
  <c r="O160" i="23"/>
  <c r="O172" i="23" s="1"/>
  <c r="O184" i="23" s="1"/>
  <c r="O196" i="23" s="1"/>
  <c r="O208" i="23" s="1"/>
  <c r="O220" i="23" s="1"/>
  <c r="O232" i="23" s="1"/>
  <c r="O244" i="23" s="1"/>
  <c r="O256" i="23" s="1"/>
  <c r="O268" i="23" s="1"/>
  <c r="O280" i="23" s="1"/>
  <c r="O292" i="23" s="1"/>
  <c r="O304" i="23" s="1"/>
  <c r="O316" i="23" s="1"/>
  <c r="O328" i="23" s="1"/>
  <c r="O340" i="23" s="1"/>
  <c r="O352" i="23" s="1"/>
  <c r="O364" i="23" s="1"/>
  <c r="O376" i="23" s="1"/>
  <c r="O388" i="23" s="1"/>
  <c r="O400" i="23" s="1"/>
  <c r="O412" i="23" s="1"/>
  <c r="O424" i="23" s="1"/>
  <c r="O436" i="23" s="1"/>
  <c r="O448" i="23" s="1"/>
  <c r="O460" i="23" s="1"/>
  <c r="O472" i="23" s="1"/>
  <c r="O484" i="23" s="1"/>
  <c r="O496" i="23" s="1"/>
  <c r="O508" i="23" s="1"/>
  <c r="O520" i="23" s="1"/>
  <c r="O532" i="23" s="1"/>
  <c r="O544" i="23" s="1"/>
  <c r="N160" i="23"/>
  <c r="P160" i="23" s="1"/>
  <c r="X159" i="23"/>
  <c r="U159" i="23"/>
  <c r="O159" i="23"/>
  <c r="O171" i="23" s="1"/>
  <c r="O183" i="23" s="1"/>
  <c r="O195" i="23" s="1"/>
  <c r="O207" i="23" s="1"/>
  <c r="O219" i="23" s="1"/>
  <c r="O231" i="23" s="1"/>
  <c r="O243" i="23" s="1"/>
  <c r="O255" i="23" s="1"/>
  <c r="O267" i="23" s="1"/>
  <c r="O279" i="23" s="1"/>
  <c r="O291" i="23" s="1"/>
  <c r="O303" i="23" s="1"/>
  <c r="O315" i="23" s="1"/>
  <c r="O327" i="23" s="1"/>
  <c r="O339" i="23" s="1"/>
  <c r="O351" i="23" s="1"/>
  <c r="O363" i="23" s="1"/>
  <c r="O375" i="23" s="1"/>
  <c r="O387" i="23" s="1"/>
  <c r="O399" i="23" s="1"/>
  <c r="O411" i="23" s="1"/>
  <c r="O423" i="23" s="1"/>
  <c r="O435" i="23" s="1"/>
  <c r="O447" i="23" s="1"/>
  <c r="O459" i="23" s="1"/>
  <c r="O471" i="23" s="1"/>
  <c r="O483" i="23" s="1"/>
  <c r="O495" i="23" s="1"/>
  <c r="O507" i="23" s="1"/>
  <c r="O519" i="23" s="1"/>
  <c r="O531" i="23" s="1"/>
  <c r="O543" i="23" s="1"/>
  <c r="N159" i="23"/>
  <c r="N171" i="23" s="1"/>
  <c r="X158" i="23"/>
  <c r="U158" i="23"/>
  <c r="P158" i="23"/>
  <c r="X157" i="23"/>
  <c r="U157" i="23"/>
  <c r="P157" i="23"/>
  <c r="X156" i="23"/>
  <c r="U156" i="23"/>
  <c r="P156" i="23"/>
  <c r="X155" i="23"/>
  <c r="U155" i="23"/>
  <c r="P155" i="23"/>
  <c r="X154" i="23"/>
  <c r="U154" i="23"/>
  <c r="P154" i="23"/>
  <c r="X153" i="23"/>
  <c r="U153" i="23"/>
  <c r="P153" i="23"/>
  <c r="X152" i="23"/>
  <c r="U152" i="23"/>
  <c r="P152" i="23"/>
  <c r="X151" i="23"/>
  <c r="U151" i="23"/>
  <c r="P151" i="23"/>
  <c r="X150" i="23"/>
  <c r="U150" i="23"/>
  <c r="P150" i="23"/>
  <c r="X149" i="23"/>
  <c r="U149" i="23"/>
  <c r="P149" i="23"/>
  <c r="X148" i="23"/>
  <c r="U148" i="23"/>
  <c r="P148" i="23"/>
  <c r="X147" i="23"/>
  <c r="U147" i="23"/>
  <c r="P147" i="23"/>
  <c r="X146" i="23"/>
  <c r="U146" i="23"/>
  <c r="P146" i="23"/>
  <c r="X145" i="23"/>
  <c r="U145" i="23"/>
  <c r="P145" i="23"/>
  <c r="X144" i="23"/>
  <c r="U144" i="23"/>
  <c r="P144" i="23"/>
  <c r="X143" i="23"/>
  <c r="U143" i="23"/>
  <c r="P143" i="23"/>
  <c r="X142" i="23"/>
  <c r="U142" i="23"/>
  <c r="P142" i="23"/>
  <c r="X141" i="23"/>
  <c r="U141" i="23"/>
  <c r="P141" i="23"/>
  <c r="X140" i="23"/>
  <c r="U140" i="23"/>
  <c r="P140" i="23"/>
  <c r="X139" i="23"/>
  <c r="U139" i="23"/>
  <c r="P139" i="23"/>
  <c r="X138" i="23"/>
  <c r="U138" i="23"/>
  <c r="P138" i="23"/>
  <c r="X137" i="23"/>
  <c r="U137" i="23"/>
  <c r="P137" i="23"/>
  <c r="X136" i="23"/>
  <c r="U136" i="23"/>
  <c r="P136" i="23"/>
  <c r="X135" i="23"/>
  <c r="U135" i="23"/>
  <c r="P135" i="23"/>
  <c r="X134" i="23"/>
  <c r="U134" i="23"/>
  <c r="P134" i="23"/>
  <c r="X133" i="23"/>
  <c r="U133" i="23"/>
  <c r="P133" i="23"/>
  <c r="X132" i="23"/>
  <c r="U132" i="23"/>
  <c r="P132" i="23"/>
  <c r="X131" i="23"/>
  <c r="U131" i="23"/>
  <c r="P131" i="23"/>
  <c r="X130" i="23"/>
  <c r="U130" i="23"/>
  <c r="P130" i="23"/>
  <c r="X129" i="23"/>
  <c r="U129" i="23"/>
  <c r="P129" i="23"/>
  <c r="X128" i="23"/>
  <c r="U128" i="23"/>
  <c r="P128" i="23"/>
  <c r="X127" i="23"/>
  <c r="U127" i="23"/>
  <c r="P127" i="23"/>
  <c r="X126" i="23"/>
  <c r="U126" i="23"/>
  <c r="P126" i="23"/>
  <c r="X125" i="23"/>
  <c r="U125" i="23"/>
  <c r="P125" i="23"/>
  <c r="X124" i="23"/>
  <c r="U124" i="23"/>
  <c r="P124" i="23"/>
  <c r="X123" i="23"/>
  <c r="U123" i="23"/>
  <c r="P123" i="23"/>
  <c r="X122" i="23"/>
  <c r="U122" i="23"/>
  <c r="P122" i="23"/>
  <c r="X121" i="23"/>
  <c r="U121" i="23"/>
  <c r="P121" i="23"/>
  <c r="X120" i="23"/>
  <c r="U120" i="23"/>
  <c r="P120" i="23"/>
  <c r="X119" i="23"/>
  <c r="U119" i="23"/>
  <c r="P119" i="23"/>
  <c r="X118" i="23"/>
  <c r="U118" i="23"/>
  <c r="P118" i="23"/>
  <c r="X117" i="23"/>
  <c r="U117" i="23"/>
  <c r="P117" i="23"/>
  <c r="X116" i="23"/>
  <c r="U116" i="23"/>
  <c r="P116" i="23"/>
  <c r="X115" i="23"/>
  <c r="U115" i="23"/>
  <c r="P115" i="23"/>
  <c r="X114" i="23"/>
  <c r="U114" i="23"/>
  <c r="P114" i="23"/>
  <c r="X113" i="23"/>
  <c r="U113" i="23"/>
  <c r="P113" i="23"/>
  <c r="X112" i="23"/>
  <c r="U112" i="23"/>
  <c r="P112" i="23"/>
  <c r="X111" i="23"/>
  <c r="U111" i="23"/>
  <c r="P111" i="23"/>
  <c r="X110" i="23"/>
  <c r="U110" i="23"/>
  <c r="P110" i="23"/>
  <c r="X109" i="23"/>
  <c r="U109" i="23"/>
  <c r="P109" i="23"/>
  <c r="X108" i="23"/>
  <c r="U108" i="23"/>
  <c r="P108" i="23"/>
  <c r="X107" i="23"/>
  <c r="U107" i="23"/>
  <c r="P107" i="23"/>
  <c r="X106" i="23"/>
  <c r="U106" i="23"/>
  <c r="P106" i="23"/>
  <c r="X105" i="23"/>
  <c r="U105" i="23"/>
  <c r="P105" i="23"/>
  <c r="X104" i="23"/>
  <c r="U104" i="23"/>
  <c r="P104" i="23"/>
  <c r="X103" i="23"/>
  <c r="U103" i="23"/>
  <c r="P103" i="23"/>
  <c r="X102" i="23"/>
  <c r="U102" i="23"/>
  <c r="P102" i="23"/>
  <c r="X101" i="23"/>
  <c r="U101" i="23"/>
  <c r="P101" i="23"/>
  <c r="X100" i="23"/>
  <c r="U100" i="23"/>
  <c r="P100" i="23"/>
  <c r="X99" i="23"/>
  <c r="U99" i="23"/>
  <c r="P99" i="23"/>
  <c r="X98" i="23"/>
  <c r="U98" i="23"/>
  <c r="P98" i="23"/>
  <c r="X97" i="23"/>
  <c r="U97" i="23"/>
  <c r="P97" i="23"/>
  <c r="X96" i="23"/>
  <c r="U96" i="23"/>
  <c r="P96" i="23"/>
  <c r="X95" i="23"/>
  <c r="U95" i="23"/>
  <c r="P95" i="23"/>
  <c r="X94" i="23"/>
  <c r="U94" i="23"/>
  <c r="P94" i="23"/>
  <c r="X93" i="23"/>
  <c r="U93" i="23"/>
  <c r="P93" i="23"/>
  <c r="X92" i="23"/>
  <c r="U92" i="23"/>
  <c r="P92" i="23"/>
  <c r="X91" i="23"/>
  <c r="U91" i="23"/>
  <c r="P91" i="23"/>
  <c r="X90" i="23"/>
  <c r="U90" i="23"/>
  <c r="P90" i="23"/>
  <c r="X89" i="23"/>
  <c r="U89" i="23"/>
  <c r="P89" i="23"/>
  <c r="X88" i="23"/>
  <c r="U88" i="23"/>
  <c r="P88" i="23"/>
  <c r="X87" i="23"/>
  <c r="U87" i="23"/>
  <c r="P87" i="23"/>
  <c r="X86" i="23"/>
  <c r="U86" i="23"/>
  <c r="P86" i="23"/>
  <c r="X85" i="23"/>
  <c r="U85" i="23"/>
  <c r="P85" i="23"/>
  <c r="X84" i="23"/>
  <c r="U84" i="23"/>
  <c r="P84" i="23"/>
  <c r="X83" i="23"/>
  <c r="U83" i="23"/>
  <c r="P83" i="23"/>
  <c r="X82" i="23"/>
  <c r="U82" i="23"/>
  <c r="P82" i="23"/>
  <c r="X81" i="23"/>
  <c r="U81" i="23"/>
  <c r="P81" i="23"/>
  <c r="X80" i="23"/>
  <c r="U80" i="23"/>
  <c r="P80" i="23"/>
  <c r="X79" i="23"/>
  <c r="U79" i="23"/>
  <c r="P79" i="23"/>
  <c r="X78" i="23"/>
  <c r="U78" i="23"/>
  <c r="P78" i="23"/>
  <c r="X77" i="23"/>
  <c r="U77" i="23"/>
  <c r="P77" i="23"/>
  <c r="X76" i="23"/>
  <c r="U76" i="23"/>
  <c r="P76" i="23"/>
  <c r="X75" i="23"/>
  <c r="U75" i="23"/>
  <c r="P75" i="23"/>
  <c r="X74" i="23"/>
  <c r="U74" i="23"/>
  <c r="P74" i="23"/>
  <c r="X73" i="23"/>
  <c r="U73" i="23"/>
  <c r="P73" i="23"/>
  <c r="X72" i="23"/>
  <c r="U72" i="23"/>
  <c r="P72" i="23"/>
  <c r="X71" i="23"/>
  <c r="U71" i="23"/>
  <c r="P71" i="23"/>
  <c r="X70" i="23"/>
  <c r="U70" i="23"/>
  <c r="P70" i="23"/>
  <c r="X69" i="23"/>
  <c r="U69" i="23"/>
  <c r="P69" i="23"/>
  <c r="X68" i="23"/>
  <c r="U68" i="23"/>
  <c r="P68" i="23"/>
  <c r="X67" i="23"/>
  <c r="U67" i="23"/>
  <c r="P67" i="23"/>
  <c r="X66" i="23"/>
  <c r="U66" i="23"/>
  <c r="P66" i="23"/>
  <c r="X65" i="23"/>
  <c r="U65" i="23"/>
  <c r="P65" i="23"/>
  <c r="X64" i="23"/>
  <c r="U64" i="23"/>
  <c r="P64" i="23"/>
  <c r="X63" i="23"/>
  <c r="U63" i="23"/>
  <c r="P63" i="23"/>
  <c r="X62" i="23"/>
  <c r="U62" i="23"/>
  <c r="P62" i="23"/>
  <c r="X61" i="23"/>
  <c r="U61" i="23"/>
  <c r="P61" i="23"/>
  <c r="X60" i="23"/>
  <c r="U60" i="23"/>
  <c r="P60" i="23"/>
  <c r="X59" i="23"/>
  <c r="U59" i="23"/>
  <c r="P59" i="23"/>
  <c r="X58" i="23"/>
  <c r="U58" i="23"/>
  <c r="P58" i="23"/>
  <c r="X57" i="23"/>
  <c r="U57" i="23"/>
  <c r="P57" i="23"/>
  <c r="X56" i="23"/>
  <c r="U56" i="23"/>
  <c r="P56" i="23"/>
  <c r="X55" i="23"/>
  <c r="U55" i="23"/>
  <c r="P55" i="23"/>
  <c r="X54" i="23"/>
  <c r="U54" i="23"/>
  <c r="P54" i="23"/>
  <c r="X53" i="23"/>
  <c r="U53" i="23"/>
  <c r="P53" i="23"/>
  <c r="X52" i="23"/>
  <c r="U52" i="23"/>
  <c r="P52" i="23"/>
  <c r="X51" i="23"/>
  <c r="U51" i="23"/>
  <c r="P51" i="23"/>
  <c r="X50" i="23"/>
  <c r="U50" i="23"/>
  <c r="P50" i="23"/>
  <c r="X49" i="23"/>
  <c r="U49" i="23"/>
  <c r="P49" i="23"/>
  <c r="X48" i="23"/>
  <c r="U48" i="23"/>
  <c r="P48" i="23"/>
  <c r="X47" i="23"/>
  <c r="U47" i="23"/>
  <c r="P47" i="23"/>
  <c r="X46" i="23"/>
  <c r="U46" i="23"/>
  <c r="P46" i="23"/>
  <c r="X45" i="23"/>
  <c r="U45" i="23"/>
  <c r="P45" i="23"/>
  <c r="X44" i="23"/>
  <c r="U44" i="23"/>
  <c r="P44" i="23"/>
  <c r="X43" i="23"/>
  <c r="U43" i="23"/>
  <c r="P43" i="23"/>
  <c r="X42" i="23"/>
  <c r="U42" i="23"/>
  <c r="P42" i="23"/>
  <c r="X41" i="23"/>
  <c r="U41" i="23"/>
  <c r="P41" i="23"/>
  <c r="X40" i="23"/>
  <c r="U40" i="23"/>
  <c r="P40" i="23"/>
  <c r="X39" i="23"/>
  <c r="U39" i="23"/>
  <c r="P39" i="23"/>
  <c r="X38" i="23"/>
  <c r="U38" i="23"/>
  <c r="P38" i="23"/>
  <c r="X37" i="23"/>
  <c r="U37" i="23"/>
  <c r="P37" i="23"/>
  <c r="X36" i="23"/>
  <c r="U36" i="23"/>
  <c r="P36" i="23"/>
  <c r="X35" i="23"/>
  <c r="U35" i="23"/>
  <c r="P35" i="23"/>
  <c r="X34" i="23"/>
  <c r="U34" i="23"/>
  <c r="P34" i="23"/>
  <c r="X33" i="23"/>
  <c r="U33" i="23"/>
  <c r="P33" i="23"/>
  <c r="X32" i="23"/>
  <c r="U32" i="23"/>
  <c r="P32" i="23"/>
  <c r="X31" i="23"/>
  <c r="U31" i="23"/>
  <c r="P31" i="23"/>
  <c r="X30" i="23"/>
  <c r="U30" i="23"/>
  <c r="P30" i="23"/>
  <c r="X29" i="23"/>
  <c r="U29" i="23"/>
  <c r="P29" i="23"/>
  <c r="X28" i="23"/>
  <c r="U28" i="23"/>
  <c r="P28" i="23"/>
  <c r="X27" i="23"/>
  <c r="U27" i="23"/>
  <c r="P27" i="23"/>
  <c r="B27" i="23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B38" i="23" s="1"/>
  <c r="B39" i="23" s="1"/>
  <c r="B40" i="23" s="1"/>
  <c r="B41" i="23" s="1"/>
  <c r="B42" i="23" s="1"/>
  <c r="B43" i="23" s="1"/>
  <c r="B44" i="23" s="1"/>
  <c r="B45" i="23" s="1"/>
  <c r="B46" i="23" s="1"/>
  <c r="B47" i="23" s="1"/>
  <c r="B48" i="23" s="1"/>
  <c r="X26" i="23"/>
  <c r="U26" i="23"/>
  <c r="P26" i="23"/>
  <c r="X25" i="23"/>
  <c r="U25" i="23"/>
  <c r="P25" i="23"/>
  <c r="X24" i="23"/>
  <c r="U24" i="23"/>
  <c r="P24" i="23"/>
  <c r="X23" i="23"/>
  <c r="U23" i="23"/>
  <c r="P23" i="23"/>
  <c r="X22" i="23"/>
  <c r="U22" i="23"/>
  <c r="P22" i="23"/>
  <c r="X21" i="23"/>
  <c r="U21" i="23"/>
  <c r="P21" i="23"/>
  <c r="X20" i="23"/>
  <c r="U20" i="23"/>
  <c r="P20" i="23"/>
  <c r="X19" i="23"/>
  <c r="U19" i="23"/>
  <c r="P19" i="23"/>
  <c r="X18" i="23"/>
  <c r="U18" i="23"/>
  <c r="P18" i="23"/>
  <c r="X17" i="23"/>
  <c r="U17" i="23"/>
  <c r="P17" i="23"/>
  <c r="X16" i="23"/>
  <c r="U16" i="23"/>
  <c r="P16" i="23"/>
  <c r="X15" i="23"/>
  <c r="U15" i="23"/>
  <c r="P15" i="23"/>
  <c r="X14" i="23"/>
  <c r="U14" i="23"/>
  <c r="P14" i="23"/>
  <c r="X13" i="23"/>
  <c r="U13" i="23"/>
  <c r="P13" i="23"/>
  <c r="X12" i="23"/>
  <c r="U12" i="23"/>
  <c r="P12" i="23"/>
  <c r="X11" i="23"/>
  <c r="U11" i="23"/>
  <c r="P11" i="23"/>
  <c r="X10" i="23"/>
  <c r="U10" i="23"/>
  <c r="P10" i="23"/>
  <c r="X9" i="23"/>
  <c r="U9" i="23"/>
  <c r="P9" i="23"/>
  <c r="X8" i="23"/>
  <c r="U8" i="23"/>
  <c r="P8" i="23"/>
  <c r="X7" i="23"/>
  <c r="U7" i="23"/>
  <c r="P7" i="23"/>
  <c r="X6" i="23"/>
  <c r="U6" i="23"/>
  <c r="P6" i="23"/>
  <c r="X5" i="23"/>
  <c r="U5" i="23"/>
  <c r="P5" i="23"/>
  <c r="X4" i="23"/>
  <c r="U4" i="23"/>
  <c r="P4" i="23"/>
  <c r="X3" i="23"/>
  <c r="U3" i="23"/>
  <c r="P3" i="23"/>
  <c r="G7" i="45" l="1"/>
  <c r="F7" i="45"/>
  <c r="M8" i="45"/>
  <c r="E7" i="45"/>
  <c r="B7" i="45"/>
  <c r="A386" i="40"/>
  <c r="A404" i="40"/>
  <c r="I87" i="40"/>
  <c r="I91" i="40"/>
  <c r="I95" i="40"/>
  <c r="I99" i="40"/>
  <c r="J87" i="40"/>
  <c r="J95" i="40"/>
  <c r="I90" i="40"/>
  <c r="I94" i="40"/>
  <c r="I98" i="40"/>
  <c r="J92" i="40"/>
  <c r="R119" i="36"/>
  <c r="P131" i="36"/>
  <c r="A409" i="40"/>
  <c r="A394" i="40"/>
  <c r="A402" i="40"/>
  <c r="R109" i="36"/>
  <c r="P121" i="36"/>
  <c r="C89" i="40"/>
  <c r="D89" i="40" s="1"/>
  <c r="C93" i="40"/>
  <c r="D93" i="40" s="1"/>
  <c r="C97" i="40"/>
  <c r="D97" i="40" s="1"/>
  <c r="J89" i="40"/>
  <c r="J97" i="40"/>
  <c r="C88" i="40"/>
  <c r="D88" i="40" s="1"/>
  <c r="C92" i="40"/>
  <c r="D92" i="40" s="1"/>
  <c r="C96" i="40"/>
  <c r="D96" i="40" s="1"/>
  <c r="J94" i="40"/>
  <c r="P124" i="36"/>
  <c r="R112" i="36"/>
  <c r="P134" i="36"/>
  <c r="R122" i="36"/>
  <c r="P128" i="36"/>
  <c r="R116" i="36"/>
  <c r="R102" i="36"/>
  <c r="N18" i="43"/>
  <c r="N13" i="43"/>
  <c r="C38" i="43" s="1"/>
  <c r="N11" i="43"/>
  <c r="C36" i="43" s="1"/>
  <c r="N9" i="43"/>
  <c r="C34" i="43" s="1"/>
  <c r="N7" i="43"/>
  <c r="C32" i="43" s="1"/>
  <c r="N5" i="43"/>
  <c r="N14" i="43"/>
  <c r="C39" i="43" s="1"/>
  <c r="N12" i="43"/>
  <c r="C37" i="43" s="1"/>
  <c r="N10" i="43"/>
  <c r="C35" i="43" s="1"/>
  <c r="N8" i="43"/>
  <c r="C33" i="43" s="1"/>
  <c r="N6" i="43"/>
  <c r="C31" i="43" s="1"/>
  <c r="A396" i="40"/>
  <c r="A413" i="40"/>
  <c r="A399" i="40"/>
  <c r="A405" i="40"/>
  <c r="A395" i="40"/>
  <c r="A400" i="40"/>
  <c r="R105" i="36"/>
  <c r="P117" i="36"/>
  <c r="I89" i="40"/>
  <c r="I93" i="40"/>
  <c r="I97" i="40"/>
  <c r="J91" i="40"/>
  <c r="J99" i="40"/>
  <c r="I88" i="40"/>
  <c r="I92" i="40"/>
  <c r="I96" i="40"/>
  <c r="J88" i="40"/>
  <c r="J96" i="40"/>
  <c r="R111" i="36"/>
  <c r="P123" i="36"/>
  <c r="R106" i="36"/>
  <c r="F49" i="40"/>
  <c r="E49" i="40" s="1"/>
  <c r="F47" i="40"/>
  <c r="E47" i="40" s="1"/>
  <c r="F45" i="40"/>
  <c r="E45" i="40" s="1"/>
  <c r="F43" i="40"/>
  <c r="E43" i="40" s="1"/>
  <c r="F41" i="40"/>
  <c r="E41" i="40" s="1"/>
  <c r="F39" i="40"/>
  <c r="E39" i="40" s="1"/>
  <c r="F48" i="40"/>
  <c r="E48" i="40" s="1"/>
  <c r="F46" i="40"/>
  <c r="E46" i="40" s="1"/>
  <c r="F44" i="40"/>
  <c r="E44" i="40" s="1"/>
  <c r="F42" i="40"/>
  <c r="E42" i="40" s="1"/>
  <c r="F40" i="40"/>
  <c r="E40" i="40" s="1"/>
  <c r="F38" i="40"/>
  <c r="E38" i="40" s="1"/>
  <c r="E11" i="36"/>
  <c r="P126" i="36"/>
  <c r="R114" i="36"/>
  <c r="N24" i="43"/>
  <c r="G25" i="43" s="1"/>
  <c r="C25" i="43"/>
  <c r="A403" i="40"/>
  <c r="R101" i="36"/>
  <c r="P113" i="36"/>
  <c r="C87" i="40"/>
  <c r="D87" i="40" s="1"/>
  <c r="C91" i="40"/>
  <c r="D91" i="40" s="1"/>
  <c r="C95" i="40"/>
  <c r="D95" i="40" s="1"/>
  <c r="C99" i="40"/>
  <c r="D99" i="40" s="1"/>
  <c r="C103" i="40"/>
  <c r="C107" i="40"/>
  <c r="C111" i="40"/>
  <c r="J93" i="40"/>
  <c r="D101" i="40"/>
  <c r="D105" i="40"/>
  <c r="D109" i="40"/>
  <c r="C90" i="40"/>
  <c r="D90" i="40" s="1"/>
  <c r="C94" i="40"/>
  <c r="D94" i="40" s="1"/>
  <c r="C98" i="40"/>
  <c r="D98" i="40" s="1"/>
  <c r="C102" i="40"/>
  <c r="C106" i="40"/>
  <c r="C110" i="40"/>
  <c r="J90" i="40"/>
  <c r="J98" i="40"/>
  <c r="D104" i="40"/>
  <c r="D108" i="40"/>
  <c r="P132" i="36"/>
  <c r="R120" i="36"/>
  <c r="P130" i="36"/>
  <c r="R118" i="36"/>
  <c r="R115" i="36"/>
  <c r="P127" i="36"/>
  <c r="F240" i="40"/>
  <c r="F238" i="40"/>
  <c r="F236" i="40"/>
  <c r="F234" i="40"/>
  <c r="F232" i="40"/>
  <c r="F230" i="40"/>
  <c r="F241" i="40"/>
  <c r="F239" i="40"/>
  <c r="F237" i="40"/>
  <c r="F235" i="40"/>
  <c r="F233" i="40"/>
  <c r="F231" i="40"/>
  <c r="E29" i="36"/>
  <c r="J43" i="30"/>
  <c r="J44" i="30" s="1"/>
  <c r="J45" i="30" s="1"/>
  <c r="J46" i="30" s="1"/>
  <c r="J47" i="30" s="1"/>
  <c r="J48" i="30" s="1"/>
  <c r="J49" i="30" s="1"/>
  <c r="I43" i="30"/>
  <c r="I44" i="30" s="1"/>
  <c r="I45" i="30" s="1"/>
  <c r="I46" i="30" s="1"/>
  <c r="I47" i="30" s="1"/>
  <c r="I48" i="30" s="1"/>
  <c r="I49" i="30" s="1"/>
  <c r="N14" i="31"/>
  <c r="N18" i="31"/>
  <c r="N22" i="31"/>
  <c r="N26" i="31"/>
  <c r="K43" i="31"/>
  <c r="K44" i="31" s="1"/>
  <c r="K45" i="31" s="1"/>
  <c r="K46" i="31" s="1"/>
  <c r="K47" i="31" s="1"/>
  <c r="K48" i="31" s="1"/>
  <c r="K49" i="31" s="1"/>
  <c r="B43" i="30"/>
  <c r="B44" i="30" s="1"/>
  <c r="B45" i="30" s="1"/>
  <c r="B46" i="30" s="1"/>
  <c r="B47" i="30" s="1"/>
  <c r="B48" i="30" s="1"/>
  <c r="B49" i="30" s="1"/>
  <c r="N3" i="31"/>
  <c r="N7" i="31"/>
  <c r="N11" i="31"/>
  <c r="N27" i="31"/>
  <c r="I43" i="31"/>
  <c r="I44" i="31" s="1"/>
  <c r="I45" i="31" s="1"/>
  <c r="I46" i="31" s="1"/>
  <c r="I47" i="31" s="1"/>
  <c r="I48" i="31" s="1"/>
  <c r="I49" i="31" s="1"/>
  <c r="L20" i="30"/>
  <c r="K43" i="30"/>
  <c r="K44" i="30" s="1"/>
  <c r="K45" i="30" s="1"/>
  <c r="K46" i="30" s="1"/>
  <c r="K47" i="30" s="1"/>
  <c r="K48" i="30" s="1"/>
  <c r="K49" i="30" s="1"/>
  <c r="N4" i="31"/>
  <c r="N8" i="31"/>
  <c r="N12" i="31"/>
  <c r="N16" i="31"/>
  <c r="N20" i="31"/>
  <c r="N24" i="31"/>
  <c r="J43" i="31"/>
  <c r="J44" i="31" s="1"/>
  <c r="J45" i="31" s="1"/>
  <c r="J46" i="31" s="1"/>
  <c r="J47" i="31" s="1"/>
  <c r="J48" i="31" s="1"/>
  <c r="J49" i="31" s="1"/>
  <c r="N191" i="23"/>
  <c r="P179" i="23"/>
  <c r="P180" i="23"/>
  <c r="N192" i="23"/>
  <c r="N194" i="23"/>
  <c r="P182" i="23"/>
  <c r="N183" i="23"/>
  <c r="P171" i="23"/>
  <c r="N186" i="23"/>
  <c r="P174" i="23"/>
  <c r="E99" i="24"/>
  <c r="F99" i="24" s="1"/>
  <c r="H99" i="24"/>
  <c r="N187" i="23"/>
  <c r="P175" i="23"/>
  <c r="P176" i="23"/>
  <c r="N188" i="23"/>
  <c r="N190" i="23"/>
  <c r="P178" i="23"/>
  <c r="L3" i="24"/>
  <c r="L6" i="24"/>
  <c r="L9" i="24"/>
  <c r="L12" i="24"/>
  <c r="L21" i="24"/>
  <c r="L33" i="24"/>
  <c r="L45" i="24"/>
  <c r="K62" i="24"/>
  <c r="E78" i="24"/>
  <c r="F78" i="24" s="1"/>
  <c r="H78" i="24"/>
  <c r="G90" i="24"/>
  <c r="L75" i="24"/>
  <c r="C83" i="24"/>
  <c r="D83" i="24" s="1"/>
  <c r="K94" i="24"/>
  <c r="L111" i="24"/>
  <c r="L119" i="24"/>
  <c r="L135" i="24"/>
  <c r="L151" i="24"/>
  <c r="E155" i="24"/>
  <c r="F155" i="24" s="1"/>
  <c r="H155" i="24"/>
  <c r="B205" i="28"/>
  <c r="C205" i="28" s="1"/>
  <c r="C201" i="28"/>
  <c r="L156" i="24"/>
  <c r="C156" i="24"/>
  <c r="D156" i="24" s="1"/>
  <c r="K155" i="24"/>
  <c r="L152" i="24"/>
  <c r="C152" i="24"/>
  <c r="D152" i="24" s="1"/>
  <c r="K151" i="24"/>
  <c r="L148" i="24"/>
  <c r="C148" i="24"/>
  <c r="D148" i="24" s="1"/>
  <c r="K147" i="24"/>
  <c r="L144" i="24"/>
  <c r="C144" i="24"/>
  <c r="D144" i="24" s="1"/>
  <c r="K143" i="24"/>
  <c r="L140" i="24"/>
  <c r="C140" i="24"/>
  <c r="D140" i="24" s="1"/>
  <c r="K139" i="24"/>
  <c r="L136" i="24"/>
  <c r="C136" i="24"/>
  <c r="D136" i="24" s="1"/>
  <c r="K135" i="24"/>
  <c r="L132" i="24"/>
  <c r="C132" i="24"/>
  <c r="D132" i="24" s="1"/>
  <c r="K131" i="24"/>
  <c r="L128" i="24"/>
  <c r="C128" i="24"/>
  <c r="D128" i="24" s="1"/>
  <c r="K127" i="24"/>
  <c r="L124" i="24"/>
  <c r="C124" i="24"/>
  <c r="D124" i="24" s="1"/>
  <c r="K123" i="24"/>
  <c r="L120" i="24"/>
  <c r="C120" i="24"/>
  <c r="D120" i="24" s="1"/>
  <c r="K119" i="24"/>
  <c r="L116" i="24"/>
  <c r="C116" i="24"/>
  <c r="D116" i="24" s="1"/>
  <c r="K115" i="24"/>
  <c r="L112" i="24"/>
  <c r="C112" i="24"/>
  <c r="D112" i="24" s="1"/>
  <c r="K111" i="24"/>
  <c r="L108" i="24"/>
  <c r="C108" i="24"/>
  <c r="D108" i="24" s="1"/>
  <c r="K107" i="24"/>
  <c r="L104" i="24"/>
  <c r="C104" i="24"/>
  <c r="D104" i="24" s="1"/>
  <c r="K103" i="24"/>
  <c r="L100" i="24"/>
  <c r="C100" i="24"/>
  <c r="D100" i="24" s="1"/>
  <c r="K99" i="24"/>
  <c r="L96" i="24"/>
  <c r="C96" i="24"/>
  <c r="D96" i="24" s="1"/>
  <c r="K95" i="24"/>
  <c r="L92" i="24"/>
  <c r="C92" i="24"/>
  <c r="D92" i="24" s="1"/>
  <c r="K91" i="24"/>
  <c r="L88" i="24"/>
  <c r="C88" i="24"/>
  <c r="D88" i="24" s="1"/>
  <c r="K87" i="24"/>
  <c r="L84" i="24"/>
  <c r="C84" i="24"/>
  <c r="D84" i="24" s="1"/>
  <c r="K83" i="24"/>
  <c r="L80" i="24"/>
  <c r="C80" i="24"/>
  <c r="D80" i="24" s="1"/>
  <c r="K79" i="24"/>
  <c r="L76" i="24"/>
  <c r="C76" i="24"/>
  <c r="D76" i="24" s="1"/>
  <c r="K75" i="24"/>
  <c r="K73" i="24"/>
  <c r="L72" i="24"/>
  <c r="C72" i="24"/>
  <c r="D72" i="24" s="1"/>
  <c r="K69" i="24"/>
  <c r="L68" i="24"/>
  <c r="C68" i="24"/>
  <c r="D68" i="24" s="1"/>
  <c r="K65" i="24"/>
  <c r="L64" i="24"/>
  <c r="C64" i="24"/>
  <c r="D64" i="24" s="1"/>
  <c r="K61" i="24"/>
  <c r="K60" i="24"/>
  <c r="K59" i="24"/>
  <c r="K58" i="24"/>
  <c r="K57" i="24"/>
  <c r="K56" i="24"/>
  <c r="K55" i="24"/>
  <c r="K54" i="24"/>
  <c r="K53" i="24"/>
  <c r="K52" i="24"/>
  <c r="K51" i="24"/>
  <c r="K50" i="24"/>
  <c r="K49" i="24"/>
  <c r="K48" i="24"/>
  <c r="K47" i="24"/>
  <c r="K46" i="24"/>
  <c r="K45" i="24"/>
  <c r="K44" i="24"/>
  <c r="K43" i="24"/>
  <c r="K42" i="24"/>
  <c r="K41" i="24"/>
  <c r="K40" i="24"/>
  <c r="K39" i="24"/>
  <c r="K38" i="24"/>
  <c r="K37" i="24"/>
  <c r="K36" i="24"/>
  <c r="K35" i="24"/>
  <c r="K34" i="24"/>
  <c r="K33" i="24"/>
  <c r="K32" i="24"/>
  <c r="K31" i="24"/>
  <c r="K30" i="24"/>
  <c r="K29" i="24"/>
  <c r="K28" i="24"/>
  <c r="K27" i="24"/>
  <c r="K26" i="24"/>
  <c r="K25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9" i="24"/>
  <c r="K8" i="24"/>
  <c r="K7" i="24"/>
  <c r="K6" i="24"/>
  <c r="K5" i="24"/>
  <c r="K4" i="24"/>
  <c r="K3" i="24"/>
  <c r="K2" i="24"/>
  <c r="L157" i="24"/>
  <c r="C157" i="24"/>
  <c r="D157" i="24" s="1"/>
  <c r="K156" i="24"/>
  <c r="L153" i="24"/>
  <c r="C153" i="24"/>
  <c r="D153" i="24" s="1"/>
  <c r="K152" i="24"/>
  <c r="L149" i="24"/>
  <c r="C149" i="24"/>
  <c r="D149" i="24" s="1"/>
  <c r="K148" i="24"/>
  <c r="L145" i="24"/>
  <c r="C145" i="24"/>
  <c r="D145" i="24" s="1"/>
  <c r="K144" i="24"/>
  <c r="L141" i="24"/>
  <c r="C141" i="24"/>
  <c r="D141" i="24" s="1"/>
  <c r="K140" i="24"/>
  <c r="L137" i="24"/>
  <c r="C137" i="24"/>
  <c r="D137" i="24" s="1"/>
  <c r="K136" i="24"/>
  <c r="L133" i="24"/>
  <c r="C133" i="24"/>
  <c r="D133" i="24" s="1"/>
  <c r="K132" i="24"/>
  <c r="L129" i="24"/>
  <c r="C129" i="24"/>
  <c r="D129" i="24" s="1"/>
  <c r="K128" i="24"/>
  <c r="L125" i="24"/>
  <c r="C125" i="24"/>
  <c r="D125" i="24" s="1"/>
  <c r="K124" i="24"/>
  <c r="L121" i="24"/>
  <c r="C121" i="24"/>
  <c r="D121" i="24" s="1"/>
  <c r="K120" i="24"/>
  <c r="L117" i="24"/>
  <c r="C117" i="24"/>
  <c r="D117" i="24" s="1"/>
  <c r="K116" i="24"/>
  <c r="L113" i="24"/>
  <c r="C113" i="24"/>
  <c r="D113" i="24" s="1"/>
  <c r="K112" i="24"/>
  <c r="L109" i="24"/>
  <c r="C109" i="24"/>
  <c r="D109" i="24" s="1"/>
  <c r="K108" i="24"/>
  <c r="L105" i="24"/>
  <c r="C105" i="24"/>
  <c r="D105" i="24" s="1"/>
  <c r="K104" i="24"/>
  <c r="L101" i="24"/>
  <c r="C101" i="24"/>
  <c r="D101" i="24" s="1"/>
  <c r="K100" i="24"/>
  <c r="L97" i="24"/>
  <c r="C97" i="24"/>
  <c r="D97" i="24" s="1"/>
  <c r="K96" i="24"/>
  <c r="L93" i="24"/>
  <c r="C93" i="24"/>
  <c r="D93" i="24" s="1"/>
  <c r="K92" i="24"/>
  <c r="L89" i="24"/>
  <c r="C89" i="24"/>
  <c r="D89" i="24" s="1"/>
  <c r="K88" i="24"/>
  <c r="L85" i="24"/>
  <c r="C85" i="24"/>
  <c r="D85" i="24" s="1"/>
  <c r="K84" i="24"/>
  <c r="L81" i="24"/>
  <c r="C81" i="24"/>
  <c r="D81" i="24" s="1"/>
  <c r="K80" i="24"/>
  <c r="L77" i="24"/>
  <c r="C77" i="24"/>
  <c r="D77" i="24" s="1"/>
  <c r="K76" i="24"/>
  <c r="K72" i="24"/>
  <c r="L71" i="24"/>
  <c r="C71" i="24"/>
  <c r="D71" i="24" s="1"/>
  <c r="K68" i="24"/>
  <c r="L67" i="24"/>
  <c r="C67" i="24"/>
  <c r="D67" i="24" s="1"/>
  <c r="K64" i="24"/>
  <c r="L63" i="24"/>
  <c r="C63" i="24"/>
  <c r="D63" i="24" s="1"/>
  <c r="K157" i="24"/>
  <c r="L154" i="24"/>
  <c r="C154" i="24"/>
  <c r="D154" i="24" s="1"/>
  <c r="K153" i="24"/>
  <c r="L150" i="24"/>
  <c r="C150" i="24"/>
  <c r="D150" i="24" s="1"/>
  <c r="K149" i="24"/>
  <c r="L146" i="24"/>
  <c r="C146" i="24"/>
  <c r="D146" i="24" s="1"/>
  <c r="K145" i="24"/>
  <c r="L142" i="24"/>
  <c r="C142" i="24"/>
  <c r="D142" i="24" s="1"/>
  <c r="K141" i="24"/>
  <c r="L138" i="24"/>
  <c r="C138" i="24"/>
  <c r="D138" i="24" s="1"/>
  <c r="K137" i="24"/>
  <c r="L134" i="24"/>
  <c r="C134" i="24"/>
  <c r="D134" i="24" s="1"/>
  <c r="K133" i="24"/>
  <c r="L130" i="24"/>
  <c r="C130" i="24"/>
  <c r="D130" i="24" s="1"/>
  <c r="K129" i="24"/>
  <c r="L126" i="24"/>
  <c r="C126" i="24"/>
  <c r="D126" i="24" s="1"/>
  <c r="K125" i="24"/>
  <c r="L122" i="24"/>
  <c r="C122" i="24"/>
  <c r="D122" i="24" s="1"/>
  <c r="K121" i="24"/>
  <c r="L118" i="24"/>
  <c r="C118" i="24"/>
  <c r="D118" i="24" s="1"/>
  <c r="K117" i="24"/>
  <c r="L114" i="24"/>
  <c r="C114" i="24"/>
  <c r="D114" i="24" s="1"/>
  <c r="K113" i="24"/>
  <c r="L110" i="24"/>
  <c r="C110" i="24"/>
  <c r="D110" i="24" s="1"/>
  <c r="K109" i="24"/>
  <c r="L106" i="24"/>
  <c r="C106" i="24"/>
  <c r="D106" i="24" s="1"/>
  <c r="K105" i="24"/>
  <c r="L102" i="24"/>
  <c r="C102" i="24"/>
  <c r="D102" i="24" s="1"/>
  <c r="K101" i="24"/>
  <c r="L98" i="24"/>
  <c r="C98" i="24"/>
  <c r="D98" i="24" s="1"/>
  <c r="K97" i="24"/>
  <c r="L94" i="24"/>
  <c r="C94" i="24"/>
  <c r="D94" i="24" s="1"/>
  <c r="K93" i="24"/>
  <c r="L90" i="24"/>
  <c r="C90" i="24"/>
  <c r="D90" i="24" s="1"/>
  <c r="K89" i="24"/>
  <c r="L86" i="24"/>
  <c r="C86" i="24"/>
  <c r="D86" i="24" s="1"/>
  <c r="K85" i="24"/>
  <c r="L82" i="24"/>
  <c r="C82" i="24"/>
  <c r="D82" i="24" s="1"/>
  <c r="K81" i="24"/>
  <c r="L78" i="24"/>
  <c r="C78" i="24"/>
  <c r="D78" i="24" s="1"/>
  <c r="K77" i="24"/>
  <c r="L74" i="24"/>
  <c r="C74" i="24"/>
  <c r="D74" i="24" s="1"/>
  <c r="K71" i="24"/>
  <c r="L70" i="24"/>
  <c r="C70" i="24"/>
  <c r="D70" i="24" s="1"/>
  <c r="K67" i="24"/>
  <c r="L66" i="24"/>
  <c r="C66" i="24"/>
  <c r="D66" i="24" s="1"/>
  <c r="K63" i="24"/>
  <c r="L62" i="24"/>
  <c r="C62" i="24"/>
  <c r="D62" i="24" s="1"/>
  <c r="C61" i="24"/>
  <c r="D61" i="24" s="1"/>
  <c r="C60" i="24"/>
  <c r="D60" i="24" s="1"/>
  <c r="C59" i="24"/>
  <c r="D59" i="24" s="1"/>
  <c r="C58" i="24"/>
  <c r="D58" i="24" s="1"/>
  <c r="C57" i="24"/>
  <c r="D57" i="24" s="1"/>
  <c r="C56" i="24"/>
  <c r="D56" i="24" s="1"/>
  <c r="C55" i="24"/>
  <c r="D55" i="24" s="1"/>
  <c r="C54" i="24"/>
  <c r="D54" i="24" s="1"/>
  <c r="C53" i="24"/>
  <c r="D53" i="24" s="1"/>
  <c r="C52" i="24"/>
  <c r="D52" i="24" s="1"/>
  <c r="C51" i="24"/>
  <c r="D51" i="24" s="1"/>
  <c r="C50" i="24"/>
  <c r="D50" i="24" s="1"/>
  <c r="C49" i="24"/>
  <c r="D49" i="24" s="1"/>
  <c r="C48" i="24"/>
  <c r="D48" i="24" s="1"/>
  <c r="C47" i="24"/>
  <c r="D47" i="24" s="1"/>
  <c r="C46" i="24"/>
  <c r="D46" i="24" s="1"/>
  <c r="C45" i="24"/>
  <c r="D45" i="24" s="1"/>
  <c r="C44" i="24"/>
  <c r="D44" i="24" s="1"/>
  <c r="C43" i="24"/>
  <c r="D43" i="24" s="1"/>
  <c r="C42" i="24"/>
  <c r="D42" i="24" s="1"/>
  <c r="C41" i="24"/>
  <c r="D41" i="24" s="1"/>
  <c r="C40" i="24"/>
  <c r="D40" i="24" s="1"/>
  <c r="C39" i="24"/>
  <c r="D39" i="24" s="1"/>
  <c r="C38" i="24"/>
  <c r="D38" i="24" s="1"/>
  <c r="C37" i="24"/>
  <c r="D37" i="24" s="1"/>
  <c r="C36" i="24"/>
  <c r="D36" i="24" s="1"/>
  <c r="C35" i="24"/>
  <c r="D35" i="24" s="1"/>
  <c r="C34" i="24"/>
  <c r="D34" i="24" s="1"/>
  <c r="C33" i="24"/>
  <c r="D33" i="24" s="1"/>
  <c r="C32" i="24"/>
  <c r="D32" i="24" s="1"/>
  <c r="C31" i="24"/>
  <c r="D31" i="24" s="1"/>
  <c r="C30" i="24"/>
  <c r="D30" i="24" s="1"/>
  <c r="C29" i="24"/>
  <c r="D29" i="24" s="1"/>
  <c r="C28" i="24"/>
  <c r="D28" i="24" s="1"/>
  <c r="C27" i="24"/>
  <c r="D27" i="24" s="1"/>
  <c r="C26" i="24"/>
  <c r="D26" i="24" s="1"/>
  <c r="C25" i="24"/>
  <c r="D25" i="24" s="1"/>
  <c r="C24" i="24"/>
  <c r="D24" i="24" s="1"/>
  <c r="C23" i="24"/>
  <c r="D23" i="24" s="1"/>
  <c r="C22" i="24"/>
  <c r="D22" i="24" s="1"/>
  <c r="C21" i="24"/>
  <c r="D21" i="24" s="1"/>
  <c r="C20" i="24"/>
  <c r="D20" i="24" s="1"/>
  <c r="C19" i="24"/>
  <c r="D19" i="24" s="1"/>
  <c r="C18" i="24"/>
  <c r="D18" i="24" s="1"/>
  <c r="C17" i="24"/>
  <c r="D17" i="24" s="1"/>
  <c r="C16" i="24"/>
  <c r="D16" i="24" s="1"/>
  <c r="C15" i="24"/>
  <c r="D15" i="24" s="1"/>
  <c r="C14" i="24"/>
  <c r="D14" i="24" s="1"/>
  <c r="C13" i="24"/>
  <c r="D13" i="24" s="1"/>
  <c r="C12" i="24"/>
  <c r="D12" i="24" s="1"/>
  <c r="C11" i="24"/>
  <c r="D11" i="24" s="1"/>
  <c r="C10" i="24"/>
  <c r="D10" i="24" s="1"/>
  <c r="C9" i="24"/>
  <c r="D9" i="24" s="1"/>
  <c r="C8" i="24"/>
  <c r="D8" i="24" s="1"/>
  <c r="C7" i="24"/>
  <c r="D7" i="24" s="1"/>
  <c r="C6" i="24"/>
  <c r="D6" i="24" s="1"/>
  <c r="C5" i="24"/>
  <c r="D5" i="24" s="1"/>
  <c r="C4" i="24"/>
  <c r="D4" i="24" s="1"/>
  <c r="C3" i="24"/>
  <c r="D3" i="24" s="1"/>
  <c r="C2" i="24"/>
  <c r="D2" i="24" s="1"/>
  <c r="P159" i="23"/>
  <c r="P163" i="23"/>
  <c r="L167" i="24" s="1"/>
  <c r="P167" i="23"/>
  <c r="N173" i="23"/>
  <c r="N177" i="23"/>
  <c r="N181" i="23"/>
  <c r="L16" i="24"/>
  <c r="L20" i="24"/>
  <c r="L24" i="24"/>
  <c r="L28" i="24"/>
  <c r="L32" i="24"/>
  <c r="L36" i="24"/>
  <c r="L40" i="24"/>
  <c r="L44" i="24"/>
  <c r="L48" i="24"/>
  <c r="L52" i="24"/>
  <c r="L56" i="24"/>
  <c r="L60" i="24"/>
  <c r="G88" i="24"/>
  <c r="E76" i="24"/>
  <c r="F76" i="24" s="1"/>
  <c r="L65" i="24"/>
  <c r="C69" i="24"/>
  <c r="D69" i="24" s="1"/>
  <c r="G96" i="24"/>
  <c r="E84" i="24"/>
  <c r="F84" i="24" s="1"/>
  <c r="L73" i="24"/>
  <c r="L79" i="24"/>
  <c r="K82" i="24"/>
  <c r="E83" i="24"/>
  <c r="F83" i="24" s="1"/>
  <c r="H83" i="24"/>
  <c r="C87" i="24"/>
  <c r="D87" i="24" s="1"/>
  <c r="L95" i="24"/>
  <c r="K98" i="24"/>
  <c r="C103" i="24"/>
  <c r="D103" i="24" s="1"/>
  <c r="E122" i="24"/>
  <c r="F122" i="24" s="1"/>
  <c r="H122" i="24"/>
  <c r="K114" i="24"/>
  <c r="E115" i="24"/>
  <c r="F115" i="24" s="1"/>
  <c r="H115" i="24"/>
  <c r="C123" i="24"/>
  <c r="D123" i="24" s="1"/>
  <c r="K130" i="24"/>
  <c r="E131" i="24"/>
  <c r="F131" i="24" s="1"/>
  <c r="H131" i="24"/>
  <c r="E146" i="24"/>
  <c r="F146" i="24" s="1"/>
  <c r="H146" i="24"/>
  <c r="K138" i="24"/>
  <c r="E139" i="24"/>
  <c r="F139" i="24" s="1"/>
  <c r="H139" i="24"/>
  <c r="E154" i="24"/>
  <c r="F154" i="24" s="1"/>
  <c r="H154" i="24"/>
  <c r="C147" i="24"/>
  <c r="D147" i="24" s="1"/>
  <c r="L155" i="24"/>
  <c r="H156" i="24"/>
  <c r="L159" i="24"/>
  <c r="C161" i="24"/>
  <c r="D161" i="24" s="1"/>
  <c r="N172" i="23"/>
  <c r="L4" i="24"/>
  <c r="L7" i="24"/>
  <c r="L11" i="24"/>
  <c r="L17" i="24"/>
  <c r="L25" i="24"/>
  <c r="L37" i="24"/>
  <c r="L53" i="24"/>
  <c r="L61" i="24"/>
  <c r="G77" i="24"/>
  <c r="E65" i="24"/>
  <c r="F65" i="24" s="1"/>
  <c r="H65" i="24"/>
  <c r="K78" i="24"/>
  <c r="L91" i="24"/>
  <c r="C99" i="24"/>
  <c r="D99" i="24" s="1"/>
  <c r="C115" i="24"/>
  <c r="D115" i="24" s="1"/>
  <c r="L127" i="24"/>
  <c r="C139" i="24"/>
  <c r="D139" i="24" s="1"/>
  <c r="L104" i="28"/>
  <c r="O92" i="28"/>
  <c r="P164" i="23"/>
  <c r="P168" i="23"/>
  <c r="L15" i="24"/>
  <c r="L19" i="24"/>
  <c r="L23" i="24"/>
  <c r="L27" i="24"/>
  <c r="L31" i="24"/>
  <c r="L35" i="24"/>
  <c r="L39" i="24"/>
  <c r="L43" i="24"/>
  <c r="L47" i="24"/>
  <c r="L51" i="24"/>
  <c r="L55" i="24"/>
  <c r="L59" i="24"/>
  <c r="K66" i="24"/>
  <c r="G81" i="24"/>
  <c r="E69" i="24"/>
  <c r="F69" i="24" s="1"/>
  <c r="H69" i="24"/>
  <c r="E82" i="24"/>
  <c r="F82" i="24" s="1"/>
  <c r="H82" i="24"/>
  <c r="G94" i="24"/>
  <c r="C75" i="24"/>
  <c r="D75" i="24" s="1"/>
  <c r="L83" i="24"/>
  <c r="K86" i="24"/>
  <c r="E87" i="24"/>
  <c r="F87" i="24" s="1"/>
  <c r="H87" i="24"/>
  <c r="C91" i="24"/>
  <c r="D91" i="24" s="1"/>
  <c r="L99" i="24"/>
  <c r="K102" i="24"/>
  <c r="C107" i="24"/>
  <c r="D107" i="24" s="1"/>
  <c r="C111" i="24"/>
  <c r="D111" i="24" s="1"/>
  <c r="L115" i="24"/>
  <c r="C119" i="24"/>
  <c r="D119" i="24" s="1"/>
  <c r="K122" i="24"/>
  <c r="E123" i="24"/>
  <c r="F123" i="24" s="1"/>
  <c r="H123" i="24"/>
  <c r="C127" i="24"/>
  <c r="D127" i="24" s="1"/>
  <c r="L131" i="24"/>
  <c r="C135" i="24"/>
  <c r="D135" i="24" s="1"/>
  <c r="L139" i="24"/>
  <c r="C143" i="24"/>
  <c r="D143" i="24" s="1"/>
  <c r="K146" i="24"/>
  <c r="E147" i="24"/>
  <c r="F147" i="24" s="1"/>
  <c r="H147" i="24"/>
  <c r="C151" i="24"/>
  <c r="D151" i="24" s="1"/>
  <c r="K160" i="24"/>
  <c r="K168" i="24"/>
  <c r="C23" i="28"/>
  <c r="A27" i="28"/>
  <c r="B206" i="28"/>
  <c r="C206" i="28" s="1"/>
  <c r="C202" i="28"/>
  <c r="L5" i="24"/>
  <c r="L8" i="24"/>
  <c r="L10" i="24"/>
  <c r="L13" i="24"/>
  <c r="L29" i="24"/>
  <c r="L41" i="24"/>
  <c r="L49" i="24"/>
  <c r="L57" i="24"/>
  <c r="K70" i="24"/>
  <c r="G85" i="24"/>
  <c r="E73" i="24"/>
  <c r="F73" i="24" s="1"/>
  <c r="H73" i="24"/>
  <c r="E79" i="24"/>
  <c r="F79" i="24" s="1"/>
  <c r="H79" i="24"/>
  <c r="E95" i="24"/>
  <c r="F95" i="24" s="1"/>
  <c r="H95" i="24"/>
  <c r="L107" i="24"/>
  <c r="C131" i="24"/>
  <c r="D131" i="24" s="1"/>
  <c r="L143" i="24"/>
  <c r="K154" i="24"/>
  <c r="L14" i="24"/>
  <c r="L18" i="24"/>
  <c r="L22" i="24"/>
  <c r="L26" i="24"/>
  <c r="L30" i="24"/>
  <c r="L34" i="24"/>
  <c r="L38" i="24"/>
  <c r="L42" i="24"/>
  <c r="L46" i="24"/>
  <c r="L50" i="24"/>
  <c r="L54" i="24"/>
  <c r="L58" i="24"/>
  <c r="C65" i="24"/>
  <c r="D65" i="24" s="1"/>
  <c r="G92" i="24"/>
  <c r="E80" i="24"/>
  <c r="F80" i="24" s="1"/>
  <c r="L69" i="24"/>
  <c r="C73" i="24"/>
  <c r="D73" i="24" s="1"/>
  <c r="K74" i="24"/>
  <c r="E75" i="24"/>
  <c r="F75" i="24" s="1"/>
  <c r="H75" i="24"/>
  <c r="C79" i="24"/>
  <c r="D79" i="24" s="1"/>
  <c r="L87" i="24"/>
  <c r="K90" i="24"/>
  <c r="G91" i="24"/>
  <c r="C95" i="24"/>
  <c r="D95" i="24" s="1"/>
  <c r="L103" i="24"/>
  <c r="K106" i="24"/>
  <c r="G107" i="24"/>
  <c r="K110" i="24"/>
  <c r="E111" i="24"/>
  <c r="F111" i="24" s="1"/>
  <c r="H111" i="24"/>
  <c r="E126" i="24"/>
  <c r="F126" i="24" s="1"/>
  <c r="H126" i="24"/>
  <c r="K118" i="24"/>
  <c r="E119" i="24"/>
  <c r="F119" i="24" s="1"/>
  <c r="H119" i="24"/>
  <c r="L123" i="24"/>
  <c r="H124" i="24"/>
  <c r="K126" i="24"/>
  <c r="G127" i="24"/>
  <c r="K134" i="24"/>
  <c r="E135" i="24"/>
  <c r="F135" i="24" s="1"/>
  <c r="H135" i="24"/>
  <c r="E150" i="24"/>
  <c r="F150" i="24" s="1"/>
  <c r="H150" i="24"/>
  <c r="K142" i="24"/>
  <c r="E143" i="24"/>
  <c r="F143" i="24" s="1"/>
  <c r="H143" i="24"/>
  <c r="L147" i="24"/>
  <c r="H148" i="24"/>
  <c r="K150" i="24"/>
  <c r="G151" i="24"/>
  <c r="C155" i="24"/>
  <c r="D155" i="24" s="1"/>
  <c r="L163" i="24"/>
  <c r="C165" i="24"/>
  <c r="D165" i="24" s="1"/>
  <c r="H171" i="24"/>
  <c r="E171" i="24"/>
  <c r="F171" i="24" s="1"/>
  <c r="E179" i="24"/>
  <c r="F179" i="24" s="1"/>
  <c r="H179" i="24"/>
  <c r="E191" i="24"/>
  <c r="F191" i="24" s="1"/>
  <c r="H191" i="24"/>
  <c r="K36" i="25"/>
  <c r="H565" i="24"/>
  <c r="H564" i="24"/>
  <c r="H563" i="24"/>
  <c r="H562" i="24"/>
  <c r="H561" i="24"/>
  <c r="H560" i="24"/>
  <c r="H559" i="24"/>
  <c r="H558" i="24"/>
  <c r="H557" i="24"/>
  <c r="H556" i="24"/>
  <c r="H555" i="24"/>
  <c r="H554" i="24"/>
  <c r="G23" i="25"/>
  <c r="G408" i="24"/>
  <c r="G406" i="24"/>
  <c r="G404" i="24"/>
  <c r="G402" i="24"/>
  <c r="G400" i="24"/>
  <c r="G398" i="24"/>
  <c r="E64" i="24"/>
  <c r="F64" i="24" s="1"/>
  <c r="E68" i="24"/>
  <c r="F68" i="24" s="1"/>
  <c r="E72" i="24"/>
  <c r="F72" i="24" s="1"/>
  <c r="G74" i="24"/>
  <c r="E112" i="24"/>
  <c r="F112" i="24" s="1"/>
  <c r="E136" i="24"/>
  <c r="F136" i="24" s="1"/>
  <c r="E140" i="24"/>
  <c r="F140" i="24" s="1"/>
  <c r="E144" i="24"/>
  <c r="F144" i="24" s="1"/>
  <c r="A448" i="24"/>
  <c r="A456" i="24"/>
  <c r="A36" i="28"/>
  <c r="C29" i="28"/>
  <c r="P32" i="28"/>
  <c r="A37" i="28"/>
  <c r="C33" i="28"/>
  <c r="G125" i="24"/>
  <c r="G149" i="24"/>
  <c r="G153" i="24"/>
  <c r="E175" i="24"/>
  <c r="F175" i="24" s="1"/>
  <c r="H175" i="24"/>
  <c r="E183" i="24"/>
  <c r="F183" i="24" s="1"/>
  <c r="H183" i="24"/>
  <c r="E187" i="24"/>
  <c r="F187" i="24" s="1"/>
  <c r="H187" i="24"/>
  <c r="P36" i="28"/>
  <c r="L71" i="28"/>
  <c r="O59" i="28"/>
  <c r="H160" i="24"/>
  <c r="H164" i="24"/>
  <c r="H168" i="24"/>
  <c r="A452" i="24"/>
  <c r="A458" i="24"/>
  <c r="A461" i="24"/>
  <c r="A462" i="24"/>
  <c r="A465" i="24"/>
  <c r="A466" i="24"/>
  <c r="A469" i="24"/>
  <c r="B203" i="28"/>
  <c r="C203" i="28" s="1"/>
  <c r="C199" i="28"/>
  <c r="P25" i="28"/>
  <c r="Q28" i="28"/>
  <c r="R28" i="28" s="1"/>
  <c r="J23" i="24" s="1"/>
  <c r="L55" i="28"/>
  <c r="O43" i="28"/>
  <c r="P35" i="28"/>
  <c r="P37" i="28"/>
  <c r="P39" i="28"/>
  <c r="L65" i="28"/>
  <c r="O53" i="28"/>
  <c r="O56" i="28"/>
  <c r="B449" i="24"/>
  <c r="B461" i="24" s="1"/>
  <c r="B473" i="24" s="1"/>
  <c r="B485" i="24" s="1"/>
  <c r="B497" i="24" s="1"/>
  <c r="B509" i="24" s="1"/>
  <c r="B521" i="24" s="1"/>
  <c r="B533" i="24" s="1"/>
  <c r="B545" i="24" s="1"/>
  <c r="Q24" i="28"/>
  <c r="R24" i="28" s="1"/>
  <c r="J19" i="24" s="1"/>
  <c r="C30" i="28"/>
  <c r="P34" i="28"/>
  <c r="Q39" i="28"/>
  <c r="R39" i="28" s="1"/>
  <c r="O57" i="28"/>
  <c r="L69" i="28"/>
  <c r="O68" i="28"/>
  <c r="P28" i="28"/>
  <c r="Q27" i="28"/>
  <c r="R27" i="28" s="1"/>
  <c r="J22" i="24" s="1"/>
  <c r="P24" i="28"/>
  <c r="Q23" i="28"/>
  <c r="R23" i="28" s="1"/>
  <c r="J18" i="24" s="1"/>
  <c r="Q21" i="28"/>
  <c r="R21" i="28" s="1"/>
  <c r="J16" i="24" s="1"/>
  <c r="P20" i="28"/>
  <c r="Q30" i="28"/>
  <c r="R30" i="28" s="1"/>
  <c r="J25" i="24" s="1"/>
  <c r="P27" i="28"/>
  <c r="Q26" i="28"/>
  <c r="R26" i="28" s="1"/>
  <c r="J21" i="24" s="1"/>
  <c r="P23" i="28"/>
  <c r="Q22" i="28"/>
  <c r="R22" i="28" s="1"/>
  <c r="J17" i="24" s="1"/>
  <c r="P21" i="28"/>
  <c r="P30" i="28"/>
  <c r="Q29" i="28"/>
  <c r="R29" i="28" s="1"/>
  <c r="J24" i="24" s="1"/>
  <c r="P26" i="28"/>
  <c r="Q25" i="28"/>
  <c r="R25" i="28" s="1"/>
  <c r="J20" i="24" s="1"/>
  <c r="P22" i="28"/>
  <c r="Q19" i="28"/>
  <c r="R19" i="28" s="1"/>
  <c r="J14" i="24" s="1"/>
  <c r="P19" i="28"/>
  <c r="Q20" i="28"/>
  <c r="R20" i="28" s="1"/>
  <c r="J15" i="24" s="1"/>
  <c r="P33" i="28"/>
  <c r="A38" i="28"/>
  <c r="C34" i="28"/>
  <c r="O36" i="28"/>
  <c r="L48" i="28"/>
  <c r="Q36" i="28"/>
  <c r="R36" i="28" s="1"/>
  <c r="L62" i="28"/>
  <c r="O50" i="28"/>
  <c r="P40" i="28"/>
  <c r="L66" i="28"/>
  <c r="O54" i="28"/>
  <c r="L70" i="28"/>
  <c r="O58" i="28"/>
  <c r="L64" i="28"/>
  <c r="O52" i="28"/>
  <c r="O80" i="28"/>
  <c r="A447" i="24"/>
  <c r="A451" i="24"/>
  <c r="A455" i="24"/>
  <c r="C26" i="28"/>
  <c r="P31" i="28"/>
  <c r="O38" i="28"/>
  <c r="O39" i="28"/>
  <c r="O40" i="28"/>
  <c r="O41" i="28"/>
  <c r="O42" i="28"/>
  <c r="O44" i="28"/>
  <c r="O45" i="28"/>
  <c r="O46" i="28"/>
  <c r="O47" i="28"/>
  <c r="L51" i="28"/>
  <c r="M52" i="28"/>
  <c r="B28" i="28"/>
  <c r="B32" i="28" s="1"/>
  <c r="B36" i="28" s="1"/>
  <c r="B40" i="28" s="1"/>
  <c r="B44" i="28" s="1"/>
  <c r="B48" i="28" s="1"/>
  <c r="B52" i="28" s="1"/>
  <c r="B56" i="28" s="1"/>
  <c r="B60" i="28" s="1"/>
  <c r="B64" i="28" s="1"/>
  <c r="B68" i="28" s="1"/>
  <c r="B72" i="28" s="1"/>
  <c r="B76" i="28" s="1"/>
  <c r="B80" i="28" s="1"/>
  <c r="B84" i="28" s="1"/>
  <c r="B88" i="28" s="1"/>
  <c r="B92" i="28" s="1"/>
  <c r="B96" i="28" s="1"/>
  <c r="B100" i="28" s="1"/>
  <c r="B104" i="28" s="1"/>
  <c r="B108" i="28" s="1"/>
  <c r="B112" i="28" s="1"/>
  <c r="B116" i="28" s="1"/>
  <c r="B120" i="28" s="1"/>
  <c r="B124" i="28" s="1"/>
  <c r="B128" i="28" s="1"/>
  <c r="B132" i="28" s="1"/>
  <c r="B136" i="28" s="1"/>
  <c r="B140" i="28" s="1"/>
  <c r="B144" i="28" s="1"/>
  <c r="B148" i="28" s="1"/>
  <c r="B152" i="28" s="1"/>
  <c r="B156" i="28" s="1"/>
  <c r="B160" i="28" s="1"/>
  <c r="B164" i="28" s="1"/>
  <c r="B168" i="28" s="1"/>
  <c r="B172" i="28" s="1"/>
  <c r="B176" i="28" s="1"/>
  <c r="B180" i="28" s="1"/>
  <c r="B184" i="28" s="1"/>
  <c r="B188" i="28" s="1"/>
  <c r="B192" i="28" s="1"/>
  <c r="B196" i="28" s="1"/>
  <c r="B200" i="28" s="1"/>
  <c r="Q31" i="28"/>
  <c r="R31" i="28" s="1"/>
  <c r="J26" i="24" s="1"/>
  <c r="Q32" i="28"/>
  <c r="R32" i="28" s="1"/>
  <c r="J27" i="24" s="1"/>
  <c r="Q33" i="28"/>
  <c r="R33" i="28" s="1"/>
  <c r="J28" i="24" s="1"/>
  <c r="Q34" i="28"/>
  <c r="R34" i="28" s="1"/>
  <c r="J29" i="24" s="1"/>
  <c r="Q35" i="28"/>
  <c r="R35" i="28" s="1"/>
  <c r="J30" i="24" s="1"/>
  <c r="O37" i="28"/>
  <c r="P38" i="28"/>
  <c r="L49" i="28"/>
  <c r="M51" i="28"/>
  <c r="M63" i="28" s="1"/>
  <c r="M75" i="28" s="1"/>
  <c r="M87" i="28" s="1"/>
  <c r="M99" i="28" s="1"/>
  <c r="M111" i="28" s="1"/>
  <c r="M123" i="28" s="1"/>
  <c r="M135" i="28" s="1"/>
  <c r="M147" i="28" s="1"/>
  <c r="M159" i="28" s="1"/>
  <c r="M171" i="28" s="1"/>
  <c r="M183" i="28" s="1"/>
  <c r="M195" i="28" s="1"/>
  <c r="M207" i="28" s="1"/>
  <c r="M219" i="28" s="1"/>
  <c r="M231" i="28" s="1"/>
  <c r="M243" i="28" s="1"/>
  <c r="M255" i="28" s="1"/>
  <c r="M267" i="28" s="1"/>
  <c r="M279" i="28" s="1"/>
  <c r="M291" i="28" s="1"/>
  <c r="M303" i="28" s="1"/>
  <c r="M315" i="28" s="1"/>
  <c r="M327" i="28" s="1"/>
  <c r="M339" i="28" s="1"/>
  <c r="M351" i="28" s="1"/>
  <c r="M363" i="28" s="1"/>
  <c r="M375" i="28" s="1"/>
  <c r="M387" i="28" s="1"/>
  <c r="M399" i="28" s="1"/>
  <c r="M411" i="28" s="1"/>
  <c r="M423" i="28" s="1"/>
  <c r="M435" i="28" s="1"/>
  <c r="M447" i="28" s="1"/>
  <c r="M459" i="28" s="1"/>
  <c r="M471" i="28" s="1"/>
  <c r="M483" i="28" s="1"/>
  <c r="M495" i="28" s="1"/>
  <c r="M507" i="28" s="1"/>
  <c r="M519" i="28" s="1"/>
  <c r="M531" i="28" s="1"/>
  <c r="M543" i="28" s="1"/>
  <c r="M555" i="28" s="1"/>
  <c r="M567" i="28" s="1"/>
  <c r="M579" i="28" s="1"/>
  <c r="Q38" i="28"/>
  <c r="R38" i="28" s="1"/>
  <c r="Q42" i="28"/>
  <c r="R42" i="28" s="1"/>
  <c r="F198" i="28"/>
  <c r="G198" i="28" s="1"/>
  <c r="G197" i="28"/>
  <c r="L23" i="29"/>
  <c r="L24" i="29" s="1"/>
  <c r="H23" i="29"/>
  <c r="H24" i="29" s="1"/>
  <c r="D23" i="29"/>
  <c r="D24" i="29" s="1"/>
  <c r="K23" i="29"/>
  <c r="K24" i="29" s="1"/>
  <c r="G23" i="29"/>
  <c r="G24" i="29" s="1"/>
  <c r="C23" i="29"/>
  <c r="C24" i="29" s="1"/>
  <c r="M23" i="29"/>
  <c r="M24" i="29" s="1"/>
  <c r="I23" i="29"/>
  <c r="I24" i="29" s="1"/>
  <c r="E23" i="29"/>
  <c r="E24" i="29" s="1"/>
  <c r="B11" i="35"/>
  <c r="C30" i="29"/>
  <c r="N14" i="29"/>
  <c r="C39" i="29" s="1"/>
  <c r="N12" i="29"/>
  <c r="C37" i="29" s="1"/>
  <c r="N10" i="29"/>
  <c r="C35" i="29" s="1"/>
  <c r="N8" i="29"/>
  <c r="C33" i="29" s="1"/>
  <c r="N6" i="29"/>
  <c r="C31" i="29" s="1"/>
  <c r="N18" i="29"/>
  <c r="F23" i="29"/>
  <c r="F24" i="29" s="1"/>
  <c r="M3" i="31"/>
  <c r="M7" i="31"/>
  <c r="G10" i="35"/>
  <c r="G9" i="35" s="1"/>
  <c r="G8" i="35" s="1"/>
  <c r="G7" i="35" s="1"/>
  <c r="G6" i="35" s="1"/>
  <c r="G5" i="35" s="1"/>
  <c r="G4" i="35" s="1"/>
  <c r="G3" i="35" s="1"/>
  <c r="G2" i="35" s="1"/>
  <c r="K10" i="35"/>
  <c r="K9" i="35" s="1"/>
  <c r="K8" i="35" s="1"/>
  <c r="K7" i="35" s="1"/>
  <c r="K6" i="35" s="1"/>
  <c r="K5" i="35" s="1"/>
  <c r="K4" i="35" s="1"/>
  <c r="K3" i="35" s="1"/>
  <c r="K2" i="35" s="1"/>
  <c r="M11" i="31"/>
  <c r="E12" i="35"/>
  <c r="E13" i="35" s="1"/>
  <c r="E14" i="35" s="1"/>
  <c r="E15" i="35" s="1"/>
  <c r="E16" i="35" s="1"/>
  <c r="E17" i="35" s="1"/>
  <c r="E18" i="35" s="1"/>
  <c r="E19" i="35" s="1"/>
  <c r="E20" i="35" s="1"/>
  <c r="E21" i="35" s="1"/>
  <c r="E22" i="35" s="1"/>
  <c r="E23" i="35" s="1"/>
  <c r="E24" i="35" s="1"/>
  <c r="E25" i="35" s="1"/>
  <c r="E26" i="35" s="1"/>
  <c r="E27" i="35" s="1"/>
  <c r="E28" i="35" s="1"/>
  <c r="E29" i="35" s="1"/>
  <c r="E30" i="35" s="1"/>
  <c r="E31" i="35" s="1"/>
  <c r="E32" i="35" s="1"/>
  <c r="E33" i="35" s="1"/>
  <c r="E34" i="35" s="1"/>
  <c r="E35" i="35" s="1"/>
  <c r="E36" i="35" s="1"/>
  <c r="E37" i="35" s="1"/>
  <c r="E38" i="35" s="1"/>
  <c r="E39" i="35" s="1"/>
  <c r="E40" i="35" s="1"/>
  <c r="E41" i="35" s="1"/>
  <c r="E42" i="35" s="1"/>
  <c r="E43" i="35" s="1"/>
  <c r="E44" i="35" s="1"/>
  <c r="E45" i="35" s="1"/>
  <c r="E46" i="35" s="1"/>
  <c r="E47" i="35" s="1"/>
  <c r="E48" i="35" s="1"/>
  <c r="E49" i="35" s="1"/>
  <c r="M15" i="31"/>
  <c r="P1" i="31"/>
  <c r="L14" i="31" s="1"/>
  <c r="M19" i="31"/>
  <c r="M23" i="31"/>
  <c r="L26" i="31"/>
  <c r="N31" i="31"/>
  <c r="N35" i="31"/>
  <c r="N38" i="31"/>
  <c r="N41" i="31"/>
  <c r="H43" i="30"/>
  <c r="H44" i="30" s="1"/>
  <c r="H45" i="30" s="1"/>
  <c r="H46" i="30" s="1"/>
  <c r="H47" i="30" s="1"/>
  <c r="H48" i="30" s="1"/>
  <c r="H49" i="30" s="1"/>
  <c r="M2" i="31"/>
  <c r="M6" i="31"/>
  <c r="L9" i="31"/>
  <c r="M10" i="31"/>
  <c r="M14" i="31"/>
  <c r="N15" i="31"/>
  <c r="M18" i="31"/>
  <c r="N19" i="31"/>
  <c r="M22" i="31"/>
  <c r="N23" i="31"/>
  <c r="L28" i="31"/>
  <c r="N32" i="31"/>
  <c r="N36" i="31"/>
  <c r="M40" i="31"/>
  <c r="N42" i="31"/>
  <c r="M42" i="31"/>
  <c r="M38" i="31"/>
  <c r="M41" i="31"/>
  <c r="M37" i="31"/>
  <c r="M36" i="31"/>
  <c r="M35" i="31"/>
  <c r="M34" i="31"/>
  <c r="M33" i="31"/>
  <c r="M32" i="31"/>
  <c r="M31" i="31"/>
  <c r="M30" i="31"/>
  <c r="M29" i="31"/>
  <c r="M28" i="31"/>
  <c r="M27" i="31"/>
  <c r="M5" i="31"/>
  <c r="N6" i="31"/>
  <c r="M9" i="31"/>
  <c r="E10" i="35"/>
  <c r="E9" i="35" s="1"/>
  <c r="E8" i="35" s="1"/>
  <c r="E7" i="35" s="1"/>
  <c r="E6" i="35" s="1"/>
  <c r="E5" i="35" s="1"/>
  <c r="E4" i="35" s="1"/>
  <c r="E3" i="35" s="1"/>
  <c r="E2" i="35" s="1"/>
  <c r="N10" i="31"/>
  <c r="K12" i="35"/>
  <c r="K13" i="35" s="1"/>
  <c r="K14" i="35" s="1"/>
  <c r="K15" i="35" s="1"/>
  <c r="K16" i="35" s="1"/>
  <c r="K17" i="35" s="1"/>
  <c r="K18" i="35" s="1"/>
  <c r="K19" i="35" s="1"/>
  <c r="K20" i="35" s="1"/>
  <c r="K21" i="35" s="1"/>
  <c r="K22" i="35" s="1"/>
  <c r="K23" i="35" s="1"/>
  <c r="K24" i="35" s="1"/>
  <c r="K25" i="35" s="1"/>
  <c r="K26" i="35" s="1"/>
  <c r="K27" i="35" s="1"/>
  <c r="K28" i="35" s="1"/>
  <c r="K29" i="35" s="1"/>
  <c r="K30" i="35" s="1"/>
  <c r="K31" i="35" s="1"/>
  <c r="K32" i="35" s="1"/>
  <c r="K33" i="35" s="1"/>
  <c r="K34" i="35" s="1"/>
  <c r="K35" i="35" s="1"/>
  <c r="K36" i="35" s="1"/>
  <c r="K37" i="35" s="1"/>
  <c r="K38" i="35" s="1"/>
  <c r="K39" i="35" s="1"/>
  <c r="K40" i="35" s="1"/>
  <c r="K41" i="35" s="1"/>
  <c r="K42" i="35" s="1"/>
  <c r="M13" i="31"/>
  <c r="L16" i="31"/>
  <c r="M17" i="31"/>
  <c r="M21" i="31"/>
  <c r="M25" i="31"/>
  <c r="N28" i="31"/>
  <c r="N29" i="31"/>
  <c r="N33" i="31"/>
  <c r="N37" i="31"/>
  <c r="N39" i="31"/>
  <c r="M45" i="31"/>
  <c r="C46" i="31"/>
  <c r="L3" i="31"/>
  <c r="M4" i="31"/>
  <c r="N5" i="31"/>
  <c r="M8" i="31"/>
  <c r="N9" i="31"/>
  <c r="F10" i="35"/>
  <c r="F9" i="35" s="1"/>
  <c r="F8" i="35" s="1"/>
  <c r="F7" i="35" s="1"/>
  <c r="F6" i="35" s="1"/>
  <c r="F5" i="35" s="1"/>
  <c r="F4" i="35" s="1"/>
  <c r="F3" i="35" s="1"/>
  <c r="F2" i="35" s="1"/>
  <c r="J10" i="35"/>
  <c r="J9" i="35" s="1"/>
  <c r="J8" i="35" s="1"/>
  <c r="J7" i="35" s="1"/>
  <c r="J6" i="35" s="1"/>
  <c r="J5" i="35" s="1"/>
  <c r="J4" i="35" s="1"/>
  <c r="J3" i="35" s="1"/>
  <c r="J2" i="35" s="1"/>
  <c r="L11" i="31"/>
  <c r="M12" i="31"/>
  <c r="N13" i="31"/>
  <c r="M16" i="31"/>
  <c r="N17" i="31"/>
  <c r="M20" i="31"/>
  <c r="N21" i="31"/>
  <c r="M24" i="31"/>
  <c r="L29" i="31"/>
  <c r="N30" i="31"/>
  <c r="N34" i="31"/>
  <c r="L37" i="31"/>
  <c r="M39" i="31"/>
  <c r="N40" i="31"/>
  <c r="M43" i="31"/>
  <c r="B43" i="31"/>
  <c r="F43" i="31"/>
  <c r="M44" i="31"/>
  <c r="C12" i="35"/>
  <c r="C13" i="35" s="1"/>
  <c r="C14" i="35" s="1"/>
  <c r="C15" i="35" s="1"/>
  <c r="C16" i="35" s="1"/>
  <c r="C17" i="35" s="1"/>
  <c r="C18" i="35" s="1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G12" i="35"/>
  <c r="G13" i="35" s="1"/>
  <c r="G14" i="35" s="1"/>
  <c r="G15" i="35" s="1"/>
  <c r="G16" i="35" s="1"/>
  <c r="G17" i="35" s="1"/>
  <c r="G18" i="35" s="1"/>
  <c r="G19" i="35" s="1"/>
  <c r="G20" i="35" s="1"/>
  <c r="G21" i="35" s="1"/>
  <c r="G22" i="35" s="1"/>
  <c r="G23" i="35" s="1"/>
  <c r="G24" i="35" s="1"/>
  <c r="G25" i="35" s="1"/>
  <c r="G26" i="35" s="1"/>
  <c r="G27" i="35" s="1"/>
  <c r="G28" i="35" s="1"/>
  <c r="G29" i="35" s="1"/>
  <c r="G30" i="35" s="1"/>
  <c r="G31" i="35" s="1"/>
  <c r="G32" i="35" s="1"/>
  <c r="G33" i="35" s="1"/>
  <c r="G34" i="35" s="1"/>
  <c r="G35" i="35" s="1"/>
  <c r="G36" i="35" s="1"/>
  <c r="G37" i="35" s="1"/>
  <c r="G38" i="35" s="1"/>
  <c r="G39" i="35" s="1"/>
  <c r="G40" i="35" s="1"/>
  <c r="G41" i="35" s="1"/>
  <c r="G42" i="35" s="1"/>
  <c r="G43" i="35" s="1"/>
  <c r="G44" i="35" s="1"/>
  <c r="G45" i="35" s="1"/>
  <c r="G46" i="35" s="1"/>
  <c r="G47" i="35" s="1"/>
  <c r="G48" i="35" s="1"/>
  <c r="G49" i="35" s="1"/>
  <c r="D12" i="35"/>
  <c r="D13" i="35" s="1"/>
  <c r="D14" i="35" s="1"/>
  <c r="D15" i="35" s="1"/>
  <c r="D16" i="35" s="1"/>
  <c r="D17" i="35" s="1"/>
  <c r="D18" i="35" s="1"/>
  <c r="D19" i="35" s="1"/>
  <c r="D20" i="35" s="1"/>
  <c r="D21" i="35" s="1"/>
  <c r="D22" i="35" s="1"/>
  <c r="D23" i="35" s="1"/>
  <c r="D24" i="35" s="1"/>
  <c r="D25" i="35" s="1"/>
  <c r="D26" i="35" s="1"/>
  <c r="D27" i="35" s="1"/>
  <c r="D28" i="35" s="1"/>
  <c r="D29" i="35" s="1"/>
  <c r="D30" i="35" s="1"/>
  <c r="D31" i="35" s="1"/>
  <c r="D32" i="35" s="1"/>
  <c r="D33" i="35" s="1"/>
  <c r="D34" i="35" s="1"/>
  <c r="D35" i="35" s="1"/>
  <c r="D36" i="35" s="1"/>
  <c r="D37" i="35" s="1"/>
  <c r="D38" i="35" s="1"/>
  <c r="D39" i="35" s="1"/>
  <c r="D40" i="35" s="1"/>
  <c r="D41" i="35" s="1"/>
  <c r="D42" i="35" s="1"/>
  <c r="D43" i="35" s="1"/>
  <c r="D44" i="35" s="1"/>
  <c r="D45" i="35" s="1"/>
  <c r="D46" i="35" s="1"/>
  <c r="D47" i="35" s="1"/>
  <c r="D48" i="35" s="1"/>
  <c r="D49" i="35" s="1"/>
  <c r="D10" i="35"/>
  <c r="D9" i="35" s="1"/>
  <c r="D8" i="35" s="1"/>
  <c r="D7" i="35" s="1"/>
  <c r="D6" i="35" s="1"/>
  <c r="D5" i="35" s="1"/>
  <c r="D4" i="35" s="1"/>
  <c r="D3" i="35" s="1"/>
  <c r="D2" i="35" s="1"/>
  <c r="H12" i="35"/>
  <c r="H13" i="35" s="1"/>
  <c r="H14" i="35" s="1"/>
  <c r="H15" i="35" s="1"/>
  <c r="H16" i="35" s="1"/>
  <c r="H17" i="35" s="1"/>
  <c r="H18" i="35" s="1"/>
  <c r="H19" i="35" s="1"/>
  <c r="H20" i="35" s="1"/>
  <c r="H21" i="35" s="1"/>
  <c r="H22" i="35" s="1"/>
  <c r="H23" i="35" s="1"/>
  <c r="H24" i="35" s="1"/>
  <c r="H25" i="35" s="1"/>
  <c r="H26" i="35" s="1"/>
  <c r="H27" i="35" s="1"/>
  <c r="H28" i="35" s="1"/>
  <c r="H29" i="35" s="1"/>
  <c r="H30" i="35" s="1"/>
  <c r="H31" i="35" s="1"/>
  <c r="H32" i="35" s="1"/>
  <c r="H33" i="35" s="1"/>
  <c r="H34" i="35" s="1"/>
  <c r="H35" i="35" s="1"/>
  <c r="H36" i="35" s="1"/>
  <c r="H37" i="35" s="1"/>
  <c r="H38" i="35" s="1"/>
  <c r="H39" i="35" s="1"/>
  <c r="H40" i="35" s="1"/>
  <c r="H41" i="35" s="1"/>
  <c r="H42" i="35" s="1"/>
  <c r="I12" i="35"/>
  <c r="I13" i="35" s="1"/>
  <c r="I14" i="35" s="1"/>
  <c r="I15" i="35" s="1"/>
  <c r="I16" i="35" s="1"/>
  <c r="I17" i="35" s="1"/>
  <c r="I18" i="35" s="1"/>
  <c r="I19" i="35" s="1"/>
  <c r="I20" i="35" s="1"/>
  <c r="I21" i="35" s="1"/>
  <c r="I22" i="35" s="1"/>
  <c r="I23" i="35" s="1"/>
  <c r="I24" i="35" s="1"/>
  <c r="I25" i="35" s="1"/>
  <c r="I26" i="35" s="1"/>
  <c r="I27" i="35" s="1"/>
  <c r="I28" i="35" s="1"/>
  <c r="I29" i="35" s="1"/>
  <c r="I30" i="35" s="1"/>
  <c r="I31" i="35" s="1"/>
  <c r="I32" i="35" s="1"/>
  <c r="I33" i="35" s="1"/>
  <c r="I34" i="35" s="1"/>
  <c r="I35" i="35" s="1"/>
  <c r="I36" i="35" s="1"/>
  <c r="I37" i="35" s="1"/>
  <c r="I38" i="35" s="1"/>
  <c r="I39" i="35" s="1"/>
  <c r="I40" i="35" s="1"/>
  <c r="I41" i="35" s="1"/>
  <c r="I42" i="35" s="1"/>
  <c r="I43" i="35" s="1"/>
  <c r="I44" i="35" s="1"/>
  <c r="I45" i="35" s="1"/>
  <c r="I46" i="35" s="1"/>
  <c r="I47" i="35" s="1"/>
  <c r="I48" i="35" s="1"/>
  <c r="I49" i="35" s="1"/>
  <c r="C10" i="35"/>
  <c r="C9" i="35" s="1"/>
  <c r="C8" i="35" s="1"/>
  <c r="C7" i="35" s="1"/>
  <c r="C6" i="35" s="1"/>
  <c r="C5" i="35" s="1"/>
  <c r="C4" i="35" s="1"/>
  <c r="C3" i="35" s="1"/>
  <c r="C2" i="35" s="1"/>
  <c r="H10" i="35"/>
  <c r="H9" i="35" s="1"/>
  <c r="H8" i="35" s="1"/>
  <c r="H7" i="35" s="1"/>
  <c r="H6" i="35" s="1"/>
  <c r="H5" i="35" s="1"/>
  <c r="H4" i="35" s="1"/>
  <c r="H3" i="35" s="1"/>
  <c r="H2" i="35" s="1"/>
  <c r="F12" i="35"/>
  <c r="F13" i="35" s="1"/>
  <c r="F14" i="35" s="1"/>
  <c r="F15" i="35" s="1"/>
  <c r="F16" i="35" s="1"/>
  <c r="F17" i="35" s="1"/>
  <c r="F18" i="35" s="1"/>
  <c r="F19" i="35" s="1"/>
  <c r="F20" i="35" s="1"/>
  <c r="F21" i="35" s="1"/>
  <c r="F22" i="35" s="1"/>
  <c r="F23" i="35" s="1"/>
  <c r="F24" i="35" s="1"/>
  <c r="F25" i="35" s="1"/>
  <c r="F26" i="35" s="1"/>
  <c r="F27" i="35" s="1"/>
  <c r="F28" i="35" s="1"/>
  <c r="F29" i="35" s="1"/>
  <c r="F30" i="35" s="1"/>
  <c r="F31" i="35" s="1"/>
  <c r="F32" i="35" s="1"/>
  <c r="F33" i="35" s="1"/>
  <c r="F34" i="35" s="1"/>
  <c r="F35" i="35" s="1"/>
  <c r="F36" i="35" s="1"/>
  <c r="F37" i="35" s="1"/>
  <c r="F38" i="35" s="1"/>
  <c r="F39" i="35" s="1"/>
  <c r="F40" i="35" s="1"/>
  <c r="F41" i="35" s="1"/>
  <c r="F42" i="35" s="1"/>
  <c r="J12" i="35"/>
  <c r="J13" i="35" s="1"/>
  <c r="J14" i="35" s="1"/>
  <c r="J15" i="35" s="1"/>
  <c r="J16" i="35" s="1"/>
  <c r="J17" i="35" s="1"/>
  <c r="J18" i="35" s="1"/>
  <c r="J19" i="35" s="1"/>
  <c r="J20" i="35" s="1"/>
  <c r="J21" i="35" s="1"/>
  <c r="J22" i="35" s="1"/>
  <c r="J23" i="35" s="1"/>
  <c r="J24" i="35" s="1"/>
  <c r="J25" i="35" s="1"/>
  <c r="J26" i="35" s="1"/>
  <c r="J27" i="35" s="1"/>
  <c r="J28" i="35" s="1"/>
  <c r="J29" i="35" s="1"/>
  <c r="J30" i="35" s="1"/>
  <c r="J31" i="35" s="1"/>
  <c r="J32" i="35" s="1"/>
  <c r="J33" i="35" s="1"/>
  <c r="J34" i="35" s="1"/>
  <c r="J35" i="35" s="1"/>
  <c r="J36" i="35" s="1"/>
  <c r="J37" i="35" s="1"/>
  <c r="J38" i="35" s="1"/>
  <c r="J39" i="35" s="1"/>
  <c r="J40" i="35" s="1"/>
  <c r="J41" i="35" s="1"/>
  <c r="J42" i="35" s="1"/>
  <c r="J43" i="35" s="1"/>
  <c r="J44" i="35" s="1"/>
  <c r="J45" i="35" s="1"/>
  <c r="J46" i="35" s="1"/>
  <c r="J47" i="35" s="1"/>
  <c r="J48" i="35" s="1"/>
  <c r="J49" i="35" s="1"/>
  <c r="I10" i="35"/>
  <c r="I9" i="35" s="1"/>
  <c r="I8" i="35" s="1"/>
  <c r="I7" i="35" s="1"/>
  <c r="I6" i="35" s="1"/>
  <c r="I5" i="35" s="1"/>
  <c r="I4" i="35" s="1"/>
  <c r="I3" i="35" s="1"/>
  <c r="I2" i="35" s="1"/>
  <c r="F252" i="40" l="1"/>
  <c r="F251" i="40"/>
  <c r="F250" i="40"/>
  <c r="F249" i="40"/>
  <c r="F244" i="40"/>
  <c r="F242" i="40"/>
  <c r="F248" i="40"/>
  <c r="F247" i="40"/>
  <c r="F253" i="40"/>
  <c r="F246" i="40"/>
  <c r="F245" i="40"/>
  <c r="F243" i="40"/>
  <c r="E30" i="36"/>
  <c r="P142" i="36"/>
  <c r="R130" i="36"/>
  <c r="P138" i="36"/>
  <c r="R126" i="36"/>
  <c r="J102" i="40"/>
  <c r="I100" i="40"/>
  <c r="I109" i="40"/>
  <c r="A411" i="40"/>
  <c r="P140" i="36"/>
  <c r="R128" i="36"/>
  <c r="P136" i="36"/>
  <c r="R124" i="36"/>
  <c r="D102" i="40"/>
  <c r="D111" i="40"/>
  <c r="C109" i="40"/>
  <c r="A421" i="40"/>
  <c r="R131" i="36"/>
  <c r="P143" i="36"/>
  <c r="J104" i="40"/>
  <c r="I111" i="40"/>
  <c r="R127" i="36"/>
  <c r="P139" i="36"/>
  <c r="F37" i="40"/>
  <c r="E37" i="40" s="1"/>
  <c r="F35" i="40"/>
  <c r="E35" i="40" s="1"/>
  <c r="F33" i="40"/>
  <c r="E33" i="40" s="1"/>
  <c r="F31" i="40"/>
  <c r="E31" i="40" s="1"/>
  <c r="F29" i="40"/>
  <c r="E29" i="40" s="1"/>
  <c r="F27" i="40"/>
  <c r="E27" i="40" s="1"/>
  <c r="F36" i="40"/>
  <c r="E36" i="40" s="1"/>
  <c r="F34" i="40"/>
  <c r="E34" i="40" s="1"/>
  <c r="F32" i="40"/>
  <c r="E32" i="40" s="1"/>
  <c r="F30" i="40"/>
  <c r="E30" i="40" s="1"/>
  <c r="F28" i="40"/>
  <c r="E28" i="40" s="1"/>
  <c r="F26" i="40"/>
  <c r="E26" i="40" s="1"/>
  <c r="E10" i="36"/>
  <c r="J111" i="40"/>
  <c r="I105" i="40"/>
  <c r="A408" i="40"/>
  <c r="C108" i="40"/>
  <c r="D107" i="40"/>
  <c r="C105" i="40"/>
  <c r="A414" i="40"/>
  <c r="A406" i="40"/>
  <c r="J100" i="40"/>
  <c r="I110" i="40"/>
  <c r="J109" i="40"/>
  <c r="I107" i="40"/>
  <c r="P144" i="36"/>
  <c r="R132" i="36"/>
  <c r="M25" i="43"/>
  <c r="E25" i="43"/>
  <c r="L25" i="43"/>
  <c r="D25" i="43"/>
  <c r="O11" i="43" s="1"/>
  <c r="D36" i="43" s="1"/>
  <c r="J25" i="43"/>
  <c r="I25" i="43"/>
  <c r="H25" i="43"/>
  <c r="K25" i="43"/>
  <c r="F25" i="43"/>
  <c r="J110" i="40"/>
  <c r="I108" i="40"/>
  <c r="J107" i="40"/>
  <c r="I101" i="40"/>
  <c r="R117" i="36"/>
  <c r="P129" i="36"/>
  <c r="A407" i="40"/>
  <c r="A417" i="40"/>
  <c r="A425" i="40"/>
  <c r="P146" i="36"/>
  <c r="R134" i="36"/>
  <c r="D110" i="40"/>
  <c r="C104" i="40"/>
  <c r="D103" i="40"/>
  <c r="C101" i="40"/>
  <c r="R121" i="36"/>
  <c r="P133" i="36"/>
  <c r="I106" i="40"/>
  <c r="J105" i="40"/>
  <c r="I119" i="40"/>
  <c r="I103" i="40"/>
  <c r="A416" i="40"/>
  <c r="F8" i="45"/>
  <c r="M9" i="45"/>
  <c r="E8" i="45"/>
  <c r="B8" i="45"/>
  <c r="G8" i="45"/>
  <c r="R113" i="36"/>
  <c r="P125" i="36"/>
  <c r="A415" i="40"/>
  <c r="R123" i="36"/>
  <c r="P135" i="36"/>
  <c r="J122" i="40"/>
  <c r="J106" i="40"/>
  <c r="I120" i="40"/>
  <c r="I104" i="40"/>
  <c r="J119" i="40"/>
  <c r="J103" i="40"/>
  <c r="I113" i="40"/>
  <c r="A412" i="40"/>
  <c r="B11" i="48"/>
  <c r="N15" i="43"/>
  <c r="C40" i="43" s="1"/>
  <c r="C30" i="43"/>
  <c r="D122" i="40"/>
  <c r="D106" i="40"/>
  <c r="C116" i="40"/>
  <c r="C100" i="40"/>
  <c r="D100" i="40" s="1"/>
  <c r="D115" i="40"/>
  <c r="C113" i="40"/>
  <c r="J108" i="40"/>
  <c r="I118" i="40"/>
  <c r="I102" i="40"/>
  <c r="J117" i="40"/>
  <c r="J101" i="40"/>
  <c r="I115" i="40"/>
  <c r="A398" i="40"/>
  <c r="F43" i="35"/>
  <c r="C46" i="35"/>
  <c r="L32" i="31"/>
  <c r="L24" i="31"/>
  <c r="L21" i="31"/>
  <c r="K43" i="35"/>
  <c r="K44" i="35" s="1"/>
  <c r="K45" i="35" s="1"/>
  <c r="K46" i="35" s="1"/>
  <c r="K47" i="35" s="1"/>
  <c r="K48" i="35" s="1"/>
  <c r="K49" i="35" s="1"/>
  <c r="F44" i="31"/>
  <c r="N43" i="31"/>
  <c r="L23" i="31"/>
  <c r="L42" i="31"/>
  <c r="L12" i="31"/>
  <c r="L8" i="31"/>
  <c r="L31" i="31"/>
  <c r="L17" i="31"/>
  <c r="L30" i="31"/>
  <c r="P41" i="28"/>
  <c r="C200" i="28"/>
  <c r="B204" i="28"/>
  <c r="C204" i="28" s="1"/>
  <c r="A463" i="24"/>
  <c r="O64" i="28"/>
  <c r="L76" i="28"/>
  <c r="L78" i="28"/>
  <c r="O66" i="28"/>
  <c r="L67" i="28"/>
  <c r="O55" i="28"/>
  <c r="A473" i="24"/>
  <c r="A470" i="24"/>
  <c r="A464" i="24"/>
  <c r="L83" i="28"/>
  <c r="O71" i="28"/>
  <c r="H153" i="24"/>
  <c r="E153" i="24"/>
  <c r="F153" i="24" s="1"/>
  <c r="A460" i="24"/>
  <c r="J33" i="24"/>
  <c r="J37" i="24"/>
  <c r="C27" i="28"/>
  <c r="A31" i="28"/>
  <c r="N184" i="23"/>
  <c r="P172" i="23"/>
  <c r="G108" i="24"/>
  <c r="E96" i="24"/>
  <c r="F96" i="24" s="1"/>
  <c r="H96" i="24"/>
  <c r="G100" i="24"/>
  <c r="E88" i="24"/>
  <c r="F88" i="24" s="1"/>
  <c r="H88" i="24"/>
  <c r="L164" i="24"/>
  <c r="L165" i="24"/>
  <c r="K159" i="24"/>
  <c r="C164" i="24"/>
  <c r="D164" i="24" s="1"/>
  <c r="C169" i="24"/>
  <c r="D169" i="24" s="1"/>
  <c r="C162" i="24"/>
  <c r="D162" i="24" s="1"/>
  <c r="L166" i="24"/>
  <c r="L43" i="31"/>
  <c r="B44" i="31"/>
  <c r="L39" i="31"/>
  <c r="L38" i="31"/>
  <c r="L10" i="31"/>
  <c r="L2" i="31"/>
  <c r="N15" i="29"/>
  <c r="C40" i="29" s="1"/>
  <c r="A459" i="24"/>
  <c r="L74" i="28"/>
  <c r="O62" i="28"/>
  <c r="Q41" i="28"/>
  <c r="R41" i="28" s="1"/>
  <c r="O65" i="28"/>
  <c r="L77" i="28"/>
  <c r="Q40" i="28"/>
  <c r="R40" i="28" s="1"/>
  <c r="H149" i="24"/>
  <c r="E149" i="24"/>
  <c r="F149" i="24" s="1"/>
  <c r="C36" i="28"/>
  <c r="A40" i="28"/>
  <c r="G104" i="24"/>
  <c r="E92" i="24"/>
  <c r="F92" i="24" s="1"/>
  <c r="H92" i="24"/>
  <c r="H85" i="24"/>
  <c r="G97" i="24"/>
  <c r="E85" i="24"/>
  <c r="F85" i="24" s="1"/>
  <c r="J34" i="24"/>
  <c r="Q37" i="28"/>
  <c r="R37" i="28" s="1"/>
  <c r="E94" i="24"/>
  <c r="F94" i="24" s="1"/>
  <c r="H94" i="24"/>
  <c r="G106" i="24"/>
  <c r="P181" i="23"/>
  <c r="N193" i="23"/>
  <c r="L171" i="24"/>
  <c r="C159" i="24"/>
  <c r="D159" i="24" s="1"/>
  <c r="C167" i="24"/>
  <c r="D167" i="24" s="1"/>
  <c r="C160" i="24"/>
  <c r="D160" i="24" s="1"/>
  <c r="K166" i="24"/>
  <c r="L169" i="24"/>
  <c r="C158" i="24"/>
  <c r="D158" i="24" s="1"/>
  <c r="L162" i="24"/>
  <c r="K169" i="24"/>
  <c r="E90" i="24"/>
  <c r="F90" i="24" s="1"/>
  <c r="H90" i="24"/>
  <c r="G102" i="24"/>
  <c r="N202" i="23"/>
  <c r="P190" i="23"/>
  <c r="N199" i="23"/>
  <c r="P187" i="23"/>
  <c r="N198" i="23"/>
  <c r="P186" i="23"/>
  <c r="F44" i="35"/>
  <c r="H43" i="35"/>
  <c r="H44" i="35" s="1"/>
  <c r="H45" i="35" s="1"/>
  <c r="H46" i="35" s="1"/>
  <c r="H47" i="35" s="1"/>
  <c r="H48" i="35" s="1"/>
  <c r="H49" i="35" s="1"/>
  <c r="L27" i="31"/>
  <c r="L15" i="31"/>
  <c r="L7" i="31"/>
  <c r="M46" i="31"/>
  <c r="C47" i="31"/>
  <c r="C47" i="35" s="1"/>
  <c r="L35" i="31"/>
  <c r="L25" i="31"/>
  <c r="L34" i="31"/>
  <c r="L18" i="31"/>
  <c r="L61" i="28"/>
  <c r="P49" i="28"/>
  <c r="O49" i="28"/>
  <c r="M64" i="28"/>
  <c r="M76" i="28" s="1"/>
  <c r="M88" i="28" s="1"/>
  <c r="M100" i="28" s="1"/>
  <c r="M112" i="28" s="1"/>
  <c r="M124" i="28" s="1"/>
  <c r="M136" i="28" s="1"/>
  <c r="M148" i="28" s="1"/>
  <c r="M160" i="28" s="1"/>
  <c r="M172" i="28" s="1"/>
  <c r="M184" i="28" s="1"/>
  <c r="M196" i="28" s="1"/>
  <c r="M208" i="28" s="1"/>
  <c r="M220" i="28" s="1"/>
  <c r="M232" i="28" s="1"/>
  <c r="M244" i="28" s="1"/>
  <c r="M256" i="28" s="1"/>
  <c r="M268" i="28" s="1"/>
  <c r="M280" i="28" s="1"/>
  <c r="M292" i="28" s="1"/>
  <c r="M304" i="28" s="1"/>
  <c r="M316" i="28" s="1"/>
  <c r="M328" i="28" s="1"/>
  <c r="M340" i="28" s="1"/>
  <c r="M352" i="28" s="1"/>
  <c r="M364" i="28" s="1"/>
  <c r="M376" i="28" s="1"/>
  <c r="M388" i="28" s="1"/>
  <c r="M400" i="28" s="1"/>
  <c r="M412" i="28" s="1"/>
  <c r="M424" i="28" s="1"/>
  <c r="M436" i="28" s="1"/>
  <c r="M448" i="28" s="1"/>
  <c r="M460" i="28" s="1"/>
  <c r="M472" i="28" s="1"/>
  <c r="M484" i="28" s="1"/>
  <c r="M496" i="28" s="1"/>
  <c r="M508" i="28" s="1"/>
  <c r="M520" i="28" s="1"/>
  <c r="M532" i="28" s="1"/>
  <c r="M544" i="28" s="1"/>
  <c r="M556" i="28" s="1"/>
  <c r="M568" i="28" s="1"/>
  <c r="M580" i="28" s="1"/>
  <c r="Q52" i="28"/>
  <c r="R52" i="28" s="1"/>
  <c r="A42" i="28"/>
  <c r="C38" i="28"/>
  <c r="L81" i="28"/>
  <c r="O69" i="28"/>
  <c r="C28" i="28"/>
  <c r="P43" i="28"/>
  <c r="A481" i="24"/>
  <c r="A478" i="24"/>
  <c r="H125" i="24"/>
  <c r="E125" i="24"/>
  <c r="F125" i="24" s="1"/>
  <c r="A41" i="28"/>
  <c r="C37" i="28"/>
  <c r="C32" i="28"/>
  <c r="G24" i="25"/>
  <c r="G420" i="24"/>
  <c r="G418" i="24"/>
  <c r="G416" i="24"/>
  <c r="G414" i="24"/>
  <c r="G412" i="24"/>
  <c r="G410" i="24"/>
  <c r="G421" i="24"/>
  <c r="G413" i="24"/>
  <c r="G415" i="24"/>
  <c r="G419" i="24"/>
  <c r="G411" i="24"/>
  <c r="G417" i="24"/>
  <c r="J31" i="24"/>
  <c r="J35" i="24"/>
  <c r="H81" i="24"/>
  <c r="G93" i="24"/>
  <c r="E81" i="24"/>
  <c r="F81" i="24" s="1"/>
  <c r="K164" i="24"/>
  <c r="P177" i="23"/>
  <c r="N189" i="23"/>
  <c r="L161" i="24"/>
  <c r="C171" i="24"/>
  <c r="D171" i="24" s="1"/>
  <c r="K162" i="24"/>
  <c r="K167" i="24"/>
  <c r="K170" i="24"/>
  <c r="L158" i="24"/>
  <c r="K165" i="24"/>
  <c r="C170" i="24"/>
  <c r="D170" i="24" s="1"/>
  <c r="L168" i="24"/>
  <c r="P188" i="23"/>
  <c r="N200" i="23"/>
  <c r="N206" i="23"/>
  <c r="P194" i="23"/>
  <c r="N203" i="23"/>
  <c r="P191" i="23"/>
  <c r="L33" i="31"/>
  <c r="L19" i="31"/>
  <c r="L36" i="31"/>
  <c r="L20" i="31"/>
  <c r="L4" i="31"/>
  <c r="L41" i="31"/>
  <c r="L13" i="31"/>
  <c r="L5" i="31"/>
  <c r="L40" i="31"/>
  <c r="L22" i="31"/>
  <c r="L6" i="31"/>
  <c r="B12" i="35"/>
  <c r="B10" i="35"/>
  <c r="N11" i="35"/>
  <c r="M11" i="35" s="1"/>
  <c r="C25" i="29"/>
  <c r="N24" i="29"/>
  <c r="J25" i="29" s="1"/>
  <c r="H25" i="29"/>
  <c r="Q45" i="28"/>
  <c r="R45" i="28" s="1"/>
  <c r="P47" i="28"/>
  <c r="P42" i="28"/>
  <c r="L63" i="28"/>
  <c r="Q51" i="28"/>
  <c r="R51" i="28" s="1"/>
  <c r="P51" i="28"/>
  <c r="O51" i="28"/>
  <c r="A467" i="24"/>
  <c r="L82" i="28"/>
  <c r="O70" i="28"/>
  <c r="P54" i="28"/>
  <c r="P50" i="28"/>
  <c r="L60" i="28"/>
  <c r="Q48" i="28"/>
  <c r="R48" i="28" s="1"/>
  <c r="P48" i="28"/>
  <c r="O48" i="28"/>
  <c r="Q43" i="28"/>
  <c r="R43" i="28" s="1"/>
  <c r="J38" i="24" s="1"/>
  <c r="A477" i="24"/>
  <c r="A474" i="24"/>
  <c r="Q54" i="28"/>
  <c r="A468" i="24"/>
  <c r="E74" i="24"/>
  <c r="F74" i="24" s="1"/>
  <c r="H74" i="24"/>
  <c r="G86" i="24"/>
  <c r="H577" i="24"/>
  <c r="H576" i="24"/>
  <c r="H575" i="24"/>
  <c r="H574" i="24"/>
  <c r="H573" i="24"/>
  <c r="H572" i="24"/>
  <c r="H571" i="24"/>
  <c r="H570" i="24"/>
  <c r="H569" i="24"/>
  <c r="H568" i="24"/>
  <c r="H567" i="24"/>
  <c r="H566" i="24"/>
  <c r="E151" i="24"/>
  <c r="F151" i="24" s="1"/>
  <c r="H151" i="24"/>
  <c r="E127" i="24"/>
  <c r="F127" i="24" s="1"/>
  <c r="H127" i="24"/>
  <c r="E107" i="24"/>
  <c r="F107" i="24" s="1"/>
  <c r="H107" i="24"/>
  <c r="E91" i="24"/>
  <c r="F91" i="24" s="1"/>
  <c r="H91" i="24"/>
  <c r="G103" i="24"/>
  <c r="J32" i="24"/>
  <c r="J36" i="24"/>
  <c r="J40" i="24"/>
  <c r="L116" i="28"/>
  <c r="O104" i="28"/>
  <c r="H77" i="24"/>
  <c r="G89" i="24"/>
  <c r="E77" i="24"/>
  <c r="F77" i="24" s="1"/>
  <c r="N185" i="23"/>
  <c r="P173" i="23"/>
  <c r="L160" i="24"/>
  <c r="L179" i="24"/>
  <c r="C163" i="24"/>
  <c r="D163" i="24" s="1"/>
  <c r="K174" i="24"/>
  <c r="K158" i="24"/>
  <c r="K163" i="24"/>
  <c r="C168" i="24"/>
  <c r="D168" i="24" s="1"/>
  <c r="L175" i="24"/>
  <c r="K161" i="24"/>
  <c r="C166" i="24"/>
  <c r="D166" i="24" s="1"/>
  <c r="L170" i="24"/>
  <c r="D175" i="24"/>
  <c r="D179" i="24"/>
  <c r="C173" i="24"/>
  <c r="C177" i="24"/>
  <c r="C181" i="24"/>
  <c r="K171" i="24"/>
  <c r="K175" i="24"/>
  <c r="K179" i="24"/>
  <c r="N195" i="23"/>
  <c r="P183" i="23"/>
  <c r="P192" i="23"/>
  <c r="N204" i="23"/>
  <c r="N11" i="48" l="1"/>
  <c r="M11" i="48" s="1"/>
  <c r="A424" i="40"/>
  <c r="C115" i="40"/>
  <c r="D121" i="40"/>
  <c r="C122" i="40"/>
  <c r="D112" i="40"/>
  <c r="C119" i="40"/>
  <c r="D116" i="40"/>
  <c r="C123" i="40"/>
  <c r="D113" i="40"/>
  <c r="C114" i="40"/>
  <c r="D120" i="40"/>
  <c r="D117" i="40"/>
  <c r="C118" i="40"/>
  <c r="J121" i="40"/>
  <c r="P145" i="36"/>
  <c r="R133" i="36"/>
  <c r="C120" i="40"/>
  <c r="A429" i="40"/>
  <c r="P141" i="36"/>
  <c r="R129" i="36"/>
  <c r="J116" i="40"/>
  <c r="J114" i="40"/>
  <c r="O8" i="43"/>
  <c r="D33" i="43" s="1"/>
  <c r="O5" i="43"/>
  <c r="D30" i="43" s="1"/>
  <c r="O13" i="43"/>
  <c r="D38" i="43" s="1"/>
  <c r="D118" i="40"/>
  <c r="P152" i="36"/>
  <c r="R140" i="36"/>
  <c r="A423" i="40"/>
  <c r="J115" i="40"/>
  <c r="R138" i="36"/>
  <c r="P150" i="36"/>
  <c r="R135" i="36"/>
  <c r="P147" i="36"/>
  <c r="A427" i="40"/>
  <c r="M10" i="45"/>
  <c r="E9" i="45"/>
  <c r="B9" i="45"/>
  <c r="G9" i="45"/>
  <c r="F9" i="45"/>
  <c r="R146" i="36"/>
  <c r="P158" i="36"/>
  <c r="P156" i="36"/>
  <c r="R144" i="36"/>
  <c r="D114" i="40"/>
  <c r="F25" i="40"/>
  <c r="E25" i="40" s="1"/>
  <c r="F23" i="40"/>
  <c r="E23" i="40" s="1"/>
  <c r="F21" i="40"/>
  <c r="E21" i="40" s="1"/>
  <c r="F19" i="40"/>
  <c r="E19" i="40" s="1"/>
  <c r="F17" i="40"/>
  <c r="E17" i="40" s="1"/>
  <c r="F15" i="40"/>
  <c r="E15" i="40" s="1"/>
  <c r="F24" i="40"/>
  <c r="E24" i="40" s="1"/>
  <c r="F22" i="40"/>
  <c r="E22" i="40" s="1"/>
  <c r="F20" i="40"/>
  <c r="E20" i="40" s="1"/>
  <c r="F18" i="40"/>
  <c r="E18" i="40" s="1"/>
  <c r="F16" i="40"/>
  <c r="E16" i="40" s="1"/>
  <c r="F14" i="40"/>
  <c r="E14" i="40" s="1"/>
  <c r="E9" i="36"/>
  <c r="O10" i="43"/>
  <c r="D35" i="43" s="1"/>
  <c r="O7" i="43"/>
  <c r="D32" i="43" s="1"/>
  <c r="N25" i="43"/>
  <c r="J113" i="40"/>
  <c r="A433" i="40"/>
  <c r="C112" i="40"/>
  <c r="R142" i="36"/>
  <c r="P154" i="36"/>
  <c r="I122" i="40"/>
  <c r="D119" i="40"/>
  <c r="A419" i="40"/>
  <c r="J123" i="40"/>
  <c r="I123" i="40"/>
  <c r="D123" i="40"/>
  <c r="A420" i="40"/>
  <c r="I112" i="40"/>
  <c r="O15" i="43"/>
  <c r="D40" i="43" s="1"/>
  <c r="O12" i="43"/>
  <c r="D37" i="43" s="1"/>
  <c r="O9" i="43"/>
  <c r="D34" i="43" s="1"/>
  <c r="R139" i="36"/>
  <c r="P151" i="36"/>
  <c r="J120" i="40"/>
  <c r="P148" i="36"/>
  <c r="R136" i="36"/>
  <c r="J118" i="40"/>
  <c r="F260" i="40"/>
  <c r="F259" i="40"/>
  <c r="F265" i="40"/>
  <c r="F258" i="40"/>
  <c r="F257" i="40"/>
  <c r="F264" i="40"/>
  <c r="F263" i="40"/>
  <c r="F256" i="40"/>
  <c r="F255" i="40"/>
  <c r="F262" i="40"/>
  <c r="F261" i="40"/>
  <c r="F254" i="40"/>
  <c r="E31" i="36"/>
  <c r="A410" i="40"/>
  <c r="R125" i="36"/>
  <c r="P137" i="36"/>
  <c r="A428" i="40"/>
  <c r="J112" i="40"/>
  <c r="C117" i="40"/>
  <c r="I125" i="40"/>
  <c r="A437" i="40"/>
  <c r="I117" i="40"/>
  <c r="A418" i="40"/>
  <c r="A426" i="40"/>
  <c r="C121" i="40"/>
  <c r="I121" i="40"/>
  <c r="D131" i="40"/>
  <c r="O6" i="43"/>
  <c r="D31" i="43" s="1"/>
  <c r="O14" i="43"/>
  <c r="D39" i="43" s="1"/>
  <c r="I114" i="40"/>
  <c r="R143" i="36"/>
  <c r="P155" i="36"/>
  <c r="J125" i="40"/>
  <c r="I116" i="40"/>
  <c r="E86" i="24"/>
  <c r="F86" i="24" s="1"/>
  <c r="H86" i="24"/>
  <c r="G98" i="24"/>
  <c r="A480" i="24"/>
  <c r="A479" i="24"/>
  <c r="D181" i="24"/>
  <c r="K172" i="24"/>
  <c r="L174" i="24"/>
  <c r="A490" i="24"/>
  <c r="C42" i="28"/>
  <c r="A46" i="28"/>
  <c r="D25" i="29"/>
  <c r="N210" i="23"/>
  <c r="P198" i="23"/>
  <c r="N214" i="23"/>
  <c r="P202" i="23"/>
  <c r="L180" i="24"/>
  <c r="C174" i="24"/>
  <c r="K182" i="24"/>
  <c r="L44" i="31"/>
  <c r="B45" i="31"/>
  <c r="C176" i="24"/>
  <c r="L181" i="24"/>
  <c r="C179" i="24"/>
  <c r="D180" i="24"/>
  <c r="C31" i="28"/>
  <c r="A35" i="28"/>
  <c r="A482" i="24"/>
  <c r="P53" i="28"/>
  <c r="A475" i="24"/>
  <c r="G25" i="29"/>
  <c r="N207" i="23"/>
  <c r="P195" i="23"/>
  <c r="L128" i="28"/>
  <c r="O116" i="28"/>
  <c r="L75" i="28"/>
  <c r="O63" i="28"/>
  <c r="B9" i="35"/>
  <c r="N10" i="35"/>
  <c r="M10" i="35" s="1"/>
  <c r="N218" i="23"/>
  <c r="P206" i="23"/>
  <c r="D177" i="24"/>
  <c r="L187" i="24"/>
  <c r="C175" i="24"/>
  <c r="A493" i="24"/>
  <c r="M25" i="29"/>
  <c r="E102" i="24"/>
  <c r="F102" i="24" s="1"/>
  <c r="H102" i="24"/>
  <c r="L176" i="24"/>
  <c r="D182" i="24"/>
  <c r="L183" i="24"/>
  <c r="J46" i="24"/>
  <c r="C40" i="28"/>
  <c r="A44" i="28"/>
  <c r="L86" i="28"/>
  <c r="O74" i="28"/>
  <c r="K25" i="29"/>
  <c r="L186" i="24"/>
  <c r="C172" i="24"/>
  <c r="D172" i="24" s="1"/>
  <c r="L177" i="24"/>
  <c r="K181" i="24"/>
  <c r="N196" i="23"/>
  <c r="P184" i="23"/>
  <c r="P44" i="28"/>
  <c r="Q46" i="28"/>
  <c r="R46" i="28" s="1"/>
  <c r="J41" i="24" s="1"/>
  <c r="R54" i="28"/>
  <c r="J49" i="24" s="1"/>
  <c r="Q56" i="28"/>
  <c r="P45" i="28"/>
  <c r="Q47" i="28"/>
  <c r="R47" i="28" s="1"/>
  <c r="J42" i="24" s="1"/>
  <c r="J45" i="24"/>
  <c r="L95" i="28"/>
  <c r="O83" i="28"/>
  <c r="A476" i="24"/>
  <c r="A485" i="24"/>
  <c r="P46" i="28"/>
  <c r="E25" i="29"/>
  <c r="H89" i="24"/>
  <c r="G101" i="24"/>
  <c r="E89" i="24"/>
  <c r="F89" i="24" s="1"/>
  <c r="E103" i="24"/>
  <c r="F103" i="24" s="1"/>
  <c r="H103" i="24"/>
  <c r="A486" i="24"/>
  <c r="L94" i="28"/>
  <c r="O82" i="28"/>
  <c r="B13" i="35"/>
  <c r="N12" i="35"/>
  <c r="M12" i="35" s="1"/>
  <c r="N212" i="23"/>
  <c r="P200" i="23"/>
  <c r="D173" i="24"/>
  <c r="K180" i="24"/>
  <c r="L182" i="24"/>
  <c r="N201" i="23"/>
  <c r="P189" i="23"/>
  <c r="H93" i="24"/>
  <c r="G105" i="24"/>
  <c r="E93" i="24"/>
  <c r="F93" i="24" s="1"/>
  <c r="J47" i="24"/>
  <c r="C41" i="28"/>
  <c r="A45" i="28"/>
  <c r="L93" i="28"/>
  <c r="O81" i="28"/>
  <c r="P52" i="28"/>
  <c r="Q49" i="28"/>
  <c r="R49" i="28" s="1"/>
  <c r="J44" i="24" s="1"/>
  <c r="F25" i="29"/>
  <c r="N211" i="23"/>
  <c r="P199" i="23"/>
  <c r="L172" i="24"/>
  <c r="D178" i="24"/>
  <c r="C182" i="24"/>
  <c r="N205" i="23"/>
  <c r="P193" i="23"/>
  <c r="H97" i="24"/>
  <c r="G109" i="24"/>
  <c r="E97" i="24"/>
  <c r="F97" i="24" s="1"/>
  <c r="E104" i="24"/>
  <c r="F104" i="24" s="1"/>
  <c r="H104" i="24"/>
  <c r="L89" i="28"/>
  <c r="O77" i="28"/>
  <c r="A471" i="24"/>
  <c r="I25" i="29"/>
  <c r="C184" i="24"/>
  <c r="L189" i="24"/>
  <c r="L173" i="24"/>
  <c r="K177" i="24"/>
  <c r="E108" i="24"/>
  <c r="F108" i="24" s="1"/>
  <c r="H108" i="24"/>
  <c r="A472" i="24"/>
  <c r="Q59" i="28"/>
  <c r="P55" i="28"/>
  <c r="P57" i="28"/>
  <c r="O76" i="28"/>
  <c r="L88" i="28"/>
  <c r="P64" i="28"/>
  <c r="Q44" i="28"/>
  <c r="R44" i="28" s="1"/>
  <c r="J39" i="24" s="1"/>
  <c r="F45" i="31"/>
  <c r="N44" i="31"/>
  <c r="K188" i="24"/>
  <c r="N216" i="23"/>
  <c r="P204" i="23"/>
  <c r="K183" i="24"/>
  <c r="D186" i="24"/>
  <c r="N197" i="23"/>
  <c r="P185" i="23"/>
  <c r="A489" i="24"/>
  <c r="O60" i="28"/>
  <c r="R60" i="28"/>
  <c r="Q60" i="28"/>
  <c r="L72" i="28"/>
  <c r="O13" i="29"/>
  <c r="D38" i="29" s="1"/>
  <c r="O5" i="29"/>
  <c r="D30" i="29" s="1"/>
  <c r="O8" i="29"/>
  <c r="D33" i="29" s="1"/>
  <c r="N215" i="23"/>
  <c r="P203" i="23"/>
  <c r="D185" i="24"/>
  <c r="K176" i="24"/>
  <c r="L178" i="24"/>
  <c r="J43" i="24"/>
  <c r="G25" i="25"/>
  <c r="G433" i="24"/>
  <c r="G431" i="24"/>
  <c r="G429" i="24"/>
  <c r="G427" i="24"/>
  <c r="G425" i="24"/>
  <c r="G424" i="24"/>
  <c r="G423" i="24"/>
  <c r="G432" i="24"/>
  <c r="G430" i="24"/>
  <c r="G428" i="24"/>
  <c r="G426" i="24"/>
  <c r="G422" i="24"/>
  <c r="P61" i="28"/>
  <c r="O61" i="28"/>
  <c r="L73" i="28"/>
  <c r="R61" i="28"/>
  <c r="Q61" i="28"/>
  <c r="M47" i="31"/>
  <c r="C48" i="31"/>
  <c r="C48" i="35" s="1"/>
  <c r="L184" i="24"/>
  <c r="D174" i="24"/>
  <c r="C178" i="24"/>
  <c r="E106" i="24"/>
  <c r="F106" i="24" s="1"/>
  <c r="H106" i="24"/>
  <c r="Q53" i="28"/>
  <c r="R53" i="28" s="1"/>
  <c r="J48" i="24" s="1"/>
  <c r="Q58" i="28"/>
  <c r="R57" i="28"/>
  <c r="J52" i="24" s="1"/>
  <c r="R62" i="28"/>
  <c r="C180" i="24"/>
  <c r="L185" i="24"/>
  <c r="K173" i="24"/>
  <c r="D176" i="24"/>
  <c r="C183" i="24"/>
  <c r="E100" i="24"/>
  <c r="F100" i="24" s="1"/>
  <c r="H100" i="24"/>
  <c r="Q55" i="28"/>
  <c r="L79" i="28"/>
  <c r="O67" i="28"/>
  <c r="Q50" i="28"/>
  <c r="R50" i="28" s="1"/>
  <c r="L90" i="28"/>
  <c r="O78" i="28"/>
  <c r="Q64" i="28"/>
  <c r="L25" i="29"/>
  <c r="O11" i="29" s="1"/>
  <c r="D36" i="29" s="1"/>
  <c r="K178" i="24"/>
  <c r="P149" i="36" l="1"/>
  <c r="R137" i="36"/>
  <c r="D125" i="40"/>
  <c r="R151" i="36"/>
  <c r="P163" i="36"/>
  <c r="C43" i="43"/>
  <c r="E36" i="43" s="1"/>
  <c r="I11" i="46" s="1"/>
  <c r="A432" i="40"/>
  <c r="D128" i="40"/>
  <c r="J138" i="40"/>
  <c r="J134" i="40"/>
  <c r="D136" i="40"/>
  <c r="D130" i="40"/>
  <c r="P170" i="36"/>
  <c r="R158" i="36"/>
  <c r="R147" i="36"/>
  <c r="P159" i="36"/>
  <c r="P164" i="36"/>
  <c r="R152" i="36"/>
  <c r="I127" i="40"/>
  <c r="E38" i="43"/>
  <c r="J11" i="46" s="1"/>
  <c r="P153" i="36"/>
  <c r="R141" i="36"/>
  <c r="D124" i="40"/>
  <c r="D126" i="40"/>
  <c r="R155" i="36"/>
  <c r="P167" i="36"/>
  <c r="A438" i="40"/>
  <c r="A430" i="40"/>
  <c r="J143" i="40"/>
  <c r="I136" i="40"/>
  <c r="I130" i="40"/>
  <c r="I142" i="40"/>
  <c r="J129" i="40"/>
  <c r="J124" i="40"/>
  <c r="J133" i="40"/>
  <c r="I143" i="40"/>
  <c r="I139" i="40"/>
  <c r="D134" i="40"/>
  <c r="J139" i="40"/>
  <c r="F274" i="40"/>
  <c r="F270" i="40"/>
  <c r="F275" i="40"/>
  <c r="F271" i="40"/>
  <c r="F267" i="40"/>
  <c r="F266" i="40"/>
  <c r="F276" i="40"/>
  <c r="F272" i="40"/>
  <c r="F268" i="40"/>
  <c r="F277" i="40"/>
  <c r="F273" i="40"/>
  <c r="F269" i="40"/>
  <c r="E32" i="36"/>
  <c r="I128" i="40"/>
  <c r="I131" i="40"/>
  <c r="D132" i="40"/>
  <c r="A445" i="40"/>
  <c r="F13" i="40"/>
  <c r="E13" i="40" s="1"/>
  <c r="F11" i="40"/>
  <c r="E11" i="40" s="1"/>
  <c r="F9" i="40"/>
  <c r="E9" i="40" s="1"/>
  <c r="F7" i="40"/>
  <c r="E7" i="40" s="1"/>
  <c r="F5" i="40"/>
  <c r="E5" i="40" s="1"/>
  <c r="F3" i="40"/>
  <c r="E3" i="40" s="1"/>
  <c r="F12" i="40"/>
  <c r="E12" i="40" s="1"/>
  <c r="F10" i="40"/>
  <c r="E10" i="40" s="1"/>
  <c r="F8" i="40"/>
  <c r="E8" i="40" s="1"/>
  <c r="F6" i="40"/>
  <c r="E6" i="40" s="1"/>
  <c r="F4" i="40"/>
  <c r="E4" i="40" s="1"/>
  <c r="F2" i="40"/>
  <c r="E2" i="40" s="1"/>
  <c r="E8" i="36"/>
  <c r="J132" i="40"/>
  <c r="I135" i="40"/>
  <c r="A435" i="40"/>
  <c r="J140" i="40"/>
  <c r="P157" i="36"/>
  <c r="R145" i="36"/>
  <c r="J137" i="40"/>
  <c r="I126" i="40"/>
  <c r="I138" i="40"/>
  <c r="J130" i="40"/>
  <c r="I133" i="40"/>
  <c r="J135" i="40"/>
  <c r="A449" i="40"/>
  <c r="A440" i="40"/>
  <c r="A422" i="40"/>
  <c r="P166" i="36"/>
  <c r="R154" i="36"/>
  <c r="P168" i="36"/>
  <c r="R156" i="36"/>
  <c r="A439" i="40"/>
  <c r="D137" i="40"/>
  <c r="D129" i="40"/>
  <c r="J142" i="40"/>
  <c r="C124" i="40"/>
  <c r="D135" i="40"/>
  <c r="A441" i="40"/>
  <c r="I129" i="40"/>
  <c r="J144" i="40"/>
  <c r="A436" i="40"/>
  <c r="P160" i="36"/>
  <c r="R148" i="36"/>
  <c r="E37" i="43"/>
  <c r="G11" i="46" s="1"/>
  <c r="J127" i="40"/>
  <c r="A431" i="40"/>
  <c r="E32" i="43"/>
  <c r="E11" i="46" s="1"/>
  <c r="J141" i="40"/>
  <c r="B10" i="45"/>
  <c r="G10" i="45"/>
  <c r="F10" i="45"/>
  <c r="M11" i="45"/>
  <c r="E10" i="45"/>
  <c r="P162" i="36"/>
  <c r="R150" i="36"/>
  <c r="I132" i="40"/>
  <c r="J126" i="40"/>
  <c r="I124" i="40"/>
  <c r="I134" i="40"/>
  <c r="I137" i="40"/>
  <c r="J131" i="40"/>
  <c r="D127" i="40"/>
  <c r="J128" i="40"/>
  <c r="D133" i="40"/>
  <c r="L193" i="24"/>
  <c r="L98" i="28"/>
  <c r="O86" i="28"/>
  <c r="C44" i="28"/>
  <c r="A48" i="28"/>
  <c r="K191" i="24"/>
  <c r="A505" i="24"/>
  <c r="D193" i="24"/>
  <c r="L140" i="28"/>
  <c r="O128" i="28"/>
  <c r="A494" i="24"/>
  <c r="P59" i="28"/>
  <c r="K185" i="24"/>
  <c r="Q65" i="28"/>
  <c r="A502" i="24"/>
  <c r="C185" i="24"/>
  <c r="C194" i="24"/>
  <c r="P215" i="23"/>
  <c r="N227" i="23"/>
  <c r="A484" i="24"/>
  <c r="C45" i="28"/>
  <c r="A49" i="28"/>
  <c r="L106" i="28"/>
  <c r="O94" i="28"/>
  <c r="K189" i="24"/>
  <c r="D194" i="24"/>
  <c r="G26" i="25"/>
  <c r="G436" i="24"/>
  <c r="G440" i="24"/>
  <c r="G435" i="24"/>
  <c r="G443" i="24"/>
  <c r="G442" i="24"/>
  <c r="G438" i="24"/>
  <c r="G441" i="24"/>
  <c r="G439" i="24"/>
  <c r="G434" i="24"/>
  <c r="G444" i="24"/>
  <c r="G437" i="24"/>
  <c r="G445" i="24"/>
  <c r="O15" i="29"/>
  <c r="D40" i="29" s="1"/>
  <c r="O10" i="29"/>
  <c r="D35" i="29" s="1"/>
  <c r="O7" i="29"/>
  <c r="D32" i="29" s="1"/>
  <c r="J56" i="24"/>
  <c r="P62" i="28"/>
  <c r="P205" i="23"/>
  <c r="N217" i="23"/>
  <c r="N223" i="23"/>
  <c r="P211" i="23"/>
  <c r="N213" i="23"/>
  <c r="P201" i="23"/>
  <c r="N224" i="23"/>
  <c r="P212" i="23"/>
  <c r="R56" i="28"/>
  <c r="J51" i="24" s="1"/>
  <c r="R58" i="28"/>
  <c r="J53" i="24" s="1"/>
  <c r="D190" i="24"/>
  <c r="D187" i="24"/>
  <c r="C188" i="24"/>
  <c r="B8" i="35"/>
  <c r="N9" i="35"/>
  <c r="M9" i="35" s="1"/>
  <c r="P63" i="28"/>
  <c r="N219" i="23"/>
  <c r="P207" i="23"/>
  <c r="R64" i="28"/>
  <c r="J59" i="24" s="1"/>
  <c r="B46" i="31"/>
  <c r="L45" i="31"/>
  <c r="R59" i="28"/>
  <c r="J54" i="24" s="1"/>
  <c r="Q57" i="28"/>
  <c r="K186" i="24"/>
  <c r="P214" i="23"/>
  <c r="N226" i="23"/>
  <c r="C46" i="28"/>
  <c r="A50" i="28"/>
  <c r="L191" i="24"/>
  <c r="C192" i="24"/>
  <c r="A491" i="24"/>
  <c r="E98" i="24"/>
  <c r="F98" i="24" s="1"/>
  <c r="H98" i="24"/>
  <c r="C191" i="24"/>
  <c r="L101" i="28"/>
  <c r="O89" i="28"/>
  <c r="L102" i="28"/>
  <c r="O90" i="28"/>
  <c r="L91" i="28"/>
  <c r="O79" i="28"/>
  <c r="K190" i="24"/>
  <c r="D192" i="24"/>
  <c r="N25" i="29"/>
  <c r="O12" i="29"/>
  <c r="D37" i="29" s="1"/>
  <c r="O9" i="29"/>
  <c r="D34" i="29" s="1"/>
  <c r="O72" i="28"/>
  <c r="L84" i="28"/>
  <c r="P60" i="28"/>
  <c r="P197" i="23"/>
  <c r="N209" i="23"/>
  <c r="L192" i="24"/>
  <c r="F46" i="31"/>
  <c r="N45" i="31"/>
  <c r="O88" i="28"/>
  <c r="L100" i="28"/>
  <c r="J57" i="24"/>
  <c r="K193" i="24"/>
  <c r="Q62" i="28"/>
  <c r="H109" i="24"/>
  <c r="E109" i="24"/>
  <c r="F109" i="24" s="1"/>
  <c r="L194" i="24"/>
  <c r="K187" i="24"/>
  <c r="F45" i="35"/>
  <c r="H105" i="24"/>
  <c r="E105" i="24"/>
  <c r="F105" i="24" s="1"/>
  <c r="D189" i="24"/>
  <c r="P58" i="28"/>
  <c r="A497" i="24"/>
  <c r="A488" i="24"/>
  <c r="N208" i="23"/>
  <c r="P196" i="23"/>
  <c r="K200" i="24" s="1"/>
  <c r="R65" i="28"/>
  <c r="J60" i="24" s="1"/>
  <c r="K204" i="24"/>
  <c r="L205" i="24"/>
  <c r="Q63" i="28"/>
  <c r="L87" i="28"/>
  <c r="O75" i="28"/>
  <c r="D183" i="24"/>
  <c r="A487" i="24"/>
  <c r="P66" i="28"/>
  <c r="R55" i="28"/>
  <c r="J50" i="24" s="1"/>
  <c r="D200" i="24"/>
  <c r="L204" i="24"/>
  <c r="C196" i="24"/>
  <c r="P56" i="28"/>
  <c r="D184" i="24"/>
  <c r="A492" i="24"/>
  <c r="L188" i="24"/>
  <c r="L105" i="28"/>
  <c r="O93" i="28"/>
  <c r="C193" i="24"/>
  <c r="K201" i="24"/>
  <c r="K194" i="24"/>
  <c r="C49" i="31"/>
  <c r="M49" i="31" s="1"/>
  <c r="M48" i="31"/>
  <c r="L85" i="28"/>
  <c r="O73" i="28"/>
  <c r="O6" i="29"/>
  <c r="D31" i="29" s="1"/>
  <c r="O14" i="29"/>
  <c r="D39" i="29" s="1"/>
  <c r="A501" i="24"/>
  <c r="K197" i="24"/>
  <c r="C189" i="24"/>
  <c r="N228" i="23"/>
  <c r="P216" i="23"/>
  <c r="K192" i="24"/>
  <c r="A483" i="24"/>
  <c r="K206" i="24"/>
  <c r="B14" i="35"/>
  <c r="N13" i="35"/>
  <c r="M13" i="35" s="1"/>
  <c r="A498" i="24"/>
  <c r="H101" i="24"/>
  <c r="E101" i="24"/>
  <c r="F101" i="24" s="1"/>
  <c r="K196" i="24"/>
  <c r="C186" i="24"/>
  <c r="R66" i="28"/>
  <c r="J61" i="24" s="1"/>
  <c r="L107" i="28"/>
  <c r="O95" i="28"/>
  <c r="K184" i="24"/>
  <c r="P218" i="23"/>
  <c r="N230" i="23"/>
  <c r="R63" i="28"/>
  <c r="J58" i="24" s="1"/>
  <c r="L201" i="24"/>
  <c r="C190" i="24"/>
  <c r="Q66" i="28"/>
  <c r="Q71" i="28"/>
  <c r="C35" i="28"/>
  <c r="A39" i="28"/>
  <c r="D198" i="24"/>
  <c r="L190" i="24"/>
  <c r="P65" i="28"/>
  <c r="C187" i="24"/>
  <c r="D191" i="24"/>
  <c r="P210" i="23"/>
  <c r="N222" i="23"/>
  <c r="J55" i="24"/>
  <c r="D188" i="24"/>
  <c r="A443" i="40" l="1"/>
  <c r="A453" i="40"/>
  <c r="I146" i="40"/>
  <c r="E33" i="43"/>
  <c r="D11" i="46" s="1"/>
  <c r="A451" i="40"/>
  <c r="A447" i="40"/>
  <c r="P165" i="36"/>
  <c r="R153" i="36"/>
  <c r="R164" i="36"/>
  <c r="P176" i="36"/>
  <c r="P161" i="36"/>
  <c r="R149" i="36"/>
  <c r="P174" i="36"/>
  <c r="R162" i="36"/>
  <c r="R160" i="36"/>
  <c r="P172" i="36"/>
  <c r="A448" i="40"/>
  <c r="J153" i="40"/>
  <c r="P178" i="36"/>
  <c r="R166" i="36"/>
  <c r="A452" i="40"/>
  <c r="I145" i="40"/>
  <c r="E30" i="43"/>
  <c r="B11" i="46" s="1"/>
  <c r="I148" i="40"/>
  <c r="R167" i="36"/>
  <c r="P179" i="36"/>
  <c r="R159" i="36"/>
  <c r="P171" i="36"/>
  <c r="P182" i="36"/>
  <c r="R170" i="36"/>
  <c r="E40" i="43"/>
  <c r="E31" i="43"/>
  <c r="C11" i="46" s="1"/>
  <c r="A442" i="40"/>
  <c r="A450" i="40"/>
  <c r="J145" i="40"/>
  <c r="J12" i="46"/>
  <c r="J13" i="46" s="1"/>
  <c r="J14" i="46" s="1"/>
  <c r="J15" i="46" s="1"/>
  <c r="J16" i="46" s="1"/>
  <c r="J17" i="46" s="1"/>
  <c r="J18" i="46" s="1"/>
  <c r="J19" i="46" s="1"/>
  <c r="J20" i="46" s="1"/>
  <c r="J21" i="46" s="1"/>
  <c r="J22" i="46" s="1"/>
  <c r="J23" i="46" s="1"/>
  <c r="J24" i="46" s="1"/>
  <c r="J25" i="46" s="1"/>
  <c r="J26" i="46" s="1"/>
  <c r="J27" i="46" s="1"/>
  <c r="J28" i="46" s="1"/>
  <c r="J29" i="46" s="1"/>
  <c r="J30" i="46" s="1"/>
  <c r="J31" i="46" s="1"/>
  <c r="J32" i="46" s="1"/>
  <c r="J33" i="46" s="1"/>
  <c r="J34" i="46" s="1"/>
  <c r="J35" i="46" s="1"/>
  <c r="J36" i="46" s="1"/>
  <c r="J37" i="46" s="1"/>
  <c r="J38" i="46" s="1"/>
  <c r="J39" i="46" s="1"/>
  <c r="J40" i="46" s="1"/>
  <c r="J41" i="46" s="1"/>
  <c r="J42" i="46" s="1"/>
  <c r="J43" i="46" s="1"/>
  <c r="J44" i="46" s="1"/>
  <c r="J45" i="46" s="1"/>
  <c r="J46" i="46" s="1"/>
  <c r="J47" i="46" s="1"/>
  <c r="J48" i="46" s="1"/>
  <c r="J49" i="46" s="1"/>
  <c r="J10" i="46"/>
  <c r="J9" i="46" s="1"/>
  <c r="J8" i="46" s="1"/>
  <c r="J7" i="46" s="1"/>
  <c r="J6" i="46" s="1"/>
  <c r="J5" i="46" s="1"/>
  <c r="J4" i="46" s="1"/>
  <c r="J3" i="46" s="1"/>
  <c r="J2" i="46" s="1"/>
  <c r="A444" i="40"/>
  <c r="I12" i="46"/>
  <c r="I13" i="46" s="1"/>
  <c r="I14" i="46" s="1"/>
  <c r="I15" i="46" s="1"/>
  <c r="I16" i="46" s="1"/>
  <c r="I17" i="46" s="1"/>
  <c r="I18" i="46" s="1"/>
  <c r="I19" i="46" s="1"/>
  <c r="I20" i="46" s="1"/>
  <c r="I21" i="46" s="1"/>
  <c r="I22" i="46" s="1"/>
  <c r="I23" i="46" s="1"/>
  <c r="I24" i="46" s="1"/>
  <c r="I25" i="46" s="1"/>
  <c r="I26" i="46" s="1"/>
  <c r="I27" i="46" s="1"/>
  <c r="I28" i="46" s="1"/>
  <c r="I29" i="46" s="1"/>
  <c r="I30" i="46" s="1"/>
  <c r="I31" i="46" s="1"/>
  <c r="I32" i="46" s="1"/>
  <c r="I33" i="46" s="1"/>
  <c r="I34" i="46" s="1"/>
  <c r="I35" i="46" s="1"/>
  <c r="I36" i="46" s="1"/>
  <c r="I37" i="46" s="1"/>
  <c r="I38" i="46" s="1"/>
  <c r="I39" i="46" s="1"/>
  <c r="I40" i="46" s="1"/>
  <c r="I41" i="46" s="1"/>
  <c r="I42" i="46" s="1"/>
  <c r="I43" i="46" s="1"/>
  <c r="I44" i="46" s="1"/>
  <c r="I45" i="46" s="1"/>
  <c r="I46" i="46" s="1"/>
  <c r="I47" i="46" s="1"/>
  <c r="I48" i="46" s="1"/>
  <c r="I49" i="46" s="1"/>
  <c r="I10" i="46"/>
  <c r="I9" i="46" s="1"/>
  <c r="I8" i="46" s="1"/>
  <c r="I7" i="46" s="1"/>
  <c r="I6" i="46" s="1"/>
  <c r="I5" i="46" s="1"/>
  <c r="I4" i="46" s="1"/>
  <c r="I3" i="46" s="1"/>
  <c r="I2" i="46" s="1"/>
  <c r="E39" i="43"/>
  <c r="K11" i="46" s="1"/>
  <c r="R168" i="36"/>
  <c r="P180" i="36"/>
  <c r="A461" i="40"/>
  <c r="A457" i="40"/>
  <c r="F289" i="40"/>
  <c r="F287" i="40"/>
  <c r="F285" i="40"/>
  <c r="F288" i="40"/>
  <c r="F282" i="40"/>
  <c r="F278" i="40"/>
  <c r="F283" i="40"/>
  <c r="F279" i="40"/>
  <c r="F286" i="40"/>
  <c r="F284" i="40"/>
  <c r="F280" i="40"/>
  <c r="F281" i="40"/>
  <c r="E33" i="36"/>
  <c r="M12" i="45"/>
  <c r="G11" i="45"/>
  <c r="G10" i="48" s="1"/>
  <c r="G9" i="48" s="1"/>
  <c r="G8" i="48" s="1"/>
  <c r="G7" i="48" s="1"/>
  <c r="G6" i="48" s="1"/>
  <c r="G5" i="48" s="1"/>
  <c r="G4" i="48" s="1"/>
  <c r="G3" i="48" s="1"/>
  <c r="G2" i="48" s="1"/>
  <c r="F11" i="45"/>
  <c r="F10" i="48" s="1"/>
  <c r="F9" i="48" s="1"/>
  <c r="F8" i="48" s="1"/>
  <c r="F7" i="48" s="1"/>
  <c r="F6" i="48" s="1"/>
  <c r="F5" i="48" s="1"/>
  <c r="F4" i="48" s="1"/>
  <c r="F3" i="48" s="1"/>
  <c r="F2" i="48" s="1"/>
  <c r="E11" i="45"/>
  <c r="E10" i="48" s="1"/>
  <c r="E9" i="48" s="1"/>
  <c r="E8" i="48" s="1"/>
  <c r="E7" i="48" s="1"/>
  <c r="E6" i="48" s="1"/>
  <c r="E5" i="48" s="1"/>
  <c r="E4" i="48" s="1"/>
  <c r="E3" i="48" s="1"/>
  <c r="E2" i="48" s="1"/>
  <c r="B11" i="45"/>
  <c r="B10" i="48" s="1"/>
  <c r="I154" i="40"/>
  <c r="E34" i="43"/>
  <c r="F11" i="46" s="1"/>
  <c r="A434" i="40"/>
  <c r="P169" i="36"/>
  <c r="R157" i="36"/>
  <c r="I144" i="40"/>
  <c r="J158" i="40"/>
  <c r="J152" i="40"/>
  <c r="E35" i="43"/>
  <c r="H11" i="46" s="1"/>
  <c r="R163" i="36"/>
  <c r="P175" i="36"/>
  <c r="I152" i="40"/>
  <c r="I158" i="40"/>
  <c r="J146" i="40"/>
  <c r="I140" i="40"/>
  <c r="J136" i="40"/>
  <c r="I151" i="40"/>
  <c r="I149" i="40"/>
  <c r="J157" i="40"/>
  <c r="I141" i="40"/>
  <c r="J155" i="40"/>
  <c r="J148" i="40"/>
  <c r="F46" i="35"/>
  <c r="Q76" i="28"/>
  <c r="S67" i="28"/>
  <c r="S68" i="28"/>
  <c r="S78" i="28"/>
  <c r="P68" i="28"/>
  <c r="S71" i="28"/>
  <c r="Q78" i="28"/>
  <c r="R67" i="28"/>
  <c r="J62" i="24" s="1"/>
  <c r="R78" i="28"/>
  <c r="Q67" i="28"/>
  <c r="P76" i="28"/>
  <c r="R74" i="28"/>
  <c r="R71" i="28"/>
  <c r="J66" i="24" s="1"/>
  <c r="R76" i="28"/>
  <c r="P67" i="28"/>
  <c r="P78" i="28"/>
  <c r="A510" i="24"/>
  <c r="B15" i="35"/>
  <c r="N14" i="35"/>
  <c r="M14" i="35" s="1"/>
  <c r="S73" i="28"/>
  <c r="R73" i="28"/>
  <c r="O105" i="28"/>
  <c r="L117" i="28"/>
  <c r="R75" i="28"/>
  <c r="L99" i="28"/>
  <c r="O87" i="28"/>
  <c r="S74" i="28"/>
  <c r="D204" i="24"/>
  <c r="Q72" i="28"/>
  <c r="D195" i="24"/>
  <c r="L203" i="24"/>
  <c r="D202" i="24"/>
  <c r="C50" i="28"/>
  <c r="A54" i="28"/>
  <c r="J69" i="24"/>
  <c r="A53" i="28"/>
  <c r="C49" i="28"/>
  <c r="J71" i="24"/>
  <c r="P69" i="28"/>
  <c r="Q70" i="28"/>
  <c r="Q69" i="28"/>
  <c r="L152" i="28"/>
  <c r="O140" i="28"/>
  <c r="L110" i="28"/>
  <c r="O98" i="28"/>
  <c r="C49" i="35"/>
  <c r="P74" i="28"/>
  <c r="A513" i="24"/>
  <c r="P73" i="28"/>
  <c r="J68" i="24"/>
  <c r="L197" i="24"/>
  <c r="A500" i="24"/>
  <c r="A509" i="24"/>
  <c r="D196" i="24"/>
  <c r="L195" i="24"/>
  <c r="R77" i="28"/>
  <c r="L112" i="28"/>
  <c r="O100" i="28"/>
  <c r="R72" i="28"/>
  <c r="L114" i="28"/>
  <c r="O102" i="28"/>
  <c r="O101" i="28"/>
  <c r="L113" i="28"/>
  <c r="N231" i="23"/>
  <c r="P219" i="23"/>
  <c r="B7" i="35"/>
  <c r="N8" i="35"/>
  <c r="M8" i="35" s="1"/>
  <c r="Q74" i="28"/>
  <c r="L199" i="24"/>
  <c r="J73" i="24"/>
  <c r="G27" i="25"/>
  <c r="G446" i="24"/>
  <c r="G449" i="24"/>
  <c r="G450" i="24"/>
  <c r="G453" i="24"/>
  <c r="G454" i="24"/>
  <c r="G457" i="24"/>
  <c r="G448" i="24"/>
  <c r="G456" i="24"/>
  <c r="G451" i="24"/>
  <c r="G455" i="24"/>
  <c r="G452" i="24"/>
  <c r="G447" i="24"/>
  <c r="L118" i="28"/>
  <c r="O106" i="28"/>
  <c r="N239" i="23"/>
  <c r="P227" i="23"/>
  <c r="D197" i="24"/>
  <c r="D206" i="24"/>
  <c r="R68" i="28"/>
  <c r="J63" i="24" s="1"/>
  <c r="A517" i="24"/>
  <c r="C48" i="28"/>
  <c r="A52" i="28"/>
  <c r="N242" i="23"/>
  <c r="P230" i="23"/>
  <c r="P77" i="28"/>
  <c r="N240" i="23"/>
  <c r="P228" i="23"/>
  <c r="L97" i="28"/>
  <c r="O85" i="28"/>
  <c r="Q68" i="28"/>
  <c r="S75" i="28"/>
  <c r="D199" i="24"/>
  <c r="K195" i="24"/>
  <c r="K198" i="24"/>
  <c r="L206" i="24"/>
  <c r="K203" i="24"/>
  <c r="C195" i="24"/>
  <c r="J72" i="24"/>
  <c r="S77" i="28"/>
  <c r="N221" i="23"/>
  <c r="P209" i="23"/>
  <c r="P72" i="28"/>
  <c r="J67" i="24"/>
  <c r="L103" i="28"/>
  <c r="O91" i="28"/>
  <c r="N238" i="23"/>
  <c r="P226" i="23"/>
  <c r="L46" i="31"/>
  <c r="B47" i="31"/>
  <c r="D205" i="24"/>
  <c r="N236" i="23"/>
  <c r="P224" i="23"/>
  <c r="A496" i="24"/>
  <c r="L198" i="24"/>
  <c r="S70" i="28"/>
  <c r="P70" i="28"/>
  <c r="L196" i="24"/>
  <c r="L200" i="24"/>
  <c r="S86" i="28"/>
  <c r="L202" i="24"/>
  <c r="N234" i="23"/>
  <c r="P222" i="23"/>
  <c r="C39" i="28"/>
  <c r="A43" i="28"/>
  <c r="R80" i="28"/>
  <c r="J75" i="24" s="1"/>
  <c r="L119" i="28"/>
  <c r="O107" i="28"/>
  <c r="A495" i="24"/>
  <c r="Q73" i="28"/>
  <c r="A504" i="24"/>
  <c r="P71" i="28"/>
  <c r="A499" i="24"/>
  <c r="Q75" i="28"/>
  <c r="P75" i="28"/>
  <c r="N220" i="23"/>
  <c r="P208" i="23"/>
  <c r="Q83" i="28"/>
  <c r="R81" i="28"/>
  <c r="K205" i="24"/>
  <c r="S76" i="28"/>
  <c r="R88" i="28"/>
  <c r="N46" i="31"/>
  <c r="F47" i="31"/>
  <c r="S84" i="28"/>
  <c r="O84" i="28"/>
  <c r="R84" i="28"/>
  <c r="Q84" i="28"/>
  <c r="L96" i="28"/>
  <c r="P84" i="28"/>
  <c r="S72" i="28"/>
  <c r="K202" i="24"/>
  <c r="D201" i="24"/>
  <c r="P90" i="28"/>
  <c r="S89" i="28"/>
  <c r="R89" i="28"/>
  <c r="A503" i="24"/>
  <c r="R69" i="28"/>
  <c r="J64" i="24" s="1"/>
  <c r="D203" i="24"/>
  <c r="N225" i="23"/>
  <c r="P213" i="23"/>
  <c r="N235" i="23"/>
  <c r="P223" i="23"/>
  <c r="N229" i="23"/>
  <c r="P217" i="23"/>
  <c r="Q77" i="28"/>
  <c r="J70" i="24"/>
  <c r="J76" i="24"/>
  <c r="C43" i="29"/>
  <c r="A514" i="24"/>
  <c r="S80" i="28"/>
  <c r="R70" i="28"/>
  <c r="J65" i="24" s="1"/>
  <c r="S69" i="28"/>
  <c r="A506" i="24"/>
  <c r="K199" i="24"/>
  <c r="P86" i="28"/>
  <c r="B9" i="48" l="1"/>
  <c r="N10" i="48"/>
  <c r="M10" i="48" s="1"/>
  <c r="A473" i="40"/>
  <c r="R180" i="36"/>
  <c r="P192" i="36"/>
  <c r="R171" i="36"/>
  <c r="P183" i="36"/>
  <c r="A464" i="40"/>
  <c r="A455" i="40"/>
  <c r="H12" i="46"/>
  <c r="H13" i="46" s="1"/>
  <c r="H14" i="46" s="1"/>
  <c r="H15" i="46" s="1"/>
  <c r="H16" i="46" s="1"/>
  <c r="H17" i="46" s="1"/>
  <c r="H18" i="46" s="1"/>
  <c r="H19" i="46" s="1"/>
  <c r="H20" i="46" s="1"/>
  <c r="H21" i="46" s="1"/>
  <c r="H22" i="46" s="1"/>
  <c r="H23" i="46" s="1"/>
  <c r="H24" i="46" s="1"/>
  <c r="H25" i="46" s="1"/>
  <c r="H26" i="46" s="1"/>
  <c r="H27" i="46" s="1"/>
  <c r="H28" i="46" s="1"/>
  <c r="H29" i="46" s="1"/>
  <c r="H30" i="46" s="1"/>
  <c r="H31" i="46" s="1"/>
  <c r="H32" i="46" s="1"/>
  <c r="H33" i="46" s="1"/>
  <c r="H34" i="46" s="1"/>
  <c r="H35" i="46" s="1"/>
  <c r="H36" i="46" s="1"/>
  <c r="H37" i="46" s="1"/>
  <c r="H38" i="46" s="1"/>
  <c r="H39" i="46" s="1"/>
  <c r="H40" i="46" s="1"/>
  <c r="H41" i="46" s="1"/>
  <c r="H42" i="46" s="1"/>
  <c r="H43" i="46" s="1"/>
  <c r="H44" i="46" s="1"/>
  <c r="H45" i="46" s="1"/>
  <c r="H46" i="46" s="1"/>
  <c r="H47" i="46" s="1"/>
  <c r="H48" i="46" s="1"/>
  <c r="H49" i="46" s="1"/>
  <c r="H10" i="46"/>
  <c r="H9" i="46" s="1"/>
  <c r="H8" i="46" s="1"/>
  <c r="H7" i="46" s="1"/>
  <c r="H6" i="46" s="1"/>
  <c r="H5" i="46" s="1"/>
  <c r="H4" i="46" s="1"/>
  <c r="H3" i="46" s="1"/>
  <c r="H2" i="46" s="1"/>
  <c r="P181" i="36"/>
  <c r="R169" i="36"/>
  <c r="F301" i="40"/>
  <c r="F299" i="40"/>
  <c r="F297" i="40"/>
  <c r="F295" i="40"/>
  <c r="F293" i="40"/>
  <c r="F291" i="40"/>
  <c r="F300" i="40"/>
  <c r="F298" i="40"/>
  <c r="F296" i="40"/>
  <c r="F294" i="40"/>
  <c r="F292" i="40"/>
  <c r="F290" i="40"/>
  <c r="E34" i="36"/>
  <c r="A462" i="40"/>
  <c r="A454" i="40"/>
  <c r="A460" i="40"/>
  <c r="P173" i="36"/>
  <c r="R161" i="36"/>
  <c r="D11" i="47"/>
  <c r="D12" i="46"/>
  <c r="D10" i="46"/>
  <c r="E10" i="46"/>
  <c r="E9" i="46" s="1"/>
  <c r="E8" i="46" s="1"/>
  <c r="E7" i="46" s="1"/>
  <c r="E6" i="46" s="1"/>
  <c r="E5" i="46" s="1"/>
  <c r="E4" i="46" s="1"/>
  <c r="E3" i="46" s="1"/>
  <c r="E2" i="46" s="1"/>
  <c r="A465" i="40"/>
  <c r="R175" i="36"/>
  <c r="P187" i="36"/>
  <c r="A446" i="40"/>
  <c r="F10" i="46"/>
  <c r="F9" i="46" s="1"/>
  <c r="F8" i="46" s="1"/>
  <c r="F7" i="46" s="1"/>
  <c r="F6" i="46" s="1"/>
  <c r="F5" i="46" s="1"/>
  <c r="F4" i="46" s="1"/>
  <c r="F3" i="46" s="1"/>
  <c r="F2" i="46" s="1"/>
  <c r="G10" i="46"/>
  <c r="G9" i="46" s="1"/>
  <c r="G8" i="46" s="1"/>
  <c r="G7" i="46" s="1"/>
  <c r="G6" i="46" s="1"/>
  <c r="G5" i="46" s="1"/>
  <c r="G4" i="46" s="1"/>
  <c r="G3" i="46" s="1"/>
  <c r="G2" i="46" s="1"/>
  <c r="B12" i="45"/>
  <c r="B12" i="48" s="1"/>
  <c r="M13" i="45"/>
  <c r="G12" i="45"/>
  <c r="F12" i="45"/>
  <c r="F12" i="48" s="1"/>
  <c r="E12" i="45"/>
  <c r="A469" i="40"/>
  <c r="K12" i="46"/>
  <c r="K13" i="46" s="1"/>
  <c r="K14" i="46" s="1"/>
  <c r="K15" i="46" s="1"/>
  <c r="K16" i="46" s="1"/>
  <c r="K17" i="46" s="1"/>
  <c r="K18" i="46" s="1"/>
  <c r="K19" i="46" s="1"/>
  <c r="K20" i="46" s="1"/>
  <c r="K21" i="46" s="1"/>
  <c r="K22" i="46" s="1"/>
  <c r="K23" i="46" s="1"/>
  <c r="K24" i="46" s="1"/>
  <c r="K25" i="46" s="1"/>
  <c r="K26" i="46" s="1"/>
  <c r="K27" i="46" s="1"/>
  <c r="K28" i="46" s="1"/>
  <c r="K29" i="46" s="1"/>
  <c r="K30" i="46" s="1"/>
  <c r="K31" i="46" s="1"/>
  <c r="K32" i="46" s="1"/>
  <c r="K33" i="46" s="1"/>
  <c r="K34" i="46" s="1"/>
  <c r="K35" i="46" s="1"/>
  <c r="K36" i="46" s="1"/>
  <c r="K37" i="46" s="1"/>
  <c r="K38" i="46" s="1"/>
  <c r="K39" i="46" s="1"/>
  <c r="K40" i="46" s="1"/>
  <c r="K41" i="46" s="1"/>
  <c r="K42" i="46" s="1"/>
  <c r="K43" i="46" s="1"/>
  <c r="K44" i="46" s="1"/>
  <c r="K45" i="46" s="1"/>
  <c r="K46" i="46" s="1"/>
  <c r="K47" i="46" s="1"/>
  <c r="K48" i="46" s="1"/>
  <c r="K49" i="46" s="1"/>
  <c r="K10" i="46"/>
  <c r="K9" i="46" s="1"/>
  <c r="K8" i="46" s="1"/>
  <c r="K7" i="46" s="1"/>
  <c r="K6" i="46" s="1"/>
  <c r="K5" i="46" s="1"/>
  <c r="K4" i="46" s="1"/>
  <c r="K3" i="46" s="1"/>
  <c r="K2" i="46" s="1"/>
  <c r="A456" i="40"/>
  <c r="R179" i="36"/>
  <c r="P191" i="36"/>
  <c r="B11" i="47"/>
  <c r="B12" i="46"/>
  <c r="N11" i="46"/>
  <c r="M11" i="46" s="1"/>
  <c r="B10" i="46"/>
  <c r="P190" i="36"/>
  <c r="R178" i="36"/>
  <c r="R172" i="36"/>
  <c r="P184" i="36"/>
  <c r="P186" i="36"/>
  <c r="R174" i="36"/>
  <c r="P177" i="36"/>
  <c r="R165" i="36"/>
  <c r="C11" i="47"/>
  <c r="C12" i="46"/>
  <c r="C10" i="46"/>
  <c r="P194" i="36"/>
  <c r="R182" i="36"/>
  <c r="R176" i="36"/>
  <c r="P188" i="36"/>
  <c r="A459" i="40"/>
  <c r="A463" i="40"/>
  <c r="A526" i="24"/>
  <c r="E36" i="29"/>
  <c r="L11" i="32" s="1"/>
  <c r="E33" i="29"/>
  <c r="F11" i="32" s="1"/>
  <c r="E38" i="29"/>
  <c r="M11" i="32" s="1"/>
  <c r="E30" i="29"/>
  <c r="B11" i="32" s="1"/>
  <c r="N247" i="23"/>
  <c r="P235" i="23"/>
  <c r="F48" i="31"/>
  <c r="N47" i="31"/>
  <c r="L131" i="28"/>
  <c r="O119" i="28"/>
  <c r="N246" i="23"/>
  <c r="P234" i="23"/>
  <c r="A508" i="24"/>
  <c r="E35" i="29"/>
  <c r="K11" i="32" s="1"/>
  <c r="L115" i="28"/>
  <c r="O103" i="28"/>
  <c r="Q88" i="28"/>
  <c r="R85" i="28"/>
  <c r="P82" i="28"/>
  <c r="N254" i="23"/>
  <c r="P242" i="23"/>
  <c r="P79" i="28"/>
  <c r="S88" i="28"/>
  <c r="A525" i="24"/>
  <c r="R86" i="28"/>
  <c r="R90" i="28"/>
  <c r="Q87" i="28"/>
  <c r="P87" i="28"/>
  <c r="O117" i="28"/>
  <c r="L129" i="28"/>
  <c r="E31" i="29"/>
  <c r="D11" i="32" s="1"/>
  <c r="R83" i="28"/>
  <c r="J78" i="24" s="1"/>
  <c r="R82" i="28"/>
  <c r="J77" i="24" s="1"/>
  <c r="E40" i="29"/>
  <c r="N241" i="23"/>
  <c r="P229" i="23"/>
  <c r="J85" i="24"/>
  <c r="K214" i="24"/>
  <c r="K215" i="24"/>
  <c r="D207" i="24"/>
  <c r="L215" i="24"/>
  <c r="K211" i="24"/>
  <c r="L207" i="24"/>
  <c r="C43" i="28"/>
  <c r="A47" i="28"/>
  <c r="P80" i="28"/>
  <c r="N250" i="23"/>
  <c r="P238" i="23"/>
  <c r="R79" i="28"/>
  <c r="P85" i="28"/>
  <c r="P95" i="28"/>
  <c r="Q86" i="28"/>
  <c r="S92" i="28"/>
  <c r="L130" i="28"/>
  <c r="O118" i="28"/>
  <c r="E32" i="29"/>
  <c r="G11" i="32" s="1"/>
  <c r="P101" i="28"/>
  <c r="L126" i="28"/>
  <c r="O114" i="28"/>
  <c r="Q79" i="28"/>
  <c r="E37" i="29"/>
  <c r="J11" i="32" s="1"/>
  <c r="P100" i="28"/>
  <c r="S100" i="28"/>
  <c r="P98" i="28"/>
  <c r="R94" i="28"/>
  <c r="S79" i="28"/>
  <c r="R87" i="28"/>
  <c r="L111" i="28"/>
  <c r="P99" i="28"/>
  <c r="S99" i="28"/>
  <c r="O99" i="28"/>
  <c r="R99" i="28"/>
  <c r="Q99" i="28"/>
  <c r="A518" i="24"/>
  <c r="A515" i="24"/>
  <c r="L108" i="28"/>
  <c r="S96" i="28"/>
  <c r="O96" i="28"/>
  <c r="R96" i="28"/>
  <c r="Q96" i="28"/>
  <c r="P96" i="28"/>
  <c r="N232" i="23"/>
  <c r="P220" i="23"/>
  <c r="A511" i="24"/>
  <c r="A516" i="24"/>
  <c r="E39" i="29"/>
  <c r="N11" i="32" s="1"/>
  <c r="A507" i="24"/>
  <c r="S94" i="28"/>
  <c r="P236" i="23"/>
  <c r="N248" i="23"/>
  <c r="L47" i="31"/>
  <c r="B48" i="31"/>
  <c r="Q89" i="28"/>
  <c r="S90" i="28"/>
  <c r="S91" i="28"/>
  <c r="P221" i="23"/>
  <c r="N233" i="23"/>
  <c r="F47" i="35"/>
  <c r="P83" i="28"/>
  <c r="P93" i="28"/>
  <c r="L109" i="28"/>
  <c r="R97" i="28"/>
  <c r="Q97" i="28"/>
  <c r="P97" i="28"/>
  <c r="S97" i="28"/>
  <c r="O97" i="28"/>
  <c r="P240" i="23"/>
  <c r="N252" i="23"/>
  <c r="Q95" i="28"/>
  <c r="G28" i="25"/>
  <c r="G461" i="24"/>
  <c r="G469" i="24"/>
  <c r="G458" i="24"/>
  <c r="G466" i="24"/>
  <c r="G465" i="24"/>
  <c r="G462" i="24"/>
  <c r="G467" i="24"/>
  <c r="G460" i="24"/>
  <c r="G468" i="24"/>
  <c r="G464" i="24"/>
  <c r="G459" i="24"/>
  <c r="G463" i="24"/>
  <c r="Q81" i="28"/>
  <c r="B6" i="35"/>
  <c r="N7" i="35"/>
  <c r="M7" i="35" s="1"/>
  <c r="N243" i="23"/>
  <c r="P231" i="23"/>
  <c r="O113" i="28"/>
  <c r="L125" i="28"/>
  <c r="S101" i="28"/>
  <c r="Q102" i="28"/>
  <c r="Q100" i="28"/>
  <c r="L124" i="28"/>
  <c r="O112" i="28"/>
  <c r="A512" i="24"/>
  <c r="R98" i="28"/>
  <c r="Q98" i="28"/>
  <c r="P92" i="28"/>
  <c r="E34" i="29"/>
  <c r="H11" i="32" s="1"/>
  <c r="S81" i="28"/>
  <c r="S82" i="28"/>
  <c r="R93" i="28"/>
  <c r="B16" i="35"/>
  <c r="N15" i="35"/>
  <c r="M15" i="35" s="1"/>
  <c r="N237" i="23"/>
  <c r="P225" i="23"/>
  <c r="Q91" i="28"/>
  <c r="P91" i="28"/>
  <c r="L208" i="24"/>
  <c r="S85" i="28"/>
  <c r="Q85" i="28"/>
  <c r="A56" i="28"/>
  <c r="C52" i="28"/>
  <c r="A529" i="24"/>
  <c r="N251" i="23"/>
  <c r="P239" i="23"/>
  <c r="Q101" i="28"/>
  <c r="S102" i="28"/>
  <c r="R102" i="28"/>
  <c r="R100" i="28"/>
  <c r="A521" i="24"/>
  <c r="P81" i="28"/>
  <c r="L122" i="28"/>
  <c r="O110" i="28"/>
  <c r="L164" i="28"/>
  <c r="O152" i="28"/>
  <c r="A57" i="28"/>
  <c r="C53" i="28"/>
  <c r="Q82" i="28"/>
  <c r="S83" i="28"/>
  <c r="J81" i="24"/>
  <c r="A58" i="28"/>
  <c r="C54" i="28"/>
  <c r="P89" i="28"/>
  <c r="Q90" i="28"/>
  <c r="P88" i="28"/>
  <c r="S87" i="28"/>
  <c r="A522" i="24"/>
  <c r="Q80" i="28"/>
  <c r="R92" i="28"/>
  <c r="R184" i="36" l="1"/>
  <c r="P196" i="36"/>
  <c r="B10" i="47"/>
  <c r="B9" i="46"/>
  <c r="N10" i="46"/>
  <c r="M10" i="46" s="1"/>
  <c r="D13" i="46"/>
  <c r="A475" i="40"/>
  <c r="C10" i="47"/>
  <c r="C9" i="46"/>
  <c r="P202" i="36"/>
  <c r="R190" i="36"/>
  <c r="R191" i="36"/>
  <c r="P203" i="36"/>
  <c r="A481" i="40"/>
  <c r="G12" i="48"/>
  <c r="G12" i="46"/>
  <c r="A472" i="40"/>
  <c r="P206" i="36"/>
  <c r="R194" i="36"/>
  <c r="A471" i="40"/>
  <c r="R188" i="36"/>
  <c r="P200" i="36"/>
  <c r="C12" i="47"/>
  <c r="C13" i="46"/>
  <c r="P198" i="36"/>
  <c r="R186" i="36"/>
  <c r="B12" i="47"/>
  <c r="G13" i="45"/>
  <c r="M14" i="45"/>
  <c r="F13" i="45"/>
  <c r="F13" i="48" s="1"/>
  <c r="E13" i="45"/>
  <c r="B13" i="45"/>
  <c r="B13" i="46" s="1"/>
  <c r="F12" i="46"/>
  <c r="A458" i="40"/>
  <c r="P185" i="36"/>
  <c r="R173" i="36"/>
  <c r="P193" i="36"/>
  <c r="R181" i="36"/>
  <c r="A476" i="40"/>
  <c r="R192" i="36"/>
  <c r="P204" i="36"/>
  <c r="A485" i="40"/>
  <c r="B8" i="48"/>
  <c r="N9" i="48"/>
  <c r="M9" i="48" s="1"/>
  <c r="P189" i="36"/>
  <c r="R177" i="36"/>
  <c r="E11" i="47"/>
  <c r="A468" i="40"/>
  <c r="E12" i="48"/>
  <c r="E13" i="48" s="1"/>
  <c r="E12" i="46"/>
  <c r="E13" i="46" s="1"/>
  <c r="B13" i="48"/>
  <c r="N12" i="48"/>
  <c r="M12" i="48" s="1"/>
  <c r="R187" i="36"/>
  <c r="P199" i="36"/>
  <c r="D10" i="47"/>
  <c r="D9" i="46"/>
  <c r="A466" i="40"/>
  <c r="A474" i="40"/>
  <c r="A477" i="40"/>
  <c r="F313" i="40"/>
  <c r="F311" i="40"/>
  <c r="F309" i="40"/>
  <c r="F307" i="40"/>
  <c r="F305" i="40"/>
  <c r="F303" i="40"/>
  <c r="F312" i="40"/>
  <c r="F310" i="40"/>
  <c r="F308" i="40"/>
  <c r="F306" i="40"/>
  <c r="F304" i="40"/>
  <c r="F302" i="40"/>
  <c r="E35" i="36"/>
  <c r="A467" i="40"/>
  <c r="R183" i="36"/>
  <c r="P195" i="36"/>
  <c r="F48" i="35"/>
  <c r="A541" i="24"/>
  <c r="I11" i="32"/>
  <c r="H10" i="32"/>
  <c r="H9" i="32" s="1"/>
  <c r="H8" i="32" s="1"/>
  <c r="H7" i="32" s="1"/>
  <c r="H6" i="32" s="1"/>
  <c r="H5" i="32" s="1"/>
  <c r="H4" i="32" s="1"/>
  <c r="H3" i="32" s="1"/>
  <c r="H2" i="32" s="1"/>
  <c r="H12" i="32"/>
  <c r="H13" i="32" s="1"/>
  <c r="H14" i="32" s="1"/>
  <c r="H15" i="32" s="1"/>
  <c r="H16" i="32" s="1"/>
  <c r="H17" i="32" s="1"/>
  <c r="H18" i="32" s="1"/>
  <c r="H19" i="32" s="1"/>
  <c r="O125" i="28"/>
  <c r="L137" i="28"/>
  <c r="G29" i="25"/>
  <c r="G478" i="24"/>
  <c r="G470" i="24"/>
  <c r="G481" i="24"/>
  <c r="G473" i="24"/>
  <c r="G474" i="24"/>
  <c r="G477" i="24"/>
  <c r="G472" i="24"/>
  <c r="G479" i="24"/>
  <c r="G475" i="24"/>
  <c r="G471" i="24"/>
  <c r="G476" i="24"/>
  <c r="G480" i="24"/>
  <c r="P233" i="23"/>
  <c r="N245" i="23"/>
  <c r="A528" i="24"/>
  <c r="J92" i="24"/>
  <c r="G10" i="32"/>
  <c r="G9" i="32" s="1"/>
  <c r="G8" i="32" s="1"/>
  <c r="G7" i="32" s="1"/>
  <c r="G6" i="32" s="1"/>
  <c r="G5" i="32" s="1"/>
  <c r="G4" i="32" s="1"/>
  <c r="G3" i="32" s="1"/>
  <c r="G2" i="32" s="1"/>
  <c r="G12" i="32"/>
  <c r="G13" i="32" s="1"/>
  <c r="G14" i="32" s="1"/>
  <c r="G15" i="32" s="1"/>
  <c r="G16" i="32" s="1"/>
  <c r="G17" i="32" s="1"/>
  <c r="G18" i="32" s="1"/>
  <c r="G19" i="32" s="1"/>
  <c r="E11" i="32"/>
  <c r="D10" i="32"/>
  <c r="D12" i="32"/>
  <c r="R101" i="28"/>
  <c r="L127" i="28"/>
  <c r="O115" i="28"/>
  <c r="L143" i="28"/>
  <c r="O131" i="28"/>
  <c r="F12" i="32"/>
  <c r="F13" i="32" s="1"/>
  <c r="F14" i="32" s="1"/>
  <c r="F15" i="32" s="1"/>
  <c r="F16" i="32" s="1"/>
  <c r="F17" i="32" s="1"/>
  <c r="F18" i="32" s="1"/>
  <c r="F19" i="32" s="1"/>
  <c r="F10" i="32"/>
  <c r="F9" i="32" s="1"/>
  <c r="F8" i="32" s="1"/>
  <c r="F7" i="32" s="1"/>
  <c r="F6" i="32" s="1"/>
  <c r="F5" i="32" s="1"/>
  <c r="F4" i="32" s="1"/>
  <c r="F3" i="32" s="1"/>
  <c r="F2" i="32" s="1"/>
  <c r="A62" i="28"/>
  <c r="C58" i="28"/>
  <c r="A61" i="28"/>
  <c r="C57" i="28"/>
  <c r="B5" i="35"/>
  <c r="N6" i="35"/>
  <c r="M6" i="35" s="1"/>
  <c r="O109" i="28"/>
  <c r="L121" i="28"/>
  <c r="N12" i="32"/>
  <c r="N13" i="32" s="1"/>
  <c r="N14" i="32" s="1"/>
  <c r="N15" i="32" s="1"/>
  <c r="N16" i="32" s="1"/>
  <c r="N17" i="32" s="1"/>
  <c r="N18" i="32" s="1"/>
  <c r="N19" i="32" s="1"/>
  <c r="N20" i="32" s="1"/>
  <c r="N21" i="32" s="1"/>
  <c r="N22" i="32" s="1"/>
  <c r="N23" i="32" s="1"/>
  <c r="N24" i="32" s="1"/>
  <c r="N25" i="32" s="1"/>
  <c r="N26" i="32" s="1"/>
  <c r="N27" i="32" s="1"/>
  <c r="N28" i="32" s="1"/>
  <c r="N29" i="32" s="1"/>
  <c r="N30" i="32" s="1"/>
  <c r="N31" i="32" s="1"/>
  <c r="N32" i="32" s="1"/>
  <c r="N33" i="32" s="1"/>
  <c r="N34" i="32" s="1"/>
  <c r="N35" i="32" s="1"/>
  <c r="N36" i="32" s="1"/>
  <c r="N37" i="32" s="1"/>
  <c r="N38" i="32" s="1"/>
  <c r="N39" i="32" s="1"/>
  <c r="N40" i="32" s="1"/>
  <c r="N41" i="32" s="1"/>
  <c r="N42" i="32" s="1"/>
  <c r="N43" i="32" s="1"/>
  <c r="N44" i="32" s="1"/>
  <c r="N45" i="32" s="1"/>
  <c r="N46" i="32" s="1"/>
  <c r="N47" i="32" s="1"/>
  <c r="N48" i="32" s="1"/>
  <c r="N49" i="32" s="1"/>
  <c r="N10" i="32"/>
  <c r="N9" i="32" s="1"/>
  <c r="N8" i="32" s="1"/>
  <c r="N7" i="32" s="1"/>
  <c r="N6" i="32" s="1"/>
  <c r="N5" i="32" s="1"/>
  <c r="N4" i="32" s="1"/>
  <c r="N3" i="32" s="1"/>
  <c r="N2" i="32" s="1"/>
  <c r="A530" i="24"/>
  <c r="L123" i="28"/>
  <c r="O111" i="28"/>
  <c r="R111" i="28"/>
  <c r="J12" i="32"/>
  <c r="J13" i="32" s="1"/>
  <c r="J14" i="32" s="1"/>
  <c r="J15" i="32" s="1"/>
  <c r="J16" i="32" s="1"/>
  <c r="J17" i="32" s="1"/>
  <c r="J18" i="32" s="1"/>
  <c r="J19" i="32" s="1"/>
  <c r="J10" i="32"/>
  <c r="J9" i="32" s="1"/>
  <c r="J8" i="32" s="1"/>
  <c r="J7" i="32" s="1"/>
  <c r="J6" i="32" s="1"/>
  <c r="J5" i="32" s="1"/>
  <c r="J4" i="32" s="1"/>
  <c r="J3" i="32" s="1"/>
  <c r="J2" i="32" s="1"/>
  <c r="L142" i="28"/>
  <c r="O130" i="28"/>
  <c r="N262" i="23"/>
  <c r="P250" i="23"/>
  <c r="S105" i="28"/>
  <c r="S98" i="28"/>
  <c r="S93" i="28"/>
  <c r="J93" i="24"/>
  <c r="K10" i="32"/>
  <c r="K9" i="32" s="1"/>
  <c r="K8" i="32" s="1"/>
  <c r="K7" i="32" s="1"/>
  <c r="K6" i="32" s="1"/>
  <c r="K5" i="32" s="1"/>
  <c r="K4" i="32" s="1"/>
  <c r="K3" i="32" s="1"/>
  <c r="K2" i="32" s="1"/>
  <c r="K12" i="32"/>
  <c r="K13" i="32" s="1"/>
  <c r="K14" i="32" s="1"/>
  <c r="K15" i="32" s="1"/>
  <c r="K16" i="32" s="1"/>
  <c r="K17" i="32" s="1"/>
  <c r="K18" i="32" s="1"/>
  <c r="K19" i="32" s="1"/>
  <c r="F49" i="31"/>
  <c r="N49" i="31" s="1"/>
  <c r="N48" i="31"/>
  <c r="N259" i="23"/>
  <c r="P247" i="23"/>
  <c r="L10" i="32"/>
  <c r="L9" i="32" s="1"/>
  <c r="L8" i="32" s="1"/>
  <c r="L7" i="32" s="1"/>
  <c r="L6" i="32" s="1"/>
  <c r="L5" i="32" s="1"/>
  <c r="L4" i="32" s="1"/>
  <c r="L3" i="32" s="1"/>
  <c r="L2" i="32" s="1"/>
  <c r="L12" i="32"/>
  <c r="L13" i="32" s="1"/>
  <c r="L14" i="32" s="1"/>
  <c r="L15" i="32" s="1"/>
  <c r="L16" i="32" s="1"/>
  <c r="L17" i="32" s="1"/>
  <c r="L18" i="32" s="1"/>
  <c r="L19" i="32" s="1"/>
  <c r="A534" i="24"/>
  <c r="N263" i="23"/>
  <c r="P251" i="23"/>
  <c r="P237" i="23"/>
  <c r="N249" i="23"/>
  <c r="B17" i="35"/>
  <c r="N16" i="35"/>
  <c r="M16" i="35" s="1"/>
  <c r="A524" i="24"/>
  <c r="P252" i="23"/>
  <c r="N264" i="23"/>
  <c r="L48" i="31"/>
  <c r="B49" i="31"/>
  <c r="L49" i="31" s="1"/>
  <c r="P232" i="23"/>
  <c r="N244" i="23"/>
  <c r="L120" i="28"/>
  <c r="S108" i="28"/>
  <c r="O108" i="28"/>
  <c r="R108" i="28"/>
  <c r="L138" i="28"/>
  <c r="O126" i="28"/>
  <c r="C47" i="28"/>
  <c r="A51" i="28"/>
  <c r="Q94" i="28"/>
  <c r="S95" i="28"/>
  <c r="R104" i="28"/>
  <c r="S103" i="28"/>
  <c r="R91" i="28"/>
  <c r="J86" i="24" s="1"/>
  <c r="B12" i="32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C11" i="32"/>
  <c r="B10" i="32"/>
  <c r="B9" i="32" s="1"/>
  <c r="B8" i="32" s="1"/>
  <c r="B7" i="32" s="1"/>
  <c r="B6" i="32" s="1"/>
  <c r="B5" i="32" s="1"/>
  <c r="B4" i="32" s="1"/>
  <c r="B3" i="32" s="1"/>
  <c r="B2" i="32" s="1"/>
  <c r="A538" i="24"/>
  <c r="L134" i="28"/>
  <c r="O122" i="28"/>
  <c r="A533" i="24"/>
  <c r="L176" i="28"/>
  <c r="O164" i="28"/>
  <c r="A60" i="28"/>
  <c r="C56" i="28"/>
  <c r="L136" i="28"/>
  <c r="O124" i="28"/>
  <c r="N255" i="23"/>
  <c r="P243" i="23"/>
  <c r="F49" i="35"/>
  <c r="P248" i="23"/>
  <c r="N260" i="23"/>
  <c r="A519" i="24"/>
  <c r="A523" i="24"/>
  <c r="A527" i="24"/>
  <c r="P107" i="28"/>
  <c r="Q93" i="28"/>
  <c r="R95" i="28"/>
  <c r="S107" i="28"/>
  <c r="P94" i="28"/>
  <c r="Q92" i="28"/>
  <c r="Q107" i="28"/>
  <c r="R107" i="28"/>
  <c r="Q104" i="28"/>
  <c r="P241" i="23"/>
  <c r="N253" i="23"/>
  <c r="O129" i="28"/>
  <c r="L141" i="28"/>
  <c r="A537" i="24"/>
  <c r="P102" i="28"/>
  <c r="N266" i="23"/>
  <c r="P254" i="23"/>
  <c r="P103" i="28"/>
  <c r="A520" i="24"/>
  <c r="N258" i="23"/>
  <c r="P246" i="23"/>
  <c r="M10" i="32"/>
  <c r="M9" i="32" s="1"/>
  <c r="M8" i="32" s="1"/>
  <c r="M7" i="32" s="1"/>
  <c r="M6" i="32" s="1"/>
  <c r="M5" i="32" s="1"/>
  <c r="M4" i="32" s="1"/>
  <c r="M3" i="32" s="1"/>
  <c r="M2" i="32" s="1"/>
  <c r="M12" i="32"/>
  <c r="M13" i="32" s="1"/>
  <c r="M14" i="32" s="1"/>
  <c r="M15" i="32" s="1"/>
  <c r="M16" i="32" s="1"/>
  <c r="M17" i="32" s="1"/>
  <c r="M18" i="32" s="1"/>
  <c r="M19" i="32" s="1"/>
  <c r="M20" i="32" s="1"/>
  <c r="M21" i="32" s="1"/>
  <c r="M22" i="32" s="1"/>
  <c r="M23" i="32" s="1"/>
  <c r="M24" i="32" s="1"/>
  <c r="M25" i="32" s="1"/>
  <c r="M26" i="32" s="1"/>
  <c r="M27" i="32" s="1"/>
  <c r="M28" i="32" s="1"/>
  <c r="M29" i="32" s="1"/>
  <c r="M30" i="32" s="1"/>
  <c r="M31" i="32" s="1"/>
  <c r="M32" i="32" s="1"/>
  <c r="M33" i="32" s="1"/>
  <c r="M34" i="32" s="1"/>
  <c r="M35" i="32" s="1"/>
  <c r="M36" i="32" s="1"/>
  <c r="M37" i="32" s="1"/>
  <c r="M38" i="32" s="1"/>
  <c r="M39" i="32" s="1"/>
  <c r="M40" i="32" s="1"/>
  <c r="M41" i="32" s="1"/>
  <c r="M42" i="32" s="1"/>
  <c r="M43" i="32" s="1"/>
  <c r="M44" i="32" s="1"/>
  <c r="M45" i="32" s="1"/>
  <c r="M46" i="32" s="1"/>
  <c r="M47" i="32" s="1"/>
  <c r="M48" i="32" s="1"/>
  <c r="M49" i="32" s="1"/>
  <c r="B13" i="47" l="1"/>
  <c r="R195" i="36"/>
  <c r="P207" i="36"/>
  <c r="A479" i="40"/>
  <c r="A486" i="40"/>
  <c r="A478" i="40"/>
  <c r="A480" i="40"/>
  <c r="B7" i="48"/>
  <c r="N8" i="48"/>
  <c r="M8" i="48" s="1"/>
  <c r="P205" i="36"/>
  <c r="R193" i="36"/>
  <c r="P197" i="36"/>
  <c r="R185" i="36"/>
  <c r="A470" i="40"/>
  <c r="R200" i="36"/>
  <c r="P212" i="36"/>
  <c r="G13" i="46"/>
  <c r="A493" i="40"/>
  <c r="D14" i="46"/>
  <c r="E10" i="47"/>
  <c r="F325" i="40"/>
  <c r="F323" i="40"/>
  <c r="F321" i="40"/>
  <c r="F319" i="40"/>
  <c r="F317" i="40"/>
  <c r="F315" i="40"/>
  <c r="F324" i="40"/>
  <c r="F322" i="40"/>
  <c r="F320" i="40"/>
  <c r="F318" i="40"/>
  <c r="F316" i="40"/>
  <c r="F314" i="40"/>
  <c r="E36" i="36"/>
  <c r="A489" i="40"/>
  <c r="D9" i="47"/>
  <c r="D8" i="46"/>
  <c r="R204" i="36"/>
  <c r="P216" i="36"/>
  <c r="A488" i="40"/>
  <c r="P210" i="36"/>
  <c r="R198" i="36"/>
  <c r="A483" i="40"/>
  <c r="G13" i="48"/>
  <c r="D12" i="47"/>
  <c r="E12" i="47" s="1"/>
  <c r="F12" i="47" s="1"/>
  <c r="R196" i="36"/>
  <c r="P208" i="36"/>
  <c r="N13" i="48"/>
  <c r="M13" i="48" s="1"/>
  <c r="C13" i="47"/>
  <c r="C14" i="46"/>
  <c r="P214" i="36"/>
  <c r="R202" i="36"/>
  <c r="C9" i="47"/>
  <c r="C8" i="46"/>
  <c r="P201" i="36"/>
  <c r="R189" i="36"/>
  <c r="R199" i="36"/>
  <c r="P211" i="36"/>
  <c r="F11" i="47"/>
  <c r="F13" i="46"/>
  <c r="D13" i="47" s="1"/>
  <c r="F14" i="45"/>
  <c r="F14" i="48" s="1"/>
  <c r="M15" i="45"/>
  <c r="G14" i="45"/>
  <c r="E14" i="45"/>
  <c r="E14" i="46" s="1"/>
  <c r="B14" i="45"/>
  <c r="B14" i="46" s="1"/>
  <c r="N12" i="46"/>
  <c r="M12" i="46" s="1"/>
  <c r="P218" i="36"/>
  <c r="R206" i="36"/>
  <c r="A484" i="40"/>
  <c r="R203" i="36"/>
  <c r="P215" i="36"/>
  <c r="A487" i="40"/>
  <c r="B9" i="47"/>
  <c r="E9" i="47" s="1"/>
  <c r="B8" i="46"/>
  <c r="N9" i="46"/>
  <c r="M9" i="46" s="1"/>
  <c r="A532" i="24"/>
  <c r="N278" i="23"/>
  <c r="P266" i="23"/>
  <c r="A535" i="24"/>
  <c r="P260" i="23"/>
  <c r="N272" i="23"/>
  <c r="N267" i="23"/>
  <c r="P255" i="23"/>
  <c r="L188" i="28"/>
  <c r="O176" i="28"/>
  <c r="Q114" i="28"/>
  <c r="S114" i="28"/>
  <c r="S104" i="28"/>
  <c r="P113" i="28"/>
  <c r="R112" i="28"/>
  <c r="R105" i="28"/>
  <c r="R106" i="28"/>
  <c r="P110" i="28"/>
  <c r="P104" i="28"/>
  <c r="P105" i="28"/>
  <c r="R113" i="28"/>
  <c r="P112" i="28"/>
  <c r="Q112" i="28"/>
  <c r="R110" i="28"/>
  <c r="S110" i="28"/>
  <c r="P114" i="28"/>
  <c r="Q106" i="28"/>
  <c r="Q113" i="28"/>
  <c r="S112" i="28"/>
  <c r="Q110" i="28"/>
  <c r="R114" i="28"/>
  <c r="S113" i="28"/>
  <c r="S106" i="28"/>
  <c r="L150" i="28"/>
  <c r="O138" i="28"/>
  <c r="Q108" i="28"/>
  <c r="P108" i="28"/>
  <c r="P249" i="23"/>
  <c r="N261" i="23"/>
  <c r="A546" i="24"/>
  <c r="K20" i="32"/>
  <c r="J20" i="32"/>
  <c r="Q111" i="28"/>
  <c r="O121" i="28"/>
  <c r="L133" i="28"/>
  <c r="A65" i="28"/>
  <c r="C61" i="28"/>
  <c r="D9" i="32"/>
  <c r="A540" i="24"/>
  <c r="O137" i="28"/>
  <c r="L149" i="28"/>
  <c r="O141" i="28"/>
  <c r="L153" i="28"/>
  <c r="B11" i="33"/>
  <c r="C12" i="32"/>
  <c r="Q12" i="32" s="1"/>
  <c r="P12" i="32" s="1"/>
  <c r="D12" i="33" s="1"/>
  <c r="C10" i="32"/>
  <c r="Q10" i="32" s="1"/>
  <c r="P10" i="32" s="1"/>
  <c r="D10" i="33" s="1"/>
  <c r="L132" i="28"/>
  <c r="O120" i="28"/>
  <c r="S111" i="28"/>
  <c r="A542" i="24"/>
  <c r="P109" i="28"/>
  <c r="S109" i="28"/>
  <c r="F20" i="32"/>
  <c r="R103" i="28"/>
  <c r="C11" i="33"/>
  <c r="E10" i="32"/>
  <c r="E12" i="32"/>
  <c r="G20" i="32"/>
  <c r="I12" i="32"/>
  <c r="I13" i="32" s="1"/>
  <c r="I14" i="32" s="1"/>
  <c r="I15" i="32" s="1"/>
  <c r="I16" i="32" s="1"/>
  <c r="I17" i="32" s="1"/>
  <c r="I18" i="32" s="1"/>
  <c r="I19" i="32" s="1"/>
  <c r="I10" i="32"/>
  <c r="I9" i="32" s="1"/>
  <c r="I8" i="32" s="1"/>
  <c r="I7" i="32" s="1"/>
  <c r="I6" i="32" s="1"/>
  <c r="I5" i="32" s="1"/>
  <c r="I4" i="32" s="1"/>
  <c r="I3" i="32" s="1"/>
  <c r="I2" i="32" s="1"/>
  <c r="A549" i="24"/>
  <c r="N270" i="23"/>
  <c r="P258" i="23"/>
  <c r="N265" i="23"/>
  <c r="P253" i="23"/>
  <c r="A539" i="24"/>
  <c r="A531" i="24"/>
  <c r="L148" i="28"/>
  <c r="O136" i="28"/>
  <c r="A64" i="28"/>
  <c r="C60" i="28"/>
  <c r="A545" i="24"/>
  <c r="L146" i="28"/>
  <c r="O134" i="28"/>
  <c r="A550" i="24"/>
  <c r="P244" i="23"/>
  <c r="N256" i="23"/>
  <c r="A536" i="24"/>
  <c r="N271" i="23"/>
  <c r="P259" i="23"/>
  <c r="Q103" i="28"/>
  <c r="N274" i="23"/>
  <c r="P262" i="23"/>
  <c r="P111" i="28"/>
  <c r="Q109" i="28"/>
  <c r="A66" i="28"/>
  <c r="C62" i="28"/>
  <c r="L155" i="28"/>
  <c r="O143" i="28"/>
  <c r="Q11" i="32"/>
  <c r="P11" i="32" s="1"/>
  <c r="D11" i="33" s="1"/>
  <c r="G30" i="25"/>
  <c r="G493" i="24"/>
  <c r="G485" i="24"/>
  <c r="G489" i="24"/>
  <c r="G486" i="24"/>
  <c r="G482" i="24"/>
  <c r="G490" i="24"/>
  <c r="G484" i="24"/>
  <c r="G488" i="24"/>
  <c r="G492" i="24"/>
  <c r="G483" i="24"/>
  <c r="G487" i="24"/>
  <c r="G491" i="24"/>
  <c r="A553" i="24"/>
  <c r="C51" i="28"/>
  <c r="A55" i="28"/>
  <c r="P264" i="23"/>
  <c r="N276" i="23"/>
  <c r="B18" i="35"/>
  <c r="N17" i="35"/>
  <c r="M17" i="35" s="1"/>
  <c r="P263" i="23"/>
  <c r="N275" i="23"/>
  <c r="L20" i="32"/>
  <c r="L154" i="28"/>
  <c r="O142" i="28"/>
  <c r="L135" i="28"/>
  <c r="P123" i="28"/>
  <c r="S123" i="28"/>
  <c r="O123" i="28"/>
  <c r="R109" i="28"/>
  <c r="B4" i="35"/>
  <c r="N5" i="35"/>
  <c r="M5" i="35" s="1"/>
  <c r="Q105" i="28"/>
  <c r="L139" i="28"/>
  <c r="O127" i="28"/>
  <c r="P106" i="28"/>
  <c r="D13" i="32"/>
  <c r="P245" i="23"/>
  <c r="N257" i="23"/>
  <c r="P125" i="28"/>
  <c r="H20" i="32"/>
  <c r="B14" i="47" l="1"/>
  <c r="F15" i="48"/>
  <c r="M16" i="45"/>
  <c r="E15" i="45"/>
  <c r="E15" i="46" s="1"/>
  <c r="G15" i="45"/>
  <c r="F15" i="45"/>
  <c r="B15" i="45"/>
  <c r="B15" i="46" s="1"/>
  <c r="B8" i="47"/>
  <c r="B7" i="46"/>
  <c r="N8" i="46"/>
  <c r="M8" i="46" s="1"/>
  <c r="P223" i="36"/>
  <c r="R211" i="36"/>
  <c r="G14" i="48"/>
  <c r="G15" i="48" s="1"/>
  <c r="R212" i="36"/>
  <c r="P224" i="36"/>
  <c r="E14" i="48"/>
  <c r="E15" i="48" s="1"/>
  <c r="E13" i="47"/>
  <c r="F13" i="47" s="1"/>
  <c r="P230" i="36"/>
  <c r="R218" i="36"/>
  <c r="F14" i="46"/>
  <c r="F15" i="46" s="1"/>
  <c r="B14" i="48"/>
  <c r="F337" i="40"/>
  <c r="F335" i="40"/>
  <c r="F333" i="40"/>
  <c r="F331" i="40"/>
  <c r="F329" i="40"/>
  <c r="F327" i="40"/>
  <c r="F336" i="40"/>
  <c r="F334" i="40"/>
  <c r="F332" i="40"/>
  <c r="F330" i="40"/>
  <c r="F328" i="40"/>
  <c r="F326" i="40"/>
  <c r="E37" i="36"/>
  <c r="G14" i="46"/>
  <c r="G15" i="46" s="1"/>
  <c r="P217" i="36"/>
  <c r="R205" i="36"/>
  <c r="A492" i="40"/>
  <c r="R207" i="36"/>
  <c r="P219" i="36"/>
  <c r="P213" i="36"/>
  <c r="R201" i="36"/>
  <c r="P226" i="36"/>
  <c r="R214" i="36"/>
  <c r="C14" i="47"/>
  <c r="C15" i="46"/>
  <c r="R208" i="36"/>
  <c r="P220" i="36"/>
  <c r="R216" i="36"/>
  <c r="P228" i="36"/>
  <c r="D8" i="47"/>
  <c r="D7" i="46"/>
  <c r="F10" i="47"/>
  <c r="B6" i="48"/>
  <c r="N7" i="48"/>
  <c r="M7" i="48" s="1"/>
  <c r="A490" i="40"/>
  <c r="N13" i="46"/>
  <c r="M13" i="46" s="1"/>
  <c r="P227" i="36"/>
  <c r="R215" i="36"/>
  <c r="C8" i="47"/>
  <c r="C7" i="46"/>
  <c r="P222" i="36"/>
  <c r="R210" i="36"/>
  <c r="D14" i="47"/>
  <c r="D15" i="46"/>
  <c r="A482" i="40"/>
  <c r="P209" i="36"/>
  <c r="R197" i="36"/>
  <c r="A491" i="40"/>
  <c r="B19" i="35"/>
  <c r="N18" i="35"/>
  <c r="M18" i="35" s="1"/>
  <c r="D14" i="32"/>
  <c r="Q127" i="28"/>
  <c r="R123" i="28"/>
  <c r="L147" i="28"/>
  <c r="P135" i="28"/>
  <c r="O135" i="28"/>
  <c r="N287" i="23"/>
  <c r="P275" i="23"/>
  <c r="R125" i="28"/>
  <c r="Q134" i="28"/>
  <c r="A68" i="28"/>
  <c r="C64" i="28"/>
  <c r="A551" i="24"/>
  <c r="N282" i="23"/>
  <c r="P270" i="23"/>
  <c r="S119" i="28"/>
  <c r="G21" i="32"/>
  <c r="C12" i="33"/>
  <c r="E13" i="32"/>
  <c r="R120" i="28"/>
  <c r="L144" i="28"/>
  <c r="O132" i="28"/>
  <c r="B12" i="33"/>
  <c r="C13" i="32"/>
  <c r="S125" i="28"/>
  <c r="R137" i="28"/>
  <c r="P121" i="28"/>
  <c r="L162" i="28"/>
  <c r="O150" i="28"/>
  <c r="Q118" i="28"/>
  <c r="R118" i="28"/>
  <c r="L200" i="28"/>
  <c r="O188" i="28"/>
  <c r="P272" i="23"/>
  <c r="N284" i="23"/>
  <c r="L151" i="28"/>
  <c r="O139" i="28"/>
  <c r="H21" i="32"/>
  <c r="S127" i="28"/>
  <c r="R115" i="28"/>
  <c r="B3" i="35"/>
  <c r="N4" i="35"/>
  <c r="M4" i="35" s="1"/>
  <c r="Q123" i="28"/>
  <c r="L166" i="28"/>
  <c r="O154" i="28"/>
  <c r="P276" i="23"/>
  <c r="N288" i="23"/>
  <c r="G31" i="25"/>
  <c r="G501" i="24"/>
  <c r="G502" i="24"/>
  <c r="G498" i="24"/>
  <c r="G497" i="24"/>
  <c r="G505" i="24"/>
  <c r="G494" i="24"/>
  <c r="G504" i="24"/>
  <c r="G496" i="24"/>
  <c r="G503" i="24"/>
  <c r="G499" i="24"/>
  <c r="G495" i="24"/>
  <c r="G500" i="24"/>
  <c r="N286" i="23"/>
  <c r="P274" i="23"/>
  <c r="R117" i="28"/>
  <c r="A548" i="24"/>
  <c r="Q136" i="28"/>
  <c r="P265" i="23"/>
  <c r="N277" i="23"/>
  <c r="Q125" i="28"/>
  <c r="C10" i="33"/>
  <c r="E9" i="32"/>
  <c r="E11" i="33"/>
  <c r="O153" i="28"/>
  <c r="L165" i="28"/>
  <c r="A552" i="24"/>
  <c r="O133" i="28"/>
  <c r="R133" i="28"/>
  <c r="Q133" i="28"/>
  <c r="L145" i="28"/>
  <c r="S121" i="28"/>
  <c r="S130" i="28"/>
  <c r="Q138" i="28"/>
  <c r="A547" i="24"/>
  <c r="N290" i="23"/>
  <c r="P278" i="23"/>
  <c r="L21" i="32"/>
  <c r="A59" i="28"/>
  <c r="C55" i="28"/>
  <c r="Q135" i="28" s="1"/>
  <c r="P115" i="28"/>
  <c r="P271" i="23"/>
  <c r="N283" i="23"/>
  <c r="P256" i="23"/>
  <c r="N268" i="23"/>
  <c r="P134" i="28"/>
  <c r="R136" i="28"/>
  <c r="L160" i="28"/>
  <c r="O148" i="28"/>
  <c r="A543" i="24"/>
  <c r="S115" i="28"/>
  <c r="F21" i="32"/>
  <c r="S120" i="28"/>
  <c r="O149" i="28"/>
  <c r="L161" i="28"/>
  <c r="S137" i="28"/>
  <c r="Q115" i="28"/>
  <c r="A69" i="28"/>
  <c r="C65" i="28"/>
  <c r="Q121" i="28"/>
  <c r="K21" i="32"/>
  <c r="N273" i="23"/>
  <c r="P261" i="23"/>
  <c r="S138" i="28"/>
  <c r="R138" i="28"/>
  <c r="P118" i="28"/>
  <c r="P257" i="23"/>
  <c r="N269" i="23"/>
  <c r="P126" i="28"/>
  <c r="Q122" i="28"/>
  <c r="R129" i="28"/>
  <c r="S117" i="28"/>
  <c r="R126" i="28"/>
  <c r="S126" i="28"/>
  <c r="R124" i="28"/>
  <c r="Q129" i="28"/>
  <c r="Q126" i="28"/>
  <c r="P117" i="28"/>
  <c r="P122" i="28"/>
  <c r="P124" i="28"/>
  <c r="Q124" i="28"/>
  <c r="Q128" i="28"/>
  <c r="S128" i="28"/>
  <c r="S129" i="28"/>
  <c r="R128" i="28"/>
  <c r="R122" i="28"/>
  <c r="S122" i="28"/>
  <c r="S124" i="28"/>
  <c r="P128" i="28"/>
  <c r="Q116" i="28"/>
  <c r="P129" i="28"/>
  <c r="P119" i="28"/>
  <c r="L167" i="28"/>
  <c r="O155" i="28"/>
  <c r="A70" i="28"/>
  <c r="C66" i="28"/>
  <c r="P130" i="28"/>
  <c r="L158" i="28"/>
  <c r="O146" i="28"/>
  <c r="I20" i="32"/>
  <c r="Q117" i="28"/>
  <c r="Q119" i="28"/>
  <c r="Q120" i="28"/>
  <c r="P120" i="28"/>
  <c r="B10" i="33"/>
  <c r="E10" i="33" s="1"/>
  <c r="C9" i="32"/>
  <c r="Q137" i="28"/>
  <c r="D8" i="32"/>
  <c r="R119" i="28"/>
  <c r="R121" i="28"/>
  <c r="J21" i="32"/>
  <c r="P138" i="28"/>
  <c r="R116" i="28"/>
  <c r="S118" i="28"/>
  <c r="N279" i="23"/>
  <c r="P267" i="23"/>
  <c r="A544" i="24"/>
  <c r="B15" i="47" l="1"/>
  <c r="N15" i="46"/>
  <c r="M15" i="46" s="1"/>
  <c r="C7" i="47"/>
  <c r="C6" i="46"/>
  <c r="P221" i="36"/>
  <c r="R209" i="36"/>
  <c r="D15" i="47"/>
  <c r="D16" i="46"/>
  <c r="P234" i="36"/>
  <c r="R222" i="36"/>
  <c r="P240" i="36"/>
  <c r="R228" i="36"/>
  <c r="C15" i="47"/>
  <c r="C16" i="46"/>
  <c r="P242" i="36"/>
  <c r="R230" i="36"/>
  <c r="B16" i="45"/>
  <c r="B16" i="46" s="1"/>
  <c r="M17" i="45"/>
  <c r="G16" i="45"/>
  <c r="F16" i="45"/>
  <c r="E16" i="45"/>
  <c r="E16" i="46" s="1"/>
  <c r="B5" i="48"/>
  <c r="N6" i="48"/>
  <c r="M6" i="48" s="1"/>
  <c r="P225" i="36"/>
  <c r="R213" i="36"/>
  <c r="P235" i="36"/>
  <c r="R223" i="36"/>
  <c r="E14" i="47"/>
  <c r="F14" i="47" s="1"/>
  <c r="P239" i="36"/>
  <c r="R227" i="36"/>
  <c r="D7" i="47"/>
  <c r="D6" i="46"/>
  <c r="P232" i="36"/>
  <c r="R220" i="36"/>
  <c r="P229" i="36"/>
  <c r="R217" i="36"/>
  <c r="G16" i="46"/>
  <c r="B15" i="48"/>
  <c r="N14" i="48"/>
  <c r="M14" i="48" s="1"/>
  <c r="F16" i="46"/>
  <c r="G16" i="48"/>
  <c r="B7" i="47"/>
  <c r="E7" i="47" s="1"/>
  <c r="B6" i="46"/>
  <c r="N7" i="46"/>
  <c r="M7" i="46" s="1"/>
  <c r="F16" i="48"/>
  <c r="P238" i="36"/>
  <c r="R226" i="36"/>
  <c r="P231" i="36"/>
  <c r="R219" i="36"/>
  <c r="F349" i="40"/>
  <c r="F347" i="40"/>
  <c r="F345" i="40"/>
  <c r="F343" i="40"/>
  <c r="F341" i="40"/>
  <c r="F339" i="40"/>
  <c r="F348" i="40"/>
  <c r="F346" i="40"/>
  <c r="F344" i="40"/>
  <c r="F342" i="40"/>
  <c r="F340" i="40"/>
  <c r="F338" i="40"/>
  <c r="E38" i="36"/>
  <c r="E16" i="48"/>
  <c r="R224" i="36"/>
  <c r="P236" i="36"/>
  <c r="E8" i="47"/>
  <c r="N14" i="46"/>
  <c r="M14" i="46" s="1"/>
  <c r="E12" i="33"/>
  <c r="I21" i="32"/>
  <c r="P269" i="23"/>
  <c r="N281" i="23"/>
  <c r="C9" i="33"/>
  <c r="E8" i="32"/>
  <c r="N298" i="23"/>
  <c r="P286" i="23"/>
  <c r="C70" i="28"/>
  <c r="A74" i="28"/>
  <c r="N285" i="23"/>
  <c r="P273" i="23"/>
  <c r="L172" i="28"/>
  <c r="O160" i="28"/>
  <c r="L22" i="32"/>
  <c r="N302" i="23"/>
  <c r="P290" i="23"/>
  <c r="P133" i="28"/>
  <c r="P137" i="28"/>
  <c r="P277" i="23"/>
  <c r="N289" i="23"/>
  <c r="R134" i="28"/>
  <c r="R131" i="28"/>
  <c r="N3" i="35"/>
  <c r="M3" i="35" s="1"/>
  <c r="B2" i="35"/>
  <c r="N2" i="35" s="1"/>
  <c r="M2" i="35" s="1"/>
  <c r="H22" i="32"/>
  <c r="L174" i="28"/>
  <c r="O162" i="28"/>
  <c r="S131" i="28"/>
  <c r="Q132" i="28"/>
  <c r="P132" i="28"/>
  <c r="N294" i="23"/>
  <c r="P282" i="23"/>
  <c r="D15" i="32"/>
  <c r="P268" i="23"/>
  <c r="N280" i="23"/>
  <c r="J22" i="32"/>
  <c r="Q9" i="32"/>
  <c r="P9" i="32" s="1"/>
  <c r="D9" i="33" s="1"/>
  <c r="N291" i="23"/>
  <c r="P279" i="23"/>
  <c r="D7" i="32"/>
  <c r="B9" i="33"/>
  <c r="E9" i="33" s="1"/>
  <c r="C8" i="32"/>
  <c r="O167" i="28"/>
  <c r="L179" i="28"/>
  <c r="O161" i="28"/>
  <c r="L173" i="28"/>
  <c r="P283" i="23"/>
  <c r="N295" i="23"/>
  <c r="R142" i="28"/>
  <c r="R127" i="28"/>
  <c r="Q142" i="28"/>
  <c r="Q131" i="28"/>
  <c r="P127" i="28"/>
  <c r="S140" i="28"/>
  <c r="O145" i="28"/>
  <c r="R145" i="28"/>
  <c r="L157" i="28"/>
  <c r="P145" i="28"/>
  <c r="S133" i="28"/>
  <c r="F11" i="33"/>
  <c r="P136" i="28"/>
  <c r="S134" i="28"/>
  <c r="R139" i="28"/>
  <c r="L163" i="28"/>
  <c r="O151" i="28"/>
  <c r="O200" i="28"/>
  <c r="L212" i="28"/>
  <c r="Q150" i="28"/>
  <c r="Q130" i="28"/>
  <c r="R132" i="28"/>
  <c r="L156" i="28"/>
  <c r="P144" i="28"/>
  <c r="S144" i="28"/>
  <c r="O144" i="28"/>
  <c r="Q144" i="28"/>
  <c r="P131" i="28"/>
  <c r="A72" i="28"/>
  <c r="C68" i="28"/>
  <c r="N299" i="23"/>
  <c r="P287" i="23"/>
  <c r="S135" i="28"/>
  <c r="K22" i="32"/>
  <c r="C69" i="28"/>
  <c r="A73" i="28"/>
  <c r="F22" i="32"/>
  <c r="A63" i="28"/>
  <c r="C59" i="28"/>
  <c r="G22" i="32"/>
  <c r="B20" i="35"/>
  <c r="N19" i="35"/>
  <c r="M19" i="35" s="1"/>
  <c r="L170" i="28"/>
  <c r="O158" i="28"/>
  <c r="P288" i="23"/>
  <c r="N300" i="23"/>
  <c r="P284" i="23"/>
  <c r="N296" i="23"/>
  <c r="B13" i="33"/>
  <c r="C14" i="32"/>
  <c r="O165" i="28"/>
  <c r="L177" i="28"/>
  <c r="G32" i="25"/>
  <c r="G506" i="24"/>
  <c r="G517" i="24"/>
  <c r="G509" i="24"/>
  <c r="G513" i="24"/>
  <c r="G510" i="24"/>
  <c r="G514" i="24"/>
  <c r="G516" i="24"/>
  <c r="G511" i="24"/>
  <c r="G508" i="24"/>
  <c r="G512" i="24"/>
  <c r="G507" i="24"/>
  <c r="G515" i="24"/>
  <c r="L178" i="28"/>
  <c r="O166" i="28"/>
  <c r="S139" i="28"/>
  <c r="P150" i="28"/>
  <c r="F12" i="33"/>
  <c r="S132" i="28"/>
  <c r="R130" i="28"/>
  <c r="C13" i="33"/>
  <c r="E14" i="32"/>
  <c r="S136" i="28"/>
  <c r="R135" i="28"/>
  <c r="Q147" i="28"/>
  <c r="L159" i="28"/>
  <c r="P147" i="28"/>
  <c r="S147" i="28"/>
  <c r="O147" i="28"/>
  <c r="R147" i="28"/>
  <c r="Q13" i="32"/>
  <c r="P13" i="32" s="1"/>
  <c r="D13" i="33" s="1"/>
  <c r="B16" i="47" l="1"/>
  <c r="N16" i="46"/>
  <c r="M16" i="46" s="1"/>
  <c r="P250" i="36"/>
  <c r="R238" i="36"/>
  <c r="B6" i="47"/>
  <c r="B5" i="46"/>
  <c r="N6" i="46"/>
  <c r="M6" i="46" s="1"/>
  <c r="P247" i="36"/>
  <c r="R235" i="36"/>
  <c r="R225" i="36"/>
  <c r="P237" i="36"/>
  <c r="R240" i="36"/>
  <c r="P252" i="36"/>
  <c r="C6" i="47"/>
  <c r="C5" i="46"/>
  <c r="D6" i="47"/>
  <c r="D5" i="46"/>
  <c r="C16" i="47"/>
  <c r="C17" i="46"/>
  <c r="P246" i="36"/>
  <c r="R234" i="36"/>
  <c r="F8" i="47"/>
  <c r="F9" i="47"/>
  <c r="R236" i="36"/>
  <c r="P248" i="36"/>
  <c r="P243" i="36"/>
  <c r="R231" i="36"/>
  <c r="G17" i="48"/>
  <c r="B16" i="48"/>
  <c r="N15" i="48"/>
  <c r="M15" i="48" s="1"/>
  <c r="R229" i="36"/>
  <c r="P241" i="36"/>
  <c r="G17" i="45"/>
  <c r="G17" i="46" s="1"/>
  <c r="B17" i="45"/>
  <c r="B17" i="46" s="1"/>
  <c r="M18" i="45"/>
  <c r="F17" i="45"/>
  <c r="F17" i="46" s="1"/>
  <c r="E17" i="45"/>
  <c r="E17" i="48" s="1"/>
  <c r="P254" i="36"/>
  <c r="R242" i="36"/>
  <c r="F361" i="40"/>
  <c r="F359" i="40"/>
  <c r="F357" i="40"/>
  <c r="F355" i="40"/>
  <c r="F353" i="40"/>
  <c r="F351" i="40"/>
  <c r="F360" i="40"/>
  <c r="F358" i="40"/>
  <c r="F356" i="40"/>
  <c r="F354" i="40"/>
  <c r="F352" i="40"/>
  <c r="F350" i="40"/>
  <c r="E39" i="36"/>
  <c r="P244" i="36"/>
  <c r="R232" i="36"/>
  <c r="P251" i="36"/>
  <c r="R239" i="36"/>
  <c r="B4" i="48"/>
  <c r="N5" i="48"/>
  <c r="M5" i="48" s="1"/>
  <c r="D16" i="47"/>
  <c r="D17" i="46"/>
  <c r="P233" i="36"/>
  <c r="R221" i="36"/>
  <c r="E15" i="47"/>
  <c r="F15" i="47" s="1"/>
  <c r="Q8" i="32"/>
  <c r="P8" i="32" s="1"/>
  <c r="D8" i="33" s="1"/>
  <c r="C14" i="33"/>
  <c r="E15" i="32"/>
  <c r="G23" i="32"/>
  <c r="F23" i="32"/>
  <c r="K23" i="32"/>
  <c r="O212" i="28"/>
  <c r="L224" i="28"/>
  <c r="L191" i="28"/>
  <c r="O179" i="28"/>
  <c r="F10" i="33"/>
  <c r="N306" i="23"/>
  <c r="P294" i="23"/>
  <c r="P139" i="28"/>
  <c r="P289" i="23"/>
  <c r="N301" i="23"/>
  <c r="L23" i="32"/>
  <c r="C74" i="28"/>
  <c r="A78" i="28"/>
  <c r="N293" i="23"/>
  <c r="P281" i="23"/>
  <c r="L190" i="28"/>
  <c r="O178" i="28"/>
  <c r="O177" i="28"/>
  <c r="L189" i="28"/>
  <c r="B14" i="33"/>
  <c r="C15" i="32"/>
  <c r="P300" i="23"/>
  <c r="N312" i="23"/>
  <c r="P148" i="28"/>
  <c r="Q148" i="28"/>
  <c r="R149" i="28"/>
  <c r="R143" i="28"/>
  <c r="Q146" i="28"/>
  <c r="S146" i="28"/>
  <c r="R141" i="28"/>
  <c r="R140" i="28"/>
  <c r="R150" i="28"/>
  <c r="P140" i="28"/>
  <c r="P143" i="28"/>
  <c r="P142" i="28"/>
  <c r="Q143" i="28"/>
  <c r="Q149" i="28"/>
  <c r="S149" i="28"/>
  <c r="P146" i="28"/>
  <c r="Q141" i="28"/>
  <c r="R148" i="28"/>
  <c r="P149" i="28"/>
  <c r="R146" i="28"/>
  <c r="S150" i="28"/>
  <c r="Q139" i="28"/>
  <c r="S148" i="28"/>
  <c r="C73" i="28"/>
  <c r="A77" i="28"/>
  <c r="R144" i="28"/>
  <c r="L168" i="28"/>
  <c r="O156" i="28"/>
  <c r="S143" i="28"/>
  <c r="S141" i="28"/>
  <c r="O157" i="28"/>
  <c r="L169" i="28"/>
  <c r="S145" i="28"/>
  <c r="N307" i="23"/>
  <c r="P295" i="23"/>
  <c r="O173" i="28"/>
  <c r="L185" i="28"/>
  <c r="D6" i="32"/>
  <c r="P291" i="23"/>
  <c r="N303" i="23"/>
  <c r="J23" i="32"/>
  <c r="L186" i="28"/>
  <c r="O174" i="28"/>
  <c r="L184" i="28"/>
  <c r="O172" i="28"/>
  <c r="N310" i="23"/>
  <c r="P298" i="23"/>
  <c r="G33" i="25"/>
  <c r="G518" i="24"/>
  <c r="G522" i="24"/>
  <c r="G525" i="24"/>
  <c r="G529" i="24"/>
  <c r="G526" i="24"/>
  <c r="G521" i="24"/>
  <c r="G523" i="24"/>
  <c r="G520" i="24"/>
  <c r="G527" i="24"/>
  <c r="G528" i="24"/>
  <c r="G519" i="24"/>
  <c r="G524" i="24"/>
  <c r="E13" i="33"/>
  <c r="F13" i="33" s="1"/>
  <c r="L182" i="28"/>
  <c r="O170" i="28"/>
  <c r="B21" i="35"/>
  <c r="N20" i="35"/>
  <c r="M20" i="35" s="1"/>
  <c r="A67" i="28"/>
  <c r="C63" i="28"/>
  <c r="O163" i="28"/>
  <c r="L175" i="28"/>
  <c r="Q145" i="28"/>
  <c r="S142" i="28"/>
  <c r="P280" i="23"/>
  <c r="N292" i="23"/>
  <c r="Q15" i="32"/>
  <c r="P15" i="32" s="1"/>
  <c r="D15" i="33" s="1"/>
  <c r="D16" i="32"/>
  <c r="P141" i="28"/>
  <c r="R162" i="28"/>
  <c r="H23" i="32"/>
  <c r="N314" i="23"/>
  <c r="P302" i="23"/>
  <c r="P285" i="23"/>
  <c r="N297" i="23"/>
  <c r="C8" i="33"/>
  <c r="E7" i="32"/>
  <c r="Q159" i="28"/>
  <c r="L171" i="28"/>
  <c r="P159" i="28"/>
  <c r="S159" i="28"/>
  <c r="O159" i="28"/>
  <c r="R159" i="28"/>
  <c r="P296" i="23"/>
  <c r="N308" i="23"/>
  <c r="N311" i="23"/>
  <c r="P299" i="23"/>
  <c r="A76" i="28"/>
  <c r="C72" i="28"/>
  <c r="B8" i="33"/>
  <c r="C7" i="32"/>
  <c r="Q14" i="32"/>
  <c r="P14" i="32" s="1"/>
  <c r="D14" i="33" s="1"/>
  <c r="P162" i="28"/>
  <c r="S152" i="28"/>
  <c r="S160" i="28"/>
  <c r="I22" i="32"/>
  <c r="B17" i="47" l="1"/>
  <c r="D18" i="46"/>
  <c r="R251" i="36"/>
  <c r="P263" i="36"/>
  <c r="P245" i="36"/>
  <c r="R233" i="36"/>
  <c r="R244" i="36"/>
  <c r="P256" i="36"/>
  <c r="F17" i="48"/>
  <c r="P258" i="36"/>
  <c r="R246" i="36"/>
  <c r="D5" i="47"/>
  <c r="D4" i="46"/>
  <c r="C5" i="47"/>
  <c r="C4" i="46"/>
  <c r="R252" i="36"/>
  <c r="P264" i="36"/>
  <c r="E6" i="47"/>
  <c r="E16" i="47"/>
  <c r="F16" i="47" s="1"/>
  <c r="N16" i="48"/>
  <c r="M16" i="48" s="1"/>
  <c r="B17" i="48"/>
  <c r="R243" i="36"/>
  <c r="P255" i="36"/>
  <c r="P249" i="36"/>
  <c r="R237" i="36"/>
  <c r="E17" i="46"/>
  <c r="N17" i="46" s="1"/>
  <c r="M17" i="46" s="1"/>
  <c r="B3" i="48"/>
  <c r="N4" i="48"/>
  <c r="M4" i="48" s="1"/>
  <c r="F373" i="40"/>
  <c r="F372" i="40"/>
  <c r="F371" i="40"/>
  <c r="F365" i="40"/>
  <c r="F364" i="40"/>
  <c r="F363" i="40"/>
  <c r="F369" i="40"/>
  <c r="E40" i="36"/>
  <c r="F368" i="40"/>
  <c r="F366" i="40"/>
  <c r="F367" i="40"/>
  <c r="F362" i="40"/>
  <c r="F370" i="40"/>
  <c r="P266" i="36"/>
  <c r="R254" i="36"/>
  <c r="F18" i="45"/>
  <c r="F18" i="46" s="1"/>
  <c r="B18" i="45"/>
  <c r="B18" i="46" s="1"/>
  <c r="M19" i="45"/>
  <c r="G18" i="45"/>
  <c r="G18" i="46" s="1"/>
  <c r="E18" i="45"/>
  <c r="E18" i="48" s="1"/>
  <c r="P253" i="36"/>
  <c r="R241" i="36"/>
  <c r="R248" i="36"/>
  <c r="P260" i="36"/>
  <c r="R247" i="36"/>
  <c r="P259" i="36"/>
  <c r="P262" i="36"/>
  <c r="R250" i="36"/>
  <c r="G18" i="48"/>
  <c r="C17" i="47"/>
  <c r="C18" i="46"/>
  <c r="B5" i="47"/>
  <c r="E5" i="47" s="1"/>
  <c r="B4" i="46"/>
  <c r="N5" i="46"/>
  <c r="M5" i="46" s="1"/>
  <c r="B7" i="33"/>
  <c r="C6" i="32"/>
  <c r="N323" i="23"/>
  <c r="P311" i="23"/>
  <c r="R161" i="28"/>
  <c r="Q151" i="28"/>
  <c r="Q158" i="28"/>
  <c r="R151" i="28"/>
  <c r="P158" i="28"/>
  <c r="S165" i="28"/>
  <c r="P152" i="28"/>
  <c r="P161" i="28"/>
  <c r="R153" i="28"/>
  <c r="S151" i="28"/>
  <c r="R158" i="28"/>
  <c r="S158" i="28"/>
  <c r="L194" i="28"/>
  <c r="O182" i="28"/>
  <c r="Q154" i="28"/>
  <c r="S162" i="28"/>
  <c r="J24" i="32"/>
  <c r="Q7" i="32"/>
  <c r="P7" i="32" s="1"/>
  <c r="D7" i="33" s="1"/>
  <c r="Q173" i="28"/>
  <c r="Q157" i="28"/>
  <c r="S156" i="28"/>
  <c r="P154" i="28"/>
  <c r="R155" i="28"/>
  <c r="S155" i="28"/>
  <c r="N324" i="23"/>
  <c r="P312" i="23"/>
  <c r="L202" i="28"/>
  <c r="O190" i="28"/>
  <c r="P293" i="23"/>
  <c r="N305" i="23"/>
  <c r="P301" i="23"/>
  <c r="N313" i="23"/>
  <c r="N318" i="23"/>
  <c r="P306" i="23"/>
  <c r="L203" i="28"/>
  <c r="O191" i="28"/>
  <c r="C15" i="33"/>
  <c r="E16" i="32"/>
  <c r="E8" i="33"/>
  <c r="P308" i="23"/>
  <c r="N320" i="23"/>
  <c r="S171" i="28"/>
  <c r="O171" i="28"/>
  <c r="R171" i="28"/>
  <c r="L183" i="28"/>
  <c r="P292" i="23"/>
  <c r="N304" i="23"/>
  <c r="Q161" i="28"/>
  <c r="S154" i="28"/>
  <c r="S163" i="28"/>
  <c r="A71" i="28"/>
  <c r="C67" i="28"/>
  <c r="S167" i="28" s="1"/>
  <c r="S170" i="28"/>
  <c r="G34" i="25"/>
  <c r="G534" i="24"/>
  <c r="G530" i="24"/>
  <c r="G537" i="24"/>
  <c r="G538" i="24"/>
  <c r="G533" i="24"/>
  <c r="G541" i="24"/>
  <c r="G536" i="24"/>
  <c r="G540" i="24"/>
  <c r="G531" i="24"/>
  <c r="G532" i="24"/>
  <c r="G535" i="24"/>
  <c r="G539" i="24"/>
  <c r="Q172" i="28"/>
  <c r="L196" i="28"/>
  <c r="O184" i="28"/>
  <c r="P174" i="28"/>
  <c r="D5" i="32"/>
  <c r="S161" i="28"/>
  <c r="R173" i="28"/>
  <c r="R157" i="28"/>
  <c r="Q156" i="28"/>
  <c r="P156" i="28"/>
  <c r="Q155" i="28"/>
  <c r="P155" i="28"/>
  <c r="P164" i="28"/>
  <c r="Q160" i="28"/>
  <c r="Q162" i="28"/>
  <c r="K24" i="32"/>
  <c r="G24" i="32"/>
  <c r="A80" i="28"/>
  <c r="C76" i="28"/>
  <c r="N309" i="23"/>
  <c r="P297" i="23"/>
  <c r="R163" i="28"/>
  <c r="P163" i="28"/>
  <c r="P170" i="28"/>
  <c r="R172" i="28"/>
  <c r="P172" i="28"/>
  <c r="R174" i="28"/>
  <c r="L198" i="28"/>
  <c r="O186" i="28"/>
  <c r="N315" i="23"/>
  <c r="P303" i="23"/>
  <c r="P173" i="28"/>
  <c r="P157" i="28"/>
  <c r="R154" i="28"/>
  <c r="R156" i="28"/>
  <c r="P168" i="28"/>
  <c r="L180" i="28"/>
  <c r="S168" i="28"/>
  <c r="O168" i="28"/>
  <c r="R168" i="28"/>
  <c r="Q168" i="28"/>
  <c r="C77" i="28"/>
  <c r="A81" i="28"/>
  <c r="R164" i="28"/>
  <c r="Q164" i="28"/>
  <c r="B15" i="33"/>
  <c r="C16" i="32"/>
  <c r="L201" i="28"/>
  <c r="O189" i="28"/>
  <c r="C78" i="28"/>
  <c r="A82" i="28"/>
  <c r="L24" i="32"/>
  <c r="Q153" i="28"/>
  <c r="O224" i="28"/>
  <c r="L236" i="28"/>
  <c r="P160" i="28"/>
  <c r="I23" i="32"/>
  <c r="C7" i="33"/>
  <c r="E6" i="32"/>
  <c r="N326" i="23"/>
  <c r="P314" i="23"/>
  <c r="H24" i="32"/>
  <c r="D17" i="32"/>
  <c r="Q16" i="32"/>
  <c r="P16" i="32" s="1"/>
  <c r="D16" i="33" s="1"/>
  <c r="O175" i="28"/>
  <c r="L187" i="28"/>
  <c r="Q163" i="28"/>
  <c r="B22" i="35"/>
  <c r="N21" i="35"/>
  <c r="M21" i="35" s="1"/>
  <c r="Q170" i="28"/>
  <c r="N322" i="23"/>
  <c r="P310" i="23"/>
  <c r="R160" i="28"/>
  <c r="Q174" i="28"/>
  <c r="Q167" i="28"/>
  <c r="L197" i="28"/>
  <c r="O185" i="28"/>
  <c r="S173" i="28"/>
  <c r="N319" i="23"/>
  <c r="P307" i="23"/>
  <c r="S169" i="28"/>
  <c r="O169" i="28"/>
  <c r="R169" i="28"/>
  <c r="Q169" i="28"/>
  <c r="L181" i="28"/>
  <c r="P169" i="28"/>
  <c r="S157" i="28"/>
  <c r="P151" i="28"/>
  <c r="P153" i="28"/>
  <c r="Q152" i="28"/>
  <c r="S164" i="28"/>
  <c r="S153" i="28"/>
  <c r="E14" i="33"/>
  <c r="F14" i="33" s="1"/>
  <c r="F24" i="32"/>
  <c r="B18" i="47" l="1"/>
  <c r="E41" i="36"/>
  <c r="F375" i="40"/>
  <c r="F377" i="40"/>
  <c r="F380" i="40"/>
  <c r="F379" i="40"/>
  <c r="F381" i="40"/>
  <c r="F376" i="40"/>
  <c r="F378" i="40"/>
  <c r="F385" i="40"/>
  <c r="F374" i="40"/>
  <c r="F383" i="40"/>
  <c r="F382" i="40"/>
  <c r="F384" i="40"/>
  <c r="P261" i="36"/>
  <c r="R249" i="36"/>
  <c r="F6" i="47"/>
  <c r="F7" i="47"/>
  <c r="D17" i="47"/>
  <c r="C18" i="47"/>
  <c r="C19" i="46"/>
  <c r="P274" i="36"/>
  <c r="R262" i="36"/>
  <c r="N17" i="48"/>
  <c r="M17" i="48" s="1"/>
  <c r="B18" i="48"/>
  <c r="C4" i="47"/>
  <c r="C3" i="46"/>
  <c r="D4" i="47"/>
  <c r="D3" i="46"/>
  <c r="P270" i="36"/>
  <c r="R258" i="36"/>
  <c r="R263" i="36"/>
  <c r="P275" i="36"/>
  <c r="F5" i="47"/>
  <c r="R260" i="36"/>
  <c r="P272" i="36"/>
  <c r="B2" i="48"/>
  <c r="N2" i="48" s="1"/>
  <c r="M2" i="48" s="1"/>
  <c r="N3" i="48"/>
  <c r="M3" i="48" s="1"/>
  <c r="E17" i="47"/>
  <c r="F17" i="47" s="1"/>
  <c r="B4" i="47"/>
  <c r="E4" i="47" s="1"/>
  <c r="N4" i="46"/>
  <c r="M4" i="46" s="1"/>
  <c r="B3" i="46"/>
  <c r="R259" i="36"/>
  <c r="P271" i="36"/>
  <c r="P265" i="36"/>
  <c r="R253" i="36"/>
  <c r="M20" i="45"/>
  <c r="E19" i="45"/>
  <c r="E19" i="48" s="1"/>
  <c r="B19" i="45"/>
  <c r="B19" i="46" s="1"/>
  <c r="G19" i="45"/>
  <c r="G19" i="48" s="1"/>
  <c r="F19" i="45"/>
  <c r="F19" i="46" s="1"/>
  <c r="P278" i="36"/>
  <c r="R266" i="36"/>
  <c r="E18" i="46"/>
  <c r="E19" i="46" s="1"/>
  <c r="R255" i="36"/>
  <c r="P267" i="36"/>
  <c r="R264" i="36"/>
  <c r="P276" i="36"/>
  <c r="F18" i="48"/>
  <c r="F19" i="48" s="1"/>
  <c r="R256" i="36"/>
  <c r="P268" i="36"/>
  <c r="P257" i="36"/>
  <c r="R245" i="36"/>
  <c r="D19" i="46"/>
  <c r="E7" i="33"/>
  <c r="L193" i="28"/>
  <c r="O181" i="28"/>
  <c r="Q181" i="28"/>
  <c r="U182" i="28" s="1"/>
  <c r="C6" i="33"/>
  <c r="E5" i="32"/>
  <c r="I24" i="32"/>
  <c r="L215" i="28"/>
  <c r="O203" i="28"/>
  <c r="N325" i="23"/>
  <c r="P313" i="23"/>
  <c r="J25" i="32"/>
  <c r="F25" i="32"/>
  <c r="O197" i="28"/>
  <c r="L209" i="28"/>
  <c r="L199" i="28"/>
  <c r="O187" i="28"/>
  <c r="H25" i="32"/>
  <c r="L213" i="28"/>
  <c r="O201" i="28"/>
  <c r="C81" i="28"/>
  <c r="A85" i="28"/>
  <c r="L210" i="28"/>
  <c r="O198" i="28"/>
  <c r="N321" i="23"/>
  <c r="P309" i="23"/>
  <c r="R184" i="28"/>
  <c r="R170" i="28"/>
  <c r="L195" i="28"/>
  <c r="O183" i="28"/>
  <c r="R183" i="28"/>
  <c r="P171" i="28"/>
  <c r="F8" i="33"/>
  <c r="F9" i="33"/>
  <c r="Q179" i="28"/>
  <c r="U180" i="28" s="1"/>
  <c r="R167" i="28"/>
  <c r="S172" i="28"/>
  <c r="Q182" i="28"/>
  <c r="P167" i="28"/>
  <c r="S166" i="28"/>
  <c r="C82" i="28"/>
  <c r="A86" i="28"/>
  <c r="G35" i="25"/>
  <c r="G553" i="24"/>
  <c r="G550" i="24"/>
  <c r="G542" i="24"/>
  <c r="G546" i="24"/>
  <c r="G549" i="24"/>
  <c r="G545" i="24"/>
  <c r="G547" i="24"/>
  <c r="G552" i="24"/>
  <c r="G548" i="24"/>
  <c r="G544" i="24"/>
  <c r="G543" i="24"/>
  <c r="G551" i="24"/>
  <c r="A75" i="28"/>
  <c r="C71" i="28"/>
  <c r="R181" i="28" s="1"/>
  <c r="P319" i="23"/>
  <c r="N331" i="23"/>
  <c r="B23" i="35"/>
  <c r="N22" i="35"/>
  <c r="M22" i="35" s="1"/>
  <c r="B16" i="33"/>
  <c r="C17" i="32"/>
  <c r="K25" i="32"/>
  <c r="Q6" i="32"/>
  <c r="P6" i="32" s="1"/>
  <c r="D6" i="33" s="1"/>
  <c r="O196" i="28"/>
  <c r="L208" i="28"/>
  <c r="Q171" i="28"/>
  <c r="L214" i="28"/>
  <c r="O202" i="28"/>
  <c r="N336" i="23"/>
  <c r="P324" i="23"/>
  <c r="P176" i="28"/>
  <c r="S174" i="28"/>
  <c r="U174" i="28" s="1"/>
  <c r="S182" i="28"/>
  <c r="Q166" i="28"/>
  <c r="R165" i="28"/>
  <c r="P166" i="28"/>
  <c r="R166" i="28"/>
  <c r="P323" i="23"/>
  <c r="N335" i="23"/>
  <c r="G25" i="32"/>
  <c r="P304" i="23"/>
  <c r="N316" i="23"/>
  <c r="N334" i="23"/>
  <c r="P322" i="23"/>
  <c r="D18" i="32"/>
  <c r="P326" i="23"/>
  <c r="N338" i="23"/>
  <c r="O236" i="28"/>
  <c r="L248" i="28"/>
  <c r="L25" i="32"/>
  <c r="E15" i="33"/>
  <c r="F15" i="33" s="1"/>
  <c r="Q180" i="28"/>
  <c r="L192" i="28"/>
  <c r="P180" i="28"/>
  <c r="S180" i="28"/>
  <c r="O180" i="28"/>
  <c r="R180" i="28"/>
  <c r="N327" i="23"/>
  <c r="P315" i="23"/>
  <c r="A84" i="28"/>
  <c r="C80" i="28"/>
  <c r="D4" i="32"/>
  <c r="U173" i="28"/>
  <c r="N332" i="23"/>
  <c r="P320" i="23"/>
  <c r="C16" i="33"/>
  <c r="E17" i="32"/>
  <c r="P318" i="23"/>
  <c r="N330" i="23"/>
  <c r="N317" i="23"/>
  <c r="P305" i="23"/>
  <c r="R178" i="28"/>
  <c r="O194" i="28"/>
  <c r="L206" i="28"/>
  <c r="P165" i="28"/>
  <c r="Q165" i="28"/>
  <c r="B6" i="33"/>
  <c r="E6" i="33" s="1"/>
  <c r="C5" i="32"/>
  <c r="G20" i="48" l="1"/>
  <c r="B19" i="47"/>
  <c r="D20" i="46"/>
  <c r="R268" i="36"/>
  <c r="P280" i="36"/>
  <c r="R267" i="36"/>
  <c r="P279" i="36"/>
  <c r="P290" i="36"/>
  <c r="R278" i="36"/>
  <c r="R271" i="36"/>
  <c r="P283" i="36"/>
  <c r="R275" i="36"/>
  <c r="P287" i="36"/>
  <c r="P282" i="36"/>
  <c r="R270" i="36"/>
  <c r="P286" i="36"/>
  <c r="R274" i="36"/>
  <c r="G19" i="46"/>
  <c r="G20" i="46" s="1"/>
  <c r="D18" i="47"/>
  <c r="R276" i="36"/>
  <c r="P288" i="36"/>
  <c r="B20" i="45"/>
  <c r="B20" i="46" s="1"/>
  <c r="E20" i="45"/>
  <c r="E20" i="48" s="1"/>
  <c r="M21" i="45"/>
  <c r="G20" i="45"/>
  <c r="F20" i="45"/>
  <c r="F20" i="46" s="1"/>
  <c r="R272" i="36"/>
  <c r="P284" i="36"/>
  <c r="D3" i="47"/>
  <c r="D2" i="46"/>
  <c r="D2" i="47" s="1"/>
  <c r="B19" i="48"/>
  <c r="N18" i="48"/>
  <c r="M18" i="48" s="1"/>
  <c r="N18" i="46"/>
  <c r="M18" i="46" s="1"/>
  <c r="F20" i="48"/>
  <c r="E20" i="46"/>
  <c r="B3" i="47"/>
  <c r="N3" i="46"/>
  <c r="M3" i="46" s="1"/>
  <c r="B2" i="46"/>
  <c r="C19" i="47"/>
  <c r="C20" i="46"/>
  <c r="P273" i="36"/>
  <c r="R261" i="36"/>
  <c r="E18" i="47"/>
  <c r="F18" i="47" s="1"/>
  <c r="P269" i="36"/>
  <c r="R257" i="36"/>
  <c r="P277" i="36"/>
  <c r="R265" i="36"/>
  <c r="C3" i="47"/>
  <c r="C2" i="46"/>
  <c r="C2" i="47" s="1"/>
  <c r="E42" i="36"/>
  <c r="F389" i="40"/>
  <c r="F397" i="40"/>
  <c r="F387" i="40"/>
  <c r="F388" i="40"/>
  <c r="F391" i="40"/>
  <c r="F392" i="40"/>
  <c r="F393" i="40"/>
  <c r="F390" i="40"/>
  <c r="F386" i="40"/>
  <c r="F394" i="40"/>
  <c r="F396" i="40"/>
  <c r="F395" i="40"/>
  <c r="Q17" i="32"/>
  <c r="P17" i="32" s="1"/>
  <c r="D17" i="33" s="1"/>
  <c r="N342" i="23"/>
  <c r="P330" i="23"/>
  <c r="D3" i="32"/>
  <c r="G36" i="25"/>
  <c r="G564" i="24"/>
  <c r="G562" i="24"/>
  <c r="G560" i="24"/>
  <c r="G558" i="24"/>
  <c r="G556" i="24"/>
  <c r="G554" i="24"/>
  <c r="G565" i="24"/>
  <c r="G563" i="24"/>
  <c r="G561" i="24"/>
  <c r="G559" i="24"/>
  <c r="G557" i="24"/>
  <c r="G555" i="24"/>
  <c r="L225" i="28"/>
  <c r="O213" i="28"/>
  <c r="L211" i="28"/>
  <c r="O199" i="28"/>
  <c r="J26" i="32"/>
  <c r="N337" i="23"/>
  <c r="P325" i="23"/>
  <c r="I25" i="32"/>
  <c r="L205" i="28"/>
  <c r="O193" i="28"/>
  <c r="L260" i="28"/>
  <c r="O248" i="28"/>
  <c r="P334" i="23"/>
  <c r="N346" i="23"/>
  <c r="O208" i="28"/>
  <c r="L220" i="28"/>
  <c r="N333" i="23"/>
  <c r="P321" i="23"/>
  <c r="L222" i="28"/>
  <c r="O210" i="28"/>
  <c r="H26" i="32"/>
  <c r="F7" i="33"/>
  <c r="C5" i="33"/>
  <c r="E4" i="32"/>
  <c r="L226" i="28"/>
  <c r="O214" i="28"/>
  <c r="P331" i="23"/>
  <c r="N343" i="23"/>
  <c r="A88" i="28"/>
  <c r="C84" i="28"/>
  <c r="P327" i="23"/>
  <c r="N339" i="23"/>
  <c r="D19" i="32"/>
  <c r="G26" i="32"/>
  <c r="B17" i="33"/>
  <c r="E17" i="33" s="1"/>
  <c r="C18" i="32"/>
  <c r="S184" i="28"/>
  <c r="Q178" i="28"/>
  <c r="P186" i="28"/>
  <c r="S177" i="28"/>
  <c r="Q175" i="28"/>
  <c r="Q177" i="28"/>
  <c r="U178" i="28" s="1"/>
  <c r="P184" i="28"/>
  <c r="Q186" i="28"/>
  <c r="R179" i="28"/>
  <c r="S186" i="28"/>
  <c r="Q176" i="28"/>
  <c r="U177" i="28" s="1"/>
  <c r="S178" i="28"/>
  <c r="S175" i="28"/>
  <c r="U175" i="28" s="1"/>
  <c r="P175" i="28"/>
  <c r="R185" i="28"/>
  <c r="P179" i="28"/>
  <c r="R177" i="28"/>
  <c r="Q185" i="28"/>
  <c r="P178" i="28"/>
  <c r="S179" i="28"/>
  <c r="P182" i="28"/>
  <c r="R182" i="28"/>
  <c r="P177" i="28"/>
  <c r="R186" i="28"/>
  <c r="R175" i="28"/>
  <c r="S185" i="28"/>
  <c r="P185" i="28"/>
  <c r="C86" i="28"/>
  <c r="A90" i="28"/>
  <c r="P183" i="28"/>
  <c r="S183" i="28"/>
  <c r="L227" i="28"/>
  <c r="O215" i="28"/>
  <c r="L218" i="28"/>
  <c r="O206" i="28"/>
  <c r="C17" i="33"/>
  <c r="E18" i="32"/>
  <c r="P335" i="23"/>
  <c r="N347" i="23"/>
  <c r="K26" i="32"/>
  <c r="B5" i="33"/>
  <c r="C4" i="32"/>
  <c r="Q4" i="32" s="1"/>
  <c r="P4" i="32" s="1"/>
  <c r="D4" i="33" s="1"/>
  <c r="N329" i="23"/>
  <c r="P317" i="23"/>
  <c r="P332" i="23"/>
  <c r="N344" i="23"/>
  <c r="Q5" i="32"/>
  <c r="P5" i="32" s="1"/>
  <c r="D5" i="33" s="1"/>
  <c r="O192" i="28"/>
  <c r="L204" i="28"/>
  <c r="P192" i="28"/>
  <c r="L26" i="32"/>
  <c r="N350" i="23"/>
  <c r="P338" i="23"/>
  <c r="P316" i="23"/>
  <c r="N328" i="23"/>
  <c r="N348" i="23"/>
  <c r="P336" i="23"/>
  <c r="E16" i="33"/>
  <c r="F16" i="33" s="1"/>
  <c r="B24" i="35"/>
  <c r="N23" i="35"/>
  <c r="M23" i="35" s="1"/>
  <c r="A79" i="28"/>
  <c r="C75" i="28"/>
  <c r="Q193" i="28" s="1"/>
  <c r="U183" i="28"/>
  <c r="Q183" i="28"/>
  <c r="U184" i="28" s="1"/>
  <c r="L207" i="28"/>
  <c r="Q195" i="28"/>
  <c r="O195" i="28"/>
  <c r="R195" i="28"/>
  <c r="Q184" i="28"/>
  <c r="U185" i="28" s="1"/>
  <c r="S198" i="28"/>
  <c r="C85" i="28"/>
  <c r="A89" i="28"/>
  <c r="L221" i="28"/>
  <c r="O209" i="28"/>
  <c r="F26" i="32"/>
  <c r="P181" i="28"/>
  <c r="S181" i="28"/>
  <c r="U181" i="28" s="1"/>
  <c r="B20" i="47" l="1"/>
  <c r="N20" i="46"/>
  <c r="M20" i="46" s="1"/>
  <c r="C20" i="47"/>
  <c r="C21" i="46"/>
  <c r="B2" i="47"/>
  <c r="E2" i="47" s="1"/>
  <c r="N2" i="46"/>
  <c r="M2" i="46" s="1"/>
  <c r="P294" i="36"/>
  <c r="R282" i="36"/>
  <c r="D19" i="47"/>
  <c r="P289" i="36"/>
  <c r="R277" i="36"/>
  <c r="R288" i="36"/>
  <c r="P300" i="36"/>
  <c r="R287" i="36"/>
  <c r="P299" i="36"/>
  <c r="P302" i="36"/>
  <c r="R290" i="36"/>
  <c r="R280" i="36"/>
  <c r="P292" i="36"/>
  <c r="E43" i="36"/>
  <c r="F401" i="40"/>
  <c r="F399" i="40"/>
  <c r="F405" i="40"/>
  <c r="F400" i="40"/>
  <c r="F402" i="40"/>
  <c r="F404" i="40"/>
  <c r="F409" i="40"/>
  <c r="F403" i="40"/>
  <c r="F408" i="40"/>
  <c r="F407" i="40"/>
  <c r="F398" i="40"/>
  <c r="F406" i="40"/>
  <c r="P285" i="36"/>
  <c r="R273" i="36"/>
  <c r="P281" i="36"/>
  <c r="R269" i="36"/>
  <c r="E3" i="47"/>
  <c r="R284" i="36"/>
  <c r="P296" i="36"/>
  <c r="G21" i="45"/>
  <c r="G21" i="46" s="1"/>
  <c r="E21" i="45"/>
  <c r="E21" i="48" s="1"/>
  <c r="B21" i="45"/>
  <c r="B21" i="46" s="1"/>
  <c r="M22" i="45"/>
  <c r="F21" i="45"/>
  <c r="F21" i="46" s="1"/>
  <c r="P298" i="36"/>
  <c r="R286" i="36"/>
  <c r="R283" i="36"/>
  <c r="P295" i="36"/>
  <c r="R279" i="36"/>
  <c r="P291" i="36"/>
  <c r="N19" i="46"/>
  <c r="M19" i="46" s="1"/>
  <c r="E21" i="46"/>
  <c r="N19" i="48"/>
  <c r="M19" i="48" s="1"/>
  <c r="B20" i="48"/>
  <c r="D20" i="47"/>
  <c r="D21" i="46"/>
  <c r="E19" i="47"/>
  <c r="F19" i="47" s="1"/>
  <c r="Q18" i="32"/>
  <c r="P18" i="32" s="1"/>
  <c r="D18" i="33" s="1"/>
  <c r="R206" i="28"/>
  <c r="L230" i="28"/>
  <c r="O218" i="28"/>
  <c r="C90" i="28"/>
  <c r="A94" i="28"/>
  <c r="F17" i="33"/>
  <c r="C4" i="33"/>
  <c r="E3" i="32"/>
  <c r="L234" i="28"/>
  <c r="O222" i="28"/>
  <c r="N345" i="23"/>
  <c r="P333" i="23"/>
  <c r="R208" i="28"/>
  <c r="N358" i="23"/>
  <c r="P346" i="23"/>
  <c r="R205" i="28"/>
  <c r="L217" i="28"/>
  <c r="O205" i="28"/>
  <c r="I26" i="32"/>
  <c r="J27" i="32"/>
  <c r="P342" i="23"/>
  <c r="N354" i="23"/>
  <c r="Q189" i="28"/>
  <c r="S188" i="28"/>
  <c r="U179" i="28"/>
  <c r="D20" i="32"/>
  <c r="S187" i="28"/>
  <c r="U187" i="28" s="1"/>
  <c r="L219" i="28"/>
  <c r="O207" i="28"/>
  <c r="R207" i="28"/>
  <c r="A83" i="28"/>
  <c r="C79" i="28"/>
  <c r="N340" i="23"/>
  <c r="P328" i="23"/>
  <c r="P350" i="23"/>
  <c r="N362" i="23"/>
  <c r="S204" i="28"/>
  <c r="O204" i="28"/>
  <c r="Q204" i="28"/>
  <c r="L216" i="28"/>
  <c r="S192" i="28"/>
  <c r="E5" i="33"/>
  <c r="Q206" i="28"/>
  <c r="P197" i="28"/>
  <c r="Q198" i="28"/>
  <c r="P191" i="28"/>
  <c r="P188" i="28"/>
  <c r="A92" i="28"/>
  <c r="C88" i="28"/>
  <c r="L238" i="28"/>
  <c r="O226" i="28"/>
  <c r="S197" i="28"/>
  <c r="H27" i="32"/>
  <c r="Q210" i="28"/>
  <c r="O220" i="28"/>
  <c r="L232" i="28"/>
  <c r="R193" i="28"/>
  <c r="P193" i="28"/>
  <c r="Q199" i="28"/>
  <c r="D2" i="32"/>
  <c r="C89" i="28"/>
  <c r="A93" i="28"/>
  <c r="U196" i="28"/>
  <c r="P187" i="28"/>
  <c r="Q192" i="28"/>
  <c r="C18" i="33"/>
  <c r="E19" i="32"/>
  <c r="S206" i="28"/>
  <c r="R197" i="28"/>
  <c r="Q190" i="28"/>
  <c r="U191" i="28" s="1"/>
  <c r="S189" i="28"/>
  <c r="P190" i="28"/>
  <c r="S200" i="28"/>
  <c r="U186" i="28"/>
  <c r="R189" i="28"/>
  <c r="P339" i="23"/>
  <c r="N351" i="23"/>
  <c r="P343" i="23"/>
  <c r="N355" i="23"/>
  <c r="P203" i="28"/>
  <c r="Q197" i="28"/>
  <c r="U198" i="28" s="1"/>
  <c r="P201" i="28"/>
  <c r="S210" i="28"/>
  <c r="R198" i="28"/>
  <c r="Q191" i="28"/>
  <c r="U192" i="28" s="1"/>
  <c r="P208" i="28"/>
  <c r="S208" i="28"/>
  <c r="N349" i="23"/>
  <c r="P337" i="23"/>
  <c r="L223" i="28"/>
  <c r="O211" i="28"/>
  <c r="L237" i="28"/>
  <c r="O225" i="28"/>
  <c r="R190" i="28"/>
  <c r="R196" i="28"/>
  <c r="P202" i="28"/>
  <c r="R191" i="28"/>
  <c r="R194" i="28"/>
  <c r="Q196" i="28"/>
  <c r="U197" i="28" s="1"/>
  <c r="S202" i="28"/>
  <c r="S191" i="28"/>
  <c r="S194" i="28"/>
  <c r="U194" i="28" s="1"/>
  <c r="Q194" i="28"/>
  <c r="U195" i="28" s="1"/>
  <c r="R200" i="28"/>
  <c r="P198" i="28"/>
  <c r="R202" i="28"/>
  <c r="S196" i="28"/>
  <c r="Q202" i="28"/>
  <c r="U203" i="28" s="1"/>
  <c r="S190" i="28"/>
  <c r="P194" i="28"/>
  <c r="S203" i="28"/>
  <c r="Q187" i="28"/>
  <c r="U188" i="28" s="1"/>
  <c r="P196" i="28"/>
  <c r="N360" i="23"/>
  <c r="P348" i="23"/>
  <c r="N356" i="23"/>
  <c r="P344" i="23"/>
  <c r="B4" i="33"/>
  <c r="E4" i="33" s="1"/>
  <c r="C3" i="32"/>
  <c r="P347" i="23"/>
  <c r="N359" i="23"/>
  <c r="R203" i="28"/>
  <c r="F27" i="32"/>
  <c r="L233" i="28"/>
  <c r="O221" i="28"/>
  <c r="S195" i="28"/>
  <c r="Q209" i="28"/>
  <c r="U210" i="28" s="1"/>
  <c r="S201" i="28"/>
  <c r="P195" i="28"/>
  <c r="B25" i="35"/>
  <c r="N24" i="35"/>
  <c r="M24" i="35" s="1"/>
  <c r="L27" i="32"/>
  <c r="R192" i="28"/>
  <c r="N341" i="23"/>
  <c r="P329" i="23"/>
  <c r="K27" i="32"/>
  <c r="P206" i="28"/>
  <c r="L239" i="28"/>
  <c r="O227" i="28"/>
  <c r="Q201" i="28"/>
  <c r="U202" i="28" s="1"/>
  <c r="Q200" i="28"/>
  <c r="P200" i="28"/>
  <c r="P189" i="28"/>
  <c r="B18" i="33"/>
  <c r="C19" i="32"/>
  <c r="G27" i="32"/>
  <c r="Q203" i="28"/>
  <c r="R187" i="28"/>
  <c r="R201" i="28"/>
  <c r="P210" i="28"/>
  <c r="Q208" i="28"/>
  <c r="L272" i="28"/>
  <c r="O260" i="28"/>
  <c r="S193" i="28"/>
  <c r="S199" i="28"/>
  <c r="G576" i="24"/>
  <c r="G574" i="24"/>
  <c r="G572" i="24"/>
  <c r="G570" i="24"/>
  <c r="G568" i="24"/>
  <c r="G566" i="24"/>
  <c r="G577" i="24"/>
  <c r="G575" i="24"/>
  <c r="G573" i="24"/>
  <c r="G571" i="24"/>
  <c r="G569" i="24"/>
  <c r="G567" i="24"/>
  <c r="B21" i="47" l="1"/>
  <c r="N21" i="46"/>
  <c r="M21" i="46" s="1"/>
  <c r="P297" i="36"/>
  <c r="R285" i="36"/>
  <c r="R300" i="36"/>
  <c r="P312" i="36"/>
  <c r="C21" i="47"/>
  <c r="C22" i="46"/>
  <c r="N20" i="48"/>
  <c r="M20" i="48" s="1"/>
  <c r="B21" i="48"/>
  <c r="R291" i="36"/>
  <c r="P303" i="36"/>
  <c r="P310" i="36"/>
  <c r="R298" i="36"/>
  <c r="E44" i="36"/>
  <c r="F413" i="40"/>
  <c r="F412" i="40"/>
  <c r="F417" i="40"/>
  <c r="F415" i="40"/>
  <c r="F416" i="40"/>
  <c r="F411" i="40"/>
  <c r="F421" i="40"/>
  <c r="F414" i="40"/>
  <c r="F410" i="40"/>
  <c r="F420" i="40"/>
  <c r="F418" i="40"/>
  <c r="F419" i="40"/>
  <c r="P314" i="36"/>
  <c r="R302" i="36"/>
  <c r="P301" i="36"/>
  <c r="R289" i="36"/>
  <c r="F21" i="48"/>
  <c r="E20" i="47"/>
  <c r="F20" i="47" s="1"/>
  <c r="D21" i="47"/>
  <c r="D22" i="46"/>
  <c r="R295" i="36"/>
  <c r="P307" i="36"/>
  <c r="P293" i="36"/>
  <c r="R281" i="36"/>
  <c r="R292" i="36"/>
  <c r="P304" i="36"/>
  <c r="R299" i="36"/>
  <c r="P311" i="36"/>
  <c r="G21" i="48"/>
  <c r="P306" i="36"/>
  <c r="R294" i="36"/>
  <c r="F22" i="45"/>
  <c r="F22" i="46" s="1"/>
  <c r="E22" i="45"/>
  <c r="E22" i="48" s="1"/>
  <c r="B22" i="45"/>
  <c r="B22" i="46" s="1"/>
  <c r="M23" i="45"/>
  <c r="G22" i="45"/>
  <c r="G22" i="46" s="1"/>
  <c r="R296" i="36"/>
  <c r="P308" i="36"/>
  <c r="F3" i="47"/>
  <c r="F4" i="47"/>
  <c r="E18" i="33"/>
  <c r="F18" i="33" s="1"/>
  <c r="L231" i="28"/>
  <c r="O219" i="28"/>
  <c r="C94" i="28"/>
  <c r="A98" i="28"/>
  <c r="U204" i="28"/>
  <c r="N353" i="23"/>
  <c r="P341" i="23"/>
  <c r="P359" i="23"/>
  <c r="N371" i="23"/>
  <c r="L249" i="28"/>
  <c r="O237" i="28"/>
  <c r="L235" i="28"/>
  <c r="O223" i="28"/>
  <c r="P355" i="23"/>
  <c r="N367" i="23"/>
  <c r="U193" i="28"/>
  <c r="C93" i="28"/>
  <c r="A97" i="28"/>
  <c r="H28" i="32"/>
  <c r="U199" i="28"/>
  <c r="F5" i="33"/>
  <c r="F6" i="33"/>
  <c r="N374" i="23"/>
  <c r="P362" i="23"/>
  <c r="R209" i="28"/>
  <c r="S209" i="28"/>
  <c r="D21" i="32"/>
  <c r="U190" i="28"/>
  <c r="I27" i="32"/>
  <c r="P205" i="28"/>
  <c r="L250" i="28"/>
  <c r="O238" i="28"/>
  <c r="A96" i="28"/>
  <c r="C92" i="28"/>
  <c r="U207" i="28"/>
  <c r="O216" i="28"/>
  <c r="Q216" i="28"/>
  <c r="L228" i="28"/>
  <c r="B26" i="35"/>
  <c r="N25" i="35"/>
  <c r="M25" i="35" s="1"/>
  <c r="P356" i="23"/>
  <c r="N368" i="23"/>
  <c r="C19" i="33"/>
  <c r="E20" i="32"/>
  <c r="U200" i="28"/>
  <c r="O232" i="28"/>
  <c r="L244" i="28"/>
  <c r="R204" i="28"/>
  <c r="A87" i="28"/>
  <c r="C83" i="28"/>
  <c r="S207" i="28"/>
  <c r="P209" i="28"/>
  <c r="N366" i="23"/>
  <c r="P354" i="23"/>
  <c r="P199" i="28"/>
  <c r="R217" i="28"/>
  <c r="Q217" i="28"/>
  <c r="L229" i="28"/>
  <c r="P217" i="28"/>
  <c r="O217" i="28"/>
  <c r="S217" i="28"/>
  <c r="S222" i="28"/>
  <c r="R210" i="28"/>
  <c r="P214" i="28"/>
  <c r="R218" i="28"/>
  <c r="L242" i="28"/>
  <c r="O230" i="28"/>
  <c r="B19" i="33"/>
  <c r="C20" i="32"/>
  <c r="N372" i="23"/>
  <c r="P360" i="23"/>
  <c r="P351" i="23"/>
  <c r="N363" i="23"/>
  <c r="P340" i="23"/>
  <c r="N352" i="23"/>
  <c r="Q19" i="32"/>
  <c r="T19" i="32" s="1"/>
  <c r="J28" i="32"/>
  <c r="L246" i="28"/>
  <c r="O234" i="28"/>
  <c r="U209" i="28"/>
  <c r="L284" i="28"/>
  <c r="O272" i="28"/>
  <c r="G28" i="32"/>
  <c r="U201" i="28"/>
  <c r="L251" i="28"/>
  <c r="O239" i="28"/>
  <c r="K28" i="32"/>
  <c r="L28" i="32"/>
  <c r="L245" i="28"/>
  <c r="O233" i="28"/>
  <c r="F28" i="32"/>
  <c r="B3" i="33"/>
  <c r="C2" i="32"/>
  <c r="B2" i="33" s="1"/>
  <c r="N361" i="23"/>
  <c r="P349" i="23"/>
  <c r="P215" i="28"/>
  <c r="Q3" i="32"/>
  <c r="P3" i="32" s="1"/>
  <c r="D3" i="33" s="1"/>
  <c r="R199" i="28"/>
  <c r="P220" i="28"/>
  <c r="S220" i="28"/>
  <c r="P212" i="28"/>
  <c r="S215" i="28"/>
  <c r="P204" i="28"/>
  <c r="Q207" i="28"/>
  <c r="U208" i="28" s="1"/>
  <c r="P207" i="28"/>
  <c r="S205" i="28"/>
  <c r="U205" i="28" s="1"/>
  <c r="Q205" i="28"/>
  <c r="U206" i="28" s="1"/>
  <c r="P358" i="23"/>
  <c r="N370" i="23"/>
  <c r="N357" i="23"/>
  <c r="P345" i="23"/>
  <c r="P222" i="28"/>
  <c r="C3" i="33"/>
  <c r="E2" i="32"/>
  <c r="C2" i="33" s="1"/>
  <c r="Q218" i="28"/>
  <c r="G23" i="46" l="1"/>
  <c r="B22" i="47"/>
  <c r="E23" i="48"/>
  <c r="E22" i="46"/>
  <c r="F22" i="48"/>
  <c r="P326" i="36"/>
  <c r="R314" i="36"/>
  <c r="R303" i="36"/>
  <c r="P315" i="36"/>
  <c r="C22" i="47"/>
  <c r="C23" i="46"/>
  <c r="M24" i="45"/>
  <c r="E23" i="45"/>
  <c r="F23" i="45"/>
  <c r="F23" i="46" s="1"/>
  <c r="B23" i="45"/>
  <c r="B23" i="46" s="1"/>
  <c r="G23" i="45"/>
  <c r="P305" i="36"/>
  <c r="R293" i="36"/>
  <c r="D22" i="47"/>
  <c r="D23" i="46"/>
  <c r="E45" i="36"/>
  <c r="F425" i="40"/>
  <c r="F433" i="40"/>
  <c r="F423" i="40"/>
  <c r="F427" i="40"/>
  <c r="F426" i="40"/>
  <c r="F429" i="40"/>
  <c r="F428" i="40"/>
  <c r="F424" i="40"/>
  <c r="F431" i="40"/>
  <c r="F432" i="40"/>
  <c r="F422" i="40"/>
  <c r="F430" i="40"/>
  <c r="P309" i="36"/>
  <c r="R297" i="36"/>
  <c r="R311" i="36"/>
  <c r="P323" i="36"/>
  <c r="R308" i="36"/>
  <c r="P320" i="36"/>
  <c r="P318" i="36"/>
  <c r="R306" i="36"/>
  <c r="R304" i="36"/>
  <c r="P316" i="36"/>
  <c r="R307" i="36"/>
  <c r="P319" i="36"/>
  <c r="P313" i="36"/>
  <c r="R301" i="36"/>
  <c r="N21" i="48"/>
  <c r="M21" i="48" s="1"/>
  <c r="B22" i="48"/>
  <c r="R312" i="36"/>
  <c r="P324" i="36"/>
  <c r="G22" i="48"/>
  <c r="G23" i="48" s="1"/>
  <c r="P322" i="36"/>
  <c r="R310" i="36"/>
  <c r="E21" i="47"/>
  <c r="F21" i="47" s="1"/>
  <c r="N382" i="23"/>
  <c r="P370" i="23"/>
  <c r="E3" i="33"/>
  <c r="L258" i="28"/>
  <c r="O246" i="28"/>
  <c r="P19" i="32"/>
  <c r="D19" i="33" s="1"/>
  <c r="AB19" i="32"/>
  <c r="AA19" i="32"/>
  <c r="W19" i="32"/>
  <c r="X19" i="32"/>
  <c r="AC19" i="32"/>
  <c r="Y19" i="32"/>
  <c r="Z19" i="32"/>
  <c r="U19" i="32"/>
  <c r="P363" i="23"/>
  <c r="N375" i="23"/>
  <c r="L254" i="28"/>
  <c r="O242" i="28"/>
  <c r="L256" i="28"/>
  <c r="O244" i="28"/>
  <c r="B27" i="35"/>
  <c r="N26" i="35"/>
  <c r="M26" i="35" s="1"/>
  <c r="R216" i="28"/>
  <c r="Q2" i="32"/>
  <c r="P2" i="32" s="1"/>
  <c r="D2" i="33" s="1"/>
  <c r="E2" i="33" s="1"/>
  <c r="L247" i="28"/>
  <c r="O235" i="28"/>
  <c r="L261" i="28"/>
  <c r="O249" i="28"/>
  <c r="A102" i="28"/>
  <c r="C98" i="28"/>
  <c r="N373" i="23"/>
  <c r="P361" i="23"/>
  <c r="F29" i="32"/>
  <c r="L257" i="28"/>
  <c r="O245" i="28"/>
  <c r="L29" i="32"/>
  <c r="L263" i="28"/>
  <c r="O251" i="28"/>
  <c r="N364" i="23"/>
  <c r="P352" i="23"/>
  <c r="B20" i="33"/>
  <c r="C21" i="32"/>
  <c r="L241" i="28"/>
  <c r="O229" i="28"/>
  <c r="S211" i="28"/>
  <c r="U211" i="28" s="1"/>
  <c r="Q213" i="28"/>
  <c r="S218" i="28"/>
  <c r="R213" i="28"/>
  <c r="Q215" i="28"/>
  <c r="Q214" i="28"/>
  <c r="U215" i="28" s="1"/>
  <c r="Q211" i="28"/>
  <c r="U212" i="28" s="1"/>
  <c r="R215" i="28"/>
  <c r="S214" i="28"/>
  <c r="P224" i="28"/>
  <c r="P221" i="28"/>
  <c r="Q227" i="28"/>
  <c r="Q212" i="28"/>
  <c r="S227" i="28"/>
  <c r="Q220" i="28"/>
  <c r="Q221" i="28"/>
  <c r="U222" i="28" s="1"/>
  <c r="S212" i="28"/>
  <c r="R220" i="28"/>
  <c r="P213" i="28"/>
  <c r="R211" i="28"/>
  <c r="R221" i="28"/>
  <c r="S221" i="28"/>
  <c r="R222" i="28"/>
  <c r="R224" i="28"/>
  <c r="P211" i="28"/>
  <c r="P225" i="28"/>
  <c r="R214" i="28"/>
  <c r="Q232" i="28"/>
  <c r="N380" i="23"/>
  <c r="P368" i="23"/>
  <c r="P216" i="28"/>
  <c r="A100" i="28"/>
  <c r="C96" i="28"/>
  <c r="P218" i="28"/>
  <c r="H29" i="32"/>
  <c r="P367" i="23"/>
  <c r="N379" i="23"/>
  <c r="S219" i="28"/>
  <c r="K29" i="32"/>
  <c r="L296" i="28"/>
  <c r="O284" i="28"/>
  <c r="U218" i="28"/>
  <c r="P366" i="23"/>
  <c r="N378" i="23"/>
  <c r="A91" i="28"/>
  <c r="C87" i="28"/>
  <c r="V19" i="32"/>
  <c r="O228" i="28"/>
  <c r="R228" i="28"/>
  <c r="Q228" i="28"/>
  <c r="L240" i="28"/>
  <c r="P228" i="28"/>
  <c r="S216" i="28"/>
  <c r="L262" i="28"/>
  <c r="O250" i="28"/>
  <c r="Q222" i="28"/>
  <c r="I28" i="32"/>
  <c r="D22" i="32"/>
  <c r="Q21" i="32"/>
  <c r="C97" i="28"/>
  <c r="A101" i="28"/>
  <c r="S223" i="28"/>
  <c r="N365" i="23"/>
  <c r="P353" i="23"/>
  <c r="Q219" i="28"/>
  <c r="U220" i="28" s="1"/>
  <c r="P219" i="28"/>
  <c r="U219" i="28"/>
  <c r="N369" i="23"/>
  <c r="P357" i="23"/>
  <c r="G29" i="32"/>
  <c r="J29" i="32"/>
  <c r="P372" i="23"/>
  <c r="N384" i="23"/>
  <c r="E19" i="33"/>
  <c r="F19" i="33" s="1"/>
  <c r="C20" i="33"/>
  <c r="E21" i="32"/>
  <c r="U217" i="28"/>
  <c r="S213" i="28"/>
  <c r="Q20" i="32"/>
  <c r="V20" i="32" s="1"/>
  <c r="P374" i="23"/>
  <c r="N386" i="23"/>
  <c r="Q223" i="28"/>
  <c r="P223" i="28"/>
  <c r="P371" i="23"/>
  <c r="N383" i="23"/>
  <c r="R219" i="28"/>
  <c r="L243" i="28"/>
  <c r="S231" i="28"/>
  <c r="O231" i="28"/>
  <c r="R231" i="28"/>
  <c r="B23" i="47" l="1"/>
  <c r="R324" i="36"/>
  <c r="P336" i="36"/>
  <c r="C23" i="47"/>
  <c r="C24" i="46"/>
  <c r="P338" i="36"/>
  <c r="R326" i="36"/>
  <c r="P334" i="36"/>
  <c r="R322" i="36"/>
  <c r="N22" i="48"/>
  <c r="M22" i="48" s="1"/>
  <c r="B23" i="48"/>
  <c r="R319" i="36"/>
  <c r="P331" i="36"/>
  <c r="R323" i="36"/>
  <c r="P335" i="36"/>
  <c r="E46" i="36"/>
  <c r="F437" i="40"/>
  <c r="F441" i="40"/>
  <c r="F435" i="40"/>
  <c r="F440" i="40"/>
  <c r="F439" i="40"/>
  <c r="F436" i="40"/>
  <c r="F438" i="40"/>
  <c r="F445" i="40"/>
  <c r="F434" i="40"/>
  <c r="F443" i="40"/>
  <c r="F442" i="40"/>
  <c r="F444" i="40"/>
  <c r="P317" i="36"/>
  <c r="R305" i="36"/>
  <c r="R315" i="36"/>
  <c r="P327" i="36"/>
  <c r="F23" i="48"/>
  <c r="G24" i="46"/>
  <c r="G24" i="48"/>
  <c r="P330" i="36"/>
  <c r="R318" i="36"/>
  <c r="D23" i="47"/>
  <c r="D24" i="46"/>
  <c r="B24" i="45"/>
  <c r="B24" i="46" s="1"/>
  <c r="F24" i="45"/>
  <c r="F24" i="46" s="1"/>
  <c r="E24" i="45"/>
  <c r="M25" i="45"/>
  <c r="G24" i="45"/>
  <c r="E23" i="46"/>
  <c r="N22" i="46"/>
  <c r="M22" i="46" s="1"/>
  <c r="E22" i="47"/>
  <c r="F22" i="47" s="1"/>
  <c r="R316" i="36"/>
  <c r="P328" i="36"/>
  <c r="P325" i="36"/>
  <c r="R313" i="36"/>
  <c r="P321" i="36"/>
  <c r="R309" i="36"/>
  <c r="E24" i="48"/>
  <c r="R320" i="36"/>
  <c r="P332" i="36"/>
  <c r="R227" i="28"/>
  <c r="L253" i="28"/>
  <c r="O241" i="28"/>
  <c r="B21" i="33"/>
  <c r="C22" i="32"/>
  <c r="T21" i="32"/>
  <c r="B28" i="35"/>
  <c r="N27" i="35"/>
  <c r="M27" i="35" s="1"/>
  <c r="F3" i="33"/>
  <c r="F4" i="33"/>
  <c r="Q231" i="28"/>
  <c r="P231" i="28"/>
  <c r="N398" i="23"/>
  <c r="P386" i="23"/>
  <c r="C21" i="33"/>
  <c r="V21" i="32"/>
  <c r="E22" i="32"/>
  <c r="G30" i="32"/>
  <c r="L274" i="28"/>
  <c r="O262" i="28"/>
  <c r="O240" i="28"/>
  <c r="L252" i="28"/>
  <c r="S228" i="28"/>
  <c r="U228" i="28" s="1"/>
  <c r="N390" i="23"/>
  <c r="P378" i="23"/>
  <c r="O296" i="28"/>
  <c r="L308" i="28"/>
  <c r="P380" i="23"/>
  <c r="N392" i="23"/>
  <c r="U221" i="28"/>
  <c r="P227" i="28"/>
  <c r="Q229" i="28"/>
  <c r="L275" i="28"/>
  <c r="O263" i="28"/>
  <c r="L269" i="28"/>
  <c r="O257" i="28"/>
  <c r="N385" i="23"/>
  <c r="P373" i="23"/>
  <c r="L273" i="28"/>
  <c r="O261" i="28"/>
  <c r="S232" i="28"/>
  <c r="L266" i="28"/>
  <c r="O254" i="28"/>
  <c r="P383" i="23"/>
  <c r="N395" i="23"/>
  <c r="L255" i="28"/>
  <c r="O243" i="28"/>
  <c r="P21" i="32"/>
  <c r="D21" i="33" s="1"/>
  <c r="AC21" i="32"/>
  <c r="AB21" i="32"/>
  <c r="W21" i="32"/>
  <c r="X21" i="32"/>
  <c r="Y21" i="32"/>
  <c r="AA21" i="32"/>
  <c r="Z21" i="32"/>
  <c r="I29" i="32"/>
  <c r="U229" i="28"/>
  <c r="H30" i="32"/>
  <c r="A104" i="28"/>
  <c r="C100" i="28"/>
  <c r="Q226" i="28"/>
  <c r="U227" i="28" s="1"/>
  <c r="R226" i="28"/>
  <c r="U214" i="28"/>
  <c r="S225" i="28"/>
  <c r="S229" i="28"/>
  <c r="R229" i="28"/>
  <c r="F30" i="32"/>
  <c r="P382" i="23"/>
  <c r="N394" i="23"/>
  <c r="N396" i="23"/>
  <c r="P384" i="23"/>
  <c r="N377" i="23"/>
  <c r="P365" i="23"/>
  <c r="A105" i="28"/>
  <c r="C101" i="28"/>
  <c r="U22" i="32"/>
  <c r="Q22" i="32"/>
  <c r="D23" i="32"/>
  <c r="A95" i="28"/>
  <c r="C91" i="28"/>
  <c r="P241" i="28" s="1"/>
  <c r="J30" i="32"/>
  <c r="P20" i="32"/>
  <c r="D20" i="33" s="1"/>
  <c r="E20" i="33" s="1"/>
  <c r="F20" i="33" s="1"/>
  <c r="Y20" i="32"/>
  <c r="AC20" i="32"/>
  <c r="W20" i="32"/>
  <c r="X20" i="32"/>
  <c r="AB20" i="32"/>
  <c r="AA20" i="32"/>
  <c r="Z20" i="32"/>
  <c r="U20" i="32"/>
  <c r="N381" i="23"/>
  <c r="P369" i="23"/>
  <c r="U21" i="32"/>
  <c r="U223" i="28"/>
  <c r="P232" i="28"/>
  <c r="P230" i="28"/>
  <c r="P234" i="28"/>
  <c r="R233" i="28"/>
  <c r="R232" i="28"/>
  <c r="S226" i="28"/>
  <c r="S230" i="28"/>
  <c r="S234" i="28"/>
  <c r="Q233" i="28"/>
  <c r="S233" i="28"/>
  <c r="U233" i="28" s="1"/>
  <c r="P226" i="28"/>
  <c r="Q230" i="28"/>
  <c r="U231" i="28" s="1"/>
  <c r="Q234" i="28"/>
  <c r="R230" i="28"/>
  <c r="R234" i="28"/>
  <c r="Q239" i="28"/>
  <c r="P233" i="28"/>
  <c r="K30" i="32"/>
  <c r="P379" i="23"/>
  <c r="N391" i="23"/>
  <c r="Q224" i="28"/>
  <c r="U225" i="28" s="1"/>
  <c r="U213" i="28"/>
  <c r="Q225" i="28"/>
  <c r="U226" i="28" s="1"/>
  <c r="U216" i="28"/>
  <c r="R225" i="28"/>
  <c r="P229" i="28"/>
  <c r="T20" i="32"/>
  <c r="P364" i="23"/>
  <c r="N376" i="23"/>
  <c r="L30" i="32"/>
  <c r="Q245" i="28"/>
  <c r="C102" i="28"/>
  <c r="A106" i="28"/>
  <c r="R235" i="28"/>
  <c r="L259" i="28"/>
  <c r="O247" i="28"/>
  <c r="Q244" i="28"/>
  <c r="L268" i="28"/>
  <c r="O256" i="28"/>
  <c r="S242" i="28"/>
  <c r="P375" i="23"/>
  <c r="N387" i="23"/>
  <c r="L270" i="28"/>
  <c r="O258" i="28"/>
  <c r="R223" i="28"/>
  <c r="B24" i="47" l="1"/>
  <c r="N24" i="46"/>
  <c r="M24" i="46" s="1"/>
  <c r="R328" i="36"/>
  <c r="P340" i="36"/>
  <c r="E24" i="46"/>
  <c r="F24" i="48"/>
  <c r="P329" i="36"/>
  <c r="R317" i="36"/>
  <c r="R331" i="36"/>
  <c r="P343" i="36"/>
  <c r="C24" i="47"/>
  <c r="C25" i="46"/>
  <c r="R332" i="36"/>
  <c r="P344" i="36"/>
  <c r="P333" i="36"/>
  <c r="R321" i="36"/>
  <c r="P342" i="36"/>
  <c r="R330" i="36"/>
  <c r="R327" i="36"/>
  <c r="P339" i="36"/>
  <c r="E47" i="36"/>
  <c r="F449" i="40"/>
  <c r="F457" i="40"/>
  <c r="F452" i="40"/>
  <c r="F453" i="40"/>
  <c r="F447" i="40"/>
  <c r="F451" i="40"/>
  <c r="F450" i="40"/>
  <c r="F448" i="40"/>
  <c r="F446" i="40"/>
  <c r="F454" i="40"/>
  <c r="F456" i="40"/>
  <c r="F455" i="40"/>
  <c r="P346" i="36"/>
  <c r="R334" i="36"/>
  <c r="G25" i="45"/>
  <c r="G25" i="48" s="1"/>
  <c r="F25" i="45"/>
  <c r="F25" i="46" s="1"/>
  <c r="E25" i="45"/>
  <c r="B25" i="45"/>
  <c r="B25" i="46" s="1"/>
  <c r="M26" i="45"/>
  <c r="D24" i="47"/>
  <c r="D25" i="46"/>
  <c r="R335" i="36"/>
  <c r="P347" i="36"/>
  <c r="N23" i="48"/>
  <c r="M23" i="48" s="1"/>
  <c r="B24" i="48"/>
  <c r="R336" i="36"/>
  <c r="P348" i="36"/>
  <c r="N23" i="46"/>
  <c r="M23" i="46" s="1"/>
  <c r="E25" i="48"/>
  <c r="P337" i="36"/>
  <c r="R325" i="36"/>
  <c r="P350" i="36"/>
  <c r="R338" i="36"/>
  <c r="E23" i="47"/>
  <c r="F23" i="47" s="1"/>
  <c r="P387" i="23"/>
  <c r="N399" i="23"/>
  <c r="L280" i="28"/>
  <c r="O268" i="28"/>
  <c r="N388" i="23"/>
  <c r="P376" i="23"/>
  <c r="S239" i="28"/>
  <c r="A99" i="28"/>
  <c r="C95" i="28"/>
  <c r="P244" i="28"/>
  <c r="A108" i="28"/>
  <c r="C104" i="28"/>
  <c r="P395" i="23"/>
  <c r="N407" i="23"/>
  <c r="L278" i="28"/>
  <c r="O266" i="28"/>
  <c r="S235" i="28"/>
  <c r="N397" i="23"/>
  <c r="P385" i="23"/>
  <c r="S257" i="28"/>
  <c r="U230" i="28"/>
  <c r="S236" i="28"/>
  <c r="R240" i="28"/>
  <c r="L286" i="28"/>
  <c r="O274" i="28"/>
  <c r="C22" i="33"/>
  <c r="E23" i="32"/>
  <c r="V22" i="32"/>
  <c r="P242" i="28"/>
  <c r="R249" i="28"/>
  <c r="Q251" i="28"/>
  <c r="Q241" i="28"/>
  <c r="U242" i="28" s="1"/>
  <c r="U235" i="28"/>
  <c r="U234" i="28"/>
  <c r="D24" i="32"/>
  <c r="A109" i="28"/>
  <c r="C105" i="28"/>
  <c r="N408" i="23"/>
  <c r="P396" i="23"/>
  <c r="R246" i="28"/>
  <c r="P235" i="28"/>
  <c r="F31" i="32"/>
  <c r="I30" i="32"/>
  <c r="S243" i="28"/>
  <c r="S254" i="28"/>
  <c r="R242" i="28"/>
  <c r="Q257" i="28"/>
  <c r="P257" i="28"/>
  <c r="L287" i="28"/>
  <c r="O275" i="28"/>
  <c r="P236" i="28"/>
  <c r="P392" i="23"/>
  <c r="N404" i="23"/>
  <c r="L264" i="28"/>
  <c r="S252" i="28"/>
  <c r="O252" i="28"/>
  <c r="R252" i="28"/>
  <c r="Q252" i="28"/>
  <c r="P252" i="28"/>
  <c r="R237" i="28"/>
  <c r="N410" i="23"/>
  <c r="P398" i="23"/>
  <c r="R244" i="28"/>
  <c r="S249" i="28"/>
  <c r="S241" i="28"/>
  <c r="R241" i="28"/>
  <c r="L271" i="28"/>
  <c r="O259" i="28"/>
  <c r="Q247" i="28"/>
  <c r="U248" i="28" s="1"/>
  <c r="P247" i="28"/>
  <c r="C106" i="28"/>
  <c r="A110" i="28"/>
  <c r="L31" i="32"/>
  <c r="P248" i="28"/>
  <c r="K31" i="32"/>
  <c r="P239" i="28"/>
  <c r="R239" i="28"/>
  <c r="J31" i="32"/>
  <c r="P22" i="32"/>
  <c r="D22" i="33" s="1"/>
  <c r="AC22" i="32"/>
  <c r="AA22" i="32"/>
  <c r="W22" i="32"/>
  <c r="X22" i="32"/>
  <c r="AB22" i="32"/>
  <c r="Y22" i="32"/>
  <c r="Z22" i="32"/>
  <c r="Q242" i="28"/>
  <c r="U243" i="28" s="1"/>
  <c r="Q235" i="28"/>
  <c r="U236" i="28" s="1"/>
  <c r="P245" i="28"/>
  <c r="H31" i="32"/>
  <c r="Q243" i="28"/>
  <c r="P243" i="28"/>
  <c r="P246" i="28"/>
  <c r="P254" i="28"/>
  <c r="L285" i="28"/>
  <c r="O273" i="28"/>
  <c r="R257" i="28"/>
  <c r="L281" i="28"/>
  <c r="O269" i="28"/>
  <c r="R251" i="28"/>
  <c r="S248" i="28"/>
  <c r="P240" i="28"/>
  <c r="S240" i="28"/>
  <c r="U240" i="28" s="1"/>
  <c r="R245" i="28"/>
  <c r="B22" i="33"/>
  <c r="E22" i="33" s="1"/>
  <c r="C23" i="32"/>
  <c r="Q23" i="32" s="1"/>
  <c r="T22" i="32"/>
  <c r="L282" i="28"/>
  <c r="O270" i="28"/>
  <c r="P391" i="23"/>
  <c r="N403" i="23"/>
  <c r="N393" i="23"/>
  <c r="P381" i="23"/>
  <c r="P250" i="28"/>
  <c r="S237" i="28"/>
  <c r="P237" i="28"/>
  <c r="Q237" i="28"/>
  <c r="U238" i="28" s="1"/>
  <c r="R238" i="28"/>
  <c r="S250" i="28"/>
  <c r="Q238" i="28"/>
  <c r="U239" i="28" s="1"/>
  <c r="R250" i="28"/>
  <c r="R236" i="28"/>
  <c r="P238" i="28"/>
  <c r="Q250" i="28"/>
  <c r="N389" i="23"/>
  <c r="P377" i="23"/>
  <c r="N406" i="23"/>
  <c r="P394" i="23"/>
  <c r="S244" i="28"/>
  <c r="P249" i="28"/>
  <c r="R243" i="28"/>
  <c r="L267" i="28"/>
  <c r="P255" i="28"/>
  <c r="S255" i="28"/>
  <c r="O255" i="28"/>
  <c r="R255" i="28"/>
  <c r="Q255" i="28"/>
  <c r="R254" i="28"/>
  <c r="Q254" i="28"/>
  <c r="S238" i="28"/>
  <c r="S245" i="28"/>
  <c r="U245" i="28" s="1"/>
  <c r="Q248" i="28"/>
  <c r="U249" i="28" s="1"/>
  <c r="Q236" i="28"/>
  <c r="U237" i="28" s="1"/>
  <c r="L320" i="28"/>
  <c r="O308" i="28"/>
  <c r="N402" i="23"/>
  <c r="P390" i="23"/>
  <c r="Q240" i="28"/>
  <c r="U241" i="28" s="1"/>
  <c r="G31" i="32"/>
  <c r="U232" i="28"/>
  <c r="S246" i="28"/>
  <c r="U246" i="28" s="1"/>
  <c r="B29" i="35"/>
  <c r="N28" i="35"/>
  <c r="M28" i="35" s="1"/>
  <c r="P251" i="28"/>
  <c r="E21" i="33"/>
  <c r="F21" i="33" s="1"/>
  <c r="L265" i="28"/>
  <c r="R253" i="28"/>
  <c r="Q253" i="28"/>
  <c r="U254" i="28" s="1"/>
  <c r="P253" i="28"/>
  <c r="S253" i="28"/>
  <c r="O253" i="28"/>
  <c r="Q246" i="28"/>
  <c r="B25" i="47" l="1"/>
  <c r="P349" i="36"/>
  <c r="R337" i="36"/>
  <c r="C25" i="47"/>
  <c r="C26" i="46"/>
  <c r="R340" i="36"/>
  <c r="P352" i="36"/>
  <c r="G25" i="46"/>
  <c r="D26" i="46"/>
  <c r="P358" i="36"/>
  <c r="R346" i="36"/>
  <c r="R344" i="36"/>
  <c r="P356" i="36"/>
  <c r="R343" i="36"/>
  <c r="P355" i="36"/>
  <c r="F25" i="48"/>
  <c r="F26" i="45"/>
  <c r="F26" i="46" s="1"/>
  <c r="G26" i="45"/>
  <c r="G26" i="48" s="1"/>
  <c r="E26" i="45"/>
  <c r="B26" i="45"/>
  <c r="B26" i="46" s="1"/>
  <c r="M27" i="45"/>
  <c r="R348" i="36"/>
  <c r="P360" i="36"/>
  <c r="R347" i="36"/>
  <c r="P359" i="36"/>
  <c r="E48" i="36"/>
  <c r="F461" i="40"/>
  <c r="F469" i="40"/>
  <c r="F459" i="40"/>
  <c r="F464" i="40"/>
  <c r="F462" i="40"/>
  <c r="F463" i="40"/>
  <c r="F460" i="40"/>
  <c r="F465" i="40"/>
  <c r="F468" i="40"/>
  <c r="F458" i="40"/>
  <c r="F467" i="40"/>
  <c r="F466" i="40"/>
  <c r="P354" i="36"/>
  <c r="R342" i="36"/>
  <c r="E25" i="46"/>
  <c r="E26" i="46" s="1"/>
  <c r="R339" i="36"/>
  <c r="P351" i="36"/>
  <c r="P362" i="36"/>
  <c r="R350" i="36"/>
  <c r="E26" i="48"/>
  <c r="N24" i="48"/>
  <c r="M24" i="48" s="1"/>
  <c r="B25" i="48"/>
  <c r="P345" i="36"/>
  <c r="R333" i="36"/>
  <c r="P341" i="36"/>
  <c r="R329" i="36"/>
  <c r="E24" i="47"/>
  <c r="F24" i="47" s="1"/>
  <c r="P23" i="32"/>
  <c r="D23" i="33" s="1"/>
  <c r="AA23" i="32"/>
  <c r="AB23" i="32"/>
  <c r="Y23" i="32"/>
  <c r="AC23" i="32"/>
  <c r="X23" i="32"/>
  <c r="W23" i="32"/>
  <c r="Z23" i="32"/>
  <c r="U23" i="32"/>
  <c r="L277" i="28"/>
  <c r="O265" i="28"/>
  <c r="G32" i="32"/>
  <c r="F22" i="33"/>
  <c r="L293" i="28"/>
  <c r="O281" i="28"/>
  <c r="U244" i="28"/>
  <c r="K32" i="32"/>
  <c r="C110" i="28"/>
  <c r="A114" i="28"/>
  <c r="A113" i="28"/>
  <c r="C109" i="28"/>
  <c r="L298" i="28"/>
  <c r="O286" i="28"/>
  <c r="P407" i="23"/>
  <c r="N419" i="23"/>
  <c r="B30" i="35"/>
  <c r="N29" i="35"/>
  <c r="M29" i="35" s="1"/>
  <c r="L332" i="28"/>
  <c r="O320" i="28"/>
  <c r="N414" i="23"/>
  <c r="P402" i="23"/>
  <c r="L279" i="28"/>
  <c r="O267" i="28"/>
  <c r="N401" i="23"/>
  <c r="P389" i="23"/>
  <c r="N405" i="23"/>
  <c r="P393" i="23"/>
  <c r="L294" i="28"/>
  <c r="O282" i="28"/>
  <c r="H32" i="32"/>
  <c r="L283" i="28"/>
  <c r="O271" i="28"/>
  <c r="P404" i="23"/>
  <c r="N416" i="23"/>
  <c r="U252" i="28"/>
  <c r="C23" i="33"/>
  <c r="E24" i="32"/>
  <c r="Q24" i="32" s="1"/>
  <c r="U24" i="32" s="1"/>
  <c r="V23" i="32"/>
  <c r="S251" i="28"/>
  <c r="U251" i="28" s="1"/>
  <c r="R258" i="28"/>
  <c r="S256" i="28"/>
  <c r="P258" i="28"/>
  <c r="Q258" i="28"/>
  <c r="S247" i="28"/>
  <c r="S258" i="28"/>
  <c r="R247" i="28"/>
  <c r="Q249" i="28"/>
  <c r="U250" i="28" s="1"/>
  <c r="P256" i="28"/>
  <c r="R256" i="28"/>
  <c r="Q256" i="28"/>
  <c r="L292" i="28"/>
  <c r="O280" i="28"/>
  <c r="U247" i="28"/>
  <c r="P403" i="23"/>
  <c r="N415" i="23"/>
  <c r="L32" i="32"/>
  <c r="U253" i="28"/>
  <c r="L276" i="28"/>
  <c r="O264" i="28"/>
  <c r="Q264" i="28"/>
  <c r="L299" i="28"/>
  <c r="O287" i="28"/>
  <c r="F32" i="32"/>
  <c r="P408" i="23"/>
  <c r="N420" i="23"/>
  <c r="A103" i="28"/>
  <c r="C99" i="28"/>
  <c r="R265" i="28" s="1"/>
  <c r="N400" i="23"/>
  <c r="P388" i="23"/>
  <c r="P399" i="23"/>
  <c r="N411" i="23"/>
  <c r="N418" i="23"/>
  <c r="P406" i="23"/>
  <c r="B23" i="33"/>
  <c r="E23" i="33" s="1"/>
  <c r="F23" i="33" s="1"/>
  <c r="T23" i="32"/>
  <c r="C24" i="32"/>
  <c r="L297" i="28"/>
  <c r="O285" i="28"/>
  <c r="J32" i="32"/>
  <c r="N422" i="23"/>
  <c r="P410" i="23"/>
  <c r="I31" i="32"/>
  <c r="D25" i="32"/>
  <c r="N409" i="23"/>
  <c r="P397" i="23"/>
  <c r="L290" i="28"/>
  <c r="O278" i="28"/>
  <c r="A112" i="28"/>
  <c r="C108" i="28"/>
  <c r="B26" i="47" l="1"/>
  <c r="P371" i="36"/>
  <c r="R359" i="36"/>
  <c r="P353" i="36"/>
  <c r="R341" i="36"/>
  <c r="R351" i="36"/>
  <c r="P363" i="36"/>
  <c r="P366" i="36"/>
  <c r="R354" i="36"/>
  <c r="P372" i="36"/>
  <c r="R360" i="36"/>
  <c r="P367" i="36"/>
  <c r="R355" i="36"/>
  <c r="G26" i="46"/>
  <c r="D26" i="47" s="1"/>
  <c r="D27" i="46"/>
  <c r="E49" i="36"/>
  <c r="F473" i="40"/>
  <c r="F474" i="40"/>
  <c r="F472" i="40"/>
  <c r="F477" i="40"/>
  <c r="F471" i="40"/>
  <c r="F481" i="40"/>
  <c r="F476" i="40"/>
  <c r="F475" i="40"/>
  <c r="F479" i="40"/>
  <c r="F480" i="40"/>
  <c r="F478" i="40"/>
  <c r="F470" i="40"/>
  <c r="P370" i="36"/>
  <c r="R358" i="36"/>
  <c r="R352" i="36"/>
  <c r="P364" i="36"/>
  <c r="N25" i="46"/>
  <c r="M25" i="46" s="1"/>
  <c r="P357" i="36"/>
  <c r="R345" i="36"/>
  <c r="M28" i="45"/>
  <c r="E27" i="45"/>
  <c r="E27" i="48" s="1"/>
  <c r="G27" i="45"/>
  <c r="G27" i="48" s="1"/>
  <c r="F27" i="45"/>
  <c r="F27" i="46" s="1"/>
  <c r="B27" i="45"/>
  <c r="B27" i="46" s="1"/>
  <c r="R356" i="36"/>
  <c r="P368" i="36"/>
  <c r="P361" i="36"/>
  <c r="R349" i="36"/>
  <c r="N25" i="48"/>
  <c r="M25" i="48" s="1"/>
  <c r="B26" i="48"/>
  <c r="R362" i="36"/>
  <c r="P374" i="36"/>
  <c r="F26" i="48"/>
  <c r="F27" i="48" s="1"/>
  <c r="D25" i="47"/>
  <c r="E25" i="47" s="1"/>
  <c r="F25" i="47" s="1"/>
  <c r="C26" i="47"/>
  <c r="C27" i="46"/>
  <c r="I32" i="32"/>
  <c r="D26" i="32"/>
  <c r="P24" i="32"/>
  <c r="D24" i="33" s="1"/>
  <c r="AB24" i="32"/>
  <c r="AC24" i="32"/>
  <c r="AA24" i="32"/>
  <c r="X24" i="32"/>
  <c r="W24" i="32"/>
  <c r="Y24" i="32"/>
  <c r="Z24" i="32"/>
  <c r="N434" i="23"/>
  <c r="P422" i="23"/>
  <c r="L309" i="28"/>
  <c r="O297" i="28"/>
  <c r="O292" i="28"/>
  <c r="L304" i="28"/>
  <c r="R260" i="28"/>
  <c r="A116" i="28"/>
  <c r="C112" i="28"/>
  <c r="N421" i="23"/>
  <c r="P409" i="23"/>
  <c r="B24" i="33"/>
  <c r="C25" i="32"/>
  <c r="T24" i="32"/>
  <c r="N430" i="23"/>
  <c r="P418" i="23"/>
  <c r="P400" i="23"/>
  <c r="N412" i="23"/>
  <c r="L311" i="28"/>
  <c r="O299" i="28"/>
  <c r="S264" i="28"/>
  <c r="R268" i="28"/>
  <c r="L295" i="28"/>
  <c r="O283" i="28"/>
  <c r="O294" i="28"/>
  <c r="L306" i="28"/>
  <c r="N413" i="23"/>
  <c r="P401" i="23"/>
  <c r="S267" i="28"/>
  <c r="N426" i="23"/>
  <c r="P414" i="23"/>
  <c r="B31" i="35"/>
  <c r="N30" i="35"/>
  <c r="M30" i="35" s="1"/>
  <c r="O298" i="28"/>
  <c r="L310" i="28"/>
  <c r="S265" i="28"/>
  <c r="P411" i="23"/>
  <c r="N423" i="23"/>
  <c r="P264" i="28"/>
  <c r="L33" i="32"/>
  <c r="P416" i="23"/>
  <c r="N428" i="23"/>
  <c r="Q267" i="28"/>
  <c r="P267" i="28"/>
  <c r="P419" i="23"/>
  <c r="N431" i="23"/>
  <c r="K33" i="32"/>
  <c r="L305" i="28"/>
  <c r="O293" i="28"/>
  <c r="Q265" i="28"/>
  <c r="P265" i="28"/>
  <c r="O290" i="28"/>
  <c r="L302" i="28"/>
  <c r="C103" i="28"/>
  <c r="R280" i="28" s="1"/>
  <c r="A107" i="28"/>
  <c r="F33" i="32"/>
  <c r="R264" i="28"/>
  <c r="L288" i="28"/>
  <c r="S276" i="28"/>
  <c r="O276" i="28"/>
  <c r="P415" i="23"/>
  <c r="N427" i="23"/>
  <c r="C24" i="33"/>
  <c r="E25" i="32"/>
  <c r="V24" i="32"/>
  <c r="S271" i="28"/>
  <c r="H33" i="32"/>
  <c r="N417" i="23"/>
  <c r="P405" i="23"/>
  <c r="R267" i="28"/>
  <c r="L291" i="28"/>
  <c r="P279" i="28"/>
  <c r="S279" i="28"/>
  <c r="O279" i="28"/>
  <c r="Q279" i="28"/>
  <c r="L344" i="28"/>
  <c r="O332" i="28"/>
  <c r="A117" i="28"/>
  <c r="C113" i="28"/>
  <c r="L289" i="28"/>
  <c r="P277" i="28"/>
  <c r="S277" i="28"/>
  <c r="O277" i="28"/>
  <c r="R277" i="28"/>
  <c r="Q277" i="28"/>
  <c r="J33" i="32"/>
  <c r="S268" i="28"/>
  <c r="R266" i="28"/>
  <c r="P263" i="28"/>
  <c r="P274" i="28"/>
  <c r="Q274" i="28"/>
  <c r="Q261" i="28"/>
  <c r="R263" i="28"/>
  <c r="Q260" i="28"/>
  <c r="S259" i="28"/>
  <c r="R273" i="28"/>
  <c r="P269" i="28"/>
  <c r="Q269" i="28"/>
  <c r="S270" i="28"/>
  <c r="P260" i="28"/>
  <c r="S263" i="28"/>
  <c r="P266" i="28"/>
  <c r="Q266" i="28"/>
  <c r="S274" i="28"/>
  <c r="P261" i="28"/>
  <c r="R275" i="28"/>
  <c r="P273" i="28"/>
  <c r="Q273" i="28"/>
  <c r="S269" i="28"/>
  <c r="S262" i="28"/>
  <c r="Q262" i="28"/>
  <c r="S266" i="28"/>
  <c r="R262" i="28"/>
  <c r="P275" i="28"/>
  <c r="Q275" i="28"/>
  <c r="R259" i="28"/>
  <c r="S273" i="28"/>
  <c r="R270" i="28"/>
  <c r="P262" i="28"/>
  <c r="P268" i="28"/>
  <c r="Q268" i="28"/>
  <c r="P272" i="28"/>
  <c r="S261" i="28"/>
  <c r="Q263" i="28"/>
  <c r="R274" i="28"/>
  <c r="S275" i="28"/>
  <c r="P259" i="28"/>
  <c r="Q259" i="28"/>
  <c r="R272" i="28"/>
  <c r="R261" i="28"/>
  <c r="R269" i="28"/>
  <c r="P270" i="28"/>
  <c r="Q270" i="28"/>
  <c r="S260" i="28"/>
  <c r="P420" i="23"/>
  <c r="N432" i="23"/>
  <c r="Q272" i="28"/>
  <c r="Q271" i="28"/>
  <c r="P271" i="28"/>
  <c r="Q282" i="28"/>
  <c r="P282" i="28"/>
  <c r="C114" i="28"/>
  <c r="A118" i="28"/>
  <c r="S281" i="28"/>
  <c r="G33" i="32"/>
  <c r="B27" i="47" l="1"/>
  <c r="C27" i="47"/>
  <c r="C28" i="46"/>
  <c r="P386" i="36"/>
  <c r="R374" i="36"/>
  <c r="B28" i="45"/>
  <c r="B28" i="46" s="1"/>
  <c r="M29" i="45"/>
  <c r="G28" i="45"/>
  <c r="G28" i="48" s="1"/>
  <c r="F28" i="45"/>
  <c r="F28" i="46" s="1"/>
  <c r="E28" i="45"/>
  <c r="E28" i="48" s="1"/>
  <c r="E27" i="46"/>
  <c r="E28" i="46" s="1"/>
  <c r="D28" i="46"/>
  <c r="R367" i="36"/>
  <c r="P379" i="36"/>
  <c r="P378" i="36"/>
  <c r="R366" i="36"/>
  <c r="P365" i="36"/>
  <c r="R353" i="36"/>
  <c r="P373" i="36"/>
  <c r="R361" i="36"/>
  <c r="R370" i="36"/>
  <c r="P382" i="36"/>
  <c r="P375" i="36"/>
  <c r="R363" i="36"/>
  <c r="N26" i="48"/>
  <c r="M26" i="48" s="1"/>
  <c r="B27" i="48"/>
  <c r="P380" i="36"/>
  <c r="R368" i="36"/>
  <c r="P369" i="36"/>
  <c r="R357" i="36"/>
  <c r="P376" i="36"/>
  <c r="R364" i="36"/>
  <c r="E50" i="36"/>
  <c r="F485" i="40"/>
  <c r="F487" i="40"/>
  <c r="F488" i="40"/>
  <c r="F493" i="40"/>
  <c r="F489" i="40"/>
  <c r="F483" i="40"/>
  <c r="F484" i="40"/>
  <c r="F486" i="40"/>
  <c r="F491" i="40"/>
  <c r="F492" i="40"/>
  <c r="F490" i="40"/>
  <c r="F482" i="40"/>
  <c r="G27" i="46"/>
  <c r="G28" i="46" s="1"/>
  <c r="P384" i="36"/>
  <c r="R372" i="36"/>
  <c r="R371" i="36"/>
  <c r="P383" i="36"/>
  <c r="N26" i="46"/>
  <c r="M26" i="46" s="1"/>
  <c r="F28" i="48"/>
  <c r="E26" i="47"/>
  <c r="F26" i="47" s="1"/>
  <c r="C118" i="28"/>
  <c r="A122" i="28"/>
  <c r="L356" i="28"/>
  <c r="O344" i="28"/>
  <c r="H34" i="32"/>
  <c r="C25" i="33"/>
  <c r="E26" i="32"/>
  <c r="Q280" i="28"/>
  <c r="R276" i="28"/>
  <c r="L300" i="28"/>
  <c r="P288" i="28"/>
  <c r="O288" i="28"/>
  <c r="R288" i="28"/>
  <c r="Q288" i="28"/>
  <c r="F34" i="32"/>
  <c r="Q285" i="28"/>
  <c r="S293" i="28"/>
  <c r="P428" i="23"/>
  <c r="N440" i="23"/>
  <c r="L34" i="32"/>
  <c r="R282" i="28"/>
  <c r="S283" i="28"/>
  <c r="S272" i="28"/>
  <c r="E24" i="33"/>
  <c r="F24" i="33" s="1"/>
  <c r="Q292" i="28"/>
  <c r="D27" i="32"/>
  <c r="J34" i="32"/>
  <c r="A121" i="28"/>
  <c r="C117" i="28"/>
  <c r="P427" i="23"/>
  <c r="N439" i="23"/>
  <c r="C107" i="28"/>
  <c r="A111" i="28"/>
  <c r="L314" i="28"/>
  <c r="O302" i="28"/>
  <c r="S290" i="28"/>
  <c r="Q293" i="28"/>
  <c r="L317" i="28"/>
  <c r="O305" i="28"/>
  <c r="K34" i="32"/>
  <c r="P281" i="28"/>
  <c r="R286" i="28"/>
  <c r="N425" i="23"/>
  <c r="P413" i="23"/>
  <c r="Q283" i="28"/>
  <c r="P283" i="28"/>
  <c r="R287" i="28"/>
  <c r="N442" i="23"/>
  <c r="P430" i="23"/>
  <c r="A120" i="28"/>
  <c r="C116" i="28"/>
  <c r="R292" i="28"/>
  <c r="Q25" i="32"/>
  <c r="G34" i="32"/>
  <c r="N429" i="23"/>
  <c r="P417" i="23"/>
  <c r="Q278" i="28"/>
  <c r="R278" i="28"/>
  <c r="P278" i="28"/>
  <c r="S285" i="28"/>
  <c r="Q290" i="28"/>
  <c r="P290" i="28"/>
  <c r="R293" i="28"/>
  <c r="P293" i="28"/>
  <c r="P431" i="23"/>
  <c r="N443" i="23"/>
  <c r="S280" i="28"/>
  <c r="P423" i="23"/>
  <c r="N435" i="23"/>
  <c r="Q281" i="28"/>
  <c r="N438" i="23"/>
  <c r="P426" i="23"/>
  <c r="Q294" i="28"/>
  <c r="S294" i="28"/>
  <c r="R283" i="28"/>
  <c r="L307" i="28"/>
  <c r="O295" i="28"/>
  <c r="P412" i="23"/>
  <c r="N424" i="23"/>
  <c r="N433" i="23"/>
  <c r="P421" i="23"/>
  <c r="Q287" i="28"/>
  <c r="N446" i="23"/>
  <c r="P434" i="23"/>
  <c r="P432" i="23"/>
  <c r="N444" i="23"/>
  <c r="P289" i="28"/>
  <c r="L301" i="28"/>
  <c r="S289" i="28"/>
  <c r="O289" i="28"/>
  <c r="R289" i="28"/>
  <c r="Q289" i="28"/>
  <c r="R279" i="28"/>
  <c r="P291" i="28"/>
  <c r="L303" i="28"/>
  <c r="S291" i="28"/>
  <c r="O291" i="28"/>
  <c r="R291" i="28"/>
  <c r="Q291" i="28"/>
  <c r="S282" i="28"/>
  <c r="P280" i="28"/>
  <c r="Q276" i="28"/>
  <c r="P276" i="28"/>
  <c r="P285" i="28"/>
  <c r="R290" i="28"/>
  <c r="R281" i="28"/>
  <c r="L322" i="28"/>
  <c r="O310" i="28"/>
  <c r="B32" i="35"/>
  <c r="N31" i="35"/>
  <c r="M31" i="35" s="1"/>
  <c r="L318" i="28"/>
  <c r="O306" i="28"/>
  <c r="P294" i="28"/>
  <c r="R271" i="28"/>
  <c r="L323" i="28"/>
  <c r="O311" i="28"/>
  <c r="B25" i="33"/>
  <c r="C26" i="32"/>
  <c r="T25" i="32"/>
  <c r="S278" i="28"/>
  <c r="L316" i="28"/>
  <c r="O304" i="28"/>
  <c r="S292" i="28"/>
  <c r="L321" i="28"/>
  <c r="O309" i="28"/>
  <c r="I33" i="32"/>
  <c r="B28" i="47" l="1"/>
  <c r="N28" i="46"/>
  <c r="M28" i="46" s="1"/>
  <c r="R383" i="36"/>
  <c r="P395" i="36"/>
  <c r="N27" i="48"/>
  <c r="M27" i="48" s="1"/>
  <c r="B28" i="48"/>
  <c r="R382" i="36"/>
  <c r="P394" i="36"/>
  <c r="R379" i="36"/>
  <c r="P391" i="36"/>
  <c r="G29" i="45"/>
  <c r="G29" i="48" s="1"/>
  <c r="M30" i="45"/>
  <c r="F29" i="45"/>
  <c r="F29" i="46" s="1"/>
  <c r="E29" i="45"/>
  <c r="E29" i="48" s="1"/>
  <c r="B29" i="45"/>
  <c r="B29" i="46" s="1"/>
  <c r="C28" i="47"/>
  <c r="C29" i="46"/>
  <c r="F503" i="40"/>
  <c r="F499" i="40"/>
  <c r="F495" i="40"/>
  <c r="F504" i="40"/>
  <c r="F500" i="40"/>
  <c r="F496" i="40"/>
  <c r="F505" i="40"/>
  <c r="F501" i="40"/>
  <c r="F497" i="40"/>
  <c r="F502" i="40"/>
  <c r="F498" i="40"/>
  <c r="F494" i="40"/>
  <c r="P381" i="36"/>
  <c r="R369" i="36"/>
  <c r="P377" i="36"/>
  <c r="R365" i="36"/>
  <c r="F29" i="48"/>
  <c r="D28" i="47"/>
  <c r="D29" i="46"/>
  <c r="N27" i="46"/>
  <c r="M27" i="46" s="1"/>
  <c r="P396" i="36"/>
  <c r="R384" i="36"/>
  <c r="P388" i="36"/>
  <c r="R376" i="36"/>
  <c r="P392" i="36"/>
  <c r="R380" i="36"/>
  <c r="R375" i="36"/>
  <c r="P387" i="36"/>
  <c r="P385" i="36"/>
  <c r="R373" i="36"/>
  <c r="R378" i="36"/>
  <c r="P390" i="36"/>
  <c r="D27" i="47"/>
  <c r="R386" i="36"/>
  <c r="P398" i="36"/>
  <c r="E27" i="47"/>
  <c r="F27" i="47" s="1"/>
  <c r="B33" i="35"/>
  <c r="N32" i="35"/>
  <c r="M32" i="35" s="1"/>
  <c r="I34" i="32"/>
  <c r="B26" i="33"/>
  <c r="C27" i="32"/>
  <c r="L330" i="28"/>
  <c r="O318" i="28"/>
  <c r="P444" i="23"/>
  <c r="N456" i="23"/>
  <c r="P424" i="23"/>
  <c r="N436" i="23"/>
  <c r="P25" i="32"/>
  <c r="D25" i="33" s="1"/>
  <c r="AA25" i="32"/>
  <c r="X25" i="32"/>
  <c r="AB25" i="32"/>
  <c r="AC25" i="32"/>
  <c r="W25" i="32"/>
  <c r="Y25" i="32"/>
  <c r="Z25" i="32"/>
  <c r="U25" i="32"/>
  <c r="K35" i="32"/>
  <c r="S287" i="28"/>
  <c r="S284" i="28"/>
  <c r="S286" i="28"/>
  <c r="R284" i="28"/>
  <c r="P284" i="28"/>
  <c r="P287" i="28"/>
  <c r="Q284" i="28"/>
  <c r="R285" i="28"/>
  <c r="Q286" i="28"/>
  <c r="P286" i="28"/>
  <c r="A125" i="28"/>
  <c r="C121" i="28"/>
  <c r="Q26" i="32"/>
  <c r="T26" i="32" s="1"/>
  <c r="P292" i="28"/>
  <c r="R294" i="28"/>
  <c r="F35" i="32"/>
  <c r="S288" i="28"/>
  <c r="H35" i="32"/>
  <c r="L334" i="28"/>
  <c r="O322" i="28"/>
  <c r="L315" i="28"/>
  <c r="O303" i="28"/>
  <c r="R303" i="28"/>
  <c r="N450" i="23"/>
  <c r="P438" i="23"/>
  <c r="N441" i="23"/>
  <c r="P429" i="23"/>
  <c r="N454" i="23"/>
  <c r="P442" i="23"/>
  <c r="P439" i="23"/>
  <c r="N451" i="23"/>
  <c r="L35" i="32"/>
  <c r="C26" i="33"/>
  <c r="E27" i="32"/>
  <c r="Q27" i="32" s="1"/>
  <c r="U27" i="32" s="1"/>
  <c r="V26" i="32"/>
  <c r="L313" i="28"/>
  <c r="S301" i="28"/>
  <c r="O301" i="28"/>
  <c r="R301" i="28"/>
  <c r="Q301" i="28"/>
  <c r="P301" i="28"/>
  <c r="P443" i="23"/>
  <c r="N455" i="23"/>
  <c r="N437" i="23"/>
  <c r="P425" i="23"/>
  <c r="L329" i="28"/>
  <c r="O317" i="28"/>
  <c r="L326" i="28"/>
  <c r="O314" i="28"/>
  <c r="J35" i="32"/>
  <c r="P440" i="23"/>
  <c r="N452" i="23"/>
  <c r="L312" i="28"/>
  <c r="S300" i="28"/>
  <c r="P300" i="28"/>
  <c r="O300" i="28"/>
  <c r="Q300" i="28"/>
  <c r="V25" i="32"/>
  <c r="C122" i="28"/>
  <c r="A126" i="28"/>
  <c r="L333" i="28"/>
  <c r="O321" i="28"/>
  <c r="L328" i="28"/>
  <c r="O316" i="28"/>
  <c r="E25" i="33"/>
  <c r="F25" i="33" s="1"/>
  <c r="L335" i="28"/>
  <c r="O323" i="28"/>
  <c r="N458" i="23"/>
  <c r="P446" i="23"/>
  <c r="N445" i="23"/>
  <c r="P433" i="23"/>
  <c r="L319" i="28"/>
  <c r="O307" i="28"/>
  <c r="P435" i="23"/>
  <c r="N447" i="23"/>
  <c r="G35" i="32"/>
  <c r="A124" i="28"/>
  <c r="C120" i="28"/>
  <c r="C111" i="28"/>
  <c r="A115" i="28"/>
  <c r="D28" i="32"/>
  <c r="P299" i="28"/>
  <c r="Q298" i="28"/>
  <c r="L368" i="28"/>
  <c r="O356" i="28"/>
  <c r="B29" i="47" l="1"/>
  <c r="P397" i="36"/>
  <c r="R385" i="36"/>
  <c r="P404" i="36"/>
  <c r="R392" i="36"/>
  <c r="P408" i="36"/>
  <c r="R396" i="36"/>
  <c r="P393" i="36"/>
  <c r="R381" i="36"/>
  <c r="E29" i="46"/>
  <c r="R395" i="36"/>
  <c r="P407" i="36"/>
  <c r="R390" i="36"/>
  <c r="P402" i="36"/>
  <c r="R387" i="36"/>
  <c r="P399" i="36"/>
  <c r="C29" i="47"/>
  <c r="C30" i="46"/>
  <c r="R391" i="36"/>
  <c r="P403" i="36"/>
  <c r="N28" i="48"/>
  <c r="M28" i="48" s="1"/>
  <c r="B29" i="48"/>
  <c r="E28" i="47"/>
  <c r="F28" i="47" s="1"/>
  <c r="R398" i="36"/>
  <c r="P410" i="36"/>
  <c r="P400" i="36"/>
  <c r="R388" i="36"/>
  <c r="D30" i="46"/>
  <c r="P389" i="36"/>
  <c r="R377" i="36"/>
  <c r="F30" i="45"/>
  <c r="F30" i="48" s="1"/>
  <c r="M31" i="45"/>
  <c r="G30" i="45"/>
  <c r="G30" i="48" s="1"/>
  <c r="E30" i="45"/>
  <c r="E30" i="48" s="1"/>
  <c r="B30" i="45"/>
  <c r="B30" i="46" s="1"/>
  <c r="R394" i="36"/>
  <c r="P406" i="36"/>
  <c r="G29" i="46"/>
  <c r="A128" i="28"/>
  <c r="C124" i="28"/>
  <c r="C115" i="28"/>
  <c r="A119" i="28"/>
  <c r="P455" i="23"/>
  <c r="N467" i="23"/>
  <c r="L380" i="28"/>
  <c r="O368" i="28"/>
  <c r="P27" i="32"/>
  <c r="D27" i="33" s="1"/>
  <c r="AB27" i="32"/>
  <c r="AA27" i="32"/>
  <c r="Y27" i="32"/>
  <c r="X27" i="32"/>
  <c r="AC27" i="32"/>
  <c r="W27" i="32"/>
  <c r="Z27" i="32"/>
  <c r="R297" i="28"/>
  <c r="P302" i="28"/>
  <c r="R305" i="28"/>
  <c r="Q295" i="28"/>
  <c r="S298" i="28"/>
  <c r="S306" i="28"/>
  <c r="Q306" i="28"/>
  <c r="Q309" i="28"/>
  <c r="P298" i="28"/>
  <c r="P297" i="28"/>
  <c r="R302" i="28"/>
  <c r="Q305" i="28"/>
  <c r="S295" i="28"/>
  <c r="S299" i="28"/>
  <c r="P310" i="28"/>
  <c r="Q311" i="28"/>
  <c r="Q297" i="28"/>
  <c r="P296" i="28"/>
  <c r="S302" i="28"/>
  <c r="Q302" i="28"/>
  <c r="S305" i="28"/>
  <c r="P305" i="28"/>
  <c r="R310" i="28"/>
  <c r="S311" i="28"/>
  <c r="R298" i="28"/>
  <c r="P295" i="28"/>
  <c r="R295" i="28"/>
  <c r="S297" i="28"/>
  <c r="S310" i="28"/>
  <c r="Q310" i="28"/>
  <c r="R306" i="28"/>
  <c r="Q299" i="28"/>
  <c r="S304" i="28"/>
  <c r="Q304" i="28"/>
  <c r="S309" i="28"/>
  <c r="P309" i="28"/>
  <c r="P311" i="28"/>
  <c r="P304" i="28"/>
  <c r="P306" i="28"/>
  <c r="R304" i="28"/>
  <c r="G36" i="32"/>
  <c r="Q307" i="28"/>
  <c r="L331" i="28"/>
  <c r="O319" i="28"/>
  <c r="N470" i="23"/>
  <c r="P458" i="23"/>
  <c r="Q316" i="28"/>
  <c r="P316" i="28"/>
  <c r="C126" i="28"/>
  <c r="A130" i="28"/>
  <c r="R300" i="28"/>
  <c r="L324" i="28"/>
  <c r="P312" i="28"/>
  <c r="S312" i="28"/>
  <c r="O312" i="28"/>
  <c r="R312" i="28"/>
  <c r="Q312" i="28"/>
  <c r="S314" i="28"/>
  <c r="R317" i="28"/>
  <c r="L341" i="28"/>
  <c r="O329" i="28"/>
  <c r="C27" i="33"/>
  <c r="E28" i="32"/>
  <c r="V27" i="32"/>
  <c r="P451" i="23"/>
  <c r="N463" i="23"/>
  <c r="P303" i="28"/>
  <c r="S303" i="28"/>
  <c r="R299" i="28"/>
  <c r="A129" i="28"/>
  <c r="C125" i="28"/>
  <c r="R308" i="28"/>
  <c r="Q308" i="28"/>
  <c r="R318" i="28"/>
  <c r="L342" i="28"/>
  <c r="O330" i="28"/>
  <c r="I35" i="32"/>
  <c r="L340" i="28"/>
  <c r="O328" i="28"/>
  <c r="P452" i="23"/>
  <c r="N464" i="23"/>
  <c r="N453" i="23"/>
  <c r="P441" i="23"/>
  <c r="Q303" i="28"/>
  <c r="L327" i="28"/>
  <c r="P315" i="28"/>
  <c r="S315" i="28"/>
  <c r="O315" i="28"/>
  <c r="R315" i="28"/>
  <c r="Q315" i="28"/>
  <c r="H36" i="32"/>
  <c r="F36" i="32"/>
  <c r="P308" i="28"/>
  <c r="K36" i="32"/>
  <c r="P456" i="23"/>
  <c r="N468" i="23"/>
  <c r="D29" i="32"/>
  <c r="N457" i="23"/>
  <c r="P445" i="23"/>
  <c r="L347" i="28"/>
  <c r="O335" i="28"/>
  <c r="L338" i="28"/>
  <c r="O326" i="28"/>
  <c r="N449" i="23"/>
  <c r="P437" i="23"/>
  <c r="L325" i="28"/>
  <c r="P313" i="28"/>
  <c r="S313" i="28"/>
  <c r="O313" i="28"/>
  <c r="R313" i="28"/>
  <c r="Q313" i="28"/>
  <c r="P26" i="32"/>
  <c r="D26" i="33" s="1"/>
  <c r="E26" i="33" s="1"/>
  <c r="F26" i="33" s="1"/>
  <c r="AA26" i="32"/>
  <c r="AC26" i="32"/>
  <c r="Y26" i="32"/>
  <c r="W26" i="32"/>
  <c r="AB26" i="32"/>
  <c r="X26" i="32"/>
  <c r="Z26" i="32"/>
  <c r="U26" i="32"/>
  <c r="R296" i="28"/>
  <c r="S318" i="28"/>
  <c r="B27" i="33"/>
  <c r="E27" i="33" s="1"/>
  <c r="T27" i="32"/>
  <c r="C28" i="32"/>
  <c r="Q28" i="32" s="1"/>
  <c r="P447" i="23"/>
  <c r="N459" i="23"/>
  <c r="L345" i="28"/>
  <c r="O333" i="28"/>
  <c r="J36" i="32"/>
  <c r="L36" i="32"/>
  <c r="N466" i="23"/>
  <c r="P454" i="23"/>
  <c r="N462" i="23"/>
  <c r="P450" i="23"/>
  <c r="L346" i="28"/>
  <c r="O334" i="28"/>
  <c r="S308" i="28"/>
  <c r="Q296" i="28"/>
  <c r="S296" i="28"/>
  <c r="P436" i="23"/>
  <c r="N448" i="23"/>
  <c r="Q318" i="28"/>
  <c r="P318" i="28"/>
  <c r="N33" i="35"/>
  <c r="M33" i="35" s="1"/>
  <c r="B34" i="35"/>
  <c r="B30" i="47" l="1"/>
  <c r="F31" i="48"/>
  <c r="R406" i="36"/>
  <c r="P418" i="36"/>
  <c r="P401" i="36"/>
  <c r="R389" i="36"/>
  <c r="P412" i="36"/>
  <c r="R400" i="36"/>
  <c r="N29" i="48"/>
  <c r="M29" i="48" s="1"/>
  <c r="B30" i="48"/>
  <c r="C30" i="47"/>
  <c r="C31" i="46"/>
  <c r="R402" i="36"/>
  <c r="P414" i="36"/>
  <c r="E30" i="46"/>
  <c r="E31" i="46" s="1"/>
  <c r="M32" i="45"/>
  <c r="E31" i="45"/>
  <c r="E31" i="48" s="1"/>
  <c r="G31" i="45"/>
  <c r="G31" i="48" s="1"/>
  <c r="F31" i="45"/>
  <c r="B31" i="45"/>
  <c r="B31" i="46" s="1"/>
  <c r="D31" i="46"/>
  <c r="R410" i="36"/>
  <c r="P422" i="36"/>
  <c r="P420" i="36"/>
  <c r="R408" i="36"/>
  <c r="P409" i="36"/>
  <c r="R397" i="36"/>
  <c r="D29" i="47"/>
  <c r="R403" i="36"/>
  <c r="P415" i="36"/>
  <c r="R399" i="36"/>
  <c r="P411" i="36"/>
  <c r="R407" i="36"/>
  <c r="P419" i="36"/>
  <c r="P405" i="36"/>
  <c r="R393" i="36"/>
  <c r="F30" i="46"/>
  <c r="F31" i="46" s="1"/>
  <c r="N29" i="46"/>
  <c r="M29" i="46" s="1"/>
  <c r="G30" i="46"/>
  <c r="G31" i="46" s="1"/>
  <c r="P416" i="36"/>
  <c r="R404" i="36"/>
  <c r="E29" i="47"/>
  <c r="F29" i="47" s="1"/>
  <c r="P28" i="32"/>
  <c r="D28" i="33" s="1"/>
  <c r="W28" i="32"/>
  <c r="AA28" i="32"/>
  <c r="X28" i="32"/>
  <c r="AC28" i="32"/>
  <c r="AB28" i="32"/>
  <c r="Y28" i="32"/>
  <c r="Z28" i="32"/>
  <c r="U28" i="32"/>
  <c r="N478" i="23"/>
  <c r="P466" i="23"/>
  <c r="P448" i="23"/>
  <c r="N460" i="23"/>
  <c r="N474" i="23"/>
  <c r="P462" i="23"/>
  <c r="L37" i="32"/>
  <c r="L357" i="28"/>
  <c r="O345" i="28"/>
  <c r="N461" i="23"/>
  <c r="P449" i="23"/>
  <c r="L359" i="28"/>
  <c r="O347" i="28"/>
  <c r="D30" i="32"/>
  <c r="K37" i="32"/>
  <c r="R311" i="28"/>
  <c r="C119" i="28"/>
  <c r="A123" i="28"/>
  <c r="P459" i="23"/>
  <c r="N471" i="23"/>
  <c r="F27" i="33"/>
  <c r="F37" i="32"/>
  <c r="N465" i="23"/>
  <c r="P453" i="23"/>
  <c r="L352" i="28"/>
  <c r="O340" i="28"/>
  <c r="L354" i="28"/>
  <c r="O342" i="28"/>
  <c r="L353" i="28"/>
  <c r="O341" i="28"/>
  <c r="L336" i="28"/>
  <c r="P324" i="28"/>
  <c r="S324" i="28"/>
  <c r="O324" i="28"/>
  <c r="Q324" i="28"/>
  <c r="N482" i="23"/>
  <c r="P470" i="23"/>
  <c r="L392" i="28"/>
  <c r="O380" i="28"/>
  <c r="R322" i="28"/>
  <c r="S316" i="28"/>
  <c r="P307" i="28"/>
  <c r="R323" i="28"/>
  <c r="S317" i="28"/>
  <c r="R314" i="28"/>
  <c r="P321" i="28"/>
  <c r="Q321" i="28"/>
  <c r="P314" i="28"/>
  <c r="Q314" i="28"/>
  <c r="S321" i="28"/>
  <c r="R316" i="28"/>
  <c r="P323" i="28"/>
  <c r="Q323" i="28"/>
  <c r="R307" i="28"/>
  <c r="P317" i="28"/>
  <c r="Q317" i="28"/>
  <c r="R321" i="28"/>
  <c r="S307" i="28"/>
  <c r="L337" i="28"/>
  <c r="P325" i="28"/>
  <c r="S325" i="28"/>
  <c r="O325" i="28"/>
  <c r="R325" i="28"/>
  <c r="Q325" i="28"/>
  <c r="L350" i="28"/>
  <c r="O338" i="28"/>
  <c r="N469" i="23"/>
  <c r="P457" i="23"/>
  <c r="P468" i="23"/>
  <c r="N480" i="23"/>
  <c r="L339" i="28"/>
  <c r="P327" i="28"/>
  <c r="S327" i="28"/>
  <c r="O327" i="28"/>
  <c r="R327" i="28"/>
  <c r="Q327" i="28"/>
  <c r="P464" i="23"/>
  <c r="N476" i="23"/>
  <c r="I36" i="32"/>
  <c r="A133" i="28"/>
  <c r="C129" i="28"/>
  <c r="C28" i="33"/>
  <c r="E29" i="32"/>
  <c r="V28" i="32"/>
  <c r="G37" i="32"/>
  <c r="P467" i="23"/>
  <c r="N479" i="23"/>
  <c r="L358" i="28"/>
  <c r="O346" i="28"/>
  <c r="J37" i="32"/>
  <c r="N34" i="35"/>
  <c r="M34" i="35" s="1"/>
  <c r="B35" i="35"/>
  <c r="B28" i="33"/>
  <c r="C29" i="32"/>
  <c r="T28" i="32"/>
  <c r="H37" i="32"/>
  <c r="P463" i="23"/>
  <c r="N475" i="23"/>
  <c r="C130" i="28"/>
  <c r="A134" i="28"/>
  <c r="L343" i="28"/>
  <c r="O331" i="28"/>
  <c r="R309" i="28"/>
  <c r="A132" i="28"/>
  <c r="C128" i="28"/>
  <c r="B31" i="47" l="1"/>
  <c r="N31" i="46"/>
  <c r="M31" i="46" s="1"/>
  <c r="R419" i="36"/>
  <c r="P431" i="36"/>
  <c r="R415" i="36"/>
  <c r="P427" i="36"/>
  <c r="P421" i="36"/>
  <c r="R409" i="36"/>
  <c r="P424" i="36"/>
  <c r="R412" i="36"/>
  <c r="R422" i="36"/>
  <c r="P434" i="36"/>
  <c r="B32" i="45"/>
  <c r="B32" i="46" s="1"/>
  <c r="M33" i="45"/>
  <c r="G32" i="45"/>
  <c r="G32" i="46" s="1"/>
  <c r="F32" i="45"/>
  <c r="F32" i="48" s="1"/>
  <c r="E32" i="45"/>
  <c r="E32" i="48" s="1"/>
  <c r="D31" i="47"/>
  <c r="D32" i="46"/>
  <c r="R414" i="36"/>
  <c r="P426" i="36"/>
  <c r="N30" i="48"/>
  <c r="M30" i="48" s="1"/>
  <c r="B31" i="48"/>
  <c r="N30" i="46"/>
  <c r="M30" i="46" s="1"/>
  <c r="P417" i="36"/>
  <c r="R405" i="36"/>
  <c r="C31" i="47"/>
  <c r="C32" i="46"/>
  <c r="R418" i="36"/>
  <c r="P430" i="36"/>
  <c r="P428" i="36"/>
  <c r="R416" i="36"/>
  <c r="R411" i="36"/>
  <c r="P423" i="36"/>
  <c r="P432" i="36"/>
  <c r="R420" i="36"/>
  <c r="D30" i="47"/>
  <c r="E30" i="47" s="1"/>
  <c r="F30" i="47" s="1"/>
  <c r="P413" i="36"/>
  <c r="R401" i="36"/>
  <c r="G38" i="32"/>
  <c r="A136" i="28"/>
  <c r="C132" i="28"/>
  <c r="L355" i="28"/>
  <c r="O343" i="28"/>
  <c r="B29" i="33"/>
  <c r="C30" i="32"/>
  <c r="Q30" i="32" s="1"/>
  <c r="P479" i="23"/>
  <c r="N491" i="23"/>
  <c r="A137" i="28"/>
  <c r="C133" i="28"/>
  <c r="L362" i="28"/>
  <c r="O350" i="28"/>
  <c r="L404" i="28"/>
  <c r="O392" i="28"/>
  <c r="R324" i="28"/>
  <c r="L348" i="28"/>
  <c r="O336" i="28"/>
  <c r="L366" i="28"/>
  <c r="O354" i="28"/>
  <c r="N477" i="23"/>
  <c r="P465" i="23"/>
  <c r="P471" i="23"/>
  <c r="N483" i="23"/>
  <c r="B36" i="35"/>
  <c r="N35" i="35"/>
  <c r="M35" i="35" s="1"/>
  <c r="P475" i="23"/>
  <c r="N487" i="23"/>
  <c r="L370" i="28"/>
  <c r="O358" i="28"/>
  <c r="C134" i="28"/>
  <c r="A138" i="28"/>
  <c r="E28" i="33"/>
  <c r="F28" i="33" s="1"/>
  <c r="J38" i="32"/>
  <c r="C29" i="33"/>
  <c r="E30" i="32"/>
  <c r="F38" i="32"/>
  <c r="L371" i="28"/>
  <c r="O359" i="28"/>
  <c r="L369" i="28"/>
  <c r="O357" i="28"/>
  <c r="N486" i="23"/>
  <c r="P474" i="23"/>
  <c r="N490" i="23"/>
  <c r="P478" i="23"/>
  <c r="I37" i="32"/>
  <c r="L351" i="28"/>
  <c r="O339" i="28"/>
  <c r="N481" i="23"/>
  <c r="P469" i="23"/>
  <c r="L349" i="28"/>
  <c r="O337" i="28"/>
  <c r="N494" i="23"/>
  <c r="P482" i="23"/>
  <c r="L365" i="28"/>
  <c r="O353" i="28"/>
  <c r="L364" i="28"/>
  <c r="O352" i="28"/>
  <c r="C123" i="28"/>
  <c r="A127" i="28"/>
  <c r="D31" i="32"/>
  <c r="P460" i="23"/>
  <c r="N472" i="23"/>
  <c r="H38" i="32"/>
  <c r="P476" i="23"/>
  <c r="N488" i="23"/>
  <c r="P480" i="23"/>
  <c r="N492" i="23"/>
  <c r="Q320" i="28"/>
  <c r="S320" i="28"/>
  <c r="R319" i="28"/>
  <c r="S323" i="28"/>
  <c r="S329" i="28"/>
  <c r="S330" i="28"/>
  <c r="S328" i="28"/>
  <c r="R320" i="28"/>
  <c r="P322" i="28"/>
  <c r="P319" i="28"/>
  <c r="Q319" i="28"/>
  <c r="R326" i="28"/>
  <c r="S333" i="28"/>
  <c r="S319" i="28"/>
  <c r="R329" i="28"/>
  <c r="R330" i="28"/>
  <c r="R328" i="28"/>
  <c r="P326" i="28"/>
  <c r="Q326" i="28"/>
  <c r="P329" i="28"/>
  <c r="Q329" i="28"/>
  <c r="P330" i="28"/>
  <c r="Q330" i="28"/>
  <c r="P328" i="28"/>
  <c r="Q328" i="28"/>
  <c r="S322" i="28"/>
  <c r="R335" i="28"/>
  <c r="S326" i="28"/>
  <c r="Q322" i="28"/>
  <c r="R333" i="28"/>
  <c r="S334" i="28"/>
  <c r="K38" i="32"/>
  <c r="Q29" i="32"/>
  <c r="N473" i="23"/>
  <c r="P461" i="23"/>
  <c r="L38" i="32"/>
  <c r="B32" i="47" l="1"/>
  <c r="G32" i="48"/>
  <c r="C32" i="47"/>
  <c r="C33" i="46"/>
  <c r="R426" i="36"/>
  <c r="P438" i="36"/>
  <c r="F32" i="46"/>
  <c r="F33" i="46" s="1"/>
  <c r="G33" i="45"/>
  <c r="G33" i="46" s="1"/>
  <c r="B33" i="45"/>
  <c r="B33" i="46" s="1"/>
  <c r="M34" i="45"/>
  <c r="F33" i="45"/>
  <c r="F33" i="48" s="1"/>
  <c r="E33" i="45"/>
  <c r="E33" i="48" s="1"/>
  <c r="P433" i="36"/>
  <c r="R421" i="36"/>
  <c r="R431" i="36"/>
  <c r="P443" i="36"/>
  <c r="P444" i="36"/>
  <c r="R432" i="36"/>
  <c r="P440" i="36"/>
  <c r="R428" i="36"/>
  <c r="P436" i="36"/>
  <c r="R424" i="36"/>
  <c r="R427" i="36"/>
  <c r="P439" i="36"/>
  <c r="P429" i="36"/>
  <c r="R417" i="36"/>
  <c r="P425" i="36"/>
  <c r="R413" i="36"/>
  <c r="R423" i="36"/>
  <c r="P435" i="36"/>
  <c r="R430" i="36"/>
  <c r="P442" i="36"/>
  <c r="N31" i="48"/>
  <c r="M31" i="48" s="1"/>
  <c r="B32" i="48"/>
  <c r="D33" i="46"/>
  <c r="R434" i="36"/>
  <c r="P446" i="36"/>
  <c r="E32" i="46"/>
  <c r="E33" i="46" s="1"/>
  <c r="E31" i="47"/>
  <c r="F31" i="47" s="1"/>
  <c r="P492" i="23"/>
  <c r="N504" i="23"/>
  <c r="P30" i="32"/>
  <c r="D30" i="33" s="1"/>
  <c r="AC30" i="32"/>
  <c r="AB30" i="32"/>
  <c r="AA30" i="32"/>
  <c r="Y30" i="32"/>
  <c r="W30" i="32"/>
  <c r="X30" i="32"/>
  <c r="Z30" i="32"/>
  <c r="P342" i="28"/>
  <c r="Q342" i="28"/>
  <c r="P338" i="28"/>
  <c r="S331" i="28"/>
  <c r="S342" i="28"/>
  <c r="R341" i="28"/>
  <c r="S338" i="28"/>
  <c r="Q331" i="28"/>
  <c r="R338" i="28"/>
  <c r="R331" i="28"/>
  <c r="Q338" i="28"/>
  <c r="P331" i="28"/>
  <c r="N485" i="23"/>
  <c r="P473" i="23"/>
  <c r="L39" i="32"/>
  <c r="R334" i="28"/>
  <c r="Q334" i="28"/>
  <c r="S335" i="28"/>
  <c r="Q333" i="28"/>
  <c r="P335" i="28"/>
  <c r="P488" i="23"/>
  <c r="N500" i="23"/>
  <c r="P472" i="23"/>
  <c r="N484" i="23"/>
  <c r="U30" i="32"/>
  <c r="L376" i="28"/>
  <c r="O364" i="28"/>
  <c r="P341" i="28"/>
  <c r="C138" i="28"/>
  <c r="A142" i="28"/>
  <c r="P487" i="23"/>
  <c r="N499" i="23"/>
  <c r="N489" i="23"/>
  <c r="P477" i="23"/>
  <c r="R342" i="28"/>
  <c r="P491" i="23"/>
  <c r="N503" i="23"/>
  <c r="S343" i="28"/>
  <c r="A140" i="28"/>
  <c r="C136" i="28"/>
  <c r="P29" i="32"/>
  <c r="D29" i="33" s="1"/>
  <c r="E29" i="33" s="1"/>
  <c r="F29" i="33" s="1"/>
  <c r="X29" i="32"/>
  <c r="Y29" i="32"/>
  <c r="AA29" i="32"/>
  <c r="AB29" i="32"/>
  <c r="AC29" i="32"/>
  <c r="W29" i="32"/>
  <c r="Z29" i="32"/>
  <c r="U29" i="32"/>
  <c r="P334" i="28"/>
  <c r="P333" i="28"/>
  <c r="C127" i="28"/>
  <c r="A131" i="28"/>
  <c r="R340" i="28"/>
  <c r="S353" i="28"/>
  <c r="N506" i="23"/>
  <c r="P494" i="23"/>
  <c r="S337" i="28"/>
  <c r="N493" i="23"/>
  <c r="P481" i="23"/>
  <c r="S339" i="28"/>
  <c r="I38" i="32"/>
  <c r="N498" i="23"/>
  <c r="P486" i="23"/>
  <c r="F39" i="32"/>
  <c r="Q341" i="28"/>
  <c r="Q345" i="28"/>
  <c r="P483" i="23"/>
  <c r="N495" i="23"/>
  <c r="S340" i="28"/>
  <c r="S354" i="28"/>
  <c r="S341" i="28"/>
  <c r="S336" i="28"/>
  <c r="R350" i="28"/>
  <c r="L374" i="28"/>
  <c r="O362" i="28"/>
  <c r="Q343" i="28"/>
  <c r="P343" i="28"/>
  <c r="K39" i="32"/>
  <c r="Q353" i="28"/>
  <c r="P353" i="28"/>
  <c r="Q337" i="28"/>
  <c r="P337" i="28"/>
  <c r="Q339" i="28"/>
  <c r="P339" i="28"/>
  <c r="L383" i="28"/>
  <c r="O371" i="28"/>
  <c r="P340" i="28"/>
  <c r="C30" i="33"/>
  <c r="E31" i="32"/>
  <c r="V30" i="32"/>
  <c r="J39" i="32"/>
  <c r="P347" i="28"/>
  <c r="Q354" i="28"/>
  <c r="P354" i="28"/>
  <c r="Q336" i="28"/>
  <c r="P336" i="28"/>
  <c r="L416" i="28"/>
  <c r="O404" i="28"/>
  <c r="T29" i="32"/>
  <c r="R343" i="28"/>
  <c r="L367" i="28"/>
  <c r="O355" i="28"/>
  <c r="G39" i="32"/>
  <c r="S332" i="28"/>
  <c r="S344" i="28"/>
  <c r="Q332" i="28"/>
  <c r="Q335" i="28"/>
  <c r="P332" i="28"/>
  <c r="H39" i="32"/>
  <c r="D32" i="32"/>
  <c r="Q352" i="28"/>
  <c r="P352" i="28"/>
  <c r="R353" i="28"/>
  <c r="L377" i="28"/>
  <c r="O365" i="28"/>
  <c r="R337" i="28"/>
  <c r="L361" i="28"/>
  <c r="P349" i="28"/>
  <c r="S349" i="28"/>
  <c r="O349" i="28"/>
  <c r="R349" i="28"/>
  <c r="Q349" i="28"/>
  <c r="R339" i="28"/>
  <c r="L363" i="28"/>
  <c r="P351" i="28"/>
  <c r="S351" i="28"/>
  <c r="O351" i="28"/>
  <c r="R351" i="28"/>
  <c r="Q351" i="28"/>
  <c r="N502" i="23"/>
  <c r="P490" i="23"/>
  <c r="L381" i="28"/>
  <c r="O369" i="28"/>
  <c r="R347" i="28"/>
  <c r="Q340" i="28"/>
  <c r="V29" i="32"/>
  <c r="L382" i="28"/>
  <c r="O370" i="28"/>
  <c r="B37" i="35"/>
  <c r="N36" i="35"/>
  <c r="M36" i="35" s="1"/>
  <c r="Q347" i="28"/>
  <c r="R354" i="28"/>
  <c r="L378" i="28"/>
  <c r="O366" i="28"/>
  <c r="R336" i="28"/>
  <c r="L360" i="28"/>
  <c r="P348" i="28"/>
  <c r="S348" i="28"/>
  <c r="O348" i="28"/>
  <c r="R348" i="28"/>
  <c r="Q348" i="28"/>
  <c r="S350" i="28"/>
  <c r="A141" i="28"/>
  <c r="C137" i="28"/>
  <c r="B30" i="33"/>
  <c r="C31" i="32"/>
  <c r="Q31" i="32" s="1"/>
  <c r="T30" i="32"/>
  <c r="B33" i="47" l="1"/>
  <c r="E33" i="47" s="1"/>
  <c r="N33" i="46"/>
  <c r="M33" i="46" s="1"/>
  <c r="P437" i="36"/>
  <c r="R425" i="36"/>
  <c r="R446" i="36"/>
  <c r="P458" i="36"/>
  <c r="B33" i="48"/>
  <c r="N32" i="48"/>
  <c r="M32" i="48" s="1"/>
  <c r="R435" i="36"/>
  <c r="P447" i="36"/>
  <c r="F34" i="45"/>
  <c r="F34" i="48" s="1"/>
  <c r="B34" i="45"/>
  <c r="B34" i="46" s="1"/>
  <c r="M35" i="45"/>
  <c r="G34" i="45"/>
  <c r="G34" i="46" s="1"/>
  <c r="E34" i="45"/>
  <c r="E34" i="48" s="1"/>
  <c r="R438" i="36"/>
  <c r="P450" i="36"/>
  <c r="G33" i="48"/>
  <c r="G34" i="48" s="1"/>
  <c r="P452" i="36"/>
  <c r="R440" i="36"/>
  <c r="P441" i="36"/>
  <c r="R429" i="36"/>
  <c r="P448" i="36"/>
  <c r="R436" i="36"/>
  <c r="P456" i="36"/>
  <c r="R444" i="36"/>
  <c r="P445" i="36"/>
  <c r="R433" i="36"/>
  <c r="D32" i="47"/>
  <c r="E32" i="47" s="1"/>
  <c r="F32" i="47" s="1"/>
  <c r="F34" i="46"/>
  <c r="D33" i="47"/>
  <c r="D34" i="46"/>
  <c r="R442" i="36"/>
  <c r="P454" i="36"/>
  <c r="R439" i="36"/>
  <c r="P451" i="36"/>
  <c r="R443" i="36"/>
  <c r="P455" i="36"/>
  <c r="C33" i="47"/>
  <c r="C34" i="46"/>
  <c r="N32" i="46"/>
  <c r="M32" i="46" s="1"/>
  <c r="E30" i="33"/>
  <c r="P31" i="32"/>
  <c r="D31" i="33" s="1"/>
  <c r="W31" i="32"/>
  <c r="AB31" i="32"/>
  <c r="Y31" i="32"/>
  <c r="X31" i="32"/>
  <c r="AC31" i="32"/>
  <c r="AA31" i="32"/>
  <c r="Z31" i="32"/>
  <c r="U31" i="32"/>
  <c r="L394" i="28"/>
  <c r="O382" i="28"/>
  <c r="G40" i="32"/>
  <c r="N510" i="23"/>
  <c r="P498" i="23"/>
  <c r="N518" i="23"/>
  <c r="P506" i="23"/>
  <c r="S352" i="28"/>
  <c r="S345" i="28"/>
  <c r="Q350" i="28"/>
  <c r="N501" i="23"/>
  <c r="P489" i="23"/>
  <c r="R352" i="28"/>
  <c r="P500" i="23"/>
  <c r="N512" i="23"/>
  <c r="S347" i="28"/>
  <c r="N497" i="23"/>
  <c r="P485" i="23"/>
  <c r="R344" i="28"/>
  <c r="N514" i="23"/>
  <c r="P502" i="23"/>
  <c r="L389" i="28"/>
  <c r="O377" i="28"/>
  <c r="H40" i="32"/>
  <c r="K40" i="32"/>
  <c r="L386" i="28"/>
  <c r="O374" i="28"/>
  <c r="P495" i="23"/>
  <c r="N507" i="23"/>
  <c r="N505" i="23"/>
  <c r="P493" i="23"/>
  <c r="P503" i="23"/>
  <c r="N515" i="23"/>
  <c r="C142" i="28"/>
  <c r="A146" i="28"/>
  <c r="R345" i="28"/>
  <c r="P344" i="28"/>
  <c r="Q346" i="28"/>
  <c r="P346" i="28"/>
  <c r="B31" i="33"/>
  <c r="T31" i="32"/>
  <c r="C32" i="32"/>
  <c r="F30" i="33"/>
  <c r="L390" i="28"/>
  <c r="O378" i="28"/>
  <c r="N37" i="35"/>
  <c r="M37" i="35" s="1"/>
  <c r="B38" i="35"/>
  <c r="L393" i="28"/>
  <c r="O381" i="28"/>
  <c r="L373" i="28"/>
  <c r="O361" i="28"/>
  <c r="L379" i="28"/>
  <c r="O367" i="28"/>
  <c r="L428" i="28"/>
  <c r="O416" i="28"/>
  <c r="C31" i="33"/>
  <c r="E32" i="32"/>
  <c r="Q32" i="32" s="1"/>
  <c r="U32" i="32" s="1"/>
  <c r="V31" i="32"/>
  <c r="L395" i="28"/>
  <c r="O383" i="28"/>
  <c r="I39" i="32"/>
  <c r="A144" i="28"/>
  <c r="C140" i="28"/>
  <c r="P345" i="28"/>
  <c r="P484" i="23"/>
  <c r="N496" i="23"/>
  <c r="L40" i="32"/>
  <c r="S346" i="28"/>
  <c r="P504" i="23"/>
  <c r="N516" i="23"/>
  <c r="A145" i="28"/>
  <c r="C141" i="28"/>
  <c r="L372" i="28"/>
  <c r="O360" i="28"/>
  <c r="L375" i="28"/>
  <c r="O363" i="28"/>
  <c r="D33" i="32"/>
  <c r="J40" i="32"/>
  <c r="F40" i="32"/>
  <c r="C131" i="28"/>
  <c r="A135" i="28"/>
  <c r="P350" i="28"/>
  <c r="P499" i="23"/>
  <c r="N511" i="23"/>
  <c r="L388" i="28"/>
  <c r="O376" i="28"/>
  <c r="Q356" i="28"/>
  <c r="R356" i="28"/>
  <c r="R346" i="28"/>
  <c r="B34" i="47" l="1"/>
  <c r="E35" i="48"/>
  <c r="R455" i="36"/>
  <c r="P467" i="36"/>
  <c r="R454" i="36"/>
  <c r="P466" i="36"/>
  <c r="F33" i="47"/>
  <c r="P468" i="36"/>
  <c r="R456" i="36"/>
  <c r="P453" i="36"/>
  <c r="R441" i="36"/>
  <c r="R450" i="36"/>
  <c r="P462" i="36"/>
  <c r="M36" i="45"/>
  <c r="E35" i="45"/>
  <c r="B35" i="45"/>
  <c r="B35" i="46" s="1"/>
  <c r="G35" i="45"/>
  <c r="G35" i="46" s="1"/>
  <c r="F35" i="45"/>
  <c r="F35" i="48" s="1"/>
  <c r="E34" i="46"/>
  <c r="E35" i="46" s="1"/>
  <c r="G35" i="48"/>
  <c r="R447" i="36"/>
  <c r="P459" i="36"/>
  <c r="R458" i="36"/>
  <c r="P470" i="36"/>
  <c r="C34" i="47"/>
  <c r="C35" i="46"/>
  <c r="R451" i="36"/>
  <c r="P463" i="36"/>
  <c r="D34" i="47"/>
  <c r="D35" i="46"/>
  <c r="F35" i="46"/>
  <c r="P449" i="36"/>
  <c r="R437" i="36"/>
  <c r="P457" i="36"/>
  <c r="R445" i="36"/>
  <c r="P460" i="36"/>
  <c r="R448" i="36"/>
  <c r="P464" i="36"/>
  <c r="R452" i="36"/>
  <c r="N33" i="48"/>
  <c r="M33" i="48" s="1"/>
  <c r="B34" i="48"/>
  <c r="R363" i="28"/>
  <c r="L387" i="28"/>
  <c r="O375" i="28"/>
  <c r="S360" i="28"/>
  <c r="A149" i="28"/>
  <c r="C145" i="28"/>
  <c r="L391" i="28"/>
  <c r="O379" i="28"/>
  <c r="S361" i="28"/>
  <c r="L405" i="28"/>
  <c r="O393" i="28"/>
  <c r="L402" i="28"/>
  <c r="O390" i="28"/>
  <c r="E31" i="33"/>
  <c r="F31" i="33" s="1"/>
  <c r="C146" i="28"/>
  <c r="A150" i="28"/>
  <c r="P515" i="23"/>
  <c r="N527" i="23"/>
  <c r="P507" i="23"/>
  <c r="N519" i="23"/>
  <c r="S356" i="28"/>
  <c r="S359" i="28"/>
  <c r="N530" i="23"/>
  <c r="P518" i="23"/>
  <c r="G41" i="32"/>
  <c r="L400" i="28"/>
  <c r="O388" i="28"/>
  <c r="F41" i="32"/>
  <c r="D34" i="32"/>
  <c r="Q360" i="28"/>
  <c r="P360" i="28"/>
  <c r="P516" i="23"/>
  <c r="N528" i="23"/>
  <c r="P364" i="28"/>
  <c r="A148" i="28"/>
  <c r="C144" i="28"/>
  <c r="L407" i="28"/>
  <c r="O395" i="28"/>
  <c r="Q361" i="28"/>
  <c r="P361" i="28"/>
  <c r="N38" i="35"/>
  <c r="M38" i="35" s="1"/>
  <c r="B39" i="35"/>
  <c r="P356" i="28"/>
  <c r="K41" i="32"/>
  <c r="L401" i="28"/>
  <c r="O389" i="28"/>
  <c r="P512" i="23"/>
  <c r="N524" i="23"/>
  <c r="R364" i="28"/>
  <c r="C135" i="28"/>
  <c r="A139" i="28"/>
  <c r="J41" i="32"/>
  <c r="P32" i="32"/>
  <c r="D32" i="33" s="1"/>
  <c r="AC32" i="32"/>
  <c r="W32" i="32"/>
  <c r="Y32" i="32"/>
  <c r="X32" i="32"/>
  <c r="AB32" i="32"/>
  <c r="AA32" i="32"/>
  <c r="Z32" i="32"/>
  <c r="S363" i="28"/>
  <c r="R360" i="28"/>
  <c r="L384" i="28"/>
  <c r="S372" i="28"/>
  <c r="O372" i="28"/>
  <c r="R372" i="28"/>
  <c r="L41" i="32"/>
  <c r="Q364" i="28"/>
  <c r="L440" i="28"/>
  <c r="O428" i="28"/>
  <c r="S367" i="28"/>
  <c r="R361" i="28"/>
  <c r="L385" i="28"/>
  <c r="P373" i="28"/>
  <c r="S373" i="28"/>
  <c r="O373" i="28"/>
  <c r="R373" i="28"/>
  <c r="Q373" i="28"/>
  <c r="S378" i="28"/>
  <c r="B32" i="33"/>
  <c r="T32" i="32"/>
  <c r="C33" i="32"/>
  <c r="S364" i="28"/>
  <c r="Q374" i="28"/>
  <c r="P374" i="28"/>
  <c r="N513" i="23"/>
  <c r="P501" i="23"/>
  <c r="N522" i="23"/>
  <c r="P510" i="23"/>
  <c r="L406" i="28"/>
  <c r="O394" i="28"/>
  <c r="P511" i="23"/>
  <c r="N523" i="23"/>
  <c r="S362" i="28"/>
  <c r="R359" i="28"/>
  <c r="S365" i="28"/>
  <c r="R357" i="28"/>
  <c r="P370" i="28"/>
  <c r="Q370" i="28"/>
  <c r="R368" i="28"/>
  <c r="S357" i="28"/>
  <c r="R371" i="28"/>
  <c r="Q358" i="28"/>
  <c r="R355" i="28"/>
  <c r="R369" i="28"/>
  <c r="S370" i="28"/>
  <c r="R366" i="28"/>
  <c r="Q359" i="28"/>
  <c r="R362" i="28"/>
  <c r="Q357" i="28"/>
  <c r="P371" i="28"/>
  <c r="Q371" i="28"/>
  <c r="P358" i="28"/>
  <c r="P355" i="28"/>
  <c r="Q355" i="28"/>
  <c r="R365" i="28"/>
  <c r="P369" i="28"/>
  <c r="Q369" i="28"/>
  <c r="R358" i="28"/>
  <c r="P366" i="28"/>
  <c r="Q366" i="28"/>
  <c r="P359" i="28"/>
  <c r="S358" i="28"/>
  <c r="P362" i="28"/>
  <c r="Q362" i="28"/>
  <c r="P357" i="28"/>
  <c r="S371" i="28"/>
  <c r="S355" i="28"/>
  <c r="P365" i="28"/>
  <c r="Q365" i="28"/>
  <c r="S369" i="28"/>
  <c r="R370" i="28"/>
  <c r="S366" i="28"/>
  <c r="Q363" i="28"/>
  <c r="P363" i="28"/>
  <c r="P496" i="23"/>
  <c r="N508" i="23"/>
  <c r="I40" i="32"/>
  <c r="C32" i="33"/>
  <c r="E33" i="32"/>
  <c r="V32" i="32"/>
  <c r="Q367" i="28"/>
  <c r="P367" i="28"/>
  <c r="Q378" i="28"/>
  <c r="P378" i="28"/>
  <c r="S368" i="28"/>
  <c r="N517" i="23"/>
  <c r="P505" i="23"/>
  <c r="R374" i="28"/>
  <c r="L398" i="28"/>
  <c r="O386" i="28"/>
  <c r="H41" i="32"/>
  <c r="S377" i="28"/>
  <c r="N526" i="23"/>
  <c r="P514" i="23"/>
  <c r="N509" i="23"/>
  <c r="P497" i="23"/>
  <c r="B35" i="47" l="1"/>
  <c r="N35" i="46"/>
  <c r="M35" i="46" s="1"/>
  <c r="P472" i="36"/>
  <c r="R460" i="36"/>
  <c r="P482" i="36"/>
  <c r="R470" i="36"/>
  <c r="N34" i="46"/>
  <c r="M34" i="46" s="1"/>
  <c r="R467" i="36"/>
  <c r="P479" i="36"/>
  <c r="P476" i="36"/>
  <c r="R464" i="36"/>
  <c r="P469" i="36"/>
  <c r="R457" i="36"/>
  <c r="D36" i="46"/>
  <c r="D35" i="47"/>
  <c r="C35" i="47"/>
  <c r="C36" i="46"/>
  <c r="R459" i="36"/>
  <c r="P471" i="36"/>
  <c r="B36" i="45"/>
  <c r="B36" i="46" s="1"/>
  <c r="E36" i="45"/>
  <c r="E36" i="48" s="1"/>
  <c r="M37" i="45"/>
  <c r="G36" i="45"/>
  <c r="G36" i="46" s="1"/>
  <c r="F36" i="45"/>
  <c r="F36" i="46" s="1"/>
  <c r="P465" i="36"/>
  <c r="R453" i="36"/>
  <c r="P478" i="36"/>
  <c r="R466" i="36"/>
  <c r="P461" i="36"/>
  <c r="R449" i="36"/>
  <c r="R463" i="36"/>
  <c r="P475" i="36"/>
  <c r="P480" i="36"/>
  <c r="R468" i="36"/>
  <c r="N34" i="48"/>
  <c r="M34" i="48" s="1"/>
  <c r="B35" i="48"/>
  <c r="P474" i="36"/>
  <c r="R462" i="36"/>
  <c r="E34" i="47"/>
  <c r="F34" i="47" s="1"/>
  <c r="N529" i="23"/>
  <c r="P517" i="23"/>
  <c r="L410" i="28"/>
  <c r="O398" i="28"/>
  <c r="N534" i="23"/>
  <c r="P522" i="23"/>
  <c r="E32" i="33"/>
  <c r="F32" i="33" s="1"/>
  <c r="L397" i="28"/>
  <c r="O385" i="28"/>
  <c r="O440" i="28"/>
  <c r="L452" i="28"/>
  <c r="L42" i="32"/>
  <c r="S376" i="28"/>
  <c r="R376" i="28"/>
  <c r="P376" i="28"/>
  <c r="Q376" i="28"/>
  <c r="P524" i="23"/>
  <c r="N536" i="23"/>
  <c r="R377" i="28"/>
  <c r="L419" i="28"/>
  <c r="O407" i="28"/>
  <c r="N542" i="23"/>
  <c r="P530" i="23"/>
  <c r="Q377" i="28"/>
  <c r="L417" i="28"/>
  <c r="O405" i="28"/>
  <c r="L403" i="28"/>
  <c r="O391" i="28"/>
  <c r="Q375" i="28"/>
  <c r="P375" i="28"/>
  <c r="N521" i="23"/>
  <c r="P509" i="23"/>
  <c r="C33" i="33"/>
  <c r="E34" i="32"/>
  <c r="I41" i="32"/>
  <c r="Q372" i="28"/>
  <c r="P372" i="28"/>
  <c r="J42" i="32"/>
  <c r="B40" i="35"/>
  <c r="N39" i="35"/>
  <c r="M39" i="35" s="1"/>
  <c r="P528" i="23"/>
  <c r="N540" i="23"/>
  <c r="F42" i="32"/>
  <c r="P519" i="23"/>
  <c r="N531" i="23"/>
  <c r="C150" i="28"/>
  <c r="A154" i="28"/>
  <c r="L414" i="28"/>
  <c r="O402" i="28"/>
  <c r="R367" i="28"/>
  <c r="R375" i="28"/>
  <c r="L399" i="28"/>
  <c r="O387" i="28"/>
  <c r="H42" i="32"/>
  <c r="P508" i="23"/>
  <c r="N520" i="23"/>
  <c r="L418" i="28"/>
  <c r="O406" i="28"/>
  <c r="N525" i="23"/>
  <c r="P513" i="23"/>
  <c r="B33" i="33"/>
  <c r="C34" i="32"/>
  <c r="L396" i="28"/>
  <c r="O384" i="28"/>
  <c r="K42" i="32"/>
  <c r="Q33" i="32"/>
  <c r="V33" i="32" s="1"/>
  <c r="G42" i="32"/>
  <c r="R378" i="28"/>
  <c r="A153" i="28"/>
  <c r="C149" i="28"/>
  <c r="N538" i="23"/>
  <c r="P526" i="23"/>
  <c r="P523" i="23"/>
  <c r="N535" i="23"/>
  <c r="C139" i="28"/>
  <c r="A143" i="28"/>
  <c r="L413" i="28"/>
  <c r="O401" i="28"/>
  <c r="S374" i="28"/>
  <c r="A152" i="28"/>
  <c r="C148" i="28"/>
  <c r="D35" i="32"/>
  <c r="Q34" i="32"/>
  <c r="U34" i="32" s="1"/>
  <c r="R388" i="28"/>
  <c r="L412" i="28"/>
  <c r="O400" i="28"/>
  <c r="P377" i="28"/>
  <c r="P527" i="23"/>
  <c r="N539" i="23"/>
  <c r="S390" i="28"/>
  <c r="P379" i="28"/>
  <c r="P383" i="28"/>
  <c r="S375" i="28"/>
  <c r="B36" i="47" l="1"/>
  <c r="P486" i="36"/>
  <c r="R486" i="36" s="1"/>
  <c r="R474" i="36"/>
  <c r="R480" i="36"/>
  <c r="P492" i="36"/>
  <c r="R492" i="36" s="1"/>
  <c r="P473" i="36"/>
  <c r="R461" i="36"/>
  <c r="P477" i="36"/>
  <c r="R465" i="36"/>
  <c r="C36" i="47"/>
  <c r="C37" i="46"/>
  <c r="R479" i="36"/>
  <c r="P491" i="36"/>
  <c r="R491" i="36" s="1"/>
  <c r="E36" i="46"/>
  <c r="P494" i="36"/>
  <c r="R494" i="36" s="1"/>
  <c r="R482" i="36"/>
  <c r="F36" i="48"/>
  <c r="B36" i="48"/>
  <c r="N35" i="48"/>
  <c r="M35" i="48" s="1"/>
  <c r="R475" i="36"/>
  <c r="P487" i="36"/>
  <c r="R487" i="36" s="1"/>
  <c r="P481" i="36"/>
  <c r="R469" i="36"/>
  <c r="P490" i="36"/>
  <c r="R490" i="36" s="1"/>
  <c r="R478" i="36"/>
  <c r="R471" i="36"/>
  <c r="P483" i="36"/>
  <c r="G36" i="48"/>
  <c r="R472" i="36"/>
  <c r="P484" i="36"/>
  <c r="R484" i="36" s="1"/>
  <c r="M38" i="45"/>
  <c r="G37" i="45"/>
  <c r="G37" i="46" s="1"/>
  <c r="E37" i="45"/>
  <c r="E37" i="48" s="1"/>
  <c r="B37" i="45"/>
  <c r="B37" i="46" s="1"/>
  <c r="F37" i="45"/>
  <c r="F37" i="46" s="1"/>
  <c r="D36" i="47"/>
  <c r="D37" i="46"/>
  <c r="R476" i="36"/>
  <c r="P488" i="36"/>
  <c r="R488" i="36" s="1"/>
  <c r="E35" i="47"/>
  <c r="F35" i="47" s="1"/>
  <c r="D36" i="32"/>
  <c r="L425" i="28"/>
  <c r="O413" i="28"/>
  <c r="A157" i="28"/>
  <c r="C153" i="28"/>
  <c r="Q388" i="28"/>
  <c r="P382" i="28"/>
  <c r="S384" i="28"/>
  <c r="T33" i="32"/>
  <c r="L426" i="28"/>
  <c r="O414" i="28"/>
  <c r="P531" i="23"/>
  <c r="N543" i="23"/>
  <c r="P543" i="23" s="1"/>
  <c r="F43" i="32"/>
  <c r="L415" i="28"/>
  <c r="O403" i="28"/>
  <c r="D209" i="24"/>
  <c r="D208" i="24"/>
  <c r="L431" i="28"/>
  <c r="O419" i="28"/>
  <c r="P380" i="28"/>
  <c r="L43" i="32"/>
  <c r="R385" i="28"/>
  <c r="L409" i="28"/>
  <c r="O397" i="28"/>
  <c r="R382" i="28"/>
  <c r="Q379" i="28"/>
  <c r="P539" i="23"/>
  <c r="N551" i="23"/>
  <c r="P551" i="23" s="1"/>
  <c r="L424" i="28"/>
  <c r="O412" i="28"/>
  <c r="C143" i="28"/>
  <c r="A147" i="28"/>
  <c r="P33" i="32"/>
  <c r="D33" i="33" s="1"/>
  <c r="W33" i="32"/>
  <c r="AB33" i="32"/>
  <c r="X33" i="32"/>
  <c r="Y33" i="32"/>
  <c r="AA33" i="32"/>
  <c r="AC33" i="32"/>
  <c r="Z33" i="32"/>
  <c r="U33" i="32"/>
  <c r="K43" i="32"/>
  <c r="Q384" i="28"/>
  <c r="P384" i="28"/>
  <c r="E33" i="33"/>
  <c r="F33" i="33" s="1"/>
  <c r="L430" i="28"/>
  <c r="O418" i="28"/>
  <c r="H43" i="32"/>
  <c r="S387" i="28"/>
  <c r="R390" i="28"/>
  <c r="P540" i="23"/>
  <c r="N552" i="23"/>
  <c r="P552" i="23" s="1"/>
  <c r="J43" i="32"/>
  <c r="R379" i="28"/>
  <c r="P390" i="28"/>
  <c r="N554" i="23"/>
  <c r="P554" i="23" s="1"/>
  <c r="P542" i="23"/>
  <c r="R395" i="28"/>
  <c r="S380" i="28"/>
  <c r="L422" i="28"/>
  <c r="O410" i="28"/>
  <c r="R389" i="28"/>
  <c r="Q382" i="28"/>
  <c r="R392" i="28"/>
  <c r="S383" i="28"/>
  <c r="S381" i="28"/>
  <c r="R394" i="28"/>
  <c r="P392" i="28"/>
  <c r="Q392" i="28"/>
  <c r="S386" i="28"/>
  <c r="P394" i="28"/>
  <c r="Q394" i="28"/>
  <c r="R380" i="28"/>
  <c r="Q381" i="28"/>
  <c r="P386" i="28"/>
  <c r="S394" i="28"/>
  <c r="Q380" i="28"/>
  <c r="P381" i="28"/>
  <c r="S392" i="28"/>
  <c r="R386" i="28"/>
  <c r="Q386" i="28"/>
  <c r="N550" i="23"/>
  <c r="P550" i="23" s="1"/>
  <c r="P538" i="23"/>
  <c r="S379" i="28"/>
  <c r="G43" i="32"/>
  <c r="S395" i="28"/>
  <c r="P389" i="28"/>
  <c r="R384" i="28"/>
  <c r="L408" i="28"/>
  <c r="P396" i="28"/>
  <c r="S396" i="28"/>
  <c r="O396" i="28"/>
  <c r="R396" i="28"/>
  <c r="Q396" i="28"/>
  <c r="P520" i="23"/>
  <c r="N532" i="23"/>
  <c r="Q387" i="28"/>
  <c r="P387" i="28"/>
  <c r="R381" i="28"/>
  <c r="S402" i="28"/>
  <c r="C154" i="28"/>
  <c r="A158" i="28"/>
  <c r="S388" i="28"/>
  <c r="N40" i="35"/>
  <c r="M40" i="35" s="1"/>
  <c r="B41" i="35"/>
  <c r="I42" i="32"/>
  <c r="Q383" i="28"/>
  <c r="S391" i="28"/>
  <c r="Q390" i="28"/>
  <c r="S382" i="28"/>
  <c r="S385" i="28"/>
  <c r="P34" i="32"/>
  <c r="D34" i="33" s="1"/>
  <c r="Y34" i="32"/>
  <c r="AC34" i="32"/>
  <c r="AB34" i="32"/>
  <c r="W34" i="32"/>
  <c r="AA34" i="32"/>
  <c r="X34" i="32"/>
  <c r="Z34" i="32"/>
  <c r="A156" i="28"/>
  <c r="C152" i="28"/>
  <c r="Q401" i="28"/>
  <c r="P401" i="28"/>
  <c r="P535" i="23"/>
  <c r="N547" i="23"/>
  <c r="P547" i="23" s="1"/>
  <c r="S393" i="28"/>
  <c r="P388" i="28"/>
  <c r="Q389" i="28"/>
  <c r="B34" i="33"/>
  <c r="C35" i="32"/>
  <c r="T34" i="32"/>
  <c r="N537" i="23"/>
  <c r="P525" i="23"/>
  <c r="R387" i="28"/>
  <c r="L411" i="28"/>
  <c r="P399" i="28"/>
  <c r="S399" i="28"/>
  <c r="O399" i="28"/>
  <c r="R399" i="28"/>
  <c r="Q399" i="28"/>
  <c r="Q402" i="28"/>
  <c r="P402" i="28"/>
  <c r="R383" i="28"/>
  <c r="S389" i="28"/>
  <c r="C34" i="33"/>
  <c r="E35" i="32"/>
  <c r="V34" i="32"/>
  <c r="N533" i="23"/>
  <c r="P521" i="23"/>
  <c r="Q391" i="28"/>
  <c r="P391" i="28"/>
  <c r="L429" i="28"/>
  <c r="O417" i="28"/>
  <c r="P536" i="23"/>
  <c r="N548" i="23"/>
  <c r="P548" i="23" s="1"/>
  <c r="L464" i="28"/>
  <c r="O452" i="28"/>
  <c r="Q385" i="28"/>
  <c r="P385" i="28"/>
  <c r="N546" i="23"/>
  <c r="P546" i="23" s="1"/>
  <c r="P534" i="23"/>
  <c r="S398" i="28"/>
  <c r="N541" i="23"/>
  <c r="P529" i="23"/>
  <c r="B37" i="47" l="1"/>
  <c r="B38" i="46"/>
  <c r="G38" i="45"/>
  <c r="G38" i="46" s="1"/>
  <c r="F38" i="45"/>
  <c r="F38" i="46" s="1"/>
  <c r="B38" i="45"/>
  <c r="E38" i="45"/>
  <c r="E38" i="48" s="1"/>
  <c r="M39" i="45"/>
  <c r="R483" i="36"/>
  <c r="P495" i="36"/>
  <c r="R495" i="36" s="1"/>
  <c r="C37" i="47"/>
  <c r="C38" i="46"/>
  <c r="P493" i="36"/>
  <c r="R493" i="36" s="1"/>
  <c r="R481" i="36"/>
  <c r="B37" i="48"/>
  <c r="N36" i="48"/>
  <c r="M36" i="48" s="1"/>
  <c r="E37" i="46"/>
  <c r="E38" i="46" s="1"/>
  <c r="P485" i="36"/>
  <c r="R485" i="36" s="1"/>
  <c r="R473" i="36"/>
  <c r="D38" i="46"/>
  <c r="F37" i="48"/>
  <c r="F38" i="48" s="1"/>
  <c r="N36" i="46"/>
  <c r="M36" i="46" s="1"/>
  <c r="G37" i="48"/>
  <c r="G38" i="48" s="1"/>
  <c r="P489" i="36"/>
  <c r="R489" i="36" s="1"/>
  <c r="R477" i="36"/>
  <c r="E36" i="47"/>
  <c r="F36" i="47" s="1"/>
  <c r="N553" i="23"/>
  <c r="P553" i="23" s="1"/>
  <c r="P541" i="23"/>
  <c r="C35" i="33"/>
  <c r="E36" i="32"/>
  <c r="A160" i="28"/>
  <c r="C156" i="28"/>
  <c r="C158" i="28"/>
  <c r="A162" i="28"/>
  <c r="H44" i="32"/>
  <c r="K44" i="32"/>
  <c r="S400" i="28"/>
  <c r="S401" i="28"/>
  <c r="P393" i="28"/>
  <c r="Q393" i="28"/>
  <c r="Q400" i="28"/>
  <c r="R400" i="28"/>
  <c r="R397" i="28"/>
  <c r="L421" i="28"/>
  <c r="O409" i="28"/>
  <c r="L427" i="28"/>
  <c r="O415" i="28"/>
  <c r="L437" i="28"/>
  <c r="O425" i="28"/>
  <c r="L441" i="28"/>
  <c r="O429" i="28"/>
  <c r="B35" i="33"/>
  <c r="C36" i="32"/>
  <c r="Q36" i="32" s="1"/>
  <c r="U36" i="32" s="1"/>
  <c r="N41" i="35"/>
  <c r="M41" i="35" s="1"/>
  <c r="B42" i="35"/>
  <c r="L420" i="28"/>
  <c r="O408" i="28"/>
  <c r="K308" i="24"/>
  <c r="L444" i="24"/>
  <c r="L287" i="24"/>
  <c r="L411" i="24"/>
  <c r="K423" i="24"/>
  <c r="K299" i="24"/>
  <c r="K298" i="24"/>
  <c r="L222" i="24"/>
  <c r="K228" i="24"/>
  <c r="K289" i="24"/>
  <c r="K208" i="24"/>
  <c r="L214" i="24"/>
  <c r="K287" i="24"/>
  <c r="K347" i="24"/>
  <c r="L211" i="24"/>
  <c r="K341" i="24"/>
  <c r="L266" i="24"/>
  <c r="L217" i="24"/>
  <c r="L429" i="24"/>
  <c r="L264" i="24"/>
  <c r="L338" i="24"/>
  <c r="K394" i="24"/>
  <c r="L319" i="24"/>
  <c r="L433" i="24"/>
  <c r="K323" i="24"/>
  <c r="K338" i="24"/>
  <c r="K365" i="24"/>
  <c r="L405" i="24"/>
  <c r="K223" i="24"/>
  <c r="K318" i="24"/>
  <c r="L440" i="24"/>
  <c r="K283" i="24"/>
  <c r="K410" i="24"/>
  <c r="K277" i="24"/>
  <c r="L285" i="24"/>
  <c r="K209" i="24"/>
  <c r="K307" i="24"/>
  <c r="L260" i="24"/>
  <c r="L384" i="24"/>
  <c r="K368" i="24"/>
  <c r="L268" i="24"/>
  <c r="L267" i="24"/>
  <c r="L294" i="24"/>
  <c r="L406" i="24"/>
  <c r="L351" i="24"/>
  <c r="K332" i="24"/>
  <c r="L311" i="24"/>
  <c r="L353" i="24"/>
  <c r="L212" i="24"/>
  <c r="L339" i="24"/>
  <c r="K432" i="24"/>
  <c r="K212" i="24"/>
  <c r="L316" i="24"/>
  <c r="K386" i="24"/>
  <c r="L397" i="24"/>
  <c r="K316" i="24"/>
  <c r="L210" i="24"/>
  <c r="K293" i="24"/>
  <c r="K292" i="24"/>
  <c r="K353" i="24"/>
  <c r="K304" i="24"/>
  <c r="K430" i="24"/>
  <c r="L230" i="24"/>
  <c r="K280" i="24"/>
  <c r="L398" i="24"/>
  <c r="K404" i="24"/>
  <c r="L252" i="24"/>
  <c r="K258" i="24"/>
  <c r="K388" i="24"/>
  <c r="L402" i="24"/>
  <c r="L382" i="24"/>
  <c r="K229" i="24"/>
  <c r="L233" i="24"/>
  <c r="L225" i="24"/>
  <c r="K218" i="24"/>
  <c r="L368" i="24"/>
  <c r="K273" i="24"/>
  <c r="K224" i="24"/>
  <c r="K371" i="24"/>
  <c r="K271" i="24"/>
  <c r="L295" i="24"/>
  <c r="K345" i="24"/>
  <c r="L337" i="24"/>
  <c r="L228" i="24"/>
  <c r="L227" i="24"/>
  <c r="L414" i="24"/>
  <c r="K420" i="24"/>
  <c r="K326" i="24"/>
  <c r="L218" i="24"/>
  <c r="K349" i="24"/>
  <c r="K396" i="24"/>
  <c r="K276" i="24"/>
  <c r="L278" i="24"/>
  <c r="K426" i="24"/>
  <c r="L273" i="24"/>
  <c r="K267" i="24"/>
  <c r="L323" i="24"/>
  <c r="L333" i="24"/>
  <c r="L365" i="24"/>
  <c r="K391" i="24"/>
  <c r="K259" i="24"/>
  <c r="K274" i="24"/>
  <c r="K301" i="24"/>
  <c r="K221" i="24"/>
  <c r="K254" i="24"/>
  <c r="K344" i="24"/>
  <c r="K219" i="24"/>
  <c r="K346" i="24"/>
  <c r="L303" i="24"/>
  <c r="L394" i="24"/>
  <c r="K243" i="24"/>
  <c r="K217" i="24"/>
  <c r="L209" i="24"/>
  <c r="L259" i="24"/>
  <c r="K324" i="24"/>
  <c r="K210" i="24"/>
  <c r="K237" i="24"/>
  <c r="L342" i="24"/>
  <c r="L344" i="24"/>
  <c r="L247" i="24"/>
  <c r="L404" i="24"/>
  <c r="L275" i="24"/>
  <c r="K405" i="24"/>
  <c r="L239" i="24"/>
  <c r="K252" i="24"/>
  <c r="K366" i="24"/>
  <c r="K409" i="24"/>
  <c r="K325" i="24"/>
  <c r="L415" i="24"/>
  <c r="L328" i="24"/>
  <c r="L359" i="24"/>
  <c r="K395" i="24"/>
  <c r="L256" i="24"/>
  <c r="L383" i="24"/>
  <c r="K240" i="24"/>
  <c r="L396" i="24"/>
  <c r="L395" i="24"/>
  <c r="L422" i="24"/>
  <c r="K231" i="24"/>
  <c r="L428" i="24"/>
  <c r="K382" i="24"/>
  <c r="L354" i="24"/>
  <c r="K216" i="24"/>
  <c r="L349" i="24"/>
  <c r="K311" i="24"/>
  <c r="K374" i="24"/>
  <c r="L223" i="24"/>
  <c r="K302" i="24"/>
  <c r="K328" i="24"/>
  <c r="L324" i="24"/>
  <c r="L318" i="24"/>
  <c r="L224" i="24"/>
  <c r="L369" i="24"/>
  <c r="K235" i="24"/>
  <c r="K234" i="24"/>
  <c r="K421" i="24"/>
  <c r="K225" i="24"/>
  <c r="K260" i="24"/>
  <c r="L431" i="24"/>
  <c r="L290" i="24"/>
  <c r="L304" i="24"/>
  <c r="L367" i="24"/>
  <c r="K428" i="24"/>
  <c r="L389" i="24"/>
  <c r="L231" i="24"/>
  <c r="L274" i="24"/>
  <c r="K264" i="24"/>
  <c r="K330" i="24"/>
  <c r="K356" i="24"/>
  <c r="L255" i="24"/>
  <c r="L410" i="24"/>
  <c r="L408" i="24"/>
  <c r="L226" i="24"/>
  <c r="L449" i="24"/>
  <c r="K213" i="24"/>
  <c r="K246" i="24"/>
  <c r="K401" i="24"/>
  <c r="K352" i="24"/>
  <c r="K413" i="24"/>
  <c r="L288" i="24"/>
  <c r="L392" i="24"/>
  <c r="K266" i="24"/>
  <c r="K389" i="24"/>
  <c r="L320" i="24"/>
  <c r="K359" i="24"/>
  <c r="L277" i="24"/>
  <c r="K351" i="24"/>
  <c r="K411" i="24"/>
  <c r="K282" i="24"/>
  <c r="L330" i="24"/>
  <c r="L281" i="24"/>
  <c r="K285" i="24"/>
  <c r="L388" i="24"/>
  <c r="K335" i="24"/>
  <c r="K392" i="24"/>
  <c r="L291" i="24"/>
  <c r="L237" i="24"/>
  <c r="K263" i="24"/>
  <c r="K390" i="24"/>
  <c r="L282" i="24"/>
  <c r="K387" i="24"/>
  <c r="K402" i="24"/>
  <c r="L213" i="24"/>
  <c r="L280" i="24"/>
  <c r="K207" i="24"/>
  <c r="K361" i="24"/>
  <c r="L340" i="24"/>
  <c r="L426" i="24"/>
  <c r="L334" i="24"/>
  <c r="K340" i="24"/>
  <c r="L315" i="24"/>
  <c r="K331" i="24"/>
  <c r="L387" i="24"/>
  <c r="K261" i="24"/>
  <c r="K294" i="24"/>
  <c r="K360" i="24"/>
  <c r="L332" i="24"/>
  <c r="L331" i="24"/>
  <c r="L358" i="24"/>
  <c r="K322" i="24"/>
  <c r="L216" i="24"/>
  <c r="L375" i="24"/>
  <c r="K297" i="24"/>
  <c r="K408" i="24"/>
  <c r="L276" i="24"/>
  <c r="L403" i="24"/>
  <c r="L270" i="24"/>
  <c r="K247" i="24"/>
  <c r="K310" i="24"/>
  <c r="K416" i="24"/>
  <c r="L380" i="24"/>
  <c r="L251" i="24"/>
  <c r="K380" i="24"/>
  <c r="K238" i="24"/>
  <c r="K281" i="24"/>
  <c r="L254" i="24"/>
  <c r="K262" i="24"/>
  <c r="K417" i="24"/>
  <c r="L416" i="24"/>
  <c r="L341" i="24"/>
  <c r="K415" i="24"/>
  <c r="K233" i="24"/>
  <c r="L427" i="24"/>
  <c r="L221" i="24"/>
  <c r="L240" i="24"/>
  <c r="L325" i="24"/>
  <c r="K399" i="24"/>
  <c r="K435" i="24"/>
  <c r="L425" i="24"/>
  <c r="L286" i="24"/>
  <c r="L301" i="24"/>
  <c r="K327" i="24"/>
  <c r="L346" i="24"/>
  <c r="K429" i="24"/>
  <c r="K358" i="24"/>
  <c r="K268" i="24"/>
  <c r="L418" i="24"/>
  <c r="L289" i="24"/>
  <c r="K375" i="24"/>
  <c r="K337" i="24"/>
  <c r="K288" i="24"/>
  <c r="L379" i="24"/>
  <c r="L261" i="24"/>
  <c r="L432" i="24"/>
  <c r="K453" i="24"/>
  <c r="K424" i="24"/>
  <c r="L462" i="24"/>
  <c r="K362" i="24"/>
  <c r="K232" i="24"/>
  <c r="K377" i="24"/>
  <c r="K367" i="24"/>
  <c r="L357" i="24"/>
  <c r="K354" i="24"/>
  <c r="L249" i="24"/>
  <c r="K433" i="24"/>
  <c r="K372" i="24"/>
  <c r="L244" i="24"/>
  <c r="L343" i="24"/>
  <c r="L373" i="24"/>
  <c r="K381" i="24"/>
  <c r="L348" i="24"/>
  <c r="L362" i="24"/>
  <c r="K407" i="24"/>
  <c r="L308" i="24"/>
  <c r="K414" i="24"/>
  <c r="K270" i="24"/>
  <c r="K422" i="24"/>
  <c r="K226" i="24"/>
  <c r="K320" i="24"/>
  <c r="K342" i="24"/>
  <c r="L423" i="24"/>
  <c r="K245" i="24"/>
  <c r="K315" i="24"/>
  <c r="K383" i="24"/>
  <c r="K462" i="24"/>
  <c r="L292" i="24"/>
  <c r="L327" i="24"/>
  <c r="L293" i="24"/>
  <c r="L310" i="24"/>
  <c r="L220" i="24"/>
  <c r="K241" i="24"/>
  <c r="K406" i="24"/>
  <c r="K244" i="24"/>
  <c r="L279" i="24"/>
  <c r="K431" i="24"/>
  <c r="L326" i="24"/>
  <c r="K336" i="24"/>
  <c r="L262" i="24"/>
  <c r="K466" i="24"/>
  <c r="K333" i="24"/>
  <c r="L393" i="24"/>
  <c r="K397" i="24"/>
  <c r="L299" i="24"/>
  <c r="L445" i="24"/>
  <c r="L401" i="24"/>
  <c r="L437" i="24"/>
  <c r="K441" i="24"/>
  <c r="L361" i="24"/>
  <c r="K306" i="24"/>
  <c r="K227" i="24"/>
  <c r="L435" i="24"/>
  <c r="L355" i="24"/>
  <c r="L241" i="24"/>
  <c r="L360" i="24"/>
  <c r="L352" i="24"/>
  <c r="L347" i="24"/>
  <c r="K305" i="24"/>
  <c r="K343" i="24"/>
  <c r="L381" i="24"/>
  <c r="K250" i="24"/>
  <c r="K312" i="24"/>
  <c r="K265" i="24"/>
  <c r="K255" i="24"/>
  <c r="L419" i="24"/>
  <c r="K296" i="24"/>
  <c r="K439" i="24"/>
  <c r="L400" i="24"/>
  <c r="K314" i="24"/>
  <c r="K376" i="24"/>
  <c r="L407" i="24"/>
  <c r="L263" i="24"/>
  <c r="L269" i="24"/>
  <c r="L219" i="24"/>
  <c r="L335" i="24"/>
  <c r="L302" i="24"/>
  <c r="L372" i="24"/>
  <c r="K393" i="24"/>
  <c r="L430" i="24"/>
  <c r="L248" i="24"/>
  <c r="K313" i="24"/>
  <c r="K303" i="24"/>
  <c r="K295" i="24"/>
  <c r="K290" i="24"/>
  <c r="L234" i="24"/>
  <c r="L399" i="24"/>
  <c r="L317" i="24"/>
  <c r="L243" i="24"/>
  <c r="L364" i="24"/>
  <c r="K230" i="24"/>
  <c r="K419" i="24"/>
  <c r="L297" i="24"/>
  <c r="L451" i="24"/>
  <c r="K427" i="24"/>
  <c r="K355" i="24"/>
  <c r="K385" i="24"/>
  <c r="K445" i="24"/>
  <c r="K458" i="24"/>
  <c r="K446" i="24"/>
  <c r="L390" i="24"/>
  <c r="K438" i="24"/>
  <c r="L446" i="24"/>
  <c r="L409" i="24"/>
  <c r="K269" i="24"/>
  <c r="K449" i="24"/>
  <c r="L455" i="24"/>
  <c r="L329" i="24"/>
  <c r="K363" i="24"/>
  <c r="K398" i="24"/>
  <c r="K317" i="24"/>
  <c r="K275" i="24"/>
  <c r="L298" i="24"/>
  <c r="L336" i="24"/>
  <c r="L307" i="24"/>
  <c r="L321" i="24"/>
  <c r="L258" i="24"/>
  <c r="L312" i="24"/>
  <c r="K357" i="24"/>
  <c r="L305" i="24"/>
  <c r="L242" i="24"/>
  <c r="K412" i="24"/>
  <c r="K418" i="24"/>
  <c r="K256" i="24"/>
  <c r="K278" i="24"/>
  <c r="L371" i="24"/>
  <c r="L385" i="24"/>
  <c r="K329" i="24"/>
  <c r="K319" i="24"/>
  <c r="K249" i="24"/>
  <c r="K239" i="24"/>
  <c r="K220" i="24"/>
  <c r="L246" i="24"/>
  <c r="K403" i="24"/>
  <c r="L253" i="24"/>
  <c r="K378" i="24"/>
  <c r="L386" i="24"/>
  <c r="K236" i="24"/>
  <c r="K300" i="24"/>
  <c r="L370" i="24"/>
  <c r="L296" i="24"/>
  <c r="L283" i="24"/>
  <c r="K384" i="24"/>
  <c r="K279" i="24"/>
  <c r="K309" i="24"/>
  <c r="K248" i="24"/>
  <c r="K440" i="24"/>
  <c r="L236" i="24"/>
  <c r="L466" i="24"/>
  <c r="L345" i="24"/>
  <c r="K242" i="24"/>
  <c r="L265" i="24"/>
  <c r="L438" i="24"/>
  <c r="K444" i="24"/>
  <c r="K442" i="24"/>
  <c r="K272" i="24"/>
  <c r="K291" i="24"/>
  <c r="L314" i="24"/>
  <c r="L250" i="24"/>
  <c r="L424" i="24"/>
  <c r="L377" i="24"/>
  <c r="K448" i="24"/>
  <c r="L356" i="24"/>
  <c r="L391" i="24"/>
  <c r="K348" i="24"/>
  <c r="L374" i="24"/>
  <c r="L284" i="24"/>
  <c r="K373" i="24"/>
  <c r="K350" i="24"/>
  <c r="K364" i="24"/>
  <c r="L350" i="24"/>
  <c r="L420" i="24"/>
  <c r="K425" i="24"/>
  <c r="L421" i="24"/>
  <c r="K339" i="24"/>
  <c r="K369" i="24"/>
  <c r="L271" i="24"/>
  <c r="L238" i="24"/>
  <c r="K251" i="24"/>
  <c r="L322" i="24"/>
  <c r="L306" i="24"/>
  <c r="L232" i="24"/>
  <c r="L229" i="24"/>
  <c r="L412" i="24"/>
  <c r="K434" i="24"/>
  <c r="K222" i="24"/>
  <c r="L245" i="24"/>
  <c r="L376" i="24"/>
  <c r="K334" i="24"/>
  <c r="K284" i="24"/>
  <c r="K253" i="24"/>
  <c r="L272" i="24"/>
  <c r="L366" i="24"/>
  <c r="K379" i="24"/>
  <c r="L257" i="24"/>
  <c r="K286" i="24"/>
  <c r="L309" i="24"/>
  <c r="K451" i="24"/>
  <c r="L363" i="24"/>
  <c r="K257" i="24"/>
  <c r="L313" i="24"/>
  <c r="K454" i="24"/>
  <c r="L465" i="24"/>
  <c r="K450" i="24"/>
  <c r="K400" i="24"/>
  <c r="K370" i="24"/>
  <c r="L300" i="24"/>
  <c r="L452" i="24"/>
  <c r="K443" i="24"/>
  <c r="L417" i="24"/>
  <c r="L235" i="24"/>
  <c r="K321" i="24"/>
  <c r="L378" i="24"/>
  <c r="L413" i="24"/>
  <c r="L482" i="24"/>
  <c r="L441" i="24"/>
  <c r="K437" i="24"/>
  <c r="K478" i="24"/>
  <c r="L443" i="24"/>
  <c r="K470" i="24"/>
  <c r="K452" i="24"/>
  <c r="K465" i="24"/>
  <c r="L469" i="24"/>
  <c r="L457" i="24"/>
  <c r="K468" i="24"/>
  <c r="K455" i="24"/>
  <c r="K477" i="24"/>
  <c r="K481" i="24"/>
  <c r="K469" i="24"/>
  <c r="L459" i="24"/>
  <c r="L453" i="24"/>
  <c r="K464" i="24"/>
  <c r="L436" i="24"/>
  <c r="L467" i="24"/>
  <c r="K447" i="24"/>
  <c r="L458" i="24"/>
  <c r="K456" i="24"/>
  <c r="L450" i="24"/>
  <c r="L461" i="24"/>
  <c r="L434" i="24"/>
  <c r="L456" i="24"/>
  <c r="L447" i="24"/>
  <c r="L448" i="24"/>
  <c r="L473" i="24"/>
  <c r="L454" i="24"/>
  <c r="K461" i="24"/>
  <c r="L477" i="24"/>
  <c r="L474" i="24"/>
  <c r="L460" i="24"/>
  <c r="K436" i="24"/>
  <c r="L439" i="24"/>
  <c r="L442" i="24"/>
  <c r="L463" i="24"/>
  <c r="K457" i="24"/>
  <c r="K474" i="24"/>
  <c r="K498" i="24"/>
  <c r="K479" i="24"/>
  <c r="L481" i="24"/>
  <c r="K467" i="24"/>
  <c r="K463" i="24"/>
  <c r="L468" i="24"/>
  <c r="K459" i="24"/>
  <c r="K460" i="24"/>
  <c r="L472" i="24"/>
  <c r="K482" i="24"/>
  <c r="L479" i="24"/>
  <c r="K485" i="24"/>
  <c r="K490" i="24"/>
  <c r="L476" i="24"/>
  <c r="L478" i="24"/>
  <c r="K473" i="24"/>
  <c r="L470" i="24"/>
  <c r="L490" i="24"/>
  <c r="L493" i="24"/>
  <c r="K491" i="24"/>
  <c r="K493" i="24"/>
  <c r="L485" i="24"/>
  <c r="L464" i="24"/>
  <c r="K472" i="24"/>
  <c r="K487" i="24"/>
  <c r="L514" i="24"/>
  <c r="L480" i="24"/>
  <c r="K488" i="24"/>
  <c r="L471" i="24"/>
  <c r="K505" i="24"/>
  <c r="K492" i="24"/>
  <c r="K489" i="24"/>
  <c r="L505" i="24"/>
  <c r="K497" i="24"/>
  <c r="L489" i="24"/>
  <c r="L497" i="24"/>
  <c r="L500" i="24"/>
  <c r="L503" i="24"/>
  <c r="L484" i="24"/>
  <c r="K486" i="24"/>
  <c r="K484" i="24"/>
  <c r="K483" i="24"/>
  <c r="K475" i="24"/>
  <c r="L487" i="24"/>
  <c r="K480" i="24"/>
  <c r="K494" i="24"/>
  <c r="K471" i="24"/>
  <c r="L491" i="24"/>
  <c r="L486" i="24"/>
  <c r="L483" i="24"/>
  <c r="K501" i="24"/>
  <c r="K495" i="24"/>
  <c r="K514" i="24"/>
  <c r="K502" i="24"/>
  <c r="L501" i="24"/>
  <c r="L499" i="24"/>
  <c r="L494" i="24"/>
  <c r="L496" i="24"/>
  <c r="K499" i="24"/>
  <c r="K500" i="24"/>
  <c r="K504" i="24"/>
  <c r="L513" i="24"/>
  <c r="L475" i="24"/>
  <c r="L492" i="24"/>
  <c r="L517" i="24"/>
  <c r="K476" i="24"/>
  <c r="K508" i="24"/>
  <c r="K496" i="24"/>
  <c r="L516" i="24"/>
  <c r="K510" i="24"/>
  <c r="K503" i="24"/>
  <c r="K515" i="24"/>
  <c r="L509" i="24"/>
  <c r="L506" i="24"/>
  <c r="K506" i="24"/>
  <c r="L495" i="24"/>
  <c r="L515" i="24"/>
  <c r="L526" i="24"/>
  <c r="L525" i="24"/>
  <c r="K516" i="24"/>
  <c r="L502" i="24"/>
  <c r="L507" i="24"/>
  <c r="K512" i="24"/>
  <c r="K513" i="24"/>
  <c r="L508" i="24"/>
  <c r="K518" i="24"/>
  <c r="K530" i="24"/>
  <c r="L510" i="24"/>
  <c r="L504" i="24"/>
  <c r="L521" i="24"/>
  <c r="L498" i="24"/>
  <c r="K507" i="24"/>
  <c r="K511" i="24"/>
  <c r="K522" i="24"/>
  <c r="L511" i="24"/>
  <c r="L523" i="24"/>
  <c r="L512" i="24"/>
  <c r="L488" i="24"/>
  <c r="K519" i="24"/>
  <c r="K509" i="24"/>
  <c r="L524" i="24"/>
  <c r="L544" i="24"/>
  <c r="K528" i="24"/>
  <c r="K535" i="24"/>
  <c r="L529" i="24"/>
  <c r="K526" i="24"/>
  <c r="K524" i="24"/>
  <c r="L518" i="24"/>
  <c r="L522" i="24"/>
  <c r="L540" i="24"/>
  <c r="K539" i="24"/>
  <c r="K520" i="24"/>
  <c r="K525" i="24"/>
  <c r="L520" i="24"/>
  <c r="L527" i="24"/>
  <c r="L519" i="24"/>
  <c r="K523" i="24"/>
  <c r="L528" i="24"/>
  <c r="K529" i="24"/>
  <c r="L551" i="24"/>
  <c r="K517" i="24"/>
  <c r="K527" i="24"/>
  <c r="L539" i="24"/>
  <c r="L530" i="24"/>
  <c r="K536" i="24"/>
  <c r="K521" i="24"/>
  <c r="K533" i="24"/>
  <c r="K551" i="24"/>
  <c r="K531" i="24"/>
  <c r="K553" i="24"/>
  <c r="Q395" i="28"/>
  <c r="S412" i="28"/>
  <c r="P398" i="28"/>
  <c r="R391" i="28"/>
  <c r="F44" i="32"/>
  <c r="L438" i="28"/>
  <c r="O426" i="28"/>
  <c r="R401" i="28"/>
  <c r="D37" i="32"/>
  <c r="N545" i="23"/>
  <c r="P545" i="23" s="1"/>
  <c r="P533" i="23"/>
  <c r="L549" i="24" s="1"/>
  <c r="E34" i="33"/>
  <c r="F34" i="33" s="1"/>
  <c r="P532" i="23"/>
  <c r="L571" i="24" s="1"/>
  <c r="N544" i="23"/>
  <c r="P544" i="23" s="1"/>
  <c r="G44" i="32"/>
  <c r="J44" i="32"/>
  <c r="O430" i="28"/>
  <c r="L442" i="28"/>
  <c r="Q398" i="28"/>
  <c r="S397" i="28"/>
  <c r="L443" i="28"/>
  <c r="O431" i="28"/>
  <c r="R393" i="28"/>
  <c r="R402" i="28"/>
  <c r="A161" i="28"/>
  <c r="C157" i="28"/>
  <c r="P395" i="28"/>
  <c r="P400" i="28"/>
  <c r="L476" i="28"/>
  <c r="O464" i="28"/>
  <c r="L423" i="28"/>
  <c r="P411" i="28"/>
  <c r="O411" i="28"/>
  <c r="Q411" i="28"/>
  <c r="N549" i="23"/>
  <c r="P549" i="23" s="1"/>
  <c r="P537" i="23"/>
  <c r="L552" i="24" s="1"/>
  <c r="I43" i="32"/>
  <c r="L434" i="28"/>
  <c r="O422" i="28"/>
  <c r="C147" i="28"/>
  <c r="S409" i="28" s="1"/>
  <c r="A151" i="28"/>
  <c r="L436" i="28"/>
  <c r="O424" i="28"/>
  <c r="Q397" i="28"/>
  <c r="P397" i="28"/>
  <c r="L44" i="32"/>
  <c r="R407" i="28"/>
  <c r="Q403" i="28"/>
  <c r="S414" i="28"/>
  <c r="P406" i="28"/>
  <c r="Q35" i="32"/>
  <c r="R398" i="28"/>
  <c r="D38" i="47" l="1"/>
  <c r="D39" i="46"/>
  <c r="B38" i="47"/>
  <c r="B39" i="46"/>
  <c r="N38" i="46"/>
  <c r="M38" i="46" s="1"/>
  <c r="D37" i="47"/>
  <c r="C38" i="47"/>
  <c r="C39" i="46"/>
  <c r="E39" i="45"/>
  <c r="E39" i="46" s="1"/>
  <c r="M40" i="45"/>
  <c r="F39" i="45"/>
  <c r="F39" i="46" s="1"/>
  <c r="G39" i="45"/>
  <c r="G39" i="46" s="1"/>
  <c r="B39" i="45"/>
  <c r="E37" i="47"/>
  <c r="F37" i="47" s="1"/>
  <c r="N37" i="48"/>
  <c r="M37" i="48" s="1"/>
  <c r="B38" i="48"/>
  <c r="J362" i="40"/>
  <c r="J147" i="40"/>
  <c r="J360" i="40"/>
  <c r="J344" i="40"/>
  <c r="J336" i="40"/>
  <c r="J206" i="40"/>
  <c r="J352" i="40"/>
  <c r="I270" i="40"/>
  <c r="J149" i="40"/>
  <c r="I272" i="40"/>
  <c r="I281" i="40"/>
  <c r="I195" i="40"/>
  <c r="J178" i="40"/>
  <c r="I243" i="40"/>
  <c r="I208" i="40"/>
  <c r="I505" i="40"/>
  <c r="J319" i="40"/>
  <c r="J358" i="40"/>
  <c r="J242" i="40"/>
  <c r="I200" i="40"/>
  <c r="J308" i="40"/>
  <c r="I182" i="40"/>
  <c r="J268" i="40"/>
  <c r="I172" i="40"/>
  <c r="I223" i="40"/>
  <c r="I284" i="40"/>
  <c r="J274" i="40"/>
  <c r="J312" i="40"/>
  <c r="I265" i="40"/>
  <c r="J181" i="40"/>
  <c r="I246" i="40"/>
  <c r="I287" i="40"/>
  <c r="J167" i="40"/>
  <c r="J357" i="40"/>
  <c r="J219" i="40"/>
  <c r="I156" i="40"/>
  <c r="I356" i="40"/>
  <c r="I224" i="40"/>
  <c r="J247" i="40"/>
  <c r="J270" i="40"/>
  <c r="J365" i="40"/>
  <c r="J244" i="40"/>
  <c r="J245" i="40"/>
  <c r="J318" i="40"/>
  <c r="J282" i="40"/>
  <c r="J353" i="40"/>
  <c r="I157" i="40"/>
  <c r="I355" i="40"/>
  <c r="I359" i="40"/>
  <c r="J211" i="40"/>
  <c r="I267" i="40"/>
  <c r="I254" i="40"/>
  <c r="J328" i="40"/>
  <c r="I304" i="40"/>
  <c r="J163" i="40"/>
  <c r="J294" i="40"/>
  <c r="J313" i="40"/>
  <c r="J286" i="40"/>
  <c r="J263" i="40"/>
  <c r="I292" i="40"/>
  <c r="J260" i="40"/>
  <c r="I231" i="40"/>
  <c r="I335" i="40"/>
  <c r="J257" i="40"/>
  <c r="I237" i="40"/>
  <c r="I299" i="40"/>
  <c r="J212" i="40"/>
  <c r="I258" i="40"/>
  <c r="I215" i="40"/>
  <c r="I205" i="40"/>
  <c r="I230" i="40"/>
  <c r="I190" i="40"/>
  <c r="I283" i="40"/>
  <c r="I288" i="40"/>
  <c r="I313" i="40"/>
  <c r="J174" i="40"/>
  <c r="I252" i="40"/>
  <c r="I189" i="40"/>
  <c r="I222" i="40"/>
  <c r="I259" i="40"/>
  <c r="J273" i="40"/>
  <c r="I228" i="40"/>
  <c r="I368" i="40"/>
  <c r="I350" i="40"/>
  <c r="I262" i="40"/>
  <c r="I263" i="40"/>
  <c r="J198" i="40"/>
  <c r="J292" i="40"/>
  <c r="I204" i="40"/>
  <c r="J265" i="40"/>
  <c r="J309" i="40"/>
  <c r="I168" i="40"/>
  <c r="I280" i="40"/>
  <c r="J285" i="40"/>
  <c r="I183" i="40"/>
  <c r="J303" i="40"/>
  <c r="J372" i="40"/>
  <c r="J199" i="40"/>
  <c r="J223" i="40"/>
  <c r="J204" i="40"/>
  <c r="J183" i="40"/>
  <c r="J341" i="40"/>
  <c r="I318" i="40"/>
  <c r="I379" i="40"/>
  <c r="I321" i="40"/>
  <c r="I315" i="40"/>
  <c r="I255" i="40"/>
  <c r="J334" i="40"/>
  <c r="J246" i="40"/>
  <c r="I499" i="40"/>
  <c r="I249" i="40"/>
  <c r="J256" i="40"/>
  <c r="I331" i="40"/>
  <c r="J340" i="40"/>
  <c r="J254" i="40"/>
  <c r="I214" i="40"/>
  <c r="J287" i="40"/>
  <c r="I312" i="40"/>
  <c r="J172" i="40"/>
  <c r="J280" i="40"/>
  <c r="J321" i="40"/>
  <c r="I286" i="40"/>
  <c r="J343" i="40"/>
  <c r="J253" i="40"/>
  <c r="J195" i="40"/>
  <c r="I159" i="40"/>
  <c r="I303" i="40"/>
  <c r="J326" i="40"/>
  <c r="J320" i="40"/>
  <c r="I289" i="40"/>
  <c r="I334" i="40"/>
  <c r="J179" i="40"/>
  <c r="J164" i="40"/>
  <c r="J187" i="40"/>
  <c r="J175" i="40"/>
  <c r="I179" i="40"/>
  <c r="I327" i="40"/>
  <c r="J317" i="40"/>
  <c r="I155" i="40"/>
  <c r="J325" i="40"/>
  <c r="J255" i="40"/>
  <c r="I160" i="40"/>
  <c r="I187" i="40"/>
  <c r="J243" i="40"/>
  <c r="J154" i="40"/>
  <c r="I278" i="40"/>
  <c r="J210" i="40"/>
  <c r="I147" i="40"/>
  <c r="I271" i="40"/>
  <c r="J159" i="40"/>
  <c r="J332" i="40"/>
  <c r="I351" i="40"/>
  <c r="I364" i="40"/>
  <c r="I236" i="40"/>
  <c r="I164" i="40"/>
  <c r="J221" i="40"/>
  <c r="I213" i="40"/>
  <c r="J166" i="40"/>
  <c r="J234" i="40"/>
  <c r="I352" i="40"/>
  <c r="J180" i="40"/>
  <c r="I323" i="40"/>
  <c r="I184" i="40"/>
  <c r="I173" i="40"/>
  <c r="I167" i="40"/>
  <c r="J186" i="40"/>
  <c r="I310" i="40"/>
  <c r="I347" i="40"/>
  <c r="J196" i="40"/>
  <c r="J304" i="40"/>
  <c r="J191" i="40"/>
  <c r="I316" i="40"/>
  <c r="I216" i="40"/>
  <c r="J189" i="40"/>
  <c r="J288" i="40"/>
  <c r="I150" i="40"/>
  <c r="J202" i="40"/>
  <c r="I353" i="40"/>
  <c r="J249" i="40"/>
  <c r="I188" i="40"/>
  <c r="I266" i="40"/>
  <c r="J151" i="40"/>
  <c r="I340" i="40"/>
  <c r="I329" i="40"/>
  <c r="I181" i="40"/>
  <c r="J337" i="40"/>
  <c r="J237" i="40"/>
  <c r="I344" i="40"/>
  <c r="J182" i="40"/>
  <c r="J150" i="40"/>
  <c r="I348" i="40"/>
  <c r="I227" i="40"/>
  <c r="J356" i="40"/>
  <c r="I239" i="40"/>
  <c r="J173" i="40"/>
  <c r="J335" i="40"/>
  <c r="I308" i="40"/>
  <c r="I307" i="40"/>
  <c r="I242" i="40"/>
  <c r="I363" i="40"/>
  <c r="J279" i="40"/>
  <c r="I260" i="40"/>
  <c r="J240" i="40"/>
  <c r="I185" i="40"/>
  <c r="I178" i="40"/>
  <c r="J397" i="40"/>
  <c r="J264" i="40"/>
  <c r="I180" i="40"/>
  <c r="J316" i="40"/>
  <c r="J226" i="40"/>
  <c r="J259" i="40"/>
  <c r="I332" i="40"/>
  <c r="I261" i="40"/>
  <c r="I341" i="40"/>
  <c r="I293" i="40"/>
  <c r="I277" i="40"/>
  <c r="I500" i="40"/>
  <c r="I380" i="40"/>
  <c r="I217" i="40"/>
  <c r="I210" i="40"/>
  <c r="I235" i="40"/>
  <c r="J252" i="40"/>
  <c r="J169" i="40"/>
  <c r="I165" i="40"/>
  <c r="J239" i="40"/>
  <c r="J156" i="40"/>
  <c r="J225" i="40"/>
  <c r="J495" i="40"/>
  <c r="I381" i="40"/>
  <c r="J190" i="40"/>
  <c r="J298" i="40"/>
  <c r="I365" i="40"/>
  <c r="J232" i="40"/>
  <c r="J233" i="40"/>
  <c r="J383" i="40"/>
  <c r="I370" i="40"/>
  <c r="I322" i="40"/>
  <c r="J369" i="40"/>
  <c r="I372" i="40"/>
  <c r="J368" i="40"/>
  <c r="J197" i="40"/>
  <c r="I300" i="40"/>
  <c r="I273" i="40"/>
  <c r="J500" i="40"/>
  <c r="I232" i="40"/>
  <c r="I302" i="40"/>
  <c r="I196" i="40"/>
  <c r="I297" i="40"/>
  <c r="I319" i="40"/>
  <c r="J236" i="40"/>
  <c r="J218" i="40"/>
  <c r="J250" i="40"/>
  <c r="I276" i="40"/>
  <c r="I163" i="40"/>
  <c r="I199" i="40"/>
  <c r="J329" i="40"/>
  <c r="I345" i="40"/>
  <c r="I336" i="40"/>
  <c r="I342" i="40"/>
  <c r="I248" i="40"/>
  <c r="I250" i="40"/>
  <c r="I202" i="40"/>
  <c r="J374" i="40"/>
  <c r="J392" i="40"/>
  <c r="I282" i="40"/>
  <c r="J192" i="40"/>
  <c r="J176" i="40"/>
  <c r="I391" i="40"/>
  <c r="I238" i="40"/>
  <c r="J348" i="40"/>
  <c r="J283" i="40"/>
  <c r="J327" i="40"/>
  <c r="J208" i="40"/>
  <c r="I367" i="40"/>
  <c r="I209" i="40"/>
  <c r="I193" i="40"/>
  <c r="J330" i="40"/>
  <c r="I357" i="40"/>
  <c r="J371" i="40"/>
  <c r="I279" i="40"/>
  <c r="I212" i="40"/>
  <c r="I240" i="40"/>
  <c r="I175" i="40"/>
  <c r="J315" i="40"/>
  <c r="I298" i="40"/>
  <c r="I339" i="40"/>
  <c r="I328" i="40"/>
  <c r="I174" i="40"/>
  <c r="J322" i="40"/>
  <c r="I354" i="40"/>
  <c r="I498" i="40"/>
  <c r="I294" i="40"/>
  <c r="J306" i="40"/>
  <c r="I325" i="40"/>
  <c r="I361" i="40"/>
  <c r="J499" i="40"/>
  <c r="I186" i="40"/>
  <c r="J373" i="40"/>
  <c r="I397" i="40"/>
  <c r="J171" i="40"/>
  <c r="J269" i="40"/>
  <c r="J342" i="40"/>
  <c r="I197" i="40"/>
  <c r="I203" i="40"/>
  <c r="I218" i="40"/>
  <c r="I170" i="40"/>
  <c r="I220" i="40"/>
  <c r="I191" i="40"/>
  <c r="J350" i="40"/>
  <c r="I295" i="40"/>
  <c r="I257" i="40"/>
  <c r="J363" i="40"/>
  <c r="J228" i="40"/>
  <c r="J305" i="40"/>
  <c r="J311" i="40"/>
  <c r="J275" i="40"/>
  <c r="J267" i="40"/>
  <c r="J238" i="40"/>
  <c r="I198" i="40"/>
  <c r="J231" i="40"/>
  <c r="J227" i="40"/>
  <c r="I503" i="40"/>
  <c r="I311" i="40"/>
  <c r="J262" i="40"/>
  <c r="J200" i="40"/>
  <c r="J184" i="40"/>
  <c r="I373" i="40"/>
  <c r="J160" i="40"/>
  <c r="J161" i="40"/>
  <c r="I377" i="40"/>
  <c r="I285" i="40"/>
  <c r="J272" i="40"/>
  <c r="J266" i="40"/>
  <c r="J165" i="40"/>
  <c r="J229" i="40"/>
  <c r="J281" i="40"/>
  <c r="I207" i="40"/>
  <c r="J224" i="40"/>
  <c r="I269" i="40"/>
  <c r="J401" i="40"/>
  <c r="I349" i="40"/>
  <c r="I301" i="40"/>
  <c r="I385" i="40"/>
  <c r="I241" i="40"/>
  <c r="I234" i="40"/>
  <c r="J378" i="40"/>
  <c r="J271" i="40"/>
  <c r="J188" i="40"/>
  <c r="J220" i="40"/>
  <c r="I371" i="40"/>
  <c r="J297" i="40"/>
  <c r="I264" i="40"/>
  <c r="I177" i="40"/>
  <c r="I161" i="40"/>
  <c r="J497" i="40"/>
  <c r="J258" i="40"/>
  <c r="J162" i="40"/>
  <c r="J217" i="40"/>
  <c r="J346" i="40"/>
  <c r="I502" i="40"/>
  <c r="I343" i="40"/>
  <c r="I330" i="40"/>
  <c r="I225" i="40"/>
  <c r="I497" i="40"/>
  <c r="J361" i="40"/>
  <c r="J504" i="40"/>
  <c r="J359" i="40"/>
  <c r="I296" i="40"/>
  <c r="J295" i="40"/>
  <c r="J301" i="40"/>
  <c r="I176" i="40"/>
  <c r="J168" i="40"/>
  <c r="I166" i="40"/>
  <c r="I360" i="40"/>
  <c r="I291" i="40"/>
  <c r="J230" i="40"/>
  <c r="I221" i="40"/>
  <c r="J248" i="40"/>
  <c r="I219" i="40"/>
  <c r="I256" i="40"/>
  <c r="J367" i="40"/>
  <c r="I320" i="40"/>
  <c r="J324" i="40"/>
  <c r="J300" i="40"/>
  <c r="I192" i="40"/>
  <c r="J222" i="40"/>
  <c r="J201" i="40"/>
  <c r="I194" i="40"/>
  <c r="J498" i="40"/>
  <c r="I253" i="40"/>
  <c r="J338" i="40"/>
  <c r="J379" i="40"/>
  <c r="J278" i="40"/>
  <c r="J314" i="40"/>
  <c r="J194" i="40"/>
  <c r="J310" i="40"/>
  <c r="J207" i="40"/>
  <c r="I326" i="40"/>
  <c r="J235" i="40"/>
  <c r="I275" i="40"/>
  <c r="I317" i="40"/>
  <c r="I233" i="40"/>
  <c r="J380" i="40"/>
  <c r="I153" i="40"/>
  <c r="I245" i="40"/>
  <c r="I382" i="40"/>
  <c r="J307" i="40"/>
  <c r="J216" i="40"/>
  <c r="J339" i="40"/>
  <c r="J251" i="40"/>
  <c r="J381" i="40"/>
  <c r="J370" i="40"/>
  <c r="I206" i="40"/>
  <c r="I337" i="40"/>
  <c r="I244" i="40"/>
  <c r="I171" i="40"/>
  <c r="I358" i="40"/>
  <c r="I274" i="40"/>
  <c r="J323" i="40"/>
  <c r="I305" i="40"/>
  <c r="I247" i="40"/>
  <c r="J284" i="40"/>
  <c r="I346" i="40"/>
  <c r="J393" i="40"/>
  <c r="J333" i="40"/>
  <c r="J354" i="40"/>
  <c r="I290" i="40"/>
  <c r="J388" i="40"/>
  <c r="J193" i="40"/>
  <c r="J276" i="40"/>
  <c r="I268" i="40"/>
  <c r="J203" i="40"/>
  <c r="I229" i="40"/>
  <c r="I162" i="40"/>
  <c r="J502" i="40"/>
  <c r="J214" i="40"/>
  <c r="I496" i="40"/>
  <c r="J205" i="40"/>
  <c r="I324" i="40"/>
  <c r="J170" i="40"/>
  <c r="I251" i="40"/>
  <c r="J345" i="40"/>
  <c r="J351" i="40"/>
  <c r="I211" i="40"/>
  <c r="J349" i="40"/>
  <c r="J296" i="40"/>
  <c r="J302" i="40"/>
  <c r="J215" i="40"/>
  <c r="J213" i="40"/>
  <c r="J293" i="40"/>
  <c r="J289" i="40"/>
  <c r="J411" i="40"/>
  <c r="I394" i="40"/>
  <c r="J394" i="40"/>
  <c r="J291" i="40"/>
  <c r="I333" i="40"/>
  <c r="I201" i="40"/>
  <c r="J505" i="40"/>
  <c r="I384" i="40"/>
  <c r="I306" i="40"/>
  <c r="J501" i="40"/>
  <c r="I405" i="40"/>
  <c r="I409" i="40"/>
  <c r="J384" i="40"/>
  <c r="J382" i="40"/>
  <c r="J402" i="40"/>
  <c r="I412" i="40"/>
  <c r="J185" i="40"/>
  <c r="I338" i="40"/>
  <c r="I314" i="40"/>
  <c r="J331" i="40"/>
  <c r="I494" i="40"/>
  <c r="I309" i="40"/>
  <c r="I403" i="40"/>
  <c r="I413" i="40"/>
  <c r="I399" i="40"/>
  <c r="J399" i="40"/>
  <c r="I404" i="40"/>
  <c r="I402" i="40"/>
  <c r="I389" i="40"/>
  <c r="J241" i="40"/>
  <c r="I169" i="40"/>
  <c r="J347" i="40"/>
  <c r="I375" i="40"/>
  <c r="J299" i="40"/>
  <c r="J261" i="40"/>
  <c r="J395" i="40"/>
  <c r="I401" i="40"/>
  <c r="I383" i="40"/>
  <c r="I388" i="40"/>
  <c r="J277" i="40"/>
  <c r="J503" i="40"/>
  <c r="J209" i="40"/>
  <c r="J177" i="40"/>
  <c r="I226" i="40"/>
  <c r="J355" i="40"/>
  <c r="J290" i="40"/>
  <c r="J413" i="40"/>
  <c r="I393" i="40"/>
  <c r="J390" i="40"/>
  <c r="I390" i="40"/>
  <c r="I387" i="40"/>
  <c r="J494" i="40"/>
  <c r="J375" i="40"/>
  <c r="I378" i="40"/>
  <c r="J387" i="40"/>
  <c r="I415" i="40"/>
  <c r="J400" i="40"/>
  <c r="J408" i="40"/>
  <c r="J391" i="40"/>
  <c r="I495" i="40"/>
  <c r="I366" i="40"/>
  <c r="J377" i="40"/>
  <c r="I369" i="40"/>
  <c r="J389" i="40"/>
  <c r="I501" i="40"/>
  <c r="J405" i="40"/>
  <c r="I374" i="40"/>
  <c r="I376" i="40"/>
  <c r="J364" i="40"/>
  <c r="J385" i="40"/>
  <c r="J376" i="40"/>
  <c r="I392" i="40"/>
  <c r="I504" i="40"/>
  <c r="I362" i="40"/>
  <c r="I421" i="40"/>
  <c r="J366" i="40"/>
  <c r="J412" i="40"/>
  <c r="J396" i="40"/>
  <c r="J496" i="40"/>
  <c r="J407" i="40"/>
  <c r="J404" i="40"/>
  <c r="J417" i="40"/>
  <c r="J421" i="40"/>
  <c r="J403" i="40"/>
  <c r="I410" i="40"/>
  <c r="I400" i="40"/>
  <c r="I408" i="40"/>
  <c r="I427" i="40"/>
  <c r="I419" i="40"/>
  <c r="J386" i="40"/>
  <c r="I429" i="40"/>
  <c r="I423" i="40"/>
  <c r="I407" i="40"/>
  <c r="I386" i="40"/>
  <c r="J426" i="40"/>
  <c r="J415" i="40"/>
  <c r="I395" i="40"/>
  <c r="J409" i="40"/>
  <c r="J424" i="40"/>
  <c r="J410" i="40"/>
  <c r="I411" i="40"/>
  <c r="I420" i="40"/>
  <c r="I396" i="40"/>
  <c r="J435" i="40"/>
  <c r="I416" i="40"/>
  <c r="I424" i="40"/>
  <c r="I414" i="40"/>
  <c r="I428" i="40"/>
  <c r="I417" i="40"/>
  <c r="J422" i="40"/>
  <c r="I440" i="40"/>
  <c r="J463" i="40"/>
  <c r="J432" i="40"/>
  <c r="J439" i="40"/>
  <c r="I406" i="40"/>
  <c r="I418" i="40"/>
  <c r="J431" i="40"/>
  <c r="I425" i="40"/>
  <c r="I398" i="40"/>
  <c r="J416" i="40"/>
  <c r="J428" i="40"/>
  <c r="J441" i="40"/>
  <c r="J398" i="40"/>
  <c r="I453" i="40"/>
  <c r="I442" i="40"/>
  <c r="J445" i="40"/>
  <c r="I457" i="40"/>
  <c r="I437" i="40"/>
  <c r="J419" i="40"/>
  <c r="I441" i="40"/>
  <c r="J452" i="40"/>
  <c r="I430" i="40"/>
  <c r="J437" i="40"/>
  <c r="I436" i="40"/>
  <c r="J433" i="40"/>
  <c r="J418" i="40"/>
  <c r="J429" i="40"/>
  <c r="J427" i="40"/>
  <c r="J444" i="40"/>
  <c r="J461" i="40"/>
  <c r="J457" i="40"/>
  <c r="I449" i="40"/>
  <c r="J456" i="40"/>
  <c r="J414" i="40"/>
  <c r="J423" i="40"/>
  <c r="I433" i="40"/>
  <c r="I448" i="40"/>
  <c r="J453" i="40"/>
  <c r="I444" i="40"/>
  <c r="I426" i="40"/>
  <c r="J406" i="40"/>
  <c r="J425" i="40"/>
  <c r="J420" i="40"/>
  <c r="I432" i="40"/>
  <c r="J462" i="40"/>
  <c r="I463" i="40"/>
  <c r="J454" i="40"/>
  <c r="J469" i="40"/>
  <c r="J434" i="40"/>
  <c r="I455" i="40"/>
  <c r="I464" i="40"/>
  <c r="I439" i="40"/>
  <c r="J446" i="40"/>
  <c r="I450" i="40"/>
  <c r="J443" i="40"/>
  <c r="I445" i="40"/>
  <c r="J471" i="40"/>
  <c r="J430" i="40"/>
  <c r="I438" i="40"/>
  <c r="J440" i="40"/>
  <c r="I460" i="40"/>
  <c r="I461" i="40"/>
  <c r="J438" i="40"/>
  <c r="I435" i="40"/>
  <c r="J450" i="40"/>
  <c r="I443" i="40"/>
  <c r="I431" i="40"/>
  <c r="J436" i="40"/>
  <c r="J473" i="40"/>
  <c r="I422" i="40"/>
  <c r="I473" i="40"/>
  <c r="J460" i="40"/>
  <c r="J449" i="40"/>
  <c r="J459" i="40"/>
  <c r="J451" i="40"/>
  <c r="I462" i="40"/>
  <c r="I451" i="40"/>
  <c r="J465" i="40"/>
  <c r="I456" i="40"/>
  <c r="J442" i="40"/>
  <c r="I434" i="40"/>
  <c r="J476" i="40"/>
  <c r="J474" i="40"/>
  <c r="J466" i="40"/>
  <c r="I474" i="40"/>
  <c r="J481" i="40"/>
  <c r="J467" i="40"/>
  <c r="J464" i="40"/>
  <c r="I488" i="40"/>
  <c r="J468" i="40"/>
  <c r="I469" i="40"/>
  <c r="J455" i="40"/>
  <c r="I468" i="40"/>
  <c r="J477" i="40"/>
  <c r="I452" i="40"/>
  <c r="J458" i="40"/>
  <c r="I447" i="40"/>
  <c r="I454" i="40"/>
  <c r="I477" i="40"/>
  <c r="I465" i="40"/>
  <c r="J448" i="40"/>
  <c r="I467" i="40"/>
  <c r="I446" i="40"/>
  <c r="I487" i="40"/>
  <c r="I489" i="40"/>
  <c r="I480" i="40"/>
  <c r="I485" i="40"/>
  <c r="I476" i="40"/>
  <c r="J475" i="40"/>
  <c r="J488" i="40"/>
  <c r="I471" i="40"/>
  <c r="J447" i="40"/>
  <c r="I483" i="40"/>
  <c r="I481" i="40"/>
  <c r="I491" i="40"/>
  <c r="I459" i="40"/>
  <c r="I482" i="40"/>
  <c r="J480" i="40"/>
  <c r="I458" i="40"/>
  <c r="J487" i="40"/>
  <c r="I470" i="40"/>
  <c r="J489" i="40"/>
  <c r="I466" i="40"/>
  <c r="I478" i="40"/>
  <c r="I486" i="40"/>
  <c r="J472" i="40"/>
  <c r="J490" i="40"/>
  <c r="I490" i="40"/>
  <c r="J486" i="40"/>
  <c r="I475" i="40"/>
  <c r="J478" i="40"/>
  <c r="J493" i="40"/>
  <c r="I484" i="40"/>
  <c r="J482" i="40"/>
  <c r="J485" i="40"/>
  <c r="I472" i="40"/>
  <c r="I493" i="40"/>
  <c r="J484" i="40"/>
  <c r="J470" i="40"/>
  <c r="J492" i="40"/>
  <c r="J479" i="40"/>
  <c r="J483" i="40"/>
  <c r="I479" i="40"/>
  <c r="J491" i="40"/>
  <c r="I492" i="40"/>
  <c r="N37" i="46"/>
  <c r="M37" i="46" s="1"/>
  <c r="D38" i="32"/>
  <c r="P412" i="28"/>
  <c r="Q413" i="28"/>
  <c r="P403" i="28"/>
  <c r="L45" i="32"/>
  <c r="O436" i="28"/>
  <c r="L448" i="28"/>
  <c r="O434" i="28"/>
  <c r="L446" i="28"/>
  <c r="S411" i="28"/>
  <c r="L488" i="28"/>
  <c r="O476" i="28"/>
  <c r="S403" i="28"/>
  <c r="Q412" i="28"/>
  <c r="J45" i="32"/>
  <c r="F45" i="32"/>
  <c r="L547" i="24"/>
  <c r="K532" i="24"/>
  <c r="L543" i="24"/>
  <c r="K550" i="24"/>
  <c r="L533" i="24"/>
  <c r="L534" i="24"/>
  <c r="K538" i="24"/>
  <c r="K545" i="24"/>
  <c r="K549" i="24"/>
  <c r="L541" i="24"/>
  <c r="K577" i="24"/>
  <c r="K563" i="24"/>
  <c r="L566" i="24"/>
  <c r="L565" i="24"/>
  <c r="L561" i="24"/>
  <c r="K567" i="24"/>
  <c r="L572" i="24"/>
  <c r="L577" i="24"/>
  <c r="K562" i="24"/>
  <c r="L569" i="24"/>
  <c r="R408" i="28"/>
  <c r="L432" i="28"/>
  <c r="O420" i="28"/>
  <c r="B36" i="33"/>
  <c r="C37" i="32"/>
  <c r="T36" i="32"/>
  <c r="P414" i="28"/>
  <c r="R403" i="28"/>
  <c r="K45" i="32"/>
  <c r="C36" i="33"/>
  <c r="E37" i="32"/>
  <c r="V36" i="32"/>
  <c r="A165" i="28"/>
  <c r="C161" i="28"/>
  <c r="K556" i="24"/>
  <c r="K564" i="24"/>
  <c r="L560" i="24"/>
  <c r="L575" i="24"/>
  <c r="K574" i="24"/>
  <c r="L570" i="24"/>
  <c r="L563" i="24"/>
  <c r="L559" i="24"/>
  <c r="K568" i="24"/>
  <c r="L573" i="24"/>
  <c r="K555" i="24"/>
  <c r="K566" i="24"/>
  <c r="K559" i="24"/>
  <c r="K573" i="24"/>
  <c r="B43" i="35"/>
  <c r="N42" i="35"/>
  <c r="M42" i="35" s="1"/>
  <c r="L449" i="28"/>
  <c r="O437" i="28"/>
  <c r="Q414" i="28"/>
  <c r="C151" i="28"/>
  <c r="A155" i="28"/>
  <c r="O438" i="28"/>
  <c r="L450" i="28"/>
  <c r="R412" i="28"/>
  <c r="R406" i="28"/>
  <c r="S405" i="28"/>
  <c r="R410" i="28"/>
  <c r="S404" i="28"/>
  <c r="P405" i="28"/>
  <c r="S417" i="28"/>
  <c r="Q407" i="28"/>
  <c r="R418" i="28"/>
  <c r="P410" i="28"/>
  <c r="Q410" i="28"/>
  <c r="R404" i="28"/>
  <c r="R405" i="28"/>
  <c r="P418" i="28"/>
  <c r="S410" i="28"/>
  <c r="Q404" i="28"/>
  <c r="S406" i="28"/>
  <c r="S418" i="28"/>
  <c r="P404" i="28"/>
  <c r="Q405" i="28"/>
  <c r="S407" i="28"/>
  <c r="P417" i="28"/>
  <c r="Q417" i="28"/>
  <c r="P407" i="28"/>
  <c r="S422" i="28"/>
  <c r="R411" i="28"/>
  <c r="L435" i="28"/>
  <c r="S423" i="28"/>
  <c r="O423" i="28"/>
  <c r="R423" i="28"/>
  <c r="G45" i="32"/>
  <c r="P36" i="32"/>
  <c r="D36" i="33" s="1"/>
  <c r="AC36" i="32"/>
  <c r="W36" i="32"/>
  <c r="X36" i="32"/>
  <c r="Y36" i="32"/>
  <c r="AB36" i="32"/>
  <c r="AA36" i="32"/>
  <c r="Z36" i="32"/>
  <c r="R414" i="28"/>
  <c r="P419" i="28"/>
  <c r="L532" i="24"/>
  <c r="K548" i="24"/>
  <c r="K552" i="24"/>
  <c r="L550" i="24"/>
  <c r="L542" i="24"/>
  <c r="L536" i="24"/>
  <c r="L535" i="24"/>
  <c r="K540" i="24"/>
  <c r="K547" i="24"/>
  <c r="K537" i="24"/>
  <c r="L553" i="24"/>
  <c r="K534" i="24"/>
  <c r="L567" i="24"/>
  <c r="K557" i="24"/>
  <c r="K565" i="24"/>
  <c r="K570" i="24"/>
  <c r="K571" i="24"/>
  <c r="L557" i="24"/>
  <c r="L556" i="24"/>
  <c r="L564" i="24"/>
  <c r="K569" i="24"/>
  <c r="K572" i="24"/>
  <c r="S408" i="28"/>
  <c r="R413" i="28"/>
  <c r="Q415" i="28"/>
  <c r="P415" i="28"/>
  <c r="Q409" i="28"/>
  <c r="P409" i="28"/>
  <c r="H45" i="32"/>
  <c r="A164" i="28"/>
  <c r="C160" i="28"/>
  <c r="I44" i="32"/>
  <c r="P35" i="32"/>
  <c r="D35" i="33" s="1"/>
  <c r="E35" i="33" s="1"/>
  <c r="F35" i="33" s="1"/>
  <c r="AC35" i="32"/>
  <c r="Y35" i="32"/>
  <c r="X35" i="32"/>
  <c r="AB35" i="32"/>
  <c r="AA35" i="32"/>
  <c r="W35" i="32"/>
  <c r="Z35" i="32"/>
  <c r="U35" i="32"/>
  <c r="P413" i="28"/>
  <c r="Q424" i="28"/>
  <c r="Q422" i="28"/>
  <c r="S413" i="28"/>
  <c r="L455" i="28"/>
  <c r="O443" i="28"/>
  <c r="L454" i="28"/>
  <c r="O442" i="28"/>
  <c r="S426" i="28"/>
  <c r="Q419" i="28"/>
  <c r="L546" i="24"/>
  <c r="L548" i="24"/>
  <c r="K541" i="24"/>
  <c r="L545" i="24"/>
  <c r="K542" i="24"/>
  <c r="L531" i="24"/>
  <c r="L537" i="24"/>
  <c r="K546" i="24"/>
  <c r="K543" i="24"/>
  <c r="L538" i="24"/>
  <c r="K544" i="24"/>
  <c r="K554" i="24"/>
  <c r="L562" i="24"/>
  <c r="L558" i="24"/>
  <c r="K576" i="24"/>
  <c r="K575" i="24"/>
  <c r="L574" i="24"/>
  <c r="K560" i="24"/>
  <c r="L554" i="24"/>
  <c r="K561" i="24"/>
  <c r="L555" i="24"/>
  <c r="L568" i="24"/>
  <c r="L576" i="24"/>
  <c r="K558" i="24"/>
  <c r="Q408" i="28"/>
  <c r="P408" i="28"/>
  <c r="T35" i="32"/>
  <c r="L453" i="28"/>
  <c r="O441" i="28"/>
  <c r="S425" i="28"/>
  <c r="Q406" i="28"/>
  <c r="R415" i="28"/>
  <c r="L439" i="28"/>
  <c r="O427" i="28"/>
  <c r="R409" i="28"/>
  <c r="L433" i="28"/>
  <c r="P421" i="28"/>
  <c r="S421" i="28"/>
  <c r="O421" i="28"/>
  <c r="R421" i="28"/>
  <c r="Q421" i="28"/>
  <c r="C162" i="28"/>
  <c r="A166" i="28"/>
  <c r="V35" i="32"/>
  <c r="B39" i="47" l="1"/>
  <c r="N39" i="46"/>
  <c r="M39" i="46" s="1"/>
  <c r="F40" i="45"/>
  <c r="F40" i="46" s="1"/>
  <c r="B40" i="45"/>
  <c r="B40" i="46" s="1"/>
  <c r="G40" i="45"/>
  <c r="G40" i="46" s="1"/>
  <c r="M41" i="45"/>
  <c r="E40" i="45"/>
  <c r="E40" i="46" s="1"/>
  <c r="E38" i="47"/>
  <c r="F38" i="47" s="1"/>
  <c r="E39" i="48"/>
  <c r="E40" i="48" s="1"/>
  <c r="F39" i="48"/>
  <c r="F40" i="48" s="1"/>
  <c r="G39" i="48"/>
  <c r="G40" i="48" s="1"/>
  <c r="N38" i="48"/>
  <c r="M38" i="48" s="1"/>
  <c r="B39" i="48"/>
  <c r="C39" i="47"/>
  <c r="C40" i="46"/>
  <c r="D40" i="46"/>
  <c r="D39" i="47"/>
  <c r="L467" i="28"/>
  <c r="O455" i="28"/>
  <c r="I45" i="32"/>
  <c r="H46" i="32"/>
  <c r="S424" i="28"/>
  <c r="R426" i="28"/>
  <c r="C37" i="33"/>
  <c r="E38" i="32"/>
  <c r="R420" i="28"/>
  <c r="O432" i="28"/>
  <c r="L444" i="28"/>
  <c r="P426" i="28"/>
  <c r="L500" i="28"/>
  <c r="O488" i="28"/>
  <c r="L460" i="28"/>
  <c r="O448" i="28"/>
  <c r="R424" i="28"/>
  <c r="P424" i="28"/>
  <c r="L451" i="28"/>
  <c r="O439" i="28"/>
  <c r="Q423" i="28"/>
  <c r="P423" i="28"/>
  <c r="R417" i="28"/>
  <c r="S419" i="28"/>
  <c r="L461" i="28"/>
  <c r="O449" i="28"/>
  <c r="B37" i="33"/>
  <c r="C38" i="32"/>
  <c r="Q38" i="32" s="1"/>
  <c r="U38" i="32" s="1"/>
  <c r="Q426" i="28"/>
  <c r="R419" i="28"/>
  <c r="L458" i="28"/>
  <c r="O446" i="28"/>
  <c r="R422" i="28"/>
  <c r="Q37" i="32"/>
  <c r="V37" i="32" s="1"/>
  <c r="C166" i="28"/>
  <c r="A170" i="28"/>
  <c r="L445" i="28"/>
  <c r="O433" i="28"/>
  <c r="L465" i="28"/>
  <c r="O453" i="28"/>
  <c r="L466" i="28"/>
  <c r="O454" i="28"/>
  <c r="L447" i="28"/>
  <c r="O435" i="28"/>
  <c r="Q418" i="28"/>
  <c r="P438" i="28"/>
  <c r="S415" i="28"/>
  <c r="R425" i="28"/>
  <c r="B44" i="35"/>
  <c r="N43" i="35"/>
  <c r="M43" i="35" s="1"/>
  <c r="A169" i="28"/>
  <c r="C165" i="28"/>
  <c r="P425" i="28"/>
  <c r="E36" i="33"/>
  <c r="F36" i="33" s="1"/>
  <c r="S420" i="28"/>
  <c r="Q436" i="28"/>
  <c r="S436" i="28"/>
  <c r="L46" i="32"/>
  <c r="A168" i="28"/>
  <c r="C164" i="28"/>
  <c r="G46" i="32"/>
  <c r="L462" i="28"/>
  <c r="O450" i="28"/>
  <c r="C155" i="28"/>
  <c r="A159" i="28"/>
  <c r="S437" i="28"/>
  <c r="K46" i="32"/>
  <c r="Q425" i="28"/>
  <c r="Q420" i="28"/>
  <c r="P420" i="28"/>
  <c r="F46" i="32"/>
  <c r="J46" i="32"/>
  <c r="Q434" i="28"/>
  <c r="S434" i="28"/>
  <c r="R436" i="28"/>
  <c r="P436" i="28"/>
  <c r="P422" i="28"/>
  <c r="D39" i="32"/>
  <c r="B40" i="47" l="1"/>
  <c r="N40" i="46"/>
  <c r="M40" i="46" s="1"/>
  <c r="D40" i="47"/>
  <c r="D41" i="46"/>
  <c r="E39" i="47"/>
  <c r="F39" i="47" s="1"/>
  <c r="C40" i="47"/>
  <c r="C41" i="46"/>
  <c r="M42" i="45"/>
  <c r="G41" i="45"/>
  <c r="G41" i="46" s="1"/>
  <c r="B41" i="45"/>
  <c r="B41" i="46" s="1"/>
  <c r="F41" i="45"/>
  <c r="F41" i="48" s="1"/>
  <c r="E41" i="45"/>
  <c r="E41" i="46" s="1"/>
  <c r="B40" i="48"/>
  <c r="N39" i="48"/>
  <c r="M39" i="48" s="1"/>
  <c r="D40" i="32"/>
  <c r="K47" i="32"/>
  <c r="Q431" i="28"/>
  <c r="P429" i="28"/>
  <c r="P431" i="28"/>
  <c r="R431" i="28"/>
  <c r="R427" i="28"/>
  <c r="P427" i="28"/>
  <c r="P428" i="28"/>
  <c r="S428" i="28"/>
  <c r="R428" i="28"/>
  <c r="P430" i="28"/>
  <c r="Q429" i="28"/>
  <c r="Q427" i="28"/>
  <c r="R429" i="28"/>
  <c r="S427" i="28"/>
  <c r="G47" i="32"/>
  <c r="Q435" i="28"/>
  <c r="P435" i="28"/>
  <c r="C170" i="28"/>
  <c r="A174" i="28"/>
  <c r="S438" i="28"/>
  <c r="R430" i="28"/>
  <c r="R434" i="28"/>
  <c r="C38" i="33"/>
  <c r="V38" i="32"/>
  <c r="E39" i="32"/>
  <c r="Q437" i="28"/>
  <c r="P38" i="32"/>
  <c r="D38" i="33" s="1"/>
  <c r="X38" i="32"/>
  <c r="W38" i="32"/>
  <c r="AC38" i="32"/>
  <c r="AB38" i="32"/>
  <c r="AA38" i="32"/>
  <c r="Y38" i="32"/>
  <c r="Z38" i="32"/>
  <c r="J47" i="32"/>
  <c r="S429" i="28"/>
  <c r="L47" i="32"/>
  <c r="A173" i="28"/>
  <c r="C169" i="28"/>
  <c r="R435" i="28"/>
  <c r="L459" i="28"/>
  <c r="O447" i="28"/>
  <c r="Q447" i="28"/>
  <c r="L477" i="28"/>
  <c r="O465" i="28"/>
  <c r="S433" i="28"/>
  <c r="Q446" i="28"/>
  <c r="L470" i="28"/>
  <c r="O458" i="28"/>
  <c r="T37" i="32"/>
  <c r="P449" i="28"/>
  <c r="L473" i="28"/>
  <c r="O461" i="28"/>
  <c r="Q438" i="28"/>
  <c r="Q439" i="28"/>
  <c r="Q432" i="28"/>
  <c r="S432" i="28"/>
  <c r="S430" i="28"/>
  <c r="I46" i="32"/>
  <c r="L474" i="28"/>
  <c r="O462" i="28"/>
  <c r="A172" i="28"/>
  <c r="C168" i="28"/>
  <c r="Q433" i="28"/>
  <c r="P433" i="28"/>
  <c r="P37" i="32"/>
  <c r="D37" i="33" s="1"/>
  <c r="E37" i="33" s="1"/>
  <c r="F37" i="33" s="1"/>
  <c r="Y37" i="32"/>
  <c r="X37" i="32"/>
  <c r="AA37" i="32"/>
  <c r="W37" i="32"/>
  <c r="AB37" i="32"/>
  <c r="AC37" i="32"/>
  <c r="Z37" i="32"/>
  <c r="U37" i="32"/>
  <c r="B38" i="33"/>
  <c r="E38" i="33" s="1"/>
  <c r="C39" i="32"/>
  <c r="T38" i="32"/>
  <c r="R437" i="28"/>
  <c r="R440" i="28"/>
  <c r="L463" i="28"/>
  <c r="O451" i="28"/>
  <c r="Q448" i="28"/>
  <c r="L472" i="28"/>
  <c r="O460" i="28"/>
  <c r="L512" i="28"/>
  <c r="O500" i="28"/>
  <c r="R432" i="28"/>
  <c r="P432" i="28"/>
  <c r="Q430" i="28"/>
  <c r="H47" i="32"/>
  <c r="F47" i="32"/>
  <c r="C159" i="28"/>
  <c r="R442" i="28" s="1"/>
  <c r="A163" i="28"/>
  <c r="N44" i="35"/>
  <c r="M44" i="35" s="1"/>
  <c r="B45" i="35"/>
  <c r="R438" i="28"/>
  <c r="S440" i="28"/>
  <c r="S435" i="28"/>
  <c r="L478" i="28"/>
  <c r="O466" i="28"/>
  <c r="R433" i="28"/>
  <c r="L457" i="28"/>
  <c r="S445" i="28"/>
  <c r="O445" i="28"/>
  <c r="Q445" i="28"/>
  <c r="P445" i="28"/>
  <c r="R445" i="28"/>
  <c r="Q428" i="28"/>
  <c r="R448" i="28"/>
  <c r="P434" i="28"/>
  <c r="L456" i="28"/>
  <c r="S444" i="28"/>
  <c r="O444" i="28"/>
  <c r="R444" i="28"/>
  <c r="Q444" i="28"/>
  <c r="P444" i="28"/>
  <c r="P437" i="28"/>
  <c r="S431" i="28"/>
  <c r="L479" i="28"/>
  <c r="O467" i="28"/>
  <c r="B41" i="47" l="1"/>
  <c r="G41" i="48"/>
  <c r="D42" i="46"/>
  <c r="F41" i="46"/>
  <c r="D41" i="47" s="1"/>
  <c r="B41" i="48"/>
  <c r="N40" i="48"/>
  <c r="M40" i="48" s="1"/>
  <c r="C41" i="47"/>
  <c r="C42" i="46"/>
  <c r="G42" i="45"/>
  <c r="G42" i="46" s="1"/>
  <c r="B42" i="45"/>
  <c r="B42" i="46" s="1"/>
  <c r="M43" i="45"/>
  <c r="F42" i="45"/>
  <c r="F42" i="48" s="1"/>
  <c r="E42" i="45"/>
  <c r="E42" i="46" s="1"/>
  <c r="E41" i="48"/>
  <c r="E40" i="47"/>
  <c r="F40" i="47" s="1"/>
  <c r="Q39" i="32"/>
  <c r="P39" i="32" s="1"/>
  <c r="D39" i="33" s="1"/>
  <c r="X39" i="32"/>
  <c r="AA39" i="32"/>
  <c r="Y39" i="32"/>
  <c r="AC39" i="32"/>
  <c r="AB39" i="32"/>
  <c r="W39" i="32"/>
  <c r="Z39" i="32"/>
  <c r="U39" i="32"/>
  <c r="F48" i="32"/>
  <c r="O512" i="28"/>
  <c r="L524" i="28"/>
  <c r="L484" i="28"/>
  <c r="O472" i="28"/>
  <c r="Q451" i="28"/>
  <c r="R439" i="28"/>
  <c r="R446" i="28"/>
  <c r="Q462" i="28"/>
  <c r="I47" i="32"/>
  <c r="P439" i="28"/>
  <c r="L485" i="28"/>
  <c r="O473" i="28"/>
  <c r="L482" i="28"/>
  <c r="O470" i="28"/>
  <c r="L489" i="28"/>
  <c r="O477" i="28"/>
  <c r="P447" i="28"/>
  <c r="L471" i="28"/>
  <c r="O459" i="28"/>
  <c r="R459" i="28"/>
  <c r="A177" i="28"/>
  <c r="C173" i="28"/>
  <c r="P450" i="28"/>
  <c r="S446" i="28"/>
  <c r="Q452" i="28"/>
  <c r="Q441" i="28"/>
  <c r="S441" i="28"/>
  <c r="R452" i="28"/>
  <c r="K48" i="32"/>
  <c r="P446" i="28"/>
  <c r="P452" i="28"/>
  <c r="P442" i="28"/>
  <c r="P441" i="28"/>
  <c r="C163" i="28"/>
  <c r="A167" i="28"/>
  <c r="B39" i="33"/>
  <c r="C40" i="32"/>
  <c r="T39" i="32"/>
  <c r="L491" i="28"/>
  <c r="O479" i="28"/>
  <c r="L469" i="28"/>
  <c r="P457" i="28"/>
  <c r="S457" i="28"/>
  <c r="O457" i="28"/>
  <c r="R457" i="28"/>
  <c r="Q457" i="28"/>
  <c r="L490" i="28"/>
  <c r="O478" i="28"/>
  <c r="Q450" i="28"/>
  <c r="R450" i="28"/>
  <c r="Q455" i="28"/>
  <c r="S460" i="28"/>
  <c r="R451" i="28"/>
  <c r="S451" i="28"/>
  <c r="F38" i="33"/>
  <c r="S455" i="28"/>
  <c r="S448" i="28"/>
  <c r="S461" i="28"/>
  <c r="S458" i="28"/>
  <c r="S454" i="28"/>
  <c r="L48" i="32"/>
  <c r="S439" i="28"/>
  <c r="S449" i="28"/>
  <c r="C174" i="28"/>
  <c r="A178" i="28"/>
  <c r="S442" i="28"/>
  <c r="Q442" i="28"/>
  <c r="R443" i="28"/>
  <c r="L486" i="28"/>
  <c r="O474" i="28"/>
  <c r="C39" i="33"/>
  <c r="V39" i="32"/>
  <c r="E40" i="32"/>
  <c r="L468" i="28"/>
  <c r="P456" i="28"/>
  <c r="S456" i="28"/>
  <c r="O456" i="28"/>
  <c r="R456" i="28"/>
  <c r="Q456" i="28"/>
  <c r="N45" i="35"/>
  <c r="M45" i="35" s="1"/>
  <c r="B46" i="35"/>
  <c r="H48" i="32"/>
  <c r="P460" i="28"/>
  <c r="P451" i="28"/>
  <c r="L475" i="28"/>
  <c r="O463" i="28"/>
  <c r="Q449" i="28"/>
  <c r="A176" i="28"/>
  <c r="C172" i="28"/>
  <c r="S462" i="28"/>
  <c r="P448" i="28"/>
  <c r="Q461" i="28"/>
  <c r="P461" i="28"/>
  <c r="Q458" i="28"/>
  <c r="P458" i="28"/>
  <c r="R447" i="28"/>
  <c r="S447" i="28"/>
  <c r="S450" i="28"/>
  <c r="J48" i="32"/>
  <c r="R449" i="28"/>
  <c r="G48" i="32"/>
  <c r="P443" i="28"/>
  <c r="R441" i="28"/>
  <c r="Q443" i="28"/>
  <c r="S443" i="28"/>
  <c r="D41" i="32"/>
  <c r="B42" i="47" l="1"/>
  <c r="E42" i="48"/>
  <c r="N41" i="48"/>
  <c r="M41" i="48" s="1"/>
  <c r="B42" i="48"/>
  <c r="G42" i="48"/>
  <c r="E41" i="47"/>
  <c r="F41" i="47" s="1"/>
  <c r="C42" i="47"/>
  <c r="C43" i="46"/>
  <c r="F42" i="46"/>
  <c r="E43" i="45"/>
  <c r="E43" i="46" s="1"/>
  <c r="G43" i="45"/>
  <c r="G43" i="46" s="1"/>
  <c r="B43" i="45"/>
  <c r="B43" i="46" s="1"/>
  <c r="M44" i="45"/>
  <c r="F43" i="45"/>
  <c r="D42" i="47"/>
  <c r="D43" i="46"/>
  <c r="N41" i="46"/>
  <c r="M41" i="46" s="1"/>
  <c r="E39" i="33"/>
  <c r="F39" i="33" s="1"/>
  <c r="B47" i="35"/>
  <c r="N46" i="35"/>
  <c r="M46" i="35" s="1"/>
  <c r="C40" i="33"/>
  <c r="E41" i="32"/>
  <c r="D42" i="32"/>
  <c r="C176" i="28"/>
  <c r="A180" i="28"/>
  <c r="L487" i="28"/>
  <c r="O475" i="28"/>
  <c r="H49" i="32"/>
  <c r="L480" i="28"/>
  <c r="S468" i="28"/>
  <c r="O468" i="28"/>
  <c r="L481" i="28"/>
  <c r="P469" i="28"/>
  <c r="O469" i="28"/>
  <c r="R469" i="28"/>
  <c r="Q469" i="28"/>
  <c r="B40" i="33"/>
  <c r="C41" i="32"/>
  <c r="Q41" i="32" s="1"/>
  <c r="Q453" i="28"/>
  <c r="S452" i="28"/>
  <c r="Q459" i="28"/>
  <c r="P459" i="28"/>
  <c r="L501" i="28"/>
  <c r="O489" i="28"/>
  <c r="R458" i="28"/>
  <c r="P462" i="28"/>
  <c r="R460" i="28"/>
  <c r="L498" i="28"/>
  <c r="O486" i="28"/>
  <c r="C178" i="28"/>
  <c r="A182" i="28"/>
  <c r="L502" i="28"/>
  <c r="O490" i="28"/>
  <c r="L503" i="28"/>
  <c r="O491" i="28"/>
  <c r="C167" i="28"/>
  <c r="A171" i="28"/>
  <c r="P453" i="28"/>
  <c r="Q470" i="28"/>
  <c r="P470" i="28"/>
  <c r="R473" i="28"/>
  <c r="L497" i="28"/>
  <c r="O485" i="28"/>
  <c r="P454" i="28"/>
  <c r="Q472" i="28"/>
  <c r="P472" i="28"/>
  <c r="L483" i="28"/>
  <c r="P471" i="28"/>
  <c r="S471" i="28"/>
  <c r="O471" i="28"/>
  <c r="R471" i="28"/>
  <c r="Q471" i="28"/>
  <c r="F49" i="32"/>
  <c r="Q40" i="32"/>
  <c r="G49" i="32"/>
  <c r="J49" i="32"/>
  <c r="L49" i="32"/>
  <c r="Q460" i="28"/>
  <c r="R454" i="28"/>
  <c r="R453" i="28"/>
  <c r="Q454" i="28"/>
  <c r="P466" i="28"/>
  <c r="P467" i="28"/>
  <c r="R466" i="28"/>
  <c r="R467" i="28"/>
  <c r="S453" i="28"/>
  <c r="S467" i="28"/>
  <c r="R455" i="28"/>
  <c r="R462" i="28"/>
  <c r="P455" i="28"/>
  <c r="Q466" i="28"/>
  <c r="Q467" i="28"/>
  <c r="K49" i="32"/>
  <c r="A181" i="28"/>
  <c r="C177" i="28"/>
  <c r="S459" i="28"/>
  <c r="R470" i="28"/>
  <c r="L494" i="28"/>
  <c r="O482" i="28"/>
  <c r="R461" i="28"/>
  <c r="I48" i="32"/>
  <c r="R472" i="28"/>
  <c r="L496" i="28"/>
  <c r="O484" i="28"/>
  <c r="O524" i="28"/>
  <c r="L536" i="28"/>
  <c r="B43" i="47" l="1"/>
  <c r="D44" i="46"/>
  <c r="C43" i="47"/>
  <c r="C44" i="46"/>
  <c r="N42" i="48"/>
  <c r="M42" i="48" s="1"/>
  <c r="E42" i="47"/>
  <c r="F42" i="47" s="1"/>
  <c r="F44" i="45"/>
  <c r="B44" i="45"/>
  <c r="B44" i="46" s="1"/>
  <c r="M45" i="45"/>
  <c r="E44" i="45"/>
  <c r="E44" i="46" s="1"/>
  <c r="G44" i="45"/>
  <c r="G44" i="46" s="1"/>
  <c r="F43" i="46"/>
  <c r="F44" i="46" s="1"/>
  <c r="N42" i="46"/>
  <c r="M42" i="46" s="1"/>
  <c r="P41" i="32"/>
  <c r="D41" i="33" s="1"/>
  <c r="AC41" i="32"/>
  <c r="W41" i="32"/>
  <c r="X41" i="32"/>
  <c r="AA41" i="32"/>
  <c r="Y41" i="32"/>
  <c r="AB41" i="32"/>
  <c r="Z41" i="32"/>
  <c r="U41" i="32"/>
  <c r="L506" i="28"/>
  <c r="O494" i="28"/>
  <c r="P40" i="32"/>
  <c r="D40" i="33" s="1"/>
  <c r="AC40" i="32"/>
  <c r="AA40" i="32"/>
  <c r="X40" i="32"/>
  <c r="AB40" i="32"/>
  <c r="Y40" i="32"/>
  <c r="W40" i="32"/>
  <c r="Z40" i="32"/>
  <c r="U40" i="32"/>
  <c r="A175" i="28"/>
  <c r="C171" i="28"/>
  <c r="O501" i="28"/>
  <c r="L513" i="28"/>
  <c r="L493" i="28"/>
  <c r="P481" i="28"/>
  <c r="S481" i="28"/>
  <c r="O481" i="28"/>
  <c r="R481" i="28"/>
  <c r="Q481" i="28"/>
  <c r="V40" i="32"/>
  <c r="B48" i="35"/>
  <c r="N47" i="35"/>
  <c r="M47" i="35" s="1"/>
  <c r="O497" i="28"/>
  <c r="L509" i="28"/>
  <c r="S477" i="28"/>
  <c r="C182" i="28"/>
  <c r="A186" i="28"/>
  <c r="E40" i="33"/>
  <c r="F40" i="33" s="1"/>
  <c r="S469" i="28"/>
  <c r="R468" i="28"/>
  <c r="L492" i="28"/>
  <c r="P480" i="28"/>
  <c r="S480" i="28"/>
  <c r="O480" i="28"/>
  <c r="R480" i="28"/>
  <c r="Q480" i="28"/>
  <c r="L499" i="28"/>
  <c r="O487" i="28"/>
  <c r="L495" i="28"/>
  <c r="P483" i="28"/>
  <c r="S483" i="28"/>
  <c r="O483" i="28"/>
  <c r="R483" i="28"/>
  <c r="Q483" i="28"/>
  <c r="L515" i="28"/>
  <c r="O503" i="28"/>
  <c r="C180" i="28"/>
  <c r="A184" i="28"/>
  <c r="O536" i="28"/>
  <c r="L548" i="28"/>
  <c r="I49" i="32"/>
  <c r="T40" i="32"/>
  <c r="L508" i="28"/>
  <c r="O496" i="28"/>
  <c r="A185" i="28"/>
  <c r="C181" i="28"/>
  <c r="Q476" i="28"/>
  <c r="S474" i="28"/>
  <c r="P463" i="28"/>
  <c r="Q463" i="28"/>
  <c r="P465" i="28"/>
  <c r="S470" i="28"/>
  <c r="P479" i="28"/>
  <c r="Q478" i="28"/>
  <c r="S464" i="28"/>
  <c r="R479" i="28"/>
  <c r="R478" i="28"/>
  <c r="S463" i="28"/>
  <c r="S472" i="28"/>
  <c r="P473" i="28"/>
  <c r="R465" i="28"/>
  <c r="Q479" i="28"/>
  <c r="P476" i="28"/>
  <c r="S465" i="28"/>
  <c r="R474" i="28"/>
  <c r="S479" i="28"/>
  <c r="S478" i="28"/>
  <c r="Q464" i="28"/>
  <c r="P474" i="28"/>
  <c r="Q474" i="28"/>
  <c r="R463" i="28"/>
  <c r="Q465" i="28"/>
  <c r="Q473" i="28"/>
  <c r="P478" i="28"/>
  <c r="L514" i="28"/>
  <c r="O502" i="28"/>
  <c r="R486" i="28"/>
  <c r="L510" i="28"/>
  <c r="O498" i="28"/>
  <c r="S473" i="28"/>
  <c r="R477" i="28"/>
  <c r="B41" i="33"/>
  <c r="C42" i="32"/>
  <c r="T41" i="32"/>
  <c r="Q468" i="28"/>
  <c r="P468" i="28"/>
  <c r="Q475" i="28"/>
  <c r="P475" i="28"/>
  <c r="D43" i="32"/>
  <c r="C41" i="33"/>
  <c r="E42" i="32"/>
  <c r="V41" i="32"/>
  <c r="S466" i="28"/>
  <c r="B44" i="47" l="1"/>
  <c r="N44" i="46"/>
  <c r="M44" i="46" s="1"/>
  <c r="D44" i="47"/>
  <c r="D45" i="46"/>
  <c r="M46" i="45"/>
  <c r="G45" i="45"/>
  <c r="G45" i="46" s="1"/>
  <c r="F45" i="45"/>
  <c r="E45" i="45"/>
  <c r="E45" i="46" s="1"/>
  <c r="B45" i="45"/>
  <c r="B45" i="46" s="1"/>
  <c r="D43" i="47"/>
  <c r="N43" i="46"/>
  <c r="M43" i="46" s="1"/>
  <c r="F45" i="46"/>
  <c r="C44" i="47"/>
  <c r="C45" i="46"/>
  <c r="E43" i="47"/>
  <c r="F43" i="47" s="1"/>
  <c r="Q42" i="32"/>
  <c r="E41" i="33"/>
  <c r="F41" i="33" s="1"/>
  <c r="P42" i="32"/>
  <c r="D42" i="33" s="1"/>
  <c r="AB42" i="32"/>
  <c r="Y42" i="32"/>
  <c r="AC42" i="32"/>
  <c r="AA42" i="32"/>
  <c r="X42" i="32"/>
  <c r="W42" i="32"/>
  <c r="Z42" i="32"/>
  <c r="U42" i="32"/>
  <c r="D44" i="32"/>
  <c r="L505" i="28"/>
  <c r="P493" i="28"/>
  <c r="S493" i="28"/>
  <c r="O493" i="28"/>
  <c r="R493" i="28"/>
  <c r="Q493" i="28"/>
  <c r="A179" i="28"/>
  <c r="C175" i="28"/>
  <c r="O514" i="28"/>
  <c r="L526" i="28"/>
  <c r="O508" i="28"/>
  <c r="L520" i="28"/>
  <c r="O515" i="28"/>
  <c r="L527" i="28"/>
  <c r="L504" i="28"/>
  <c r="P492" i="28"/>
  <c r="S492" i="28"/>
  <c r="O492" i="28"/>
  <c r="R492" i="28"/>
  <c r="Q492" i="28"/>
  <c r="O509" i="28"/>
  <c r="L521" i="28"/>
  <c r="P485" i="28"/>
  <c r="Q485" i="28"/>
  <c r="P477" i="28"/>
  <c r="S482" i="28"/>
  <c r="R484" i="28"/>
  <c r="S488" i="28"/>
  <c r="Q486" i="28"/>
  <c r="Q490" i="28"/>
  <c r="S485" i="28"/>
  <c r="Q488" i="28"/>
  <c r="R476" i="28"/>
  <c r="P484" i="28"/>
  <c r="Q489" i="28"/>
  <c r="R491" i="28"/>
  <c r="S486" i="28"/>
  <c r="R482" i="28"/>
  <c r="R485" i="28"/>
  <c r="Q477" i="28"/>
  <c r="P482" i="28"/>
  <c r="Q482" i="28"/>
  <c r="S475" i="28"/>
  <c r="R489" i="28"/>
  <c r="P486" i="28"/>
  <c r="P490" i="28"/>
  <c r="Q484" i="28"/>
  <c r="P489" i="28"/>
  <c r="S490" i="28"/>
  <c r="S484" i="28"/>
  <c r="Q494" i="28"/>
  <c r="O506" i="28"/>
  <c r="L518" i="28"/>
  <c r="O510" i="28"/>
  <c r="L522" i="28"/>
  <c r="O548" i="28"/>
  <c r="L560" i="28"/>
  <c r="C184" i="28"/>
  <c r="A188" i="28"/>
  <c r="O499" i="28"/>
  <c r="L511" i="28"/>
  <c r="C186" i="28"/>
  <c r="A190" i="28"/>
  <c r="N48" i="35"/>
  <c r="M48" i="35" s="1"/>
  <c r="B49" i="35"/>
  <c r="N49" i="35" s="1"/>
  <c r="M49" i="35" s="1"/>
  <c r="B42" i="33"/>
  <c r="C43" i="32"/>
  <c r="T42" i="32"/>
  <c r="C42" i="33"/>
  <c r="E43" i="32"/>
  <c r="V42" i="32"/>
  <c r="A189" i="28"/>
  <c r="C185" i="28"/>
  <c r="P495" i="28"/>
  <c r="S495" i="28"/>
  <c r="O495" i="28"/>
  <c r="R495" i="28"/>
  <c r="L507" i="28"/>
  <c r="Q495" i="28"/>
  <c r="O513" i="28"/>
  <c r="L525" i="28"/>
  <c r="R475" i="28"/>
  <c r="B45" i="47" l="1"/>
  <c r="N45" i="46"/>
  <c r="M45" i="46" s="1"/>
  <c r="G46" i="45"/>
  <c r="G46" i="46" s="1"/>
  <c r="B46" i="45"/>
  <c r="B46" i="46" s="1"/>
  <c r="M47" i="45"/>
  <c r="F46" i="45"/>
  <c r="E46" i="45"/>
  <c r="E46" i="46" s="1"/>
  <c r="F46" i="46"/>
  <c r="D45" i="47"/>
  <c r="D46" i="46"/>
  <c r="C45" i="47"/>
  <c r="C46" i="46"/>
  <c r="E44" i="47"/>
  <c r="F44" i="47" s="1"/>
  <c r="Q43" i="32"/>
  <c r="E42" i="33"/>
  <c r="F42" i="33" s="1"/>
  <c r="P43" i="32"/>
  <c r="D43" i="33" s="1"/>
  <c r="AB43" i="32"/>
  <c r="Y43" i="32"/>
  <c r="X43" i="32"/>
  <c r="W43" i="32"/>
  <c r="AA43" i="32"/>
  <c r="AC43" i="32"/>
  <c r="Z43" i="32"/>
  <c r="U43" i="32"/>
  <c r="A193" i="28"/>
  <c r="C189" i="28"/>
  <c r="O525" i="28"/>
  <c r="L537" i="28"/>
  <c r="O511" i="28"/>
  <c r="L523" i="28"/>
  <c r="O521" i="28"/>
  <c r="L533" i="28"/>
  <c r="O527" i="28"/>
  <c r="L539" i="28"/>
  <c r="O526" i="28"/>
  <c r="L538" i="28"/>
  <c r="S494" i="28"/>
  <c r="S497" i="28"/>
  <c r="Q497" i="28"/>
  <c r="S496" i="28"/>
  <c r="S491" i="28"/>
  <c r="R498" i="28"/>
  <c r="R494" i="28"/>
  <c r="Q491" i="28"/>
  <c r="R496" i="28"/>
  <c r="S501" i="28"/>
  <c r="R487" i="28"/>
  <c r="P498" i="28"/>
  <c r="P494" i="28"/>
  <c r="R497" i="28"/>
  <c r="P487" i="28"/>
  <c r="P496" i="28"/>
  <c r="Q498" i="28"/>
  <c r="P497" i="28"/>
  <c r="P491" i="28"/>
  <c r="S489" i="28"/>
  <c r="S487" i="28"/>
  <c r="Q503" i="28"/>
  <c r="Q496" i="28"/>
  <c r="P488" i="28"/>
  <c r="Q502" i="28"/>
  <c r="S498" i="28"/>
  <c r="R490" i="28"/>
  <c r="Q487" i="28"/>
  <c r="R488" i="28"/>
  <c r="S507" i="28"/>
  <c r="O507" i="28"/>
  <c r="L519" i="28"/>
  <c r="R507" i="28"/>
  <c r="C43" i="33"/>
  <c r="E44" i="32"/>
  <c r="V43" i="32"/>
  <c r="B43" i="33"/>
  <c r="E43" i="33" s="1"/>
  <c r="F43" i="33" s="1"/>
  <c r="T43" i="32"/>
  <c r="C44" i="32"/>
  <c r="A194" i="28"/>
  <c r="C190" i="28"/>
  <c r="C188" i="28"/>
  <c r="A192" i="28"/>
  <c r="O522" i="28"/>
  <c r="L534" i="28"/>
  <c r="L516" i="28"/>
  <c r="S504" i="28"/>
  <c r="O504" i="28"/>
  <c r="A183" i="28"/>
  <c r="C179" i="28"/>
  <c r="O520" i="28"/>
  <c r="L532" i="28"/>
  <c r="Q44" i="32"/>
  <c r="U44" i="32" s="1"/>
  <c r="D45" i="32"/>
  <c r="O560" i="28"/>
  <c r="O518" i="28"/>
  <c r="L530" i="28"/>
  <c r="S505" i="28"/>
  <c r="P505" i="28"/>
  <c r="L517" i="28"/>
  <c r="O505" i="28"/>
  <c r="R505" i="28"/>
  <c r="Q505" i="28"/>
  <c r="B46" i="47" l="1"/>
  <c r="N46" i="46"/>
  <c r="M46" i="46" s="1"/>
  <c r="E47" i="45"/>
  <c r="E47" i="46" s="1"/>
  <c r="G47" i="45"/>
  <c r="G47" i="46" s="1"/>
  <c r="B47" i="45"/>
  <c r="B47" i="46" s="1"/>
  <c r="M48" i="45"/>
  <c r="F47" i="45"/>
  <c r="F47" i="46" s="1"/>
  <c r="C46" i="47"/>
  <c r="C47" i="46"/>
  <c r="E45" i="47"/>
  <c r="F45" i="47" s="1"/>
  <c r="D46" i="47"/>
  <c r="D47" i="46"/>
  <c r="O537" i="28"/>
  <c r="L549" i="28"/>
  <c r="P520" i="28"/>
  <c r="Q504" i="28"/>
  <c r="S516" i="28"/>
  <c r="O516" i="28"/>
  <c r="L528" i="28"/>
  <c r="P516" i="28"/>
  <c r="O534" i="28"/>
  <c r="L546" i="28"/>
  <c r="A196" i="28"/>
  <c r="C196" i="28" s="1"/>
  <c r="C192" i="28"/>
  <c r="B44" i="33"/>
  <c r="T44" i="32"/>
  <c r="C45" i="32"/>
  <c r="C44" i="33"/>
  <c r="E45" i="32"/>
  <c r="V44" i="32"/>
  <c r="S519" i="28"/>
  <c r="O519" i="28"/>
  <c r="L531" i="28"/>
  <c r="P519" i="28"/>
  <c r="R502" i="28"/>
  <c r="R501" i="28"/>
  <c r="P503" i="28"/>
  <c r="P502" i="28"/>
  <c r="P501" i="28"/>
  <c r="O538" i="28"/>
  <c r="L550" i="28"/>
  <c r="O533" i="28"/>
  <c r="L545" i="28"/>
  <c r="Q511" i="28"/>
  <c r="Q517" i="28"/>
  <c r="O517" i="28"/>
  <c r="L529" i="28"/>
  <c r="R517" i="28"/>
  <c r="R504" i="28"/>
  <c r="P504" i="28"/>
  <c r="P507" i="28"/>
  <c r="S502" i="28"/>
  <c r="S503" i="28"/>
  <c r="C193" i="28"/>
  <c r="A197" i="28"/>
  <c r="C197" i="28" s="1"/>
  <c r="P44" i="32"/>
  <c r="D44" i="33" s="1"/>
  <c r="AA44" i="32"/>
  <c r="W44" i="32"/>
  <c r="AB44" i="32"/>
  <c r="X44" i="32"/>
  <c r="AC44" i="32"/>
  <c r="Y44" i="32"/>
  <c r="Z44" i="32"/>
  <c r="A187" i="28"/>
  <c r="C183" i="28"/>
  <c r="C194" i="28"/>
  <c r="A198" i="28"/>
  <c r="C198" i="28" s="1"/>
  <c r="R512" i="28" s="1"/>
  <c r="O530" i="28"/>
  <c r="L542" i="28"/>
  <c r="Q45" i="32"/>
  <c r="D46" i="32"/>
  <c r="O532" i="28"/>
  <c r="L544" i="28"/>
  <c r="Q514" i="28"/>
  <c r="R514" i="28"/>
  <c r="R508" i="28"/>
  <c r="Q515" i="28"/>
  <c r="R515" i="28"/>
  <c r="S509" i="28"/>
  <c r="R509" i="28"/>
  <c r="Q512" i="28"/>
  <c r="Q500" i="28"/>
  <c r="P510" i="28"/>
  <c r="S499" i="28"/>
  <c r="Q499" i="28"/>
  <c r="R513" i="28"/>
  <c r="Q506" i="28"/>
  <c r="Q513" i="28"/>
  <c r="S514" i="28"/>
  <c r="P514" i="28"/>
  <c r="S515" i="28"/>
  <c r="P515" i="28"/>
  <c r="Q509" i="28"/>
  <c r="S512" i="28"/>
  <c r="P500" i="28"/>
  <c r="S500" i="28"/>
  <c r="R510" i="28"/>
  <c r="S508" i="28"/>
  <c r="Q508" i="28"/>
  <c r="P509" i="28"/>
  <c r="P506" i="28"/>
  <c r="R499" i="28"/>
  <c r="P513" i="28"/>
  <c r="P508" i="28"/>
  <c r="R500" i="28"/>
  <c r="R506" i="28"/>
  <c r="S510" i="28"/>
  <c r="Q510" i="28"/>
  <c r="P499" i="28"/>
  <c r="S513" i="28"/>
  <c r="S506" i="28"/>
  <c r="P522" i="28"/>
  <c r="S522" i="28"/>
  <c r="P116" i="28"/>
  <c r="Q140" i="28"/>
  <c r="Q188" i="28"/>
  <c r="U189" i="28" s="1"/>
  <c r="P320" i="28"/>
  <c r="Q344" i="28"/>
  <c r="Q368" i="28"/>
  <c r="P368" i="28"/>
  <c r="P416" i="28"/>
  <c r="Q416" i="28"/>
  <c r="P440" i="28"/>
  <c r="Q440" i="28"/>
  <c r="P464" i="28"/>
  <c r="Q507" i="28"/>
  <c r="R503" i="28"/>
  <c r="P512" i="28"/>
  <c r="Q501" i="28"/>
  <c r="O539" i="28"/>
  <c r="L551" i="28"/>
  <c r="P521" i="28"/>
  <c r="S521" i="28"/>
  <c r="O523" i="28"/>
  <c r="L535" i="28"/>
  <c r="B47" i="47" l="1"/>
  <c r="N47" i="46"/>
  <c r="M47" i="46" s="1"/>
  <c r="D47" i="47"/>
  <c r="D48" i="46"/>
  <c r="C47" i="47"/>
  <c r="C48" i="46"/>
  <c r="F48" i="45"/>
  <c r="F48" i="46" s="1"/>
  <c r="B48" i="45"/>
  <c r="B48" i="46" s="1"/>
  <c r="G48" i="45"/>
  <c r="G48" i="46" s="1"/>
  <c r="M49" i="45"/>
  <c r="E48" i="45"/>
  <c r="E48" i="46" s="1"/>
  <c r="E46" i="47"/>
  <c r="F46" i="47" s="1"/>
  <c r="O535" i="28"/>
  <c r="L547" i="28"/>
  <c r="Q522" i="28"/>
  <c r="Q520" i="28"/>
  <c r="R520" i="28"/>
  <c r="Q518" i="28"/>
  <c r="R518" i="28"/>
  <c r="R522" i="28"/>
  <c r="R521" i="28"/>
  <c r="R511" i="28"/>
  <c r="P517" i="28"/>
  <c r="S517" i="28"/>
  <c r="R519" i="28"/>
  <c r="Q519" i="28"/>
  <c r="B45" i="33"/>
  <c r="T45" i="32"/>
  <c r="C46" i="32"/>
  <c r="R516" i="28"/>
  <c r="Q516" i="28"/>
  <c r="O549" i="28"/>
  <c r="L561" i="28"/>
  <c r="P511" i="28"/>
  <c r="O551" i="28"/>
  <c r="L563" i="28"/>
  <c r="P45" i="32"/>
  <c r="D45" i="33" s="1"/>
  <c r="Y45" i="32"/>
  <c r="AB45" i="32"/>
  <c r="W45" i="32"/>
  <c r="AC45" i="32"/>
  <c r="AA45" i="32"/>
  <c r="X45" i="32"/>
  <c r="Z45" i="32"/>
  <c r="O544" i="28"/>
  <c r="L556" i="28"/>
  <c r="U45" i="32"/>
  <c r="A191" i="28"/>
  <c r="C187" i="28"/>
  <c r="O545" i="28"/>
  <c r="L557" i="28"/>
  <c r="L562" i="28"/>
  <c r="O550" i="28"/>
  <c r="O531" i="28"/>
  <c r="L543" i="28"/>
  <c r="P534" i="28"/>
  <c r="O528" i="28"/>
  <c r="L540" i="28"/>
  <c r="S518" i="28"/>
  <c r="Q521" i="28"/>
  <c r="O546" i="28"/>
  <c r="L558" i="28"/>
  <c r="D47" i="32"/>
  <c r="O542" i="28"/>
  <c r="L554" i="28"/>
  <c r="S116" i="28"/>
  <c r="R152" i="28"/>
  <c r="S176" i="28"/>
  <c r="U176" i="28" s="1"/>
  <c r="R176" i="28"/>
  <c r="R188" i="28"/>
  <c r="R212" i="28"/>
  <c r="S224" i="28"/>
  <c r="U224" i="28" s="1"/>
  <c r="R248" i="28"/>
  <c r="R332" i="28"/>
  <c r="R416" i="28"/>
  <c r="S416" i="28"/>
  <c r="R464" i="28"/>
  <c r="S476" i="28"/>
  <c r="S529" i="28"/>
  <c r="O529" i="28"/>
  <c r="L541" i="28"/>
  <c r="P529" i="28"/>
  <c r="C45" i="33"/>
  <c r="E46" i="32"/>
  <c r="V45" i="32"/>
  <c r="E44" i="33"/>
  <c r="F44" i="33" s="1"/>
  <c r="S520" i="28"/>
  <c r="P518" i="28"/>
  <c r="S511" i="28"/>
  <c r="R20" i="7"/>
  <c r="S20" i="7"/>
  <c r="T20" i="7"/>
  <c r="U20" i="7"/>
  <c r="V20" i="7"/>
  <c r="W20" i="7"/>
  <c r="X20" i="7"/>
  <c r="Y20" i="7"/>
  <c r="Z20" i="7"/>
  <c r="R21" i="7"/>
  <c r="S21" i="7"/>
  <c r="T21" i="7"/>
  <c r="U21" i="7"/>
  <c r="V21" i="7"/>
  <c r="W21" i="7"/>
  <c r="X21" i="7"/>
  <c r="Y21" i="7"/>
  <c r="Z21" i="7"/>
  <c r="R22" i="7"/>
  <c r="S22" i="7"/>
  <c r="T22" i="7"/>
  <c r="U22" i="7"/>
  <c r="V22" i="7"/>
  <c r="W22" i="7"/>
  <c r="X22" i="7"/>
  <c r="Y22" i="7"/>
  <c r="Z22" i="7"/>
  <c r="R23" i="7"/>
  <c r="S23" i="7"/>
  <c r="T23" i="7"/>
  <c r="U23" i="7"/>
  <c r="V23" i="7"/>
  <c r="W23" i="7"/>
  <c r="X23" i="7"/>
  <c r="Y23" i="7"/>
  <c r="Z23" i="7"/>
  <c r="R24" i="7"/>
  <c r="S24" i="7"/>
  <c r="T24" i="7"/>
  <c r="U24" i="7"/>
  <c r="V24" i="7"/>
  <c r="W24" i="7"/>
  <c r="X24" i="7"/>
  <c r="Y24" i="7"/>
  <c r="Z24" i="7"/>
  <c r="R25" i="7"/>
  <c r="S25" i="7"/>
  <c r="T25" i="7"/>
  <c r="U25" i="7"/>
  <c r="V25" i="7"/>
  <c r="W25" i="7"/>
  <c r="X25" i="7"/>
  <c r="Y25" i="7"/>
  <c r="Z25" i="7"/>
  <c r="R26" i="7"/>
  <c r="S26" i="7"/>
  <c r="T26" i="7"/>
  <c r="U26" i="7"/>
  <c r="V26" i="7"/>
  <c r="W26" i="7"/>
  <c r="X26" i="7"/>
  <c r="Y26" i="7"/>
  <c r="Z26" i="7"/>
  <c r="R27" i="7"/>
  <c r="S27" i="7"/>
  <c r="T27" i="7"/>
  <c r="U27" i="7"/>
  <c r="V27" i="7"/>
  <c r="W27" i="7"/>
  <c r="X27" i="7"/>
  <c r="Y27" i="7"/>
  <c r="Z27" i="7"/>
  <c r="R28" i="7"/>
  <c r="S28" i="7"/>
  <c r="T28" i="7"/>
  <c r="U28" i="7"/>
  <c r="V28" i="7"/>
  <c r="W28" i="7"/>
  <c r="X28" i="7"/>
  <c r="Y28" i="7"/>
  <c r="Z28" i="7"/>
  <c r="R29" i="7"/>
  <c r="S29" i="7"/>
  <c r="T29" i="7"/>
  <c r="U29" i="7"/>
  <c r="V29" i="7"/>
  <c r="W29" i="7"/>
  <c r="X29" i="7"/>
  <c r="Y29" i="7"/>
  <c r="Z29" i="7"/>
  <c r="R30" i="7"/>
  <c r="S30" i="7"/>
  <c r="T30" i="7"/>
  <c r="U30" i="7"/>
  <c r="V30" i="7"/>
  <c r="W30" i="7"/>
  <c r="X30" i="7"/>
  <c r="Y30" i="7"/>
  <c r="Z30" i="7"/>
  <c r="R31" i="7"/>
  <c r="S31" i="7"/>
  <c r="T31" i="7"/>
  <c r="U31" i="7"/>
  <c r="V31" i="7"/>
  <c r="W31" i="7"/>
  <c r="X31" i="7"/>
  <c r="Y31" i="7"/>
  <c r="Z31" i="7"/>
  <c r="R32" i="7"/>
  <c r="S32" i="7"/>
  <c r="T32" i="7"/>
  <c r="U32" i="7"/>
  <c r="V32" i="7"/>
  <c r="W32" i="7"/>
  <c r="X32" i="7"/>
  <c r="Y32" i="7"/>
  <c r="Z32" i="7"/>
  <c r="R33" i="7"/>
  <c r="S33" i="7"/>
  <c r="T33" i="7"/>
  <c r="U33" i="7"/>
  <c r="V33" i="7"/>
  <c r="W33" i="7"/>
  <c r="X33" i="7"/>
  <c r="Y33" i="7"/>
  <c r="Z33" i="7"/>
  <c r="R34" i="7"/>
  <c r="S34" i="7"/>
  <c r="T34" i="7"/>
  <c r="U34" i="7"/>
  <c r="V34" i="7"/>
  <c r="W34" i="7"/>
  <c r="X34" i="7"/>
  <c r="Y34" i="7"/>
  <c r="Z34" i="7"/>
  <c r="R35" i="7"/>
  <c r="S35" i="7"/>
  <c r="T35" i="7"/>
  <c r="U35" i="7"/>
  <c r="V35" i="7"/>
  <c r="W35" i="7"/>
  <c r="X35" i="7"/>
  <c r="Y35" i="7"/>
  <c r="Z35" i="7"/>
  <c r="R36" i="7"/>
  <c r="S36" i="7"/>
  <c r="T36" i="7"/>
  <c r="U36" i="7"/>
  <c r="V36" i="7"/>
  <c r="W36" i="7"/>
  <c r="X36" i="7"/>
  <c r="Y36" i="7"/>
  <c r="Z36" i="7"/>
  <c r="R37" i="7"/>
  <c r="S37" i="7"/>
  <c r="T37" i="7"/>
  <c r="U37" i="7"/>
  <c r="V37" i="7"/>
  <c r="W37" i="7"/>
  <c r="X37" i="7"/>
  <c r="Y37" i="7"/>
  <c r="Z37" i="7"/>
  <c r="R38" i="7"/>
  <c r="S38" i="7"/>
  <c r="T38" i="7"/>
  <c r="U38" i="7"/>
  <c r="V38" i="7"/>
  <c r="W38" i="7"/>
  <c r="X38" i="7"/>
  <c r="Y38" i="7"/>
  <c r="Z38" i="7"/>
  <c r="R39" i="7"/>
  <c r="S39" i="7"/>
  <c r="T39" i="7"/>
  <c r="U39" i="7"/>
  <c r="V39" i="7"/>
  <c r="W39" i="7"/>
  <c r="X39" i="7"/>
  <c r="Y39" i="7"/>
  <c r="Z39" i="7"/>
  <c r="R40" i="7"/>
  <c r="S40" i="7"/>
  <c r="T40" i="7"/>
  <c r="U40" i="7"/>
  <c r="V40" i="7"/>
  <c r="W40" i="7"/>
  <c r="X40" i="7"/>
  <c r="Y40" i="7"/>
  <c r="Z40" i="7"/>
  <c r="R41" i="7"/>
  <c r="S41" i="7"/>
  <c r="T41" i="7"/>
  <c r="U41" i="7"/>
  <c r="V41" i="7"/>
  <c r="W41" i="7"/>
  <c r="X41" i="7"/>
  <c r="Y41" i="7"/>
  <c r="Z41" i="7"/>
  <c r="R42" i="7"/>
  <c r="S42" i="7"/>
  <c r="T42" i="7"/>
  <c r="U42" i="7"/>
  <c r="V42" i="7"/>
  <c r="W42" i="7"/>
  <c r="X42" i="7"/>
  <c r="Y42" i="7"/>
  <c r="Z42" i="7"/>
  <c r="R43" i="7"/>
  <c r="S43" i="7"/>
  <c r="T43" i="7"/>
  <c r="U43" i="7"/>
  <c r="V43" i="7"/>
  <c r="W43" i="7"/>
  <c r="X43" i="7"/>
  <c r="Y43" i="7"/>
  <c r="Z43" i="7"/>
  <c r="R44" i="7"/>
  <c r="S44" i="7"/>
  <c r="T44" i="7"/>
  <c r="U44" i="7"/>
  <c r="V44" i="7"/>
  <c r="W44" i="7"/>
  <c r="X44" i="7"/>
  <c r="Y44" i="7"/>
  <c r="Z44" i="7"/>
  <c r="R45" i="7"/>
  <c r="S45" i="7"/>
  <c r="T45" i="7"/>
  <c r="U45" i="7"/>
  <c r="V45" i="7"/>
  <c r="W45" i="7"/>
  <c r="X45" i="7"/>
  <c r="Y45" i="7"/>
  <c r="Z45" i="7"/>
  <c r="R46" i="7"/>
  <c r="S46" i="7"/>
  <c r="T46" i="7"/>
  <c r="U46" i="7"/>
  <c r="V46" i="7"/>
  <c r="W46" i="7"/>
  <c r="X46" i="7"/>
  <c r="Y46" i="7"/>
  <c r="Z46" i="7"/>
  <c r="R47" i="7"/>
  <c r="S47" i="7"/>
  <c r="T47" i="7"/>
  <c r="U47" i="7"/>
  <c r="V47" i="7"/>
  <c r="W47" i="7"/>
  <c r="X47" i="7"/>
  <c r="Y47" i="7"/>
  <c r="Z47" i="7"/>
  <c r="R48" i="7"/>
  <c r="S48" i="7"/>
  <c r="T48" i="7"/>
  <c r="U48" i="7"/>
  <c r="V48" i="7"/>
  <c r="W48" i="7"/>
  <c r="X48" i="7"/>
  <c r="Y48" i="7"/>
  <c r="Z48" i="7"/>
  <c r="R49" i="7"/>
  <c r="S49" i="7"/>
  <c r="T49" i="7"/>
  <c r="U49" i="7"/>
  <c r="V49" i="7"/>
  <c r="W49" i="7"/>
  <c r="X49" i="7"/>
  <c r="Y49" i="7"/>
  <c r="Z49" i="7"/>
  <c r="R19" i="7"/>
  <c r="S19" i="7"/>
  <c r="T19" i="7"/>
  <c r="U19" i="7"/>
  <c r="V19" i="7"/>
  <c r="W19" i="7"/>
  <c r="X19" i="7"/>
  <c r="Y19" i="7"/>
  <c r="Z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19" i="7"/>
  <c r="P49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33" i="7"/>
  <c r="B51" i="19"/>
  <c r="K51" i="19"/>
  <c r="J51" i="19"/>
  <c r="I51" i="19"/>
  <c r="H51" i="19"/>
  <c r="G51" i="19"/>
  <c r="F51" i="19"/>
  <c r="E51" i="19"/>
  <c r="D51" i="19"/>
  <c r="C51" i="19"/>
  <c r="M19" i="5"/>
  <c r="M21" i="5"/>
  <c r="L17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19" i="5"/>
  <c r="L20" i="5"/>
  <c r="L21" i="5"/>
  <c r="L13" i="5"/>
  <c r="L14" i="5"/>
  <c r="L15" i="5"/>
  <c r="L16" i="5"/>
  <c r="M18" i="6"/>
  <c r="M19" i="6"/>
  <c r="M20" i="6"/>
  <c r="M21" i="6"/>
  <c r="L18" i="6"/>
  <c r="L20" i="6"/>
  <c r="L21" i="6"/>
  <c r="L19" i="6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206" i="11"/>
  <c r="F218" i="11"/>
  <c r="F230" i="11"/>
  <c r="F242" i="11"/>
  <c r="F254" i="11"/>
  <c r="F266" i="11"/>
  <c r="F278" i="11"/>
  <c r="F290" i="11"/>
  <c r="F302" i="11"/>
  <c r="F314" i="11"/>
  <c r="F326" i="11"/>
  <c r="F338" i="11"/>
  <c r="F350" i="11"/>
  <c r="F362" i="11"/>
  <c r="F374" i="11"/>
  <c r="F386" i="11"/>
  <c r="F398" i="11"/>
  <c r="F410" i="11"/>
  <c r="F422" i="11"/>
  <c r="F434" i="11"/>
  <c r="F446" i="11"/>
  <c r="F458" i="11"/>
  <c r="F470" i="11"/>
  <c r="F482" i="11"/>
  <c r="F494" i="11"/>
  <c r="F506" i="11"/>
  <c r="F195" i="11"/>
  <c r="F207" i="11"/>
  <c r="F219" i="11"/>
  <c r="F231" i="11"/>
  <c r="F243" i="11"/>
  <c r="F255" i="11"/>
  <c r="F267" i="11"/>
  <c r="F279" i="11"/>
  <c r="F291" i="11"/>
  <c r="F303" i="11"/>
  <c r="F315" i="11"/>
  <c r="F327" i="11"/>
  <c r="F339" i="11"/>
  <c r="F351" i="11"/>
  <c r="F363" i="11"/>
  <c r="F375" i="11"/>
  <c r="F387" i="11"/>
  <c r="F399" i="11"/>
  <c r="F411" i="11"/>
  <c r="F423" i="11"/>
  <c r="F435" i="11"/>
  <c r="F447" i="11"/>
  <c r="F459" i="11"/>
  <c r="F471" i="11"/>
  <c r="F483" i="11"/>
  <c r="F495" i="11"/>
  <c r="F507" i="11"/>
  <c r="F196" i="11"/>
  <c r="F208" i="11"/>
  <c r="F220" i="11"/>
  <c r="F232" i="11"/>
  <c r="F244" i="11"/>
  <c r="F256" i="11"/>
  <c r="F268" i="11"/>
  <c r="F280" i="11"/>
  <c r="F292" i="11"/>
  <c r="F304" i="11"/>
  <c r="F316" i="11"/>
  <c r="F328" i="11"/>
  <c r="F340" i="11"/>
  <c r="F352" i="11"/>
  <c r="F364" i="11"/>
  <c r="F376" i="11"/>
  <c r="F388" i="11"/>
  <c r="F400" i="11"/>
  <c r="F412" i="11"/>
  <c r="F424" i="11"/>
  <c r="F436" i="11"/>
  <c r="F448" i="11"/>
  <c r="F460" i="11"/>
  <c r="F472" i="11"/>
  <c r="F484" i="11"/>
  <c r="F496" i="11"/>
  <c r="F508" i="11"/>
  <c r="F197" i="11"/>
  <c r="F209" i="11"/>
  <c r="F221" i="11"/>
  <c r="F233" i="11"/>
  <c r="F245" i="11"/>
  <c r="F257" i="11"/>
  <c r="F269" i="11"/>
  <c r="F281" i="11"/>
  <c r="F293" i="11"/>
  <c r="F305" i="11"/>
  <c r="F317" i="11"/>
  <c r="F329" i="11"/>
  <c r="F341" i="11"/>
  <c r="F353" i="11"/>
  <c r="F365" i="11"/>
  <c r="F377" i="11"/>
  <c r="F389" i="11"/>
  <c r="F401" i="11"/>
  <c r="F413" i="11"/>
  <c r="F425" i="11"/>
  <c r="F437" i="11"/>
  <c r="F449" i="11"/>
  <c r="F461" i="11"/>
  <c r="F473" i="11"/>
  <c r="F485" i="11"/>
  <c r="F497" i="11"/>
  <c r="F509" i="11"/>
  <c r="F198" i="11"/>
  <c r="F210" i="11"/>
  <c r="F222" i="11"/>
  <c r="F234" i="11"/>
  <c r="F246" i="11"/>
  <c r="F258" i="11"/>
  <c r="F270" i="11"/>
  <c r="F282" i="11"/>
  <c r="F294" i="11"/>
  <c r="F306" i="11"/>
  <c r="F318" i="11"/>
  <c r="F330" i="11"/>
  <c r="F342" i="11"/>
  <c r="F354" i="11"/>
  <c r="F366" i="11"/>
  <c r="F378" i="11"/>
  <c r="F390" i="11"/>
  <c r="F402" i="11"/>
  <c r="F414" i="11"/>
  <c r="F426" i="11"/>
  <c r="F438" i="11"/>
  <c r="F450" i="11"/>
  <c r="F462" i="11"/>
  <c r="F474" i="11"/>
  <c r="F486" i="11"/>
  <c r="F498" i="11"/>
  <c r="F510" i="11"/>
  <c r="F199" i="11"/>
  <c r="F211" i="11"/>
  <c r="F223" i="11"/>
  <c r="F235" i="11"/>
  <c r="F247" i="11"/>
  <c r="F259" i="11"/>
  <c r="F271" i="11"/>
  <c r="F283" i="11"/>
  <c r="F295" i="11"/>
  <c r="F307" i="11"/>
  <c r="F319" i="11"/>
  <c r="F331" i="11"/>
  <c r="F343" i="11"/>
  <c r="F355" i="11"/>
  <c r="F367" i="11"/>
  <c r="F379" i="11"/>
  <c r="F391" i="11"/>
  <c r="F403" i="11"/>
  <c r="F415" i="11"/>
  <c r="F427" i="11"/>
  <c r="F439" i="11"/>
  <c r="F451" i="11"/>
  <c r="F463" i="11"/>
  <c r="F475" i="11"/>
  <c r="F487" i="11"/>
  <c r="F499" i="11"/>
  <c r="F511" i="11"/>
  <c r="F200" i="11"/>
  <c r="F212" i="11"/>
  <c r="F224" i="11"/>
  <c r="F236" i="11"/>
  <c r="F248" i="11"/>
  <c r="F260" i="11"/>
  <c r="F272" i="11"/>
  <c r="F284" i="11"/>
  <c r="F296" i="11"/>
  <c r="F308" i="11"/>
  <c r="F320" i="11"/>
  <c r="F332" i="11"/>
  <c r="F344" i="11"/>
  <c r="F356" i="11"/>
  <c r="F368" i="11"/>
  <c r="F380" i="11"/>
  <c r="F392" i="11"/>
  <c r="F404" i="11"/>
  <c r="F416" i="11"/>
  <c r="F428" i="11"/>
  <c r="F440" i="11"/>
  <c r="F452" i="11"/>
  <c r="F464" i="11"/>
  <c r="F476" i="11"/>
  <c r="F488" i="11"/>
  <c r="F500" i="11"/>
  <c r="F512" i="11"/>
  <c r="F201" i="11"/>
  <c r="F213" i="11"/>
  <c r="F225" i="11"/>
  <c r="F237" i="11"/>
  <c r="F249" i="11"/>
  <c r="F261" i="11"/>
  <c r="F273" i="11"/>
  <c r="F285" i="11"/>
  <c r="F297" i="11"/>
  <c r="F309" i="11"/>
  <c r="F321" i="11"/>
  <c r="F333" i="11"/>
  <c r="F345" i="11"/>
  <c r="F357" i="11"/>
  <c r="F369" i="11"/>
  <c r="F381" i="11"/>
  <c r="F393" i="11"/>
  <c r="F405" i="11"/>
  <c r="F417" i="11"/>
  <c r="F429" i="11"/>
  <c r="F441" i="11"/>
  <c r="F453" i="11"/>
  <c r="F465" i="11"/>
  <c r="F477" i="11"/>
  <c r="F489" i="11"/>
  <c r="F501" i="11"/>
  <c r="F513" i="11"/>
  <c r="F202" i="11"/>
  <c r="F214" i="11"/>
  <c r="F226" i="11"/>
  <c r="F238" i="11"/>
  <c r="F250" i="11"/>
  <c r="F262" i="11"/>
  <c r="F274" i="11"/>
  <c r="F286" i="11"/>
  <c r="F298" i="11"/>
  <c r="F310" i="11"/>
  <c r="F322" i="11"/>
  <c r="F334" i="11"/>
  <c r="F346" i="11"/>
  <c r="F358" i="11"/>
  <c r="F370" i="11"/>
  <c r="F382" i="11"/>
  <c r="F394" i="11"/>
  <c r="F406" i="11"/>
  <c r="F418" i="11"/>
  <c r="F430" i="11"/>
  <c r="F442" i="11"/>
  <c r="F454" i="11"/>
  <c r="F466" i="11"/>
  <c r="F478" i="11"/>
  <c r="F490" i="11"/>
  <c r="F502" i="11"/>
  <c r="F514" i="11"/>
  <c r="F203" i="11"/>
  <c r="F215" i="11"/>
  <c r="F227" i="11"/>
  <c r="F239" i="11"/>
  <c r="F251" i="11"/>
  <c r="F263" i="11"/>
  <c r="F275" i="11"/>
  <c r="F287" i="11"/>
  <c r="F299" i="11"/>
  <c r="F311" i="11"/>
  <c r="F323" i="11"/>
  <c r="F335" i="11"/>
  <c r="F347" i="11"/>
  <c r="F359" i="11"/>
  <c r="F371" i="11"/>
  <c r="F383" i="11"/>
  <c r="F395" i="11"/>
  <c r="F407" i="11"/>
  <c r="F419" i="11"/>
  <c r="F431" i="11"/>
  <c r="F443" i="11"/>
  <c r="F455" i="11"/>
  <c r="F467" i="11"/>
  <c r="F479" i="11"/>
  <c r="F491" i="11"/>
  <c r="F503" i="11"/>
  <c r="F515" i="11"/>
  <c r="F204" i="11"/>
  <c r="F216" i="11"/>
  <c r="F228" i="11"/>
  <c r="F240" i="11"/>
  <c r="F252" i="11"/>
  <c r="F264" i="11"/>
  <c r="F276" i="11"/>
  <c r="F288" i="11"/>
  <c r="F300" i="11"/>
  <c r="F312" i="11"/>
  <c r="F324" i="11"/>
  <c r="F336" i="11"/>
  <c r="F348" i="11"/>
  <c r="F360" i="11"/>
  <c r="F372" i="11"/>
  <c r="F384" i="11"/>
  <c r="F396" i="11"/>
  <c r="F408" i="11"/>
  <c r="F420" i="11"/>
  <c r="F432" i="11"/>
  <c r="F444" i="11"/>
  <c r="F456" i="11"/>
  <c r="F468" i="11"/>
  <c r="F480" i="11"/>
  <c r="F492" i="11"/>
  <c r="F504" i="11"/>
  <c r="F516" i="11"/>
  <c r="F205" i="11"/>
  <c r="F217" i="11"/>
  <c r="F229" i="11"/>
  <c r="F241" i="11"/>
  <c r="F253" i="11"/>
  <c r="F265" i="11"/>
  <c r="F277" i="11"/>
  <c r="F289" i="11"/>
  <c r="F301" i="11"/>
  <c r="F313" i="11"/>
  <c r="F325" i="11"/>
  <c r="F337" i="11"/>
  <c r="F349" i="11"/>
  <c r="F361" i="11"/>
  <c r="F373" i="11"/>
  <c r="F385" i="11"/>
  <c r="F397" i="11"/>
  <c r="F409" i="11"/>
  <c r="F421" i="11"/>
  <c r="F433" i="11"/>
  <c r="F445" i="11"/>
  <c r="F457" i="11"/>
  <c r="F469" i="11"/>
  <c r="F481" i="11"/>
  <c r="F493" i="11"/>
  <c r="F505" i="11"/>
  <c r="F517" i="11"/>
  <c r="F146" i="11"/>
  <c r="M202" i="21"/>
  <c r="M203" i="21"/>
  <c r="M201" i="21"/>
  <c r="M200" i="21"/>
  <c r="M199" i="21"/>
  <c r="M198" i="21"/>
  <c r="M197" i="21"/>
  <c r="M196" i="21"/>
  <c r="M195" i="21"/>
  <c r="M194" i="21"/>
  <c r="M193" i="21"/>
  <c r="M192" i="21"/>
  <c r="M191" i="21"/>
  <c r="M190" i="21"/>
  <c r="M189" i="21"/>
  <c r="M188" i="21"/>
  <c r="M187" i="21"/>
  <c r="M186" i="21"/>
  <c r="M185" i="21"/>
  <c r="M184" i="21"/>
  <c r="M183" i="21"/>
  <c r="M182" i="21"/>
  <c r="M181" i="21"/>
  <c r="M180" i="21"/>
  <c r="M179" i="21"/>
  <c r="M178" i="21"/>
  <c r="M177" i="21"/>
  <c r="M176" i="21"/>
  <c r="M175" i="21"/>
  <c r="M174" i="21"/>
  <c r="M173" i="21"/>
  <c r="M172" i="21"/>
  <c r="M171" i="21"/>
  <c r="M170" i="21"/>
  <c r="M169" i="21"/>
  <c r="M168" i="21"/>
  <c r="M167" i="21"/>
  <c r="M166" i="21"/>
  <c r="M165" i="21"/>
  <c r="M164" i="21"/>
  <c r="M163" i="21"/>
  <c r="M162" i="21"/>
  <c r="M161" i="21"/>
  <c r="M160" i="21"/>
  <c r="M159" i="21"/>
  <c r="M158" i="21"/>
  <c r="M157" i="21"/>
  <c r="M156" i="21"/>
  <c r="M155" i="21"/>
  <c r="M154" i="21"/>
  <c r="M153" i="21"/>
  <c r="M152" i="21"/>
  <c r="M151" i="21"/>
  <c r="M150" i="21"/>
  <c r="M149" i="21"/>
  <c r="M148" i="21"/>
  <c r="M147" i="21"/>
  <c r="M146" i="21"/>
  <c r="M145" i="21"/>
  <c r="M144" i="21"/>
  <c r="M143" i="21"/>
  <c r="M142" i="21"/>
  <c r="M141" i="21"/>
  <c r="M140" i="21"/>
  <c r="M139" i="21"/>
  <c r="M138" i="21"/>
  <c r="M137" i="21"/>
  <c r="M136" i="21"/>
  <c r="M135" i="21"/>
  <c r="M134" i="21"/>
  <c r="M133" i="21"/>
  <c r="M132" i="21"/>
  <c r="M131" i="21"/>
  <c r="M130" i="21"/>
  <c r="M129" i="21"/>
  <c r="M128" i="21"/>
  <c r="M127" i="21"/>
  <c r="M126" i="21"/>
  <c r="M125" i="21"/>
  <c r="M124" i="21"/>
  <c r="M123" i="21"/>
  <c r="M122" i="21"/>
  <c r="M121" i="21"/>
  <c r="M120" i="21"/>
  <c r="M119" i="21"/>
  <c r="M118" i="21"/>
  <c r="M117" i="21"/>
  <c r="M116" i="21"/>
  <c r="M115" i="21"/>
  <c r="M114" i="21"/>
  <c r="M113" i="21"/>
  <c r="M112" i="21"/>
  <c r="M111" i="21"/>
  <c r="M110" i="21"/>
  <c r="M109" i="21"/>
  <c r="M108" i="21"/>
  <c r="M107" i="21"/>
  <c r="M106" i="21"/>
  <c r="M105" i="21"/>
  <c r="M104" i="21"/>
  <c r="M103" i="21"/>
  <c r="M102" i="21"/>
  <c r="M101" i="21"/>
  <c r="M100" i="21"/>
  <c r="M99" i="21"/>
  <c r="M98" i="21"/>
  <c r="M97" i="21"/>
  <c r="M96" i="21"/>
  <c r="M95" i="21"/>
  <c r="M94" i="21"/>
  <c r="M93" i="21"/>
  <c r="M92" i="21"/>
  <c r="M91" i="21"/>
  <c r="M90" i="21"/>
  <c r="M89" i="21"/>
  <c r="M88" i="21"/>
  <c r="M87" i="21"/>
  <c r="M86" i="21"/>
  <c r="M85" i="21"/>
  <c r="M84" i="21"/>
  <c r="M83" i="21"/>
  <c r="M82" i="21"/>
  <c r="M81" i="21"/>
  <c r="M80" i="21"/>
  <c r="M79" i="21"/>
  <c r="M78" i="21"/>
  <c r="M77" i="21"/>
  <c r="M76" i="21"/>
  <c r="M75" i="21"/>
  <c r="M74" i="21"/>
  <c r="M73" i="21"/>
  <c r="M72" i="21"/>
  <c r="M71" i="21"/>
  <c r="M70" i="21"/>
  <c r="M69" i="21"/>
  <c r="M68" i="21"/>
  <c r="M67" i="21"/>
  <c r="M66" i="21"/>
  <c r="M65" i="21"/>
  <c r="M64" i="21"/>
  <c r="M63" i="21"/>
  <c r="M62" i="21"/>
  <c r="M61" i="21"/>
  <c r="M60" i="21"/>
  <c r="M59" i="21"/>
  <c r="M58" i="21"/>
  <c r="M57" i="21"/>
  <c r="M56" i="21"/>
  <c r="M55" i="21"/>
  <c r="M54" i="21"/>
  <c r="M53" i="21"/>
  <c r="M52" i="21"/>
  <c r="M51" i="21"/>
  <c r="M50" i="21"/>
  <c r="M49" i="21"/>
  <c r="M48" i="21"/>
  <c r="M47" i="21"/>
  <c r="M46" i="21"/>
  <c r="M45" i="21"/>
  <c r="M44" i="21"/>
  <c r="M43" i="21"/>
  <c r="M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79" i="21"/>
  <c r="K80" i="21"/>
  <c r="K81" i="21"/>
  <c r="K82" i="21"/>
  <c r="K83" i="21"/>
  <c r="K84" i="21"/>
  <c r="K85" i="21"/>
  <c r="K86" i="21"/>
  <c r="K87" i="21"/>
  <c r="K88" i="21"/>
  <c r="K89" i="21"/>
  <c r="K90" i="21"/>
  <c r="K91" i="21"/>
  <c r="K92" i="21"/>
  <c r="K93" i="21"/>
  <c r="K94" i="21"/>
  <c r="K95" i="21"/>
  <c r="K96" i="21"/>
  <c r="K97" i="21"/>
  <c r="K98" i="21"/>
  <c r="K99" i="21"/>
  <c r="K100" i="21"/>
  <c r="K101" i="21"/>
  <c r="K102" i="21"/>
  <c r="K103" i="21"/>
  <c r="K104" i="21"/>
  <c r="K105" i="21"/>
  <c r="K106" i="21"/>
  <c r="K107" i="21"/>
  <c r="K108" i="21"/>
  <c r="K109" i="21"/>
  <c r="K110" i="21"/>
  <c r="K111" i="21"/>
  <c r="K112" i="21"/>
  <c r="K113" i="21"/>
  <c r="K114" i="21"/>
  <c r="K115" i="21"/>
  <c r="K116" i="21"/>
  <c r="K117" i="21"/>
  <c r="K118" i="21"/>
  <c r="K119" i="21"/>
  <c r="K120" i="21"/>
  <c r="K121" i="21"/>
  <c r="K122" i="21"/>
  <c r="K123" i="21"/>
  <c r="K124" i="21"/>
  <c r="K125" i="21"/>
  <c r="K126" i="21"/>
  <c r="K127" i="21"/>
  <c r="K128" i="21"/>
  <c r="K129" i="21"/>
  <c r="K130" i="21"/>
  <c r="K131" i="21"/>
  <c r="K132" i="21"/>
  <c r="K133" i="21"/>
  <c r="K134" i="21"/>
  <c r="K135" i="21"/>
  <c r="K136" i="21"/>
  <c r="K137" i="21"/>
  <c r="K138" i="21"/>
  <c r="K139" i="21"/>
  <c r="K140" i="21"/>
  <c r="K141" i="21"/>
  <c r="K142" i="21"/>
  <c r="K143" i="21"/>
  <c r="K144" i="21"/>
  <c r="K145" i="21"/>
  <c r="K146" i="21"/>
  <c r="K147" i="21"/>
  <c r="K148" i="21"/>
  <c r="K149" i="21"/>
  <c r="K150" i="21"/>
  <c r="K151" i="21"/>
  <c r="K152" i="21"/>
  <c r="K153" i="21"/>
  <c r="K154" i="21"/>
  <c r="K155" i="21"/>
  <c r="K156" i="21"/>
  <c r="K157" i="21"/>
  <c r="K158" i="21"/>
  <c r="K159" i="21"/>
  <c r="K160" i="21"/>
  <c r="K161" i="21"/>
  <c r="K162" i="21"/>
  <c r="K163" i="21"/>
  <c r="K164" i="21"/>
  <c r="K165" i="21"/>
  <c r="K166" i="21"/>
  <c r="K167" i="21"/>
  <c r="K168" i="21"/>
  <c r="K169" i="21"/>
  <c r="K170" i="21"/>
  <c r="K171" i="21"/>
  <c r="K172" i="21"/>
  <c r="K173" i="21"/>
  <c r="K174" i="21"/>
  <c r="K175" i="21"/>
  <c r="K176" i="21"/>
  <c r="K177" i="21"/>
  <c r="K178" i="21"/>
  <c r="K179" i="21"/>
  <c r="K180" i="21"/>
  <c r="K181" i="21"/>
  <c r="K182" i="21"/>
  <c r="K183" i="21"/>
  <c r="K184" i="21"/>
  <c r="K185" i="21"/>
  <c r="K186" i="21"/>
  <c r="K187" i="21"/>
  <c r="K188" i="21"/>
  <c r="K189" i="21"/>
  <c r="K190" i="21"/>
  <c r="K191" i="21"/>
  <c r="K192" i="21"/>
  <c r="K193" i="21"/>
  <c r="K194" i="21"/>
  <c r="K195" i="21"/>
  <c r="K196" i="21"/>
  <c r="K197" i="21"/>
  <c r="K198" i="21"/>
  <c r="K199" i="21"/>
  <c r="K200" i="21"/>
  <c r="K201" i="21"/>
  <c r="K202" i="21"/>
  <c r="K203" i="21"/>
  <c r="K42" i="21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I206" i="21"/>
  <c r="I205" i="21"/>
  <c r="I204" i="21"/>
  <c r="I203" i="21"/>
  <c r="F197" i="21"/>
  <c r="F198" i="21"/>
  <c r="G198" i="21"/>
  <c r="G196" i="21"/>
  <c r="G195" i="21"/>
  <c r="G194" i="21"/>
  <c r="G193" i="21"/>
  <c r="G192" i="21"/>
  <c r="G191" i="21"/>
  <c r="G190" i="21"/>
  <c r="G189" i="21"/>
  <c r="G188" i="21"/>
  <c r="G187" i="21"/>
  <c r="G186" i="21"/>
  <c r="G185" i="21"/>
  <c r="G184" i="21"/>
  <c r="G183" i="21"/>
  <c r="G182" i="21"/>
  <c r="G181" i="21"/>
  <c r="G180" i="21"/>
  <c r="G179" i="21"/>
  <c r="G178" i="21"/>
  <c r="G177" i="21"/>
  <c r="G176" i="21"/>
  <c r="G175" i="21"/>
  <c r="G174" i="21"/>
  <c r="G173" i="21"/>
  <c r="G172" i="21"/>
  <c r="G171" i="21"/>
  <c r="G170" i="21"/>
  <c r="G169" i="21"/>
  <c r="G168" i="21"/>
  <c r="G167" i="21"/>
  <c r="G166" i="21"/>
  <c r="G165" i="21"/>
  <c r="G164" i="21"/>
  <c r="G163" i="21"/>
  <c r="G162" i="21"/>
  <c r="G161" i="21"/>
  <c r="G160" i="21"/>
  <c r="G159" i="21"/>
  <c r="G158" i="21"/>
  <c r="G157" i="21"/>
  <c r="G156" i="21"/>
  <c r="G155" i="21"/>
  <c r="G154" i="21"/>
  <c r="G153" i="21"/>
  <c r="G152" i="21"/>
  <c r="G151" i="21"/>
  <c r="G150" i="21"/>
  <c r="G149" i="21"/>
  <c r="G148" i="21"/>
  <c r="G147" i="21"/>
  <c r="G146" i="21"/>
  <c r="G145" i="21"/>
  <c r="G144" i="21"/>
  <c r="G143" i="21"/>
  <c r="G142" i="21"/>
  <c r="G141" i="21"/>
  <c r="G140" i="21"/>
  <c r="G139" i="21"/>
  <c r="G138" i="21"/>
  <c r="G137" i="21"/>
  <c r="G136" i="21"/>
  <c r="G135" i="21"/>
  <c r="G134" i="21"/>
  <c r="G133" i="21"/>
  <c r="G132" i="21"/>
  <c r="G131" i="21"/>
  <c r="G130" i="21"/>
  <c r="G129" i="21"/>
  <c r="G128" i="21"/>
  <c r="G127" i="21"/>
  <c r="G126" i="21"/>
  <c r="G125" i="21"/>
  <c r="G124" i="21"/>
  <c r="G123" i="21"/>
  <c r="G122" i="21"/>
  <c r="G121" i="21"/>
  <c r="G120" i="21"/>
  <c r="G119" i="21"/>
  <c r="G118" i="21"/>
  <c r="G117" i="21"/>
  <c r="G116" i="21"/>
  <c r="G115" i="21"/>
  <c r="G114" i="21"/>
  <c r="G113" i="21"/>
  <c r="G112" i="21"/>
  <c r="G111" i="21"/>
  <c r="G110" i="21"/>
  <c r="G109" i="21"/>
  <c r="G108" i="21"/>
  <c r="G107" i="21"/>
  <c r="G106" i="21"/>
  <c r="G105" i="21"/>
  <c r="G104" i="21"/>
  <c r="G103" i="21"/>
  <c r="G102" i="21"/>
  <c r="G101" i="21"/>
  <c r="G100" i="21"/>
  <c r="G99" i="21"/>
  <c r="G98" i="21"/>
  <c r="G97" i="21"/>
  <c r="G96" i="21"/>
  <c r="G95" i="21"/>
  <c r="G94" i="21"/>
  <c r="G93" i="21"/>
  <c r="G92" i="21"/>
  <c r="G91" i="21"/>
  <c r="G90" i="21"/>
  <c r="G89" i="21"/>
  <c r="G88" i="21"/>
  <c r="G87" i="21"/>
  <c r="G86" i="21"/>
  <c r="G85" i="21"/>
  <c r="G84" i="21"/>
  <c r="G83" i="21"/>
  <c r="G82" i="21"/>
  <c r="G81" i="21"/>
  <c r="G80" i="21"/>
  <c r="G79" i="21"/>
  <c r="G78" i="21"/>
  <c r="G77" i="21"/>
  <c r="G76" i="21"/>
  <c r="G75" i="21"/>
  <c r="G74" i="21"/>
  <c r="G73" i="21"/>
  <c r="G72" i="21"/>
  <c r="G71" i="21"/>
  <c r="G70" i="21"/>
  <c r="G69" i="21"/>
  <c r="G68" i="21"/>
  <c r="G67" i="21"/>
  <c r="G66" i="21"/>
  <c r="G65" i="21"/>
  <c r="G64" i="21"/>
  <c r="G63" i="21"/>
  <c r="G62" i="21"/>
  <c r="G61" i="21"/>
  <c r="G60" i="21"/>
  <c r="G59" i="21"/>
  <c r="G58" i="21"/>
  <c r="G57" i="21"/>
  <c r="G56" i="21"/>
  <c r="G55" i="21"/>
  <c r="G54" i="21"/>
  <c r="E50" i="21"/>
  <c r="E49" i="21"/>
  <c r="E48" i="21"/>
  <c r="E47" i="21"/>
  <c r="E46" i="21"/>
  <c r="E45" i="21"/>
  <c r="E44" i="21"/>
  <c r="E43" i="21"/>
  <c r="P42" i="21"/>
  <c r="P54" i="21"/>
  <c r="P66" i="21"/>
  <c r="P78" i="21"/>
  <c r="P90" i="21"/>
  <c r="P102" i="21"/>
  <c r="P114" i="21"/>
  <c r="P126" i="21"/>
  <c r="P138" i="21"/>
  <c r="P150" i="21"/>
  <c r="P162" i="21"/>
  <c r="P174" i="21"/>
  <c r="P186" i="21"/>
  <c r="P198" i="21"/>
  <c r="P210" i="21"/>
  <c r="P222" i="21"/>
  <c r="P234" i="21"/>
  <c r="P246" i="21"/>
  <c r="P258" i="21"/>
  <c r="P270" i="21"/>
  <c r="P282" i="21"/>
  <c r="P294" i="21"/>
  <c r="P306" i="21"/>
  <c r="P318" i="21"/>
  <c r="P330" i="21"/>
  <c r="P342" i="21"/>
  <c r="P354" i="21"/>
  <c r="P366" i="21"/>
  <c r="P378" i="21"/>
  <c r="P390" i="21"/>
  <c r="P402" i="21"/>
  <c r="P414" i="21"/>
  <c r="P426" i="21"/>
  <c r="P438" i="21"/>
  <c r="P450" i="21"/>
  <c r="P462" i="21"/>
  <c r="P474" i="21"/>
  <c r="P486" i="21"/>
  <c r="P498" i="21"/>
  <c r="P510" i="21"/>
  <c r="P522" i="21"/>
  <c r="P534" i="21"/>
  <c r="P546" i="21"/>
  <c r="P558" i="21"/>
  <c r="P570" i="21"/>
  <c r="P582" i="21"/>
  <c r="Q582" i="21"/>
  <c r="O42" i="21"/>
  <c r="O54" i="21"/>
  <c r="O66" i="21"/>
  <c r="O78" i="21"/>
  <c r="O90" i="21"/>
  <c r="O102" i="21"/>
  <c r="O114" i="21"/>
  <c r="O126" i="21"/>
  <c r="O138" i="21"/>
  <c r="O150" i="21"/>
  <c r="O162" i="21"/>
  <c r="O174" i="21"/>
  <c r="O186" i="21"/>
  <c r="O198" i="21"/>
  <c r="O210" i="21"/>
  <c r="O222" i="21"/>
  <c r="O234" i="21"/>
  <c r="O246" i="21"/>
  <c r="O258" i="21"/>
  <c r="O270" i="21"/>
  <c r="O282" i="21"/>
  <c r="O294" i="21"/>
  <c r="O306" i="21"/>
  <c r="O318" i="21"/>
  <c r="O330" i="21"/>
  <c r="O342" i="21"/>
  <c r="O354" i="21"/>
  <c r="O366" i="21"/>
  <c r="O378" i="21"/>
  <c r="O390" i="21"/>
  <c r="O402" i="21"/>
  <c r="O414" i="21"/>
  <c r="O426" i="21"/>
  <c r="O438" i="21"/>
  <c r="O450" i="21"/>
  <c r="O462" i="21"/>
  <c r="O474" i="21"/>
  <c r="O486" i="21"/>
  <c r="O498" i="21"/>
  <c r="O510" i="21"/>
  <c r="O522" i="21"/>
  <c r="O534" i="21"/>
  <c r="O546" i="21"/>
  <c r="O558" i="21"/>
  <c r="O570" i="21"/>
  <c r="O582" i="21"/>
  <c r="N42" i="21"/>
  <c r="N54" i="21"/>
  <c r="E42" i="21"/>
  <c r="P41" i="21"/>
  <c r="P53" i="21"/>
  <c r="P65" i="21"/>
  <c r="P77" i="21"/>
  <c r="P89" i="21"/>
  <c r="P101" i="21"/>
  <c r="P113" i="21"/>
  <c r="P125" i="21"/>
  <c r="P137" i="21"/>
  <c r="P149" i="21"/>
  <c r="P161" i="21"/>
  <c r="P173" i="21"/>
  <c r="P185" i="21"/>
  <c r="P197" i="21"/>
  <c r="P209" i="21"/>
  <c r="P221" i="21"/>
  <c r="P233" i="21"/>
  <c r="P245" i="21"/>
  <c r="P257" i="21"/>
  <c r="P269" i="21"/>
  <c r="P281" i="21"/>
  <c r="P293" i="21"/>
  <c r="P305" i="21"/>
  <c r="P317" i="21"/>
  <c r="P329" i="21"/>
  <c r="P341" i="21"/>
  <c r="P353" i="21"/>
  <c r="P365" i="21"/>
  <c r="P377" i="21"/>
  <c r="P389" i="21"/>
  <c r="P401" i="21"/>
  <c r="P413" i="21"/>
  <c r="P425" i="21"/>
  <c r="P437" i="21"/>
  <c r="P449" i="21"/>
  <c r="P461" i="21"/>
  <c r="P473" i="21"/>
  <c r="P485" i="21"/>
  <c r="P497" i="21"/>
  <c r="P509" i="21"/>
  <c r="P521" i="21"/>
  <c r="P533" i="21"/>
  <c r="P545" i="21"/>
  <c r="P557" i="21"/>
  <c r="P569" i="21"/>
  <c r="P581" i="21"/>
  <c r="Q581" i="21"/>
  <c r="O41" i="21"/>
  <c r="O53" i="21"/>
  <c r="O65" i="21"/>
  <c r="O77" i="21"/>
  <c r="O89" i="21"/>
  <c r="O101" i="21"/>
  <c r="O113" i="21"/>
  <c r="O125" i="21"/>
  <c r="O137" i="21"/>
  <c r="O149" i="21"/>
  <c r="O161" i="21"/>
  <c r="O173" i="21"/>
  <c r="O185" i="21"/>
  <c r="O197" i="21"/>
  <c r="O209" i="21"/>
  <c r="O221" i="21"/>
  <c r="O233" i="21"/>
  <c r="O245" i="21"/>
  <c r="O257" i="21"/>
  <c r="O269" i="21"/>
  <c r="O281" i="21"/>
  <c r="O293" i="21"/>
  <c r="O305" i="21"/>
  <c r="O317" i="21"/>
  <c r="O329" i="21"/>
  <c r="O341" i="21"/>
  <c r="O353" i="21"/>
  <c r="O365" i="21"/>
  <c r="O377" i="21"/>
  <c r="O389" i="21"/>
  <c r="O401" i="21"/>
  <c r="O413" i="21"/>
  <c r="O425" i="21"/>
  <c r="O437" i="21"/>
  <c r="O449" i="21"/>
  <c r="O461" i="21"/>
  <c r="O473" i="21"/>
  <c r="O485" i="21"/>
  <c r="O497" i="21"/>
  <c r="O509" i="21"/>
  <c r="O521" i="21"/>
  <c r="O533" i="21"/>
  <c r="O545" i="21"/>
  <c r="O557" i="21"/>
  <c r="O569" i="21"/>
  <c r="O581" i="21"/>
  <c r="N41" i="21"/>
  <c r="E41" i="21"/>
  <c r="P40" i="21"/>
  <c r="P52" i="21"/>
  <c r="P64" i="21"/>
  <c r="P76" i="21"/>
  <c r="P88" i="21"/>
  <c r="P100" i="21"/>
  <c r="P112" i="21"/>
  <c r="P124" i="21"/>
  <c r="P136" i="21"/>
  <c r="P148" i="21"/>
  <c r="P160" i="21"/>
  <c r="P172" i="21"/>
  <c r="P184" i="21"/>
  <c r="P196" i="21"/>
  <c r="P208" i="21"/>
  <c r="P220" i="21"/>
  <c r="P232" i="21"/>
  <c r="P244" i="21"/>
  <c r="P256" i="21"/>
  <c r="P268" i="21"/>
  <c r="P280" i="21"/>
  <c r="P292" i="21"/>
  <c r="P304" i="21"/>
  <c r="P316" i="21"/>
  <c r="P328" i="21"/>
  <c r="P340" i="21"/>
  <c r="P352" i="21"/>
  <c r="P364" i="21"/>
  <c r="P376" i="21"/>
  <c r="P388" i="21"/>
  <c r="P400" i="21"/>
  <c r="P412" i="21"/>
  <c r="P424" i="21"/>
  <c r="P436" i="21"/>
  <c r="P448" i="21"/>
  <c r="P460" i="21"/>
  <c r="P472" i="21"/>
  <c r="P484" i="21"/>
  <c r="P496" i="21"/>
  <c r="P508" i="21"/>
  <c r="P520" i="21"/>
  <c r="P532" i="21"/>
  <c r="P544" i="21"/>
  <c r="P556" i="21"/>
  <c r="P568" i="21"/>
  <c r="P580" i="21"/>
  <c r="Q580" i="21"/>
  <c r="O40" i="21"/>
  <c r="O52" i="21"/>
  <c r="O64" i="21"/>
  <c r="O76" i="21"/>
  <c r="O88" i="21"/>
  <c r="O100" i="21"/>
  <c r="O112" i="21"/>
  <c r="O124" i="21"/>
  <c r="O136" i="21"/>
  <c r="O148" i="21"/>
  <c r="O160" i="21"/>
  <c r="O172" i="21"/>
  <c r="O184" i="21"/>
  <c r="O196" i="21"/>
  <c r="O208" i="21"/>
  <c r="O220" i="21"/>
  <c r="O232" i="21"/>
  <c r="O244" i="21"/>
  <c r="O256" i="21"/>
  <c r="O268" i="21"/>
  <c r="O280" i="21"/>
  <c r="O292" i="21"/>
  <c r="O304" i="21"/>
  <c r="O316" i="21"/>
  <c r="O328" i="21"/>
  <c r="O340" i="21"/>
  <c r="O352" i="21"/>
  <c r="O364" i="21"/>
  <c r="O376" i="21"/>
  <c r="O388" i="21"/>
  <c r="O400" i="21"/>
  <c r="O412" i="21"/>
  <c r="O424" i="21"/>
  <c r="O436" i="21"/>
  <c r="O448" i="21"/>
  <c r="O460" i="21"/>
  <c r="O472" i="21"/>
  <c r="O484" i="21"/>
  <c r="O496" i="21"/>
  <c r="O508" i="21"/>
  <c r="O520" i="21"/>
  <c r="O532" i="21"/>
  <c r="O544" i="21"/>
  <c r="O556" i="21"/>
  <c r="O568" i="21"/>
  <c r="O580" i="21"/>
  <c r="N40" i="21"/>
  <c r="N52" i="21"/>
  <c r="E40" i="21"/>
  <c r="P39" i="21"/>
  <c r="P51" i="21"/>
  <c r="P63" i="21"/>
  <c r="P75" i="21"/>
  <c r="P87" i="21"/>
  <c r="P99" i="21"/>
  <c r="P111" i="21"/>
  <c r="P123" i="21"/>
  <c r="P135" i="21"/>
  <c r="P147" i="21"/>
  <c r="P159" i="21"/>
  <c r="P171" i="21"/>
  <c r="P183" i="21"/>
  <c r="P195" i="21"/>
  <c r="P207" i="21"/>
  <c r="P219" i="21"/>
  <c r="P231" i="21"/>
  <c r="P243" i="21"/>
  <c r="P255" i="21"/>
  <c r="P267" i="21"/>
  <c r="P279" i="21"/>
  <c r="P291" i="21"/>
  <c r="P303" i="21"/>
  <c r="P315" i="21"/>
  <c r="P327" i="21"/>
  <c r="P339" i="21"/>
  <c r="P351" i="21"/>
  <c r="P363" i="21"/>
  <c r="P375" i="21"/>
  <c r="P387" i="21"/>
  <c r="P399" i="21"/>
  <c r="P411" i="21"/>
  <c r="P423" i="21"/>
  <c r="P435" i="21"/>
  <c r="P447" i="21"/>
  <c r="P459" i="21"/>
  <c r="P471" i="21"/>
  <c r="P483" i="21"/>
  <c r="P495" i="21"/>
  <c r="P507" i="21"/>
  <c r="P519" i="21"/>
  <c r="P531" i="21"/>
  <c r="P543" i="21"/>
  <c r="P555" i="21"/>
  <c r="P567" i="21"/>
  <c r="P579" i="21"/>
  <c r="Q579" i="21"/>
  <c r="O39" i="21"/>
  <c r="O51" i="21"/>
  <c r="O63" i="21"/>
  <c r="O75" i="21"/>
  <c r="O87" i="21"/>
  <c r="O99" i="21"/>
  <c r="O111" i="21"/>
  <c r="O123" i="21"/>
  <c r="O135" i="21"/>
  <c r="O147" i="21"/>
  <c r="O159" i="21"/>
  <c r="O171" i="21"/>
  <c r="O183" i="21"/>
  <c r="O195" i="21"/>
  <c r="O207" i="21"/>
  <c r="O219" i="21"/>
  <c r="O231" i="21"/>
  <c r="O243" i="21"/>
  <c r="O255" i="21"/>
  <c r="O267" i="21"/>
  <c r="O279" i="21"/>
  <c r="O291" i="21"/>
  <c r="O303" i="21"/>
  <c r="O315" i="21"/>
  <c r="O327" i="21"/>
  <c r="O339" i="21"/>
  <c r="O351" i="21"/>
  <c r="O363" i="21"/>
  <c r="O375" i="21"/>
  <c r="O387" i="21"/>
  <c r="O399" i="21"/>
  <c r="O411" i="21"/>
  <c r="O423" i="21"/>
  <c r="O435" i="21"/>
  <c r="O447" i="21"/>
  <c r="O459" i="21"/>
  <c r="O471" i="21"/>
  <c r="O483" i="21"/>
  <c r="O495" i="21"/>
  <c r="O507" i="21"/>
  <c r="O519" i="21"/>
  <c r="O531" i="21"/>
  <c r="O543" i="21"/>
  <c r="O555" i="21"/>
  <c r="O567" i="21"/>
  <c r="O579" i="21"/>
  <c r="N39" i="21"/>
  <c r="E39" i="21"/>
  <c r="P38" i="21"/>
  <c r="P50" i="21"/>
  <c r="P62" i="21"/>
  <c r="P74" i="21"/>
  <c r="P86" i="21"/>
  <c r="P98" i="21"/>
  <c r="P110" i="21"/>
  <c r="P122" i="21"/>
  <c r="P134" i="21"/>
  <c r="P146" i="21"/>
  <c r="P158" i="21"/>
  <c r="P170" i="21"/>
  <c r="P182" i="21"/>
  <c r="P194" i="21"/>
  <c r="P206" i="21"/>
  <c r="P218" i="21"/>
  <c r="P230" i="21"/>
  <c r="P242" i="21"/>
  <c r="P254" i="21"/>
  <c r="P266" i="21"/>
  <c r="P278" i="21"/>
  <c r="P290" i="21"/>
  <c r="P302" i="21"/>
  <c r="P314" i="21"/>
  <c r="P326" i="21"/>
  <c r="P338" i="21"/>
  <c r="P350" i="21"/>
  <c r="P362" i="21"/>
  <c r="P374" i="21"/>
  <c r="P386" i="21"/>
  <c r="P398" i="21"/>
  <c r="P410" i="21"/>
  <c r="P422" i="21"/>
  <c r="P434" i="21"/>
  <c r="P446" i="21"/>
  <c r="P458" i="21"/>
  <c r="P470" i="21"/>
  <c r="P482" i="21"/>
  <c r="P494" i="21"/>
  <c r="P506" i="21"/>
  <c r="P518" i="21"/>
  <c r="P530" i="21"/>
  <c r="P542" i="21"/>
  <c r="P554" i="21"/>
  <c r="P566" i="21"/>
  <c r="P578" i="21"/>
  <c r="Q578" i="21"/>
  <c r="O38" i="21"/>
  <c r="O50" i="21"/>
  <c r="O62" i="21"/>
  <c r="O74" i="21"/>
  <c r="O86" i="21"/>
  <c r="O98" i="21"/>
  <c r="O110" i="21"/>
  <c r="O122" i="21"/>
  <c r="O134" i="21"/>
  <c r="O146" i="21"/>
  <c r="O158" i="21"/>
  <c r="O170" i="21"/>
  <c r="O182" i="21"/>
  <c r="O194" i="21"/>
  <c r="O206" i="21"/>
  <c r="O218" i="21"/>
  <c r="O230" i="21"/>
  <c r="O242" i="21"/>
  <c r="O254" i="21"/>
  <c r="O266" i="21"/>
  <c r="O278" i="21"/>
  <c r="O290" i="21"/>
  <c r="O302" i="21"/>
  <c r="O314" i="21"/>
  <c r="O326" i="21"/>
  <c r="O338" i="21"/>
  <c r="O350" i="21"/>
  <c r="O362" i="21"/>
  <c r="O374" i="21"/>
  <c r="O386" i="21"/>
  <c r="O398" i="21"/>
  <c r="O410" i="21"/>
  <c r="O422" i="21"/>
  <c r="O434" i="21"/>
  <c r="O446" i="21"/>
  <c r="O458" i="21"/>
  <c r="O470" i="21"/>
  <c r="O482" i="21"/>
  <c r="O494" i="21"/>
  <c r="O506" i="21"/>
  <c r="O518" i="21"/>
  <c r="O530" i="21"/>
  <c r="O542" i="21"/>
  <c r="O554" i="21"/>
  <c r="O566" i="21"/>
  <c r="O578" i="21"/>
  <c r="N38" i="21"/>
  <c r="N50" i="21"/>
  <c r="E38" i="21"/>
  <c r="P37" i="21"/>
  <c r="P49" i="21"/>
  <c r="P61" i="21"/>
  <c r="P73" i="21"/>
  <c r="P85" i="21"/>
  <c r="P97" i="21"/>
  <c r="P109" i="21"/>
  <c r="P121" i="21"/>
  <c r="P133" i="21"/>
  <c r="P145" i="21"/>
  <c r="P157" i="21"/>
  <c r="P169" i="21"/>
  <c r="P181" i="21"/>
  <c r="P193" i="21"/>
  <c r="P205" i="21"/>
  <c r="P217" i="21"/>
  <c r="P229" i="21"/>
  <c r="P241" i="21"/>
  <c r="P253" i="21"/>
  <c r="P265" i="21"/>
  <c r="P277" i="21"/>
  <c r="P289" i="21"/>
  <c r="P301" i="21"/>
  <c r="P313" i="21"/>
  <c r="P325" i="21"/>
  <c r="P337" i="21"/>
  <c r="P349" i="21"/>
  <c r="P361" i="21"/>
  <c r="P373" i="21"/>
  <c r="P385" i="21"/>
  <c r="P397" i="21"/>
  <c r="P409" i="21"/>
  <c r="P421" i="21"/>
  <c r="P433" i="21"/>
  <c r="P445" i="21"/>
  <c r="P457" i="21"/>
  <c r="P469" i="21"/>
  <c r="P481" i="21"/>
  <c r="P493" i="21"/>
  <c r="P505" i="21"/>
  <c r="P517" i="21"/>
  <c r="P529" i="21"/>
  <c r="P541" i="21"/>
  <c r="P553" i="21"/>
  <c r="P565" i="21"/>
  <c r="P577" i="21"/>
  <c r="Q577" i="21"/>
  <c r="O37" i="21"/>
  <c r="O49" i="21"/>
  <c r="O61" i="21"/>
  <c r="O73" i="21"/>
  <c r="O85" i="21"/>
  <c r="O97" i="21"/>
  <c r="O109" i="21"/>
  <c r="O121" i="21"/>
  <c r="O133" i="21"/>
  <c r="O145" i="21"/>
  <c r="O157" i="21"/>
  <c r="O169" i="21"/>
  <c r="O181" i="21"/>
  <c r="O193" i="21"/>
  <c r="O205" i="21"/>
  <c r="O217" i="21"/>
  <c r="O229" i="21"/>
  <c r="O241" i="21"/>
  <c r="O253" i="21"/>
  <c r="O265" i="21"/>
  <c r="O277" i="21"/>
  <c r="O289" i="21"/>
  <c r="O301" i="21"/>
  <c r="O313" i="21"/>
  <c r="O325" i="21"/>
  <c r="O337" i="21"/>
  <c r="O349" i="21"/>
  <c r="O361" i="21"/>
  <c r="O373" i="21"/>
  <c r="O385" i="21"/>
  <c r="O397" i="21"/>
  <c r="O409" i="21"/>
  <c r="O421" i="21"/>
  <c r="O433" i="21"/>
  <c r="O445" i="21"/>
  <c r="O457" i="21"/>
  <c r="O469" i="21"/>
  <c r="O481" i="21"/>
  <c r="O493" i="21"/>
  <c r="O505" i="21"/>
  <c r="O517" i="21"/>
  <c r="O529" i="21"/>
  <c r="O541" i="21"/>
  <c r="O553" i="21"/>
  <c r="O565" i="21"/>
  <c r="O577" i="21"/>
  <c r="N37" i="21"/>
  <c r="N49" i="21"/>
  <c r="E37" i="21"/>
  <c r="P36" i="21"/>
  <c r="P48" i="21"/>
  <c r="P60" i="21"/>
  <c r="P72" i="21"/>
  <c r="P84" i="21"/>
  <c r="P96" i="21"/>
  <c r="P108" i="21"/>
  <c r="P120" i="21"/>
  <c r="P132" i="21"/>
  <c r="P144" i="21"/>
  <c r="P156" i="21"/>
  <c r="P168" i="21"/>
  <c r="P180" i="21"/>
  <c r="P192" i="21"/>
  <c r="P204" i="21"/>
  <c r="P216" i="21"/>
  <c r="P228" i="21"/>
  <c r="P240" i="21"/>
  <c r="P252" i="21"/>
  <c r="P264" i="21"/>
  <c r="P276" i="21"/>
  <c r="P288" i="21"/>
  <c r="P300" i="21"/>
  <c r="P312" i="21"/>
  <c r="P324" i="21"/>
  <c r="P336" i="21"/>
  <c r="P348" i="21"/>
  <c r="P360" i="21"/>
  <c r="P372" i="21"/>
  <c r="P384" i="21"/>
  <c r="P396" i="21"/>
  <c r="P408" i="21"/>
  <c r="P420" i="21"/>
  <c r="P432" i="21"/>
  <c r="P444" i="21"/>
  <c r="P456" i="21"/>
  <c r="P468" i="21"/>
  <c r="P480" i="21"/>
  <c r="P492" i="21"/>
  <c r="P504" i="21"/>
  <c r="P516" i="21"/>
  <c r="P528" i="21"/>
  <c r="P540" i="21"/>
  <c r="P552" i="21"/>
  <c r="P564" i="21"/>
  <c r="P576" i="21"/>
  <c r="Q576" i="21"/>
  <c r="O36" i="21"/>
  <c r="O48" i="21"/>
  <c r="O60" i="21"/>
  <c r="O72" i="21"/>
  <c r="O84" i="21"/>
  <c r="O96" i="21"/>
  <c r="O108" i="21"/>
  <c r="O120" i="21"/>
  <c r="O132" i="21"/>
  <c r="O144" i="21"/>
  <c r="O156" i="21"/>
  <c r="O168" i="21"/>
  <c r="O180" i="21"/>
  <c r="O192" i="21"/>
  <c r="O204" i="21"/>
  <c r="O216" i="21"/>
  <c r="O228" i="21"/>
  <c r="O240" i="21"/>
  <c r="O252" i="21"/>
  <c r="O264" i="21"/>
  <c r="O276" i="21"/>
  <c r="O288" i="21"/>
  <c r="O300" i="21"/>
  <c r="O312" i="21"/>
  <c r="O324" i="21"/>
  <c r="O336" i="21"/>
  <c r="O348" i="21"/>
  <c r="O360" i="21"/>
  <c r="O372" i="21"/>
  <c r="O384" i="21"/>
  <c r="O396" i="21"/>
  <c r="O408" i="21"/>
  <c r="O420" i="21"/>
  <c r="O432" i="21"/>
  <c r="O444" i="21"/>
  <c r="O456" i="21"/>
  <c r="O468" i="21"/>
  <c r="O480" i="21"/>
  <c r="O492" i="21"/>
  <c r="O504" i="21"/>
  <c r="O516" i="21"/>
  <c r="O528" i="21"/>
  <c r="O540" i="21"/>
  <c r="O552" i="21"/>
  <c r="O564" i="21"/>
  <c r="O576" i="21"/>
  <c r="N36" i="21"/>
  <c r="Q36" i="21"/>
  <c r="N48" i="21"/>
  <c r="E36" i="21"/>
  <c r="P35" i="21"/>
  <c r="P47" i="21"/>
  <c r="P59" i="21"/>
  <c r="P71" i="21"/>
  <c r="P83" i="21"/>
  <c r="P95" i="21"/>
  <c r="P107" i="21"/>
  <c r="P119" i="21"/>
  <c r="P131" i="21"/>
  <c r="P143" i="21"/>
  <c r="P155" i="21"/>
  <c r="P167" i="21"/>
  <c r="P179" i="21"/>
  <c r="P191" i="21"/>
  <c r="P203" i="21"/>
  <c r="P215" i="21"/>
  <c r="P227" i="21"/>
  <c r="P239" i="21"/>
  <c r="P251" i="21"/>
  <c r="P263" i="21"/>
  <c r="P275" i="21"/>
  <c r="P287" i="21"/>
  <c r="P299" i="21"/>
  <c r="P311" i="21"/>
  <c r="P323" i="21"/>
  <c r="P335" i="21"/>
  <c r="P347" i="21"/>
  <c r="P359" i="21"/>
  <c r="P371" i="21"/>
  <c r="P383" i="21"/>
  <c r="P395" i="21"/>
  <c r="P407" i="21"/>
  <c r="P419" i="21"/>
  <c r="P431" i="21"/>
  <c r="P443" i="21"/>
  <c r="P455" i="21"/>
  <c r="P467" i="21"/>
  <c r="P479" i="21"/>
  <c r="P491" i="21"/>
  <c r="P503" i="21"/>
  <c r="P515" i="21"/>
  <c r="P527" i="21"/>
  <c r="P539" i="21"/>
  <c r="P551" i="21"/>
  <c r="P563" i="21"/>
  <c r="P575" i="21"/>
  <c r="Q575" i="21"/>
  <c r="O35" i="21"/>
  <c r="O47" i="21"/>
  <c r="O59" i="21"/>
  <c r="O71" i="21"/>
  <c r="O83" i="21"/>
  <c r="O95" i="21"/>
  <c r="O107" i="21"/>
  <c r="O119" i="21"/>
  <c r="O131" i="21"/>
  <c r="O143" i="21"/>
  <c r="O155" i="21"/>
  <c r="O167" i="21"/>
  <c r="O179" i="21"/>
  <c r="O191" i="21"/>
  <c r="O203" i="21"/>
  <c r="O215" i="21"/>
  <c r="O227" i="21"/>
  <c r="O239" i="21"/>
  <c r="O251" i="21"/>
  <c r="O263" i="21"/>
  <c r="O275" i="21"/>
  <c r="O287" i="21"/>
  <c r="O299" i="21"/>
  <c r="O311" i="21"/>
  <c r="O323" i="21"/>
  <c r="O335" i="21"/>
  <c r="O347" i="21"/>
  <c r="O359" i="21"/>
  <c r="O371" i="21"/>
  <c r="O383" i="21"/>
  <c r="O395" i="21"/>
  <c r="O407" i="21"/>
  <c r="O419" i="21"/>
  <c r="O431" i="21"/>
  <c r="O443" i="21"/>
  <c r="O455" i="21"/>
  <c r="O467" i="21"/>
  <c r="O479" i="21"/>
  <c r="O491" i="21"/>
  <c r="O503" i="21"/>
  <c r="O515" i="21"/>
  <c r="O527" i="21"/>
  <c r="O539" i="21"/>
  <c r="O551" i="21"/>
  <c r="O563" i="21"/>
  <c r="O575" i="21"/>
  <c r="N35" i="21"/>
  <c r="N47" i="21"/>
  <c r="E35" i="21"/>
  <c r="F35" i="21"/>
  <c r="P34" i="21"/>
  <c r="P46" i="21"/>
  <c r="P58" i="21"/>
  <c r="P70" i="21"/>
  <c r="P82" i="21"/>
  <c r="P94" i="21"/>
  <c r="P106" i="21"/>
  <c r="P118" i="21"/>
  <c r="P130" i="21"/>
  <c r="P142" i="21"/>
  <c r="P154" i="21"/>
  <c r="P166" i="21"/>
  <c r="P178" i="21"/>
  <c r="P190" i="21"/>
  <c r="P202" i="21"/>
  <c r="P214" i="21"/>
  <c r="P226" i="21"/>
  <c r="P238" i="21"/>
  <c r="P250" i="21"/>
  <c r="P262" i="21"/>
  <c r="P274" i="21"/>
  <c r="P286" i="21"/>
  <c r="P298" i="21"/>
  <c r="P310" i="21"/>
  <c r="P322" i="21"/>
  <c r="P334" i="21"/>
  <c r="P346" i="21"/>
  <c r="P358" i="21"/>
  <c r="P370" i="21"/>
  <c r="P382" i="21"/>
  <c r="P394" i="21"/>
  <c r="P406" i="21"/>
  <c r="P418" i="21"/>
  <c r="P430" i="21"/>
  <c r="P442" i="21"/>
  <c r="P454" i="21"/>
  <c r="P466" i="21"/>
  <c r="P478" i="21"/>
  <c r="P490" i="21"/>
  <c r="P502" i="21"/>
  <c r="P514" i="21"/>
  <c r="P526" i="21"/>
  <c r="P538" i="21"/>
  <c r="P550" i="21"/>
  <c r="P562" i="21"/>
  <c r="P574" i="21"/>
  <c r="Q574" i="21"/>
  <c r="O34" i="21"/>
  <c r="O46" i="21"/>
  <c r="O58" i="21"/>
  <c r="O70" i="21"/>
  <c r="O82" i="21"/>
  <c r="O94" i="21"/>
  <c r="O106" i="21"/>
  <c r="O118" i="21"/>
  <c r="O130" i="21"/>
  <c r="O142" i="21"/>
  <c r="O154" i="21"/>
  <c r="O166" i="21"/>
  <c r="O178" i="21"/>
  <c r="O190" i="21"/>
  <c r="O202" i="21"/>
  <c r="O214" i="21"/>
  <c r="O226" i="21"/>
  <c r="O238" i="21"/>
  <c r="O250" i="21"/>
  <c r="O262" i="21"/>
  <c r="O274" i="21"/>
  <c r="O286" i="21"/>
  <c r="O298" i="21"/>
  <c r="O310" i="21"/>
  <c r="O322" i="21"/>
  <c r="O334" i="21"/>
  <c r="O346" i="21"/>
  <c r="O358" i="21"/>
  <c r="O370" i="21"/>
  <c r="O382" i="21"/>
  <c r="O394" i="21"/>
  <c r="O406" i="21"/>
  <c r="O418" i="21"/>
  <c r="O430" i="21"/>
  <c r="O442" i="21"/>
  <c r="O454" i="21"/>
  <c r="O466" i="21"/>
  <c r="O478" i="21"/>
  <c r="O490" i="21"/>
  <c r="O502" i="21"/>
  <c r="O514" i="21"/>
  <c r="O526" i="21"/>
  <c r="O538" i="21"/>
  <c r="O550" i="21"/>
  <c r="O562" i="21"/>
  <c r="O574" i="21"/>
  <c r="N34" i="21"/>
  <c r="E34" i="21"/>
  <c r="F34" i="21"/>
  <c r="P33" i="21"/>
  <c r="P45" i="21"/>
  <c r="P57" i="21"/>
  <c r="P69" i="21"/>
  <c r="P81" i="21"/>
  <c r="P93" i="21"/>
  <c r="P105" i="21"/>
  <c r="P117" i="21"/>
  <c r="P129" i="21"/>
  <c r="P141" i="21"/>
  <c r="P153" i="21"/>
  <c r="P165" i="21"/>
  <c r="P177" i="21"/>
  <c r="P189" i="21"/>
  <c r="P201" i="21"/>
  <c r="P213" i="21"/>
  <c r="P225" i="21"/>
  <c r="P237" i="21"/>
  <c r="P249" i="21"/>
  <c r="P261" i="21"/>
  <c r="P273" i="21"/>
  <c r="P285" i="21"/>
  <c r="P297" i="21"/>
  <c r="P309" i="21"/>
  <c r="P321" i="21"/>
  <c r="P333" i="21"/>
  <c r="P345" i="21"/>
  <c r="P357" i="21"/>
  <c r="P369" i="21"/>
  <c r="P381" i="21"/>
  <c r="P393" i="21"/>
  <c r="P405" i="21"/>
  <c r="P417" i="21"/>
  <c r="P429" i="21"/>
  <c r="P441" i="21"/>
  <c r="P453" i="21"/>
  <c r="P465" i="21"/>
  <c r="P477" i="21"/>
  <c r="P489" i="21"/>
  <c r="P501" i="21"/>
  <c r="P513" i="21"/>
  <c r="P525" i="21"/>
  <c r="P537" i="21"/>
  <c r="P549" i="21"/>
  <c r="P561" i="21"/>
  <c r="P573" i="21"/>
  <c r="Q573" i="21"/>
  <c r="O33" i="21"/>
  <c r="O45" i="21"/>
  <c r="O57" i="21"/>
  <c r="O69" i="21"/>
  <c r="O81" i="21"/>
  <c r="O93" i="21"/>
  <c r="O105" i="21"/>
  <c r="O117" i="21"/>
  <c r="O129" i="21"/>
  <c r="O141" i="21"/>
  <c r="O153" i="21"/>
  <c r="O165" i="21"/>
  <c r="O177" i="21"/>
  <c r="O189" i="21"/>
  <c r="O201" i="21"/>
  <c r="O213" i="21"/>
  <c r="O225" i="21"/>
  <c r="O237" i="21"/>
  <c r="O249" i="21"/>
  <c r="O261" i="21"/>
  <c r="O273" i="21"/>
  <c r="O285" i="21"/>
  <c r="O297" i="21"/>
  <c r="O309" i="21"/>
  <c r="O321" i="21"/>
  <c r="O333" i="21"/>
  <c r="O345" i="21"/>
  <c r="O357" i="21"/>
  <c r="O369" i="21"/>
  <c r="O381" i="21"/>
  <c r="O393" i="21"/>
  <c r="O405" i="21"/>
  <c r="O417" i="21"/>
  <c r="O429" i="21"/>
  <c r="O441" i="21"/>
  <c r="O453" i="21"/>
  <c r="O465" i="21"/>
  <c r="O477" i="21"/>
  <c r="O489" i="21"/>
  <c r="O501" i="21"/>
  <c r="O513" i="21"/>
  <c r="O525" i="21"/>
  <c r="O537" i="21"/>
  <c r="O549" i="21"/>
  <c r="O561" i="21"/>
  <c r="O573" i="21"/>
  <c r="N33" i="21"/>
  <c r="N45" i="21"/>
  <c r="E33" i="21"/>
  <c r="F33" i="21"/>
  <c r="P32" i="21"/>
  <c r="P44" i="21"/>
  <c r="P56" i="21"/>
  <c r="P68" i="21"/>
  <c r="P80" i="21"/>
  <c r="P92" i="21"/>
  <c r="P104" i="21"/>
  <c r="P116" i="21"/>
  <c r="P128" i="21"/>
  <c r="P140" i="21"/>
  <c r="P152" i="21"/>
  <c r="P164" i="21"/>
  <c r="P176" i="21"/>
  <c r="P188" i="21"/>
  <c r="P200" i="21"/>
  <c r="P212" i="21"/>
  <c r="P224" i="21"/>
  <c r="P236" i="21"/>
  <c r="P248" i="21"/>
  <c r="P260" i="21"/>
  <c r="P272" i="21"/>
  <c r="P284" i="21"/>
  <c r="P296" i="21"/>
  <c r="P308" i="21"/>
  <c r="P320" i="21"/>
  <c r="P332" i="21"/>
  <c r="P344" i="21"/>
  <c r="P356" i="21"/>
  <c r="P368" i="21"/>
  <c r="P380" i="21"/>
  <c r="P392" i="21"/>
  <c r="P404" i="21"/>
  <c r="P416" i="21"/>
  <c r="P428" i="21"/>
  <c r="P440" i="21"/>
  <c r="P452" i="21"/>
  <c r="P464" i="21"/>
  <c r="P476" i="21"/>
  <c r="P488" i="21"/>
  <c r="P500" i="21"/>
  <c r="P512" i="21"/>
  <c r="P524" i="21"/>
  <c r="P536" i="21"/>
  <c r="P548" i="21"/>
  <c r="P560" i="21"/>
  <c r="P572" i="21"/>
  <c r="Q572" i="21"/>
  <c r="O32" i="21"/>
  <c r="O44" i="21"/>
  <c r="O56" i="21"/>
  <c r="O68" i="21"/>
  <c r="O80" i="21"/>
  <c r="O92" i="21"/>
  <c r="O104" i="21"/>
  <c r="O116" i="21"/>
  <c r="O128" i="21"/>
  <c r="O140" i="21"/>
  <c r="O152" i="21"/>
  <c r="O164" i="21"/>
  <c r="O176" i="21"/>
  <c r="O188" i="21"/>
  <c r="O200" i="21"/>
  <c r="O212" i="21"/>
  <c r="O224" i="21"/>
  <c r="O236" i="21"/>
  <c r="O248" i="21"/>
  <c r="O260" i="21"/>
  <c r="O272" i="21"/>
  <c r="O284" i="21"/>
  <c r="O296" i="21"/>
  <c r="O308" i="21"/>
  <c r="O320" i="21"/>
  <c r="O332" i="21"/>
  <c r="O344" i="21"/>
  <c r="O356" i="21"/>
  <c r="O368" i="21"/>
  <c r="O380" i="21"/>
  <c r="O392" i="21"/>
  <c r="O404" i="21"/>
  <c r="O416" i="21"/>
  <c r="O428" i="21"/>
  <c r="O440" i="21"/>
  <c r="O452" i="21"/>
  <c r="O464" i="21"/>
  <c r="O476" i="21"/>
  <c r="O488" i="21"/>
  <c r="O500" i="21"/>
  <c r="O512" i="21"/>
  <c r="O524" i="21"/>
  <c r="O536" i="21"/>
  <c r="O548" i="21"/>
  <c r="O560" i="21"/>
  <c r="O572" i="21"/>
  <c r="N32" i="21"/>
  <c r="E32" i="21"/>
  <c r="F32" i="21"/>
  <c r="P31" i="21"/>
  <c r="P43" i="21"/>
  <c r="P55" i="21"/>
  <c r="P67" i="21"/>
  <c r="P79" i="21"/>
  <c r="P91" i="21"/>
  <c r="P103" i="21"/>
  <c r="P115" i="21"/>
  <c r="P127" i="21"/>
  <c r="P139" i="21"/>
  <c r="P151" i="21"/>
  <c r="P163" i="21"/>
  <c r="P175" i="21"/>
  <c r="P187" i="21"/>
  <c r="P199" i="21"/>
  <c r="P211" i="21"/>
  <c r="P223" i="21"/>
  <c r="P235" i="21"/>
  <c r="P247" i="21"/>
  <c r="P259" i="21"/>
  <c r="P271" i="21"/>
  <c r="P283" i="21"/>
  <c r="P295" i="21"/>
  <c r="P307" i="21"/>
  <c r="P319" i="21"/>
  <c r="P331" i="21"/>
  <c r="P343" i="21"/>
  <c r="P355" i="21"/>
  <c r="P367" i="21"/>
  <c r="P379" i="21"/>
  <c r="P391" i="21"/>
  <c r="P403" i="21"/>
  <c r="P415" i="21"/>
  <c r="P427" i="21"/>
  <c r="P439" i="21"/>
  <c r="P451" i="21"/>
  <c r="P463" i="21"/>
  <c r="P475" i="21"/>
  <c r="P487" i="21"/>
  <c r="P499" i="21"/>
  <c r="P511" i="21"/>
  <c r="P523" i="21"/>
  <c r="P535" i="21"/>
  <c r="P547" i="21"/>
  <c r="P559" i="21"/>
  <c r="P571" i="21"/>
  <c r="Q571" i="21"/>
  <c r="O31" i="21"/>
  <c r="O43" i="21"/>
  <c r="O55" i="21"/>
  <c r="O67" i="21"/>
  <c r="O79" i="21"/>
  <c r="O91" i="21"/>
  <c r="O103" i="21"/>
  <c r="O115" i="21"/>
  <c r="O127" i="21"/>
  <c r="O139" i="21"/>
  <c r="O151" i="21"/>
  <c r="O163" i="21"/>
  <c r="O175" i="21"/>
  <c r="O187" i="21"/>
  <c r="O199" i="21"/>
  <c r="O211" i="21"/>
  <c r="O223" i="21"/>
  <c r="O235" i="21"/>
  <c r="O247" i="21"/>
  <c r="O259" i="21"/>
  <c r="O271" i="21"/>
  <c r="O283" i="21"/>
  <c r="O295" i="21"/>
  <c r="O307" i="21"/>
  <c r="O319" i="21"/>
  <c r="O331" i="21"/>
  <c r="O343" i="21"/>
  <c r="O355" i="21"/>
  <c r="O367" i="21"/>
  <c r="O379" i="21"/>
  <c r="O391" i="21"/>
  <c r="O403" i="21"/>
  <c r="O415" i="21"/>
  <c r="O427" i="21"/>
  <c r="O439" i="21"/>
  <c r="O451" i="21"/>
  <c r="O463" i="21"/>
  <c r="O475" i="21"/>
  <c r="O487" i="21"/>
  <c r="O499" i="21"/>
  <c r="O511" i="21"/>
  <c r="O523" i="21"/>
  <c r="O535" i="21"/>
  <c r="O547" i="21"/>
  <c r="O559" i="21"/>
  <c r="O571" i="21"/>
  <c r="N31" i="21"/>
  <c r="N43" i="21"/>
  <c r="E31" i="21"/>
  <c r="F31" i="21"/>
  <c r="Q30" i="21"/>
  <c r="E30" i="21"/>
  <c r="F30" i="21"/>
  <c r="Q29" i="21"/>
  <c r="E29" i="21"/>
  <c r="F29" i="21"/>
  <c r="Q28" i="21"/>
  <c r="E28" i="21"/>
  <c r="F28" i="21"/>
  <c r="Q27" i="21"/>
  <c r="F27" i="21"/>
  <c r="E27" i="21"/>
  <c r="Q26" i="21"/>
  <c r="E26" i="21"/>
  <c r="F26" i="21"/>
  <c r="B26" i="21"/>
  <c r="B30" i="21"/>
  <c r="B34" i="21"/>
  <c r="B38" i="21"/>
  <c r="B42" i="21"/>
  <c r="B46" i="21"/>
  <c r="B50" i="21"/>
  <c r="B54" i="21"/>
  <c r="B58" i="21"/>
  <c r="B62" i="21"/>
  <c r="B66" i="21"/>
  <c r="B70" i="21"/>
  <c r="B74" i="21"/>
  <c r="B78" i="21"/>
  <c r="B82" i="21"/>
  <c r="B86" i="21"/>
  <c r="B90" i="21"/>
  <c r="B94" i="21"/>
  <c r="B98" i="21"/>
  <c r="B102" i="21"/>
  <c r="B106" i="21"/>
  <c r="B110" i="21"/>
  <c r="B114" i="21"/>
  <c r="B118" i="21"/>
  <c r="B122" i="21"/>
  <c r="B126" i="21"/>
  <c r="B130" i="21"/>
  <c r="B134" i="21"/>
  <c r="B138" i="21"/>
  <c r="B142" i="21"/>
  <c r="B146" i="21"/>
  <c r="B150" i="21"/>
  <c r="B154" i="21"/>
  <c r="B158" i="21"/>
  <c r="B162" i="21"/>
  <c r="B166" i="21"/>
  <c r="B170" i="21"/>
  <c r="B174" i="21"/>
  <c r="B178" i="21"/>
  <c r="B182" i="21"/>
  <c r="B186" i="21"/>
  <c r="B190" i="21"/>
  <c r="B194" i="21"/>
  <c r="B198" i="21"/>
  <c r="B202" i="21"/>
  <c r="A26" i="21"/>
  <c r="A30" i="21"/>
  <c r="Q25" i="21"/>
  <c r="E25" i="21"/>
  <c r="F25" i="21"/>
  <c r="B25" i="21"/>
  <c r="B29" i="21"/>
  <c r="B33" i="21"/>
  <c r="B37" i="21"/>
  <c r="B41" i="21"/>
  <c r="B45" i="21"/>
  <c r="B49" i="21"/>
  <c r="B53" i="21"/>
  <c r="B57" i="21"/>
  <c r="B61" i="21"/>
  <c r="B65" i="21"/>
  <c r="B69" i="21"/>
  <c r="B73" i="21"/>
  <c r="B77" i="21"/>
  <c r="B81" i="21"/>
  <c r="B85" i="21"/>
  <c r="B89" i="21"/>
  <c r="B93" i="21"/>
  <c r="B97" i="21"/>
  <c r="B101" i="21"/>
  <c r="B105" i="21"/>
  <c r="B109" i="21"/>
  <c r="B113" i="21"/>
  <c r="B117" i="21"/>
  <c r="B121" i="21"/>
  <c r="B125" i="21"/>
  <c r="B129" i="21"/>
  <c r="B133" i="21"/>
  <c r="B137" i="21"/>
  <c r="B141" i="21"/>
  <c r="B145" i="21"/>
  <c r="B149" i="21"/>
  <c r="B153" i="21"/>
  <c r="B157" i="21"/>
  <c r="B161" i="21"/>
  <c r="B165" i="21"/>
  <c r="B169" i="21"/>
  <c r="B173" i="21"/>
  <c r="B177" i="21"/>
  <c r="B181" i="21"/>
  <c r="B185" i="21"/>
  <c r="B189" i="21"/>
  <c r="B193" i="21"/>
  <c r="B197" i="21"/>
  <c r="B201" i="21"/>
  <c r="A25" i="21"/>
  <c r="A29" i="21"/>
  <c r="Q24" i="21"/>
  <c r="E24" i="21"/>
  <c r="F24" i="21"/>
  <c r="B24" i="21"/>
  <c r="B28" i="21"/>
  <c r="B32" i="21"/>
  <c r="B36" i="21"/>
  <c r="B40" i="21"/>
  <c r="B44" i="21"/>
  <c r="B48" i="21"/>
  <c r="B52" i="21"/>
  <c r="B56" i="21"/>
  <c r="B60" i="21"/>
  <c r="B64" i="21"/>
  <c r="B68" i="21"/>
  <c r="B72" i="21"/>
  <c r="B76" i="21"/>
  <c r="B80" i="21"/>
  <c r="B84" i="21"/>
  <c r="B88" i="21"/>
  <c r="B92" i="21"/>
  <c r="B96" i="21"/>
  <c r="B100" i="21"/>
  <c r="B104" i="21"/>
  <c r="B108" i="21"/>
  <c r="B112" i="21"/>
  <c r="B116" i="21"/>
  <c r="B120" i="21"/>
  <c r="B124" i="21"/>
  <c r="B128" i="21"/>
  <c r="B132" i="21"/>
  <c r="B136" i="21"/>
  <c r="B140" i="21"/>
  <c r="B144" i="21"/>
  <c r="B148" i="21"/>
  <c r="B152" i="21"/>
  <c r="B156" i="21"/>
  <c r="B160" i="21"/>
  <c r="B164" i="21"/>
  <c r="B168" i="21"/>
  <c r="B172" i="21"/>
  <c r="B176" i="21"/>
  <c r="B180" i="21"/>
  <c r="B184" i="21"/>
  <c r="B188" i="21"/>
  <c r="B192" i="21"/>
  <c r="B196" i="21"/>
  <c r="B200" i="21"/>
  <c r="A24" i="21"/>
  <c r="A28" i="21"/>
  <c r="Q23" i="21"/>
  <c r="E23" i="21"/>
  <c r="F23" i="21"/>
  <c r="B23" i="21"/>
  <c r="B27" i="21"/>
  <c r="B31" i="21"/>
  <c r="B35" i="21"/>
  <c r="B39" i="21"/>
  <c r="B43" i="21"/>
  <c r="B47" i="21"/>
  <c r="B51" i="21"/>
  <c r="B55" i="21"/>
  <c r="B59" i="21"/>
  <c r="B63" i="21"/>
  <c r="B67" i="21"/>
  <c r="B71" i="21"/>
  <c r="B75" i="21"/>
  <c r="B79" i="21"/>
  <c r="B83" i="21"/>
  <c r="B87" i="21"/>
  <c r="B91" i="21"/>
  <c r="B95" i="21"/>
  <c r="B99" i="21"/>
  <c r="B103" i="21"/>
  <c r="B107" i="21"/>
  <c r="B111" i="21"/>
  <c r="B115" i="21"/>
  <c r="B119" i="21"/>
  <c r="B123" i="21"/>
  <c r="B127" i="21"/>
  <c r="B131" i="21"/>
  <c r="B135" i="21"/>
  <c r="B139" i="21"/>
  <c r="B143" i="21"/>
  <c r="B147" i="21"/>
  <c r="B151" i="21"/>
  <c r="B155" i="21"/>
  <c r="B159" i="21"/>
  <c r="B163" i="21"/>
  <c r="B167" i="21"/>
  <c r="B171" i="21"/>
  <c r="B175" i="21"/>
  <c r="B179" i="21"/>
  <c r="B183" i="21"/>
  <c r="B187" i="21"/>
  <c r="B191" i="21"/>
  <c r="B195" i="21"/>
  <c r="B199" i="21"/>
  <c r="A23" i="21"/>
  <c r="A27" i="21"/>
  <c r="Q22" i="21"/>
  <c r="E22" i="21"/>
  <c r="F22" i="21"/>
  <c r="C22" i="21"/>
  <c r="Q21" i="21"/>
  <c r="E21" i="21"/>
  <c r="F21" i="21"/>
  <c r="C21" i="21"/>
  <c r="Q20" i="21"/>
  <c r="E20" i="21"/>
  <c r="F20" i="21"/>
  <c r="C20" i="21"/>
  <c r="Q19" i="21"/>
  <c r="E19" i="21"/>
  <c r="F19" i="21"/>
  <c r="C19" i="21"/>
  <c r="R30" i="21"/>
  <c r="E18" i="21"/>
  <c r="F18" i="21"/>
  <c r="C18" i="21"/>
  <c r="E17" i="21"/>
  <c r="F17" i="21"/>
  <c r="C17" i="21"/>
  <c r="E16" i="21"/>
  <c r="F16" i="21"/>
  <c r="C16" i="21"/>
  <c r="E15" i="21"/>
  <c r="F15" i="21"/>
  <c r="C15" i="21"/>
  <c r="A49" i="7"/>
  <c r="D49" i="5"/>
  <c r="S569" i="12"/>
  <c r="S570" i="12"/>
  <c r="S571" i="12"/>
  <c r="S572" i="12"/>
  <c r="S573" i="12"/>
  <c r="S574" i="12"/>
  <c r="S575" i="12"/>
  <c r="S576" i="12"/>
  <c r="S577" i="12"/>
  <c r="S578" i="12"/>
  <c r="Z571" i="12"/>
  <c r="Z573" i="12"/>
  <c r="Z575" i="12"/>
  <c r="Z577" i="12"/>
  <c r="S568" i="12"/>
  <c r="S567" i="12"/>
  <c r="I21" i="12"/>
  <c r="I22" i="12"/>
  <c r="I23" i="12"/>
  <c r="I24" i="12"/>
  <c r="I25" i="12"/>
  <c r="J25" i="12"/>
  <c r="I26" i="12"/>
  <c r="I27" i="12"/>
  <c r="I28" i="12"/>
  <c r="I20" i="12"/>
  <c r="B48" i="5"/>
  <c r="L48" i="5"/>
  <c r="C48" i="5"/>
  <c r="D48" i="5"/>
  <c r="F48" i="5"/>
  <c r="F49" i="5"/>
  <c r="G48" i="5"/>
  <c r="G49" i="5"/>
  <c r="H48" i="5"/>
  <c r="H49" i="5"/>
  <c r="I48" i="5"/>
  <c r="I49" i="5"/>
  <c r="J48" i="5"/>
  <c r="J49" i="5"/>
  <c r="K48" i="5"/>
  <c r="K49" i="5"/>
  <c r="E48" i="5"/>
  <c r="E49" i="5"/>
  <c r="M47" i="5"/>
  <c r="M46" i="5"/>
  <c r="M45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18" i="5"/>
  <c r="M18" i="5"/>
  <c r="N17" i="5"/>
  <c r="M17" i="5"/>
  <c r="N16" i="5"/>
  <c r="M16" i="5"/>
  <c r="N15" i="5"/>
  <c r="M15" i="5"/>
  <c r="N14" i="5"/>
  <c r="M14" i="5"/>
  <c r="N13" i="5"/>
  <c r="M13" i="5"/>
  <c r="N12" i="5"/>
  <c r="M12" i="5"/>
  <c r="L12" i="5"/>
  <c r="N11" i="5"/>
  <c r="M11" i="5"/>
  <c r="L11" i="5"/>
  <c r="N10" i="5"/>
  <c r="M10" i="5"/>
  <c r="L10" i="5"/>
  <c r="N9" i="5"/>
  <c r="M9" i="5"/>
  <c r="L9" i="5"/>
  <c r="N8" i="5"/>
  <c r="M8" i="5"/>
  <c r="L8" i="5"/>
  <c r="N7" i="5"/>
  <c r="M7" i="5"/>
  <c r="L7" i="5"/>
  <c r="N6" i="5"/>
  <c r="M6" i="5"/>
  <c r="L6" i="5"/>
  <c r="N5" i="5"/>
  <c r="M5" i="5"/>
  <c r="L5" i="5"/>
  <c r="N4" i="5"/>
  <c r="M4" i="5"/>
  <c r="L4" i="5"/>
  <c r="N3" i="5"/>
  <c r="M3" i="5"/>
  <c r="L3" i="5"/>
  <c r="N2" i="5"/>
  <c r="M2" i="5"/>
  <c r="L2" i="5"/>
  <c r="N421" i="11"/>
  <c r="N409" i="11"/>
  <c r="N397" i="11"/>
  <c r="N349" i="11"/>
  <c r="N361" i="11"/>
  <c r="N385" i="11"/>
  <c r="N373" i="11"/>
  <c r="D17" i="8"/>
  <c r="E17" i="8"/>
  <c r="F17" i="8"/>
  <c r="G17" i="8"/>
  <c r="H17" i="8"/>
  <c r="I17" i="8"/>
  <c r="J17" i="8"/>
  <c r="K17" i="8"/>
  <c r="L17" i="8"/>
  <c r="M17" i="8"/>
  <c r="C17" i="8"/>
  <c r="I8" i="20"/>
  <c r="I9" i="20"/>
  <c r="I10" i="20"/>
  <c r="I11" i="20"/>
  <c r="I12" i="20"/>
  <c r="I13" i="20"/>
  <c r="I14" i="20"/>
  <c r="I15" i="20"/>
  <c r="I16" i="20"/>
  <c r="I17" i="20"/>
  <c r="I18" i="20"/>
  <c r="I19" i="20"/>
  <c r="J9" i="20"/>
  <c r="J10" i="20"/>
  <c r="J11" i="20"/>
  <c r="J12" i="20"/>
  <c r="J13" i="20"/>
  <c r="J14" i="20"/>
  <c r="J15" i="20"/>
  <c r="J16" i="20"/>
  <c r="J17" i="20"/>
  <c r="J18" i="20"/>
  <c r="J19" i="20"/>
  <c r="J8" i="20"/>
  <c r="J5" i="20"/>
  <c r="V195" i="12"/>
  <c r="V196" i="12"/>
  <c r="V171" i="12"/>
  <c r="V172" i="12"/>
  <c r="V173" i="12"/>
  <c r="V174" i="12"/>
  <c r="V175" i="12"/>
  <c r="V176" i="12"/>
  <c r="V177" i="12"/>
  <c r="V178" i="12"/>
  <c r="V179" i="12"/>
  <c r="V180" i="12"/>
  <c r="V181" i="12"/>
  <c r="V182" i="12"/>
  <c r="V183" i="12"/>
  <c r="V184" i="12"/>
  <c r="V185" i="12"/>
  <c r="V186" i="12"/>
  <c r="V187" i="12"/>
  <c r="V188" i="12"/>
  <c r="V189" i="12"/>
  <c r="V190" i="12"/>
  <c r="V191" i="12"/>
  <c r="V192" i="12"/>
  <c r="V193" i="12"/>
  <c r="V194" i="12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15" i="15"/>
  <c r="C16" i="15"/>
  <c r="C17" i="15"/>
  <c r="C18" i="15"/>
  <c r="C19" i="15"/>
  <c r="C20" i="15"/>
  <c r="C21" i="15"/>
  <c r="C22" i="15"/>
  <c r="C23" i="15"/>
  <c r="C24" i="15"/>
  <c r="C25" i="15"/>
  <c r="C14" i="15"/>
  <c r="G12" i="12"/>
  <c r="I12" i="12"/>
  <c r="G13" i="12"/>
  <c r="G16" i="12"/>
  <c r="G20" i="12"/>
  <c r="G21" i="12"/>
  <c r="H21" i="12"/>
  <c r="G22" i="12"/>
  <c r="G23" i="12"/>
  <c r="G24" i="12"/>
  <c r="G25" i="12"/>
  <c r="G26" i="12"/>
  <c r="G27" i="12"/>
  <c r="G28" i="12"/>
  <c r="H28" i="12"/>
  <c r="G19" i="12"/>
  <c r="H6" i="19"/>
  <c r="H7" i="19"/>
  <c r="H8" i="19"/>
  <c r="H9" i="19"/>
  <c r="H10" i="19"/>
  <c r="H11" i="19"/>
  <c r="H12" i="19"/>
  <c r="H13" i="19"/>
  <c r="H14" i="19"/>
  <c r="C37" i="19"/>
  <c r="G18" i="12"/>
  <c r="C25" i="19"/>
  <c r="G14" i="12"/>
  <c r="C27" i="19"/>
  <c r="G15" i="12"/>
  <c r="C33" i="19"/>
  <c r="G17" i="12"/>
  <c r="S555" i="12"/>
  <c r="S556" i="12"/>
  <c r="S557" i="12"/>
  <c r="S558" i="12"/>
  <c r="S559" i="12"/>
  <c r="S560" i="12"/>
  <c r="S561" i="12"/>
  <c r="S562" i="12"/>
  <c r="S563" i="12"/>
  <c r="S564" i="12"/>
  <c r="S565" i="12"/>
  <c r="S566" i="12"/>
  <c r="Z231" i="12"/>
  <c r="AA231" i="12"/>
  <c r="Z232" i="12"/>
  <c r="AA232" i="12"/>
  <c r="Z234" i="12"/>
  <c r="AA234" i="12"/>
  <c r="Z235" i="12"/>
  <c r="AA235" i="12"/>
  <c r="Z236" i="12"/>
  <c r="AA236" i="12"/>
  <c r="Z237" i="12"/>
  <c r="AA237" i="12"/>
  <c r="Z238" i="12"/>
  <c r="AA238" i="12"/>
  <c r="Z239" i="12"/>
  <c r="AA239" i="12"/>
  <c r="Z240" i="12"/>
  <c r="AA240" i="12"/>
  <c r="Z241" i="12"/>
  <c r="AA241" i="12"/>
  <c r="Z242" i="12"/>
  <c r="AA242" i="12"/>
  <c r="Z243" i="12"/>
  <c r="AA243" i="12"/>
  <c r="Z244" i="12"/>
  <c r="AA244" i="12"/>
  <c r="Z246" i="12"/>
  <c r="AA246" i="12"/>
  <c r="Z247" i="12"/>
  <c r="AA247" i="12"/>
  <c r="Z248" i="12"/>
  <c r="AA248" i="12"/>
  <c r="Z249" i="12"/>
  <c r="AA249" i="12"/>
  <c r="Z250" i="12"/>
  <c r="AA250" i="12"/>
  <c r="Z251" i="12"/>
  <c r="AA251" i="12"/>
  <c r="Z252" i="12"/>
  <c r="AA252" i="12"/>
  <c r="Z253" i="12"/>
  <c r="AA253" i="12"/>
  <c r="Z254" i="12"/>
  <c r="AA254" i="12"/>
  <c r="Z255" i="12"/>
  <c r="AA255" i="12"/>
  <c r="Z256" i="12"/>
  <c r="AA256" i="12"/>
  <c r="Z258" i="12"/>
  <c r="AA258" i="12"/>
  <c r="Z259" i="12"/>
  <c r="AA259" i="12"/>
  <c r="Z260" i="12"/>
  <c r="AA260" i="12"/>
  <c r="Z261" i="12"/>
  <c r="AA261" i="12"/>
  <c r="Z262" i="12"/>
  <c r="AA262" i="12"/>
  <c r="Z263" i="12"/>
  <c r="AA263" i="12"/>
  <c r="Z264" i="12"/>
  <c r="AA264" i="12"/>
  <c r="Z265" i="12"/>
  <c r="AA265" i="12"/>
  <c r="Z266" i="12"/>
  <c r="AA266" i="12"/>
  <c r="Z267" i="12"/>
  <c r="AA267" i="12"/>
  <c r="Z268" i="12"/>
  <c r="AA268" i="12"/>
  <c r="Z270" i="12"/>
  <c r="AA270" i="12"/>
  <c r="Z271" i="12"/>
  <c r="AA271" i="12"/>
  <c r="Z272" i="12"/>
  <c r="AA272" i="12"/>
  <c r="Z273" i="12"/>
  <c r="AA273" i="12"/>
  <c r="Z274" i="12"/>
  <c r="AA274" i="12"/>
  <c r="Z275" i="12"/>
  <c r="AA275" i="12"/>
  <c r="Z276" i="12"/>
  <c r="AA276" i="12"/>
  <c r="Z277" i="12"/>
  <c r="AA277" i="12"/>
  <c r="Z278" i="12"/>
  <c r="AA278" i="12"/>
  <c r="Z279" i="12"/>
  <c r="AA279" i="12"/>
  <c r="Z280" i="12"/>
  <c r="AA280" i="12"/>
  <c r="Z282" i="12"/>
  <c r="AA282" i="12"/>
  <c r="Z283" i="12"/>
  <c r="AA283" i="12"/>
  <c r="Z284" i="12"/>
  <c r="AA284" i="12"/>
  <c r="Z285" i="12"/>
  <c r="AA285" i="12"/>
  <c r="Z286" i="12"/>
  <c r="AA286" i="12"/>
  <c r="Z287" i="12"/>
  <c r="AA287" i="12"/>
  <c r="Z288" i="12"/>
  <c r="AA288" i="12"/>
  <c r="Z289" i="12"/>
  <c r="AA289" i="12"/>
  <c r="Z290" i="12"/>
  <c r="AA290" i="12"/>
  <c r="Z291" i="12"/>
  <c r="AA291" i="12"/>
  <c r="Z292" i="12"/>
  <c r="AA292" i="12"/>
  <c r="Z294" i="12"/>
  <c r="AA294" i="12"/>
  <c r="Z295" i="12"/>
  <c r="AA295" i="12"/>
  <c r="Z296" i="12"/>
  <c r="AA296" i="12"/>
  <c r="Z297" i="12"/>
  <c r="AA297" i="12"/>
  <c r="Z298" i="12"/>
  <c r="AA298" i="12"/>
  <c r="Z299" i="12"/>
  <c r="AA299" i="12"/>
  <c r="Z300" i="12"/>
  <c r="AA300" i="12"/>
  <c r="Z301" i="12"/>
  <c r="AA301" i="12"/>
  <c r="Z302" i="12"/>
  <c r="AA302" i="12"/>
  <c r="Z303" i="12"/>
  <c r="AA303" i="12"/>
  <c r="Z304" i="12"/>
  <c r="AA304" i="12"/>
  <c r="Z306" i="12"/>
  <c r="AA306" i="12"/>
  <c r="Z307" i="12"/>
  <c r="AA307" i="12"/>
  <c r="Z308" i="12"/>
  <c r="AA308" i="12"/>
  <c r="Z309" i="12"/>
  <c r="AA309" i="12"/>
  <c r="Z310" i="12"/>
  <c r="AA310" i="12"/>
  <c r="Z311" i="12"/>
  <c r="AA311" i="12"/>
  <c r="Z312" i="12"/>
  <c r="AA312" i="12"/>
  <c r="Z313" i="12"/>
  <c r="AA313" i="12"/>
  <c r="Z314" i="12"/>
  <c r="AA314" i="12"/>
  <c r="Z315" i="12"/>
  <c r="AA315" i="12"/>
  <c r="Z316" i="12"/>
  <c r="AA316" i="12"/>
  <c r="Z318" i="12"/>
  <c r="AA318" i="12"/>
  <c r="Z319" i="12"/>
  <c r="AA319" i="12"/>
  <c r="Z320" i="12"/>
  <c r="AA320" i="12"/>
  <c r="Z321" i="12"/>
  <c r="AA321" i="12"/>
  <c r="Z322" i="12"/>
  <c r="AA322" i="12"/>
  <c r="Z323" i="12"/>
  <c r="AA323" i="12"/>
  <c r="Z324" i="12"/>
  <c r="AA324" i="12"/>
  <c r="Z325" i="12"/>
  <c r="AA325" i="12"/>
  <c r="Z326" i="12"/>
  <c r="AA326" i="12"/>
  <c r="Z327" i="12"/>
  <c r="AA327" i="12"/>
  <c r="Z328" i="12"/>
  <c r="AA328" i="12"/>
  <c r="Z330" i="12"/>
  <c r="AA330" i="12"/>
  <c r="Z331" i="12"/>
  <c r="AA331" i="12"/>
  <c r="Z332" i="12"/>
  <c r="AA332" i="12"/>
  <c r="Z333" i="12"/>
  <c r="AA333" i="12"/>
  <c r="Z334" i="12"/>
  <c r="AA334" i="12"/>
  <c r="Z335" i="12"/>
  <c r="AA335" i="12"/>
  <c r="Z336" i="12"/>
  <c r="AA336" i="12"/>
  <c r="Z337" i="12"/>
  <c r="AA337" i="12"/>
  <c r="Z338" i="12"/>
  <c r="AA338" i="12"/>
  <c r="Z339" i="12"/>
  <c r="AA339" i="12"/>
  <c r="Z340" i="12"/>
  <c r="AA340" i="12"/>
  <c r="Z342" i="12"/>
  <c r="AA342" i="12"/>
  <c r="Z343" i="12"/>
  <c r="AA343" i="12"/>
  <c r="Z344" i="12"/>
  <c r="AA344" i="12"/>
  <c r="Z345" i="12"/>
  <c r="AA345" i="12"/>
  <c r="Z346" i="12"/>
  <c r="AA346" i="12"/>
  <c r="Z347" i="12"/>
  <c r="AA347" i="12"/>
  <c r="Z348" i="12"/>
  <c r="AA348" i="12"/>
  <c r="Z349" i="12"/>
  <c r="AA349" i="12"/>
  <c r="Z350" i="12"/>
  <c r="AA350" i="12"/>
  <c r="Z351" i="12"/>
  <c r="AA351" i="12"/>
  <c r="Z352" i="12"/>
  <c r="AA352" i="12"/>
  <c r="Z354" i="12"/>
  <c r="AA354" i="12"/>
  <c r="Z355" i="12"/>
  <c r="AA355" i="12"/>
  <c r="Z356" i="12"/>
  <c r="AA356" i="12"/>
  <c r="Z357" i="12"/>
  <c r="AA357" i="12"/>
  <c r="Z358" i="12"/>
  <c r="AA358" i="12"/>
  <c r="Z359" i="12"/>
  <c r="AA359" i="12"/>
  <c r="Z360" i="12"/>
  <c r="AA360" i="12"/>
  <c r="Z361" i="12"/>
  <c r="AA361" i="12"/>
  <c r="Z362" i="12"/>
  <c r="AA362" i="12"/>
  <c r="Z363" i="12"/>
  <c r="AA363" i="12"/>
  <c r="Z364" i="12"/>
  <c r="AA364" i="12"/>
  <c r="Z366" i="12"/>
  <c r="AA366" i="12"/>
  <c r="Z367" i="12"/>
  <c r="AA367" i="12"/>
  <c r="Z368" i="12"/>
  <c r="AA368" i="12"/>
  <c r="Z369" i="12"/>
  <c r="AA369" i="12"/>
  <c r="Z370" i="12"/>
  <c r="AA370" i="12"/>
  <c r="Z371" i="12"/>
  <c r="AA371" i="12"/>
  <c r="Z372" i="12"/>
  <c r="AA372" i="12"/>
  <c r="Z373" i="12"/>
  <c r="AA373" i="12"/>
  <c r="Z374" i="12"/>
  <c r="AA374" i="12"/>
  <c r="Z375" i="12"/>
  <c r="AA375" i="12"/>
  <c r="Z376" i="12"/>
  <c r="AA376" i="12"/>
  <c r="Z378" i="12"/>
  <c r="AA378" i="12"/>
  <c r="Z379" i="12"/>
  <c r="AA379" i="12"/>
  <c r="Z380" i="12"/>
  <c r="AA380" i="12"/>
  <c r="Z381" i="12"/>
  <c r="AA381" i="12"/>
  <c r="Z382" i="12"/>
  <c r="AA382" i="12"/>
  <c r="Z383" i="12"/>
  <c r="AA383" i="12"/>
  <c r="Z384" i="12"/>
  <c r="AA384" i="12"/>
  <c r="Z385" i="12"/>
  <c r="AA385" i="12"/>
  <c r="Z386" i="12"/>
  <c r="AA386" i="12"/>
  <c r="Z387" i="12"/>
  <c r="AA387" i="12"/>
  <c r="Z388" i="12"/>
  <c r="AA388" i="12"/>
  <c r="Z390" i="12"/>
  <c r="AA390" i="12"/>
  <c r="Z391" i="12"/>
  <c r="AA391" i="12"/>
  <c r="Z392" i="12"/>
  <c r="AA392" i="12"/>
  <c r="Z393" i="12"/>
  <c r="AA393" i="12"/>
  <c r="Z394" i="12"/>
  <c r="AA394" i="12"/>
  <c r="Z395" i="12"/>
  <c r="AA395" i="12"/>
  <c r="Z396" i="12"/>
  <c r="AA396" i="12"/>
  <c r="Z397" i="12"/>
  <c r="AA397" i="12"/>
  <c r="Z398" i="12"/>
  <c r="AA398" i="12"/>
  <c r="Z399" i="12"/>
  <c r="AA399" i="12"/>
  <c r="Z400" i="12"/>
  <c r="AA400" i="12"/>
  <c r="Z402" i="12"/>
  <c r="AA402" i="12"/>
  <c r="Z403" i="12"/>
  <c r="AA403" i="12"/>
  <c r="Z404" i="12"/>
  <c r="AA404" i="12"/>
  <c r="Z405" i="12"/>
  <c r="AA405" i="12"/>
  <c r="Z406" i="12"/>
  <c r="AA406" i="12"/>
  <c r="Z407" i="12"/>
  <c r="AA407" i="12"/>
  <c r="Z408" i="12"/>
  <c r="AA408" i="12"/>
  <c r="Z409" i="12"/>
  <c r="AA409" i="12"/>
  <c r="Z410" i="12"/>
  <c r="AA410" i="12"/>
  <c r="Z411" i="12"/>
  <c r="AA411" i="12"/>
  <c r="Z412" i="12"/>
  <c r="AA412" i="12"/>
  <c r="Z414" i="12"/>
  <c r="AA414" i="12"/>
  <c r="Z415" i="12"/>
  <c r="AA415" i="12"/>
  <c r="Z416" i="12"/>
  <c r="AA416" i="12"/>
  <c r="Z417" i="12"/>
  <c r="AA417" i="12"/>
  <c r="Z418" i="12"/>
  <c r="AA418" i="12"/>
  <c r="Z419" i="12"/>
  <c r="AA419" i="12"/>
  <c r="Z420" i="12"/>
  <c r="AA420" i="12"/>
  <c r="Z421" i="12"/>
  <c r="AA421" i="12"/>
  <c r="Z422" i="12"/>
  <c r="AA422" i="12"/>
  <c r="Z423" i="12"/>
  <c r="AA423" i="12"/>
  <c r="Z424" i="12"/>
  <c r="AA424" i="12"/>
  <c r="Z426" i="12"/>
  <c r="AA426" i="12"/>
  <c r="Z427" i="12"/>
  <c r="AA427" i="12"/>
  <c r="Z428" i="12"/>
  <c r="AA428" i="12"/>
  <c r="Z429" i="12"/>
  <c r="AA429" i="12"/>
  <c r="Z430" i="12"/>
  <c r="AA430" i="12"/>
  <c r="Z431" i="12"/>
  <c r="AA431" i="12"/>
  <c r="Z432" i="12"/>
  <c r="AA432" i="12"/>
  <c r="Z433" i="12"/>
  <c r="AA433" i="12"/>
  <c r="Z434" i="12"/>
  <c r="AA434" i="12"/>
  <c r="Z435" i="12"/>
  <c r="AA435" i="12"/>
  <c r="Z436" i="12"/>
  <c r="AA436" i="12"/>
  <c r="Z438" i="12"/>
  <c r="AA438" i="12"/>
  <c r="Z439" i="12"/>
  <c r="AA439" i="12"/>
  <c r="Z440" i="12"/>
  <c r="AA440" i="12"/>
  <c r="Z441" i="12"/>
  <c r="AA441" i="12"/>
  <c r="Z442" i="12"/>
  <c r="AA442" i="12"/>
  <c r="Z443" i="12"/>
  <c r="AA443" i="12"/>
  <c r="Z444" i="12"/>
  <c r="AA444" i="12"/>
  <c r="Z445" i="12"/>
  <c r="AA445" i="12"/>
  <c r="Z446" i="12"/>
  <c r="AA446" i="12"/>
  <c r="Z447" i="12"/>
  <c r="AA447" i="12"/>
  <c r="Z448" i="12"/>
  <c r="AA448" i="12"/>
  <c r="Z450" i="12"/>
  <c r="AA450" i="12"/>
  <c r="Z451" i="12"/>
  <c r="AA451" i="12"/>
  <c r="Z452" i="12"/>
  <c r="AA452" i="12"/>
  <c r="Z453" i="12"/>
  <c r="AA453" i="12"/>
  <c r="Z454" i="12"/>
  <c r="AA454" i="12"/>
  <c r="Z455" i="12"/>
  <c r="AA455" i="12"/>
  <c r="Z456" i="12"/>
  <c r="AA456" i="12"/>
  <c r="Z457" i="12"/>
  <c r="AA457" i="12"/>
  <c r="Z458" i="12"/>
  <c r="AA458" i="12"/>
  <c r="Z459" i="12"/>
  <c r="AA459" i="12"/>
  <c r="Z460" i="12"/>
  <c r="AA460" i="12"/>
  <c r="Z462" i="12"/>
  <c r="AA462" i="12"/>
  <c r="Z463" i="12"/>
  <c r="AA463" i="12"/>
  <c r="Z464" i="12"/>
  <c r="AA464" i="12"/>
  <c r="Z465" i="12"/>
  <c r="AA465" i="12"/>
  <c r="Z466" i="12"/>
  <c r="AA466" i="12"/>
  <c r="Z467" i="12"/>
  <c r="AA467" i="12"/>
  <c r="Z468" i="12"/>
  <c r="AA468" i="12"/>
  <c r="Z469" i="12"/>
  <c r="AA469" i="12"/>
  <c r="Z470" i="12"/>
  <c r="AA470" i="12"/>
  <c r="Z471" i="12"/>
  <c r="AA471" i="12"/>
  <c r="Z472" i="12"/>
  <c r="AA472" i="12"/>
  <c r="Z474" i="12"/>
  <c r="AA474" i="12"/>
  <c r="Z475" i="12"/>
  <c r="AA475" i="12"/>
  <c r="Z476" i="12"/>
  <c r="AA476" i="12"/>
  <c r="Z477" i="12"/>
  <c r="AA477" i="12"/>
  <c r="Z478" i="12"/>
  <c r="AA478" i="12"/>
  <c r="Z479" i="12"/>
  <c r="AA479" i="12"/>
  <c r="Z480" i="12"/>
  <c r="AA480" i="12"/>
  <c r="Z481" i="12"/>
  <c r="AA481" i="12"/>
  <c r="Z482" i="12"/>
  <c r="AA482" i="12"/>
  <c r="Z483" i="12"/>
  <c r="AA483" i="12"/>
  <c r="Z484" i="12"/>
  <c r="AA484" i="12"/>
  <c r="Z486" i="12"/>
  <c r="AA486" i="12"/>
  <c r="Z487" i="12"/>
  <c r="AA487" i="12"/>
  <c r="Z488" i="12"/>
  <c r="AA488" i="12"/>
  <c r="Z489" i="12"/>
  <c r="AA489" i="12"/>
  <c r="Z490" i="12"/>
  <c r="AA490" i="12"/>
  <c r="Z491" i="12"/>
  <c r="AA491" i="12"/>
  <c r="Z492" i="12"/>
  <c r="AA492" i="12"/>
  <c r="Z493" i="12"/>
  <c r="AA493" i="12"/>
  <c r="Z494" i="12"/>
  <c r="AA494" i="12"/>
  <c r="Z495" i="12"/>
  <c r="AA495" i="12"/>
  <c r="Z496" i="12"/>
  <c r="AA496" i="12"/>
  <c r="Z498" i="12"/>
  <c r="AA498" i="12"/>
  <c r="Z499" i="12"/>
  <c r="AA499" i="12"/>
  <c r="Z500" i="12"/>
  <c r="AA500" i="12"/>
  <c r="Z501" i="12"/>
  <c r="AA501" i="12"/>
  <c r="Z502" i="12"/>
  <c r="AA502" i="12"/>
  <c r="Z503" i="12"/>
  <c r="AA503" i="12"/>
  <c r="Z504" i="12"/>
  <c r="AA504" i="12"/>
  <c r="Z505" i="12"/>
  <c r="AA505" i="12"/>
  <c r="Z506" i="12"/>
  <c r="AA506" i="12"/>
  <c r="Z507" i="12"/>
  <c r="AA507" i="12"/>
  <c r="Z508" i="12"/>
  <c r="AA508" i="12"/>
  <c r="Z510" i="12"/>
  <c r="AA510" i="12"/>
  <c r="Z511" i="12"/>
  <c r="AA511" i="12"/>
  <c r="Z512" i="12"/>
  <c r="AA512" i="12"/>
  <c r="Z513" i="12"/>
  <c r="AA513" i="12"/>
  <c r="Z514" i="12"/>
  <c r="AA514" i="12"/>
  <c r="Z515" i="12"/>
  <c r="AA515" i="12"/>
  <c r="Z516" i="12"/>
  <c r="AA516" i="12"/>
  <c r="Z517" i="12"/>
  <c r="AA517" i="12"/>
  <c r="Z518" i="12"/>
  <c r="AA518" i="12"/>
  <c r="Z519" i="12"/>
  <c r="AA519" i="12"/>
  <c r="Z520" i="12"/>
  <c r="AA520" i="12"/>
  <c r="Z522" i="12"/>
  <c r="AA522" i="12"/>
  <c r="Z523" i="12"/>
  <c r="AA523" i="12"/>
  <c r="Z524" i="12"/>
  <c r="AA524" i="12"/>
  <c r="Z525" i="12"/>
  <c r="AA525" i="12"/>
  <c r="Z526" i="12"/>
  <c r="AA526" i="12"/>
  <c r="Z527" i="12"/>
  <c r="AA527" i="12"/>
  <c r="Z528" i="12"/>
  <c r="AA528" i="12"/>
  <c r="Z529" i="12"/>
  <c r="AA529" i="12"/>
  <c r="Z530" i="12"/>
  <c r="AA530" i="12"/>
  <c r="Z531" i="12"/>
  <c r="AA531" i="12"/>
  <c r="AA543" i="12"/>
  <c r="AA555" i="12"/>
  <c r="AA567" i="12"/>
  <c r="Z532" i="12"/>
  <c r="AA532" i="12"/>
  <c r="AA544" i="12"/>
  <c r="Z534" i="12"/>
  <c r="AA534" i="12"/>
  <c r="AA546" i="12"/>
  <c r="AA558" i="12"/>
  <c r="AA570" i="12"/>
  <c r="Z535" i="12"/>
  <c r="AA535" i="12"/>
  <c r="AA547" i="12"/>
  <c r="Z536" i="12"/>
  <c r="AA536" i="12"/>
  <c r="AA548" i="12"/>
  <c r="AA560" i="12"/>
  <c r="AA572" i="12"/>
  <c r="Z537" i="12"/>
  <c r="AA537" i="12"/>
  <c r="AA549" i="12"/>
  <c r="Z538" i="12"/>
  <c r="AA538" i="12"/>
  <c r="AA550" i="12"/>
  <c r="AA562" i="12"/>
  <c r="AA574" i="12"/>
  <c r="Z539" i="12"/>
  <c r="AA539" i="12"/>
  <c r="AA551" i="12"/>
  <c r="Z540" i="12"/>
  <c r="AA540" i="12"/>
  <c r="AA552" i="12"/>
  <c r="AA564" i="12"/>
  <c r="AA576" i="12"/>
  <c r="Z541" i="12"/>
  <c r="AA541" i="12"/>
  <c r="AA553" i="12"/>
  <c r="Z542" i="12"/>
  <c r="AA542" i="12"/>
  <c r="AA554" i="12"/>
  <c r="AA566" i="12"/>
  <c r="AA578" i="12"/>
  <c r="Z543" i="12"/>
  <c r="Z555" i="12"/>
  <c r="Z567" i="12"/>
  <c r="Z544" i="12"/>
  <c r="Z556" i="12"/>
  <c r="Z568" i="12"/>
  <c r="AA556" i="12"/>
  <c r="AA568" i="12"/>
  <c r="Z546" i="12"/>
  <c r="Z558" i="12"/>
  <c r="Z570" i="12"/>
  <c r="Z547" i="12"/>
  <c r="Z559" i="12"/>
  <c r="AA559" i="12"/>
  <c r="AA571" i="12"/>
  <c r="Z548" i="12"/>
  <c r="Z560" i="12"/>
  <c r="Z572" i="12"/>
  <c r="Z549" i="12"/>
  <c r="Z561" i="12"/>
  <c r="AA561" i="12"/>
  <c r="AA573" i="12"/>
  <c r="Z550" i="12"/>
  <c r="Z562" i="12"/>
  <c r="Z574" i="12"/>
  <c r="Z551" i="12"/>
  <c r="Z563" i="12"/>
  <c r="AA563" i="12"/>
  <c r="AA575" i="12"/>
  <c r="Z552" i="12"/>
  <c r="Z564" i="12"/>
  <c r="Z576" i="12"/>
  <c r="Z553" i="12"/>
  <c r="Z565" i="12"/>
  <c r="AA565" i="12"/>
  <c r="AA577" i="12"/>
  <c r="Z554" i="12"/>
  <c r="Z566" i="12"/>
  <c r="Z578" i="12"/>
  <c r="AA233" i="12"/>
  <c r="Z233" i="12"/>
  <c r="Z245" i="12"/>
  <c r="V197" i="12"/>
  <c r="K123" i="11"/>
  <c r="K124" i="11"/>
  <c r="K122" i="11"/>
  <c r="K38" i="6"/>
  <c r="K39" i="6"/>
  <c r="K40" i="6"/>
  <c r="K41" i="6"/>
  <c r="K42" i="6"/>
  <c r="K43" i="6"/>
  <c r="K44" i="6"/>
  <c r="K45" i="6"/>
  <c r="K46" i="6"/>
  <c r="K47" i="6"/>
  <c r="K48" i="6"/>
  <c r="K49" i="6"/>
  <c r="J38" i="6"/>
  <c r="J39" i="6"/>
  <c r="J40" i="6"/>
  <c r="J41" i="6"/>
  <c r="J42" i="6"/>
  <c r="J43" i="6"/>
  <c r="J44" i="6"/>
  <c r="J45" i="6"/>
  <c r="J46" i="6"/>
  <c r="J47" i="6"/>
  <c r="J48" i="6"/>
  <c r="J49" i="6"/>
  <c r="I43" i="6"/>
  <c r="I44" i="6"/>
  <c r="I45" i="6"/>
  <c r="I46" i="6"/>
  <c r="I47" i="6"/>
  <c r="I48" i="6"/>
  <c r="I49" i="6"/>
  <c r="H43" i="6"/>
  <c r="H44" i="6"/>
  <c r="H45" i="6"/>
  <c r="H46" i="6"/>
  <c r="H47" i="6"/>
  <c r="H48" i="6"/>
  <c r="H49" i="6"/>
  <c r="G43" i="6"/>
  <c r="G44" i="6"/>
  <c r="G45" i="6"/>
  <c r="G46" i="6"/>
  <c r="G47" i="6"/>
  <c r="G48" i="6"/>
  <c r="G49" i="6"/>
  <c r="F43" i="6"/>
  <c r="F44" i="6"/>
  <c r="F45" i="6"/>
  <c r="F46" i="6"/>
  <c r="F47" i="6"/>
  <c r="F48" i="6"/>
  <c r="F49" i="6"/>
  <c r="E43" i="6"/>
  <c r="E44" i="6"/>
  <c r="E45" i="6"/>
  <c r="E46" i="6"/>
  <c r="E47" i="6"/>
  <c r="E48" i="6"/>
  <c r="E49" i="6"/>
  <c r="D43" i="6"/>
  <c r="D44" i="6"/>
  <c r="D45" i="6"/>
  <c r="D46" i="6"/>
  <c r="D47" i="6"/>
  <c r="D48" i="6"/>
  <c r="D49" i="6"/>
  <c r="C43" i="6"/>
  <c r="C44" i="6"/>
  <c r="C45" i="6"/>
  <c r="C46" i="6"/>
  <c r="C47" i="6"/>
  <c r="C48" i="6"/>
  <c r="C49" i="6"/>
  <c r="B43" i="6"/>
  <c r="B44" i="6"/>
  <c r="B45" i="6"/>
  <c r="B46" i="6"/>
  <c r="B47" i="6"/>
  <c r="B48" i="6"/>
  <c r="B49" i="6"/>
  <c r="A33" i="6"/>
  <c r="A34" i="6"/>
  <c r="A35" i="6"/>
  <c r="A36" i="6"/>
  <c r="A37" i="6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70" i="11"/>
  <c r="A472" i="11"/>
  <c r="A474" i="11"/>
  <c r="A476" i="11"/>
  <c r="A478" i="11"/>
  <c r="A480" i="11"/>
  <c r="F22" i="12"/>
  <c r="F23" i="12"/>
  <c r="F24" i="12"/>
  <c r="F25" i="12"/>
  <c r="F26" i="12"/>
  <c r="F21" i="12"/>
  <c r="D8" i="12"/>
  <c r="D9" i="12"/>
  <c r="D10" i="12"/>
  <c r="D11" i="12"/>
  <c r="D12" i="12"/>
  <c r="D13" i="12"/>
  <c r="D14" i="12"/>
  <c r="E14" i="12"/>
  <c r="I148" i="12"/>
  <c r="I149" i="12"/>
  <c r="I150" i="12"/>
  <c r="I151" i="12"/>
  <c r="I152" i="12"/>
  <c r="I153" i="12"/>
  <c r="I154" i="12"/>
  <c r="I155" i="12"/>
  <c r="I156" i="12"/>
  <c r="I157" i="12"/>
  <c r="I158" i="12"/>
  <c r="A160" i="12"/>
  <c r="A172" i="12"/>
  <c r="A184" i="12"/>
  <c r="A196" i="12"/>
  <c r="A208" i="12"/>
  <c r="A220" i="12"/>
  <c r="A232" i="12"/>
  <c r="A244" i="12"/>
  <c r="A256" i="12"/>
  <c r="A268" i="12"/>
  <c r="A280" i="12"/>
  <c r="A292" i="12"/>
  <c r="A304" i="12"/>
  <c r="A316" i="12"/>
  <c r="A328" i="12"/>
  <c r="A340" i="12"/>
  <c r="A352" i="12"/>
  <c r="A364" i="12"/>
  <c r="A376" i="12"/>
  <c r="A388" i="12"/>
  <c r="A400" i="12"/>
  <c r="A412" i="12"/>
  <c r="A424" i="12"/>
  <c r="A436" i="12"/>
  <c r="A448" i="12"/>
  <c r="A460" i="12"/>
  <c r="A472" i="12"/>
  <c r="A484" i="12"/>
  <c r="A496" i="12"/>
  <c r="A508" i="12"/>
  <c r="A520" i="12"/>
  <c r="A532" i="12"/>
  <c r="A544" i="12"/>
  <c r="A161" i="12"/>
  <c r="A162" i="12"/>
  <c r="A174" i="12"/>
  <c r="A186" i="12"/>
  <c r="A198" i="12"/>
  <c r="A210" i="12"/>
  <c r="A222" i="12"/>
  <c r="A234" i="12"/>
  <c r="A246" i="12"/>
  <c r="A258" i="12"/>
  <c r="A270" i="12"/>
  <c r="A282" i="12"/>
  <c r="A294" i="12"/>
  <c r="A306" i="12"/>
  <c r="A318" i="12"/>
  <c r="A330" i="12"/>
  <c r="A342" i="12"/>
  <c r="A354" i="12"/>
  <c r="A366" i="12"/>
  <c r="A378" i="12"/>
  <c r="A390" i="12"/>
  <c r="A402" i="12"/>
  <c r="A414" i="12"/>
  <c r="A426" i="12"/>
  <c r="A438" i="12"/>
  <c r="A450" i="12"/>
  <c r="A462" i="12"/>
  <c r="A474" i="12"/>
  <c r="A486" i="12"/>
  <c r="A498" i="12"/>
  <c r="A510" i="12"/>
  <c r="A522" i="12"/>
  <c r="A534" i="12"/>
  <c r="A546" i="12"/>
  <c r="A163" i="12"/>
  <c r="A164" i="12"/>
  <c r="A176" i="12"/>
  <c r="A188" i="12"/>
  <c r="A200" i="12"/>
  <c r="A212" i="12"/>
  <c r="A224" i="12"/>
  <c r="A236" i="12"/>
  <c r="A248" i="12"/>
  <c r="A260" i="12"/>
  <c r="A272" i="12"/>
  <c r="A284" i="12"/>
  <c r="A296" i="12"/>
  <c r="A308" i="12"/>
  <c r="A320" i="12"/>
  <c r="A332" i="12"/>
  <c r="A344" i="12"/>
  <c r="A356" i="12"/>
  <c r="A368" i="12"/>
  <c r="A380" i="12"/>
  <c r="A392" i="12"/>
  <c r="A404" i="12"/>
  <c r="A416" i="12"/>
  <c r="A428" i="12"/>
  <c r="A440" i="12"/>
  <c r="A452" i="12"/>
  <c r="A464" i="12"/>
  <c r="A476" i="12"/>
  <c r="A488" i="12"/>
  <c r="A500" i="12"/>
  <c r="A512" i="12"/>
  <c r="A524" i="12"/>
  <c r="A536" i="12"/>
  <c r="A548" i="12"/>
  <c r="A165" i="12"/>
  <c r="A166" i="12"/>
  <c r="A178" i="12"/>
  <c r="A190" i="12"/>
  <c r="A202" i="12"/>
  <c r="A214" i="12"/>
  <c r="A226" i="12"/>
  <c r="A238" i="12"/>
  <c r="A250" i="12"/>
  <c r="A262" i="12"/>
  <c r="A274" i="12"/>
  <c r="A286" i="12"/>
  <c r="A298" i="12"/>
  <c r="A310" i="12"/>
  <c r="A322" i="12"/>
  <c r="A334" i="12"/>
  <c r="A346" i="12"/>
  <c r="A358" i="12"/>
  <c r="A370" i="12"/>
  <c r="A382" i="12"/>
  <c r="A394" i="12"/>
  <c r="A406" i="12"/>
  <c r="A418" i="12"/>
  <c r="A430" i="12"/>
  <c r="A442" i="12"/>
  <c r="A454" i="12"/>
  <c r="A466" i="12"/>
  <c r="A478" i="12"/>
  <c r="A490" i="12"/>
  <c r="A502" i="12"/>
  <c r="A514" i="12"/>
  <c r="A526" i="12"/>
  <c r="A538" i="12"/>
  <c r="A550" i="12"/>
  <c r="A167" i="12"/>
  <c r="A168" i="12"/>
  <c r="A180" i="12"/>
  <c r="A192" i="12"/>
  <c r="A204" i="12"/>
  <c r="A216" i="12"/>
  <c r="A228" i="12"/>
  <c r="A240" i="12"/>
  <c r="A252" i="12"/>
  <c r="A264" i="12"/>
  <c r="A276" i="12"/>
  <c r="A288" i="12"/>
  <c r="A300" i="12"/>
  <c r="A312" i="12"/>
  <c r="A324" i="12"/>
  <c r="A336" i="12"/>
  <c r="A348" i="12"/>
  <c r="A360" i="12"/>
  <c r="A372" i="12"/>
  <c r="A384" i="12"/>
  <c r="A396" i="12"/>
  <c r="A408" i="12"/>
  <c r="A420" i="12"/>
  <c r="A432" i="12"/>
  <c r="A444" i="12"/>
  <c r="A456" i="12"/>
  <c r="A468" i="12"/>
  <c r="A480" i="12"/>
  <c r="A492" i="12"/>
  <c r="A504" i="12"/>
  <c r="A516" i="12"/>
  <c r="A528" i="12"/>
  <c r="A540" i="12"/>
  <c r="A552" i="12"/>
  <c r="A169" i="12"/>
  <c r="A170" i="12"/>
  <c r="A182" i="12"/>
  <c r="A194" i="12"/>
  <c r="A206" i="12"/>
  <c r="A218" i="12"/>
  <c r="A230" i="12"/>
  <c r="A242" i="12"/>
  <c r="A254" i="12"/>
  <c r="A266" i="12"/>
  <c r="A278" i="12"/>
  <c r="A290" i="12"/>
  <c r="A302" i="12"/>
  <c r="A314" i="12"/>
  <c r="A326" i="12"/>
  <c r="A338" i="12"/>
  <c r="A350" i="12"/>
  <c r="A362" i="12"/>
  <c r="A374" i="12"/>
  <c r="A386" i="12"/>
  <c r="A398" i="12"/>
  <c r="A410" i="12"/>
  <c r="A422" i="12"/>
  <c r="A434" i="12"/>
  <c r="A446" i="12"/>
  <c r="A458" i="12"/>
  <c r="A470" i="12"/>
  <c r="A482" i="12"/>
  <c r="A494" i="12"/>
  <c r="A506" i="12"/>
  <c r="A518" i="12"/>
  <c r="A530" i="12"/>
  <c r="A542" i="12"/>
  <c r="A554" i="12"/>
  <c r="A173" i="12"/>
  <c r="A185" i="12"/>
  <c r="A197" i="12"/>
  <c r="A209" i="12"/>
  <c r="A221" i="12"/>
  <c r="A233" i="12"/>
  <c r="A245" i="12"/>
  <c r="A257" i="12"/>
  <c r="A269" i="12"/>
  <c r="A281" i="12"/>
  <c r="A293" i="12"/>
  <c r="A305" i="12"/>
  <c r="A317" i="12"/>
  <c r="A329" i="12"/>
  <c r="A341" i="12"/>
  <c r="A353" i="12"/>
  <c r="A365" i="12"/>
  <c r="A377" i="12"/>
  <c r="A389" i="12"/>
  <c r="A401" i="12"/>
  <c r="A413" i="12"/>
  <c r="A425" i="12"/>
  <c r="A437" i="12"/>
  <c r="A449" i="12"/>
  <c r="A461" i="12"/>
  <c r="A473" i="12"/>
  <c r="A485" i="12"/>
  <c r="A497" i="12"/>
  <c r="A509" i="12"/>
  <c r="A521" i="12"/>
  <c r="A533" i="12"/>
  <c r="A545" i="12"/>
  <c r="A175" i="12"/>
  <c r="A187" i="12"/>
  <c r="A199" i="12"/>
  <c r="A211" i="12"/>
  <c r="A223" i="12"/>
  <c r="A235" i="12"/>
  <c r="A247" i="12"/>
  <c r="A259" i="12"/>
  <c r="A271" i="12"/>
  <c r="A283" i="12"/>
  <c r="A295" i="12"/>
  <c r="A307" i="12"/>
  <c r="A319" i="12"/>
  <c r="A331" i="12"/>
  <c r="A343" i="12"/>
  <c r="A355" i="12"/>
  <c r="A367" i="12"/>
  <c r="A379" i="12"/>
  <c r="A391" i="12"/>
  <c r="A403" i="12"/>
  <c r="A415" i="12"/>
  <c r="A427" i="12"/>
  <c r="A439" i="12"/>
  <c r="A451" i="12"/>
  <c r="A463" i="12"/>
  <c r="A475" i="12"/>
  <c r="A487" i="12"/>
  <c r="A499" i="12"/>
  <c r="A511" i="12"/>
  <c r="A523" i="12"/>
  <c r="A535" i="12"/>
  <c r="A547" i="12"/>
  <c r="A177" i="12"/>
  <c r="A189" i="12"/>
  <c r="A201" i="12"/>
  <c r="A213" i="12"/>
  <c r="A225" i="12"/>
  <c r="A237" i="12"/>
  <c r="A249" i="12"/>
  <c r="A261" i="12"/>
  <c r="A273" i="12"/>
  <c r="A285" i="12"/>
  <c r="A297" i="12"/>
  <c r="A309" i="12"/>
  <c r="A321" i="12"/>
  <c r="A333" i="12"/>
  <c r="A345" i="12"/>
  <c r="A357" i="12"/>
  <c r="A369" i="12"/>
  <c r="A381" i="12"/>
  <c r="A393" i="12"/>
  <c r="A405" i="12"/>
  <c r="A417" i="12"/>
  <c r="A429" i="12"/>
  <c r="A441" i="12"/>
  <c r="A453" i="12"/>
  <c r="A465" i="12"/>
  <c r="A477" i="12"/>
  <c r="A489" i="12"/>
  <c r="A501" i="12"/>
  <c r="A513" i="12"/>
  <c r="A525" i="12"/>
  <c r="A537" i="12"/>
  <c r="A549" i="12"/>
  <c r="A179" i="12"/>
  <c r="A191" i="12"/>
  <c r="A203" i="12"/>
  <c r="A215" i="12"/>
  <c r="A227" i="12"/>
  <c r="A239" i="12"/>
  <c r="A251" i="12"/>
  <c r="A263" i="12"/>
  <c r="A275" i="12"/>
  <c r="A287" i="12"/>
  <c r="A299" i="12"/>
  <c r="A311" i="12"/>
  <c r="A323" i="12"/>
  <c r="A335" i="12"/>
  <c r="A347" i="12"/>
  <c r="A359" i="12"/>
  <c r="A371" i="12"/>
  <c r="A383" i="12"/>
  <c r="A395" i="12"/>
  <c r="A407" i="12"/>
  <c r="A419" i="12"/>
  <c r="A431" i="12"/>
  <c r="A443" i="12"/>
  <c r="A455" i="12"/>
  <c r="A467" i="12"/>
  <c r="A479" i="12"/>
  <c r="A491" i="12"/>
  <c r="A503" i="12"/>
  <c r="A515" i="12"/>
  <c r="A527" i="12"/>
  <c r="A539" i="12"/>
  <c r="A551" i="12"/>
  <c r="A181" i="12"/>
  <c r="A193" i="12"/>
  <c r="A205" i="12"/>
  <c r="A217" i="12"/>
  <c r="A229" i="12"/>
  <c r="A241" i="12"/>
  <c r="A253" i="12"/>
  <c r="A265" i="12"/>
  <c r="A277" i="12"/>
  <c r="A289" i="12"/>
  <c r="A301" i="12"/>
  <c r="A313" i="12"/>
  <c r="A325" i="12"/>
  <c r="A337" i="12"/>
  <c r="A349" i="12"/>
  <c r="A361" i="12"/>
  <c r="A373" i="12"/>
  <c r="A385" i="12"/>
  <c r="A397" i="12"/>
  <c r="A409" i="12"/>
  <c r="A421" i="12"/>
  <c r="A433" i="12"/>
  <c r="A445" i="12"/>
  <c r="A457" i="12"/>
  <c r="A469" i="12"/>
  <c r="A481" i="12"/>
  <c r="A493" i="12"/>
  <c r="A505" i="12"/>
  <c r="A517" i="12"/>
  <c r="A529" i="12"/>
  <c r="A541" i="12"/>
  <c r="A553" i="12"/>
  <c r="A159" i="12"/>
  <c r="A171" i="12"/>
  <c r="A183" i="12"/>
  <c r="A195" i="12"/>
  <c r="A207" i="12"/>
  <c r="A219" i="12"/>
  <c r="A231" i="12"/>
  <c r="A243" i="12"/>
  <c r="A255" i="12"/>
  <c r="A267" i="12"/>
  <c r="A279" i="12"/>
  <c r="A291" i="12"/>
  <c r="A303" i="12"/>
  <c r="A315" i="12"/>
  <c r="A327" i="12"/>
  <c r="A339" i="12"/>
  <c r="A351" i="12"/>
  <c r="A363" i="12"/>
  <c r="A375" i="12"/>
  <c r="A387" i="12"/>
  <c r="A399" i="12"/>
  <c r="A411" i="12"/>
  <c r="A423" i="12"/>
  <c r="A435" i="12"/>
  <c r="A447" i="12"/>
  <c r="A459" i="12"/>
  <c r="A471" i="12"/>
  <c r="A483" i="12"/>
  <c r="A495" i="12"/>
  <c r="A507" i="12"/>
  <c r="A519" i="12"/>
  <c r="A531" i="12"/>
  <c r="A543" i="12"/>
  <c r="B374" i="11"/>
  <c r="B375" i="11"/>
  <c r="B376" i="11"/>
  <c r="B377" i="11"/>
  <c r="B378" i="11"/>
  <c r="B379" i="11"/>
  <c r="B380" i="11"/>
  <c r="B381" i="11"/>
  <c r="B382" i="11"/>
  <c r="B383" i="11"/>
  <c r="B384" i="11"/>
  <c r="B385" i="11"/>
  <c r="B386" i="11"/>
  <c r="B387" i="11"/>
  <c r="B388" i="11"/>
  <c r="B389" i="11"/>
  <c r="B390" i="11"/>
  <c r="B391" i="11"/>
  <c r="B392" i="11"/>
  <c r="B393" i="11"/>
  <c r="B394" i="11"/>
  <c r="B395" i="11"/>
  <c r="B396" i="11"/>
  <c r="B397" i="11"/>
  <c r="B398" i="11"/>
  <c r="B399" i="11"/>
  <c r="B400" i="11"/>
  <c r="B401" i="11"/>
  <c r="B402" i="11"/>
  <c r="B403" i="11"/>
  <c r="B404" i="11"/>
  <c r="B405" i="11"/>
  <c r="B406" i="11"/>
  <c r="B407" i="11"/>
  <c r="B408" i="11"/>
  <c r="B409" i="11"/>
  <c r="B410" i="11"/>
  <c r="B411" i="11"/>
  <c r="B412" i="11"/>
  <c r="B413" i="11"/>
  <c r="B414" i="11"/>
  <c r="B415" i="11"/>
  <c r="B416" i="11"/>
  <c r="B417" i="11"/>
  <c r="B418" i="11"/>
  <c r="B419" i="11"/>
  <c r="B420" i="11"/>
  <c r="B421" i="11"/>
  <c r="B422" i="11"/>
  <c r="B423" i="11"/>
  <c r="B424" i="11"/>
  <c r="B425" i="11"/>
  <c r="B426" i="11"/>
  <c r="B427" i="11"/>
  <c r="B428" i="11"/>
  <c r="B429" i="11"/>
  <c r="B430" i="11"/>
  <c r="B431" i="11"/>
  <c r="B432" i="11"/>
  <c r="B433" i="11"/>
  <c r="B434" i="11"/>
  <c r="B435" i="11"/>
  <c r="B436" i="11"/>
  <c r="B437" i="11"/>
  <c r="B438" i="11"/>
  <c r="B439" i="11"/>
  <c r="B440" i="11"/>
  <c r="B441" i="11"/>
  <c r="B442" i="11"/>
  <c r="B443" i="11"/>
  <c r="B444" i="11"/>
  <c r="B445" i="11"/>
  <c r="B446" i="11"/>
  <c r="B447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B460" i="11"/>
  <c r="B461" i="11"/>
  <c r="B462" i="11"/>
  <c r="B463" i="11"/>
  <c r="B464" i="11"/>
  <c r="B465" i="11"/>
  <c r="B466" i="11"/>
  <c r="B467" i="11"/>
  <c r="B468" i="11"/>
  <c r="B469" i="11"/>
  <c r="B470" i="11"/>
  <c r="B471" i="11"/>
  <c r="B472" i="11"/>
  <c r="B473" i="11"/>
  <c r="B474" i="11"/>
  <c r="B475" i="11"/>
  <c r="B476" i="11"/>
  <c r="B477" i="11"/>
  <c r="B478" i="11"/>
  <c r="B479" i="11"/>
  <c r="B480" i="11"/>
  <c r="B481" i="11"/>
  <c r="B482" i="11"/>
  <c r="B483" i="11"/>
  <c r="B484" i="11"/>
  <c r="B485" i="11"/>
  <c r="B486" i="11"/>
  <c r="B487" i="11"/>
  <c r="B488" i="11"/>
  <c r="B489" i="11"/>
  <c r="B490" i="11"/>
  <c r="B491" i="11"/>
  <c r="B492" i="11"/>
  <c r="B493" i="11"/>
  <c r="G375" i="11"/>
  <c r="G387" i="11"/>
  <c r="G399" i="11"/>
  <c r="G411" i="11"/>
  <c r="G423" i="11"/>
  <c r="G435" i="11"/>
  <c r="G447" i="11"/>
  <c r="G459" i="11"/>
  <c r="G471" i="11"/>
  <c r="G483" i="11"/>
  <c r="G495" i="11"/>
  <c r="G507" i="11"/>
  <c r="G376" i="11"/>
  <c r="G388" i="11"/>
  <c r="G400" i="11"/>
  <c r="G412" i="11"/>
  <c r="G424" i="11"/>
  <c r="G436" i="11"/>
  <c r="G448" i="11"/>
  <c r="G460" i="11"/>
  <c r="G472" i="11"/>
  <c r="G484" i="11"/>
  <c r="G496" i="11"/>
  <c r="G508" i="11"/>
  <c r="G377" i="11"/>
  <c r="G389" i="11"/>
  <c r="G401" i="11"/>
  <c r="G413" i="11"/>
  <c r="G425" i="11"/>
  <c r="G437" i="11"/>
  <c r="G449" i="11"/>
  <c r="G461" i="11"/>
  <c r="G473" i="11"/>
  <c r="G485" i="11"/>
  <c r="G497" i="11"/>
  <c r="G509" i="11"/>
  <c r="G378" i="11"/>
  <c r="G379" i="11"/>
  <c r="G391" i="11"/>
  <c r="G403" i="11"/>
  <c r="G415" i="11"/>
  <c r="G427" i="11"/>
  <c r="G439" i="11"/>
  <c r="G451" i="11"/>
  <c r="G463" i="11"/>
  <c r="G475" i="11"/>
  <c r="G487" i="11"/>
  <c r="G499" i="11"/>
  <c r="G511" i="11"/>
  <c r="G380" i="11"/>
  <c r="G392" i="11"/>
  <c r="G404" i="11"/>
  <c r="G416" i="11"/>
  <c r="G428" i="11"/>
  <c r="G440" i="11"/>
  <c r="G452" i="11"/>
  <c r="G464" i="11"/>
  <c r="G476" i="11"/>
  <c r="G488" i="11"/>
  <c r="G500" i="11"/>
  <c r="G512" i="11"/>
  <c r="G381" i="11"/>
  <c r="G393" i="11"/>
  <c r="G405" i="11"/>
  <c r="G417" i="11"/>
  <c r="G429" i="11"/>
  <c r="G441" i="11"/>
  <c r="G453" i="11"/>
  <c r="G465" i="11"/>
  <c r="G477" i="11"/>
  <c r="G489" i="11"/>
  <c r="G501" i="11"/>
  <c r="G513" i="11"/>
  <c r="G382" i="11"/>
  <c r="G383" i="11"/>
  <c r="G395" i="11"/>
  <c r="G407" i="11"/>
  <c r="G419" i="11"/>
  <c r="G431" i="11"/>
  <c r="G443" i="11"/>
  <c r="G455" i="11"/>
  <c r="G467" i="11"/>
  <c r="G479" i="11"/>
  <c r="G491" i="11"/>
  <c r="G503" i="11"/>
  <c r="G515" i="11"/>
  <c r="G384" i="11"/>
  <c r="G396" i="11"/>
  <c r="G408" i="11"/>
  <c r="G420" i="11"/>
  <c r="G432" i="11"/>
  <c r="G444" i="11"/>
  <c r="G456" i="11"/>
  <c r="G468" i="11"/>
  <c r="G480" i="11"/>
  <c r="G492" i="11"/>
  <c r="G504" i="11"/>
  <c r="G516" i="11"/>
  <c r="G385" i="11"/>
  <c r="G397" i="11"/>
  <c r="G409" i="11"/>
  <c r="G421" i="11"/>
  <c r="G433" i="11"/>
  <c r="G445" i="11"/>
  <c r="G457" i="11"/>
  <c r="G469" i="11"/>
  <c r="G481" i="11"/>
  <c r="G493" i="11"/>
  <c r="G505" i="11"/>
  <c r="G517" i="11"/>
  <c r="G374" i="11"/>
  <c r="G386" i="11"/>
  <c r="G398" i="11"/>
  <c r="G410" i="11"/>
  <c r="G422" i="11"/>
  <c r="G434" i="11"/>
  <c r="G446" i="11"/>
  <c r="G458" i="11"/>
  <c r="G470" i="11"/>
  <c r="G482" i="11"/>
  <c r="G494" i="11"/>
  <c r="G506" i="11"/>
  <c r="G390" i="11"/>
  <c r="G402" i="11"/>
  <c r="G414" i="11"/>
  <c r="G426" i="11"/>
  <c r="G438" i="11"/>
  <c r="G450" i="11"/>
  <c r="G462" i="11"/>
  <c r="G474" i="11"/>
  <c r="G486" i="11"/>
  <c r="G498" i="11"/>
  <c r="G510" i="11"/>
  <c r="G394" i="11"/>
  <c r="G406" i="11"/>
  <c r="G418" i="11"/>
  <c r="G430" i="11"/>
  <c r="G442" i="11"/>
  <c r="G454" i="11"/>
  <c r="G466" i="11"/>
  <c r="G478" i="11"/>
  <c r="G490" i="11"/>
  <c r="G502" i="11"/>
  <c r="G514" i="11"/>
  <c r="K146" i="11"/>
  <c r="K158" i="11"/>
  <c r="K170" i="11"/>
  <c r="K182" i="11"/>
  <c r="K194" i="11"/>
  <c r="K206" i="11"/>
  <c r="K218" i="11"/>
  <c r="K230" i="11"/>
  <c r="K242" i="11"/>
  <c r="K254" i="11"/>
  <c r="K266" i="11"/>
  <c r="K278" i="11"/>
  <c r="K290" i="11"/>
  <c r="K302" i="11"/>
  <c r="K314" i="11"/>
  <c r="K326" i="11"/>
  <c r="K338" i="11"/>
  <c r="K350" i="11"/>
  <c r="K362" i="11"/>
  <c r="K374" i="11"/>
  <c r="K386" i="11"/>
  <c r="K398" i="11"/>
  <c r="K410" i="11"/>
  <c r="K422" i="11"/>
  <c r="K434" i="11"/>
  <c r="K446" i="11"/>
  <c r="K458" i="11"/>
  <c r="K470" i="11"/>
  <c r="K482" i="11"/>
  <c r="K494" i="11"/>
  <c r="L146" i="11"/>
  <c r="L158" i="11"/>
  <c r="L170" i="11"/>
  <c r="L182" i="11"/>
  <c r="L194" i="11"/>
  <c r="L206" i="11"/>
  <c r="L218" i="11"/>
  <c r="L230" i="11"/>
  <c r="L242" i="11"/>
  <c r="L254" i="11"/>
  <c r="L266" i="11"/>
  <c r="L278" i="11"/>
  <c r="L290" i="11"/>
  <c r="L302" i="11"/>
  <c r="L314" i="11"/>
  <c r="L326" i="11"/>
  <c r="L338" i="11"/>
  <c r="L350" i="11"/>
  <c r="L362" i="11"/>
  <c r="L374" i="11"/>
  <c r="L386" i="11"/>
  <c r="L398" i="11"/>
  <c r="L410" i="11"/>
  <c r="L422" i="11"/>
  <c r="L434" i="11"/>
  <c r="L446" i="11"/>
  <c r="L458" i="11"/>
  <c r="L470" i="11"/>
  <c r="L482" i="11"/>
  <c r="L494" i="11"/>
  <c r="K147" i="11"/>
  <c r="K159" i="11"/>
  <c r="K171" i="11"/>
  <c r="K183" i="11"/>
  <c r="K195" i="11"/>
  <c r="K207" i="11"/>
  <c r="K219" i="11"/>
  <c r="K231" i="11"/>
  <c r="K243" i="11"/>
  <c r="K255" i="11"/>
  <c r="K267" i="11"/>
  <c r="K279" i="11"/>
  <c r="K291" i="11"/>
  <c r="K303" i="11"/>
  <c r="K315" i="11"/>
  <c r="K327" i="11"/>
  <c r="K339" i="11"/>
  <c r="K351" i="11"/>
  <c r="K363" i="11"/>
  <c r="K375" i="11"/>
  <c r="K387" i="11"/>
  <c r="K399" i="11"/>
  <c r="K411" i="11"/>
  <c r="K423" i="11"/>
  <c r="K435" i="11"/>
  <c r="K447" i="11"/>
  <c r="K459" i="11"/>
  <c r="K471" i="11"/>
  <c r="K483" i="11"/>
  <c r="K495" i="11"/>
  <c r="L147" i="11"/>
  <c r="L159" i="11"/>
  <c r="L171" i="11"/>
  <c r="L183" i="11"/>
  <c r="L195" i="11"/>
  <c r="L207" i="11"/>
  <c r="L219" i="11"/>
  <c r="L231" i="11"/>
  <c r="L243" i="11"/>
  <c r="L255" i="11"/>
  <c r="L267" i="11"/>
  <c r="L279" i="11"/>
  <c r="L291" i="11"/>
  <c r="L303" i="11"/>
  <c r="L315" i="11"/>
  <c r="L327" i="11"/>
  <c r="L339" i="11"/>
  <c r="L351" i="11"/>
  <c r="L363" i="11"/>
  <c r="L375" i="11"/>
  <c r="L387" i="11"/>
  <c r="L399" i="11"/>
  <c r="L411" i="11"/>
  <c r="L423" i="11"/>
  <c r="L435" i="11"/>
  <c r="L447" i="11"/>
  <c r="L459" i="11"/>
  <c r="L471" i="11"/>
  <c r="L483" i="11"/>
  <c r="L495" i="11"/>
  <c r="K148" i="11"/>
  <c r="K160" i="11"/>
  <c r="K172" i="11"/>
  <c r="K184" i="11"/>
  <c r="K196" i="11"/>
  <c r="K208" i="11"/>
  <c r="K220" i="11"/>
  <c r="K232" i="11"/>
  <c r="K244" i="11"/>
  <c r="K256" i="11"/>
  <c r="K268" i="11"/>
  <c r="K280" i="11"/>
  <c r="K292" i="11"/>
  <c r="K304" i="11"/>
  <c r="K316" i="11"/>
  <c r="K328" i="11"/>
  <c r="K340" i="11"/>
  <c r="K352" i="11"/>
  <c r="K364" i="11"/>
  <c r="K376" i="11"/>
  <c r="K388" i="11"/>
  <c r="K400" i="11"/>
  <c r="K412" i="11"/>
  <c r="K424" i="11"/>
  <c r="K436" i="11"/>
  <c r="K448" i="11"/>
  <c r="K460" i="11"/>
  <c r="K472" i="11"/>
  <c r="K484" i="11"/>
  <c r="K496" i="11"/>
  <c r="L148" i="11"/>
  <c r="L160" i="11"/>
  <c r="L172" i="11"/>
  <c r="L184" i="11"/>
  <c r="L196" i="11"/>
  <c r="L208" i="11"/>
  <c r="L220" i="11"/>
  <c r="L232" i="11"/>
  <c r="L244" i="11"/>
  <c r="L256" i="11"/>
  <c r="L268" i="11"/>
  <c r="L280" i="11"/>
  <c r="L292" i="11"/>
  <c r="L304" i="11"/>
  <c r="L316" i="11"/>
  <c r="L328" i="11"/>
  <c r="L340" i="11"/>
  <c r="L352" i="11"/>
  <c r="L364" i="11"/>
  <c r="L376" i="11"/>
  <c r="L388" i="11"/>
  <c r="L400" i="11"/>
  <c r="L412" i="11"/>
  <c r="L424" i="11"/>
  <c r="L436" i="11"/>
  <c r="L448" i="11"/>
  <c r="L460" i="11"/>
  <c r="L472" i="11"/>
  <c r="L484" i="11"/>
  <c r="L496" i="11"/>
  <c r="K149" i="11"/>
  <c r="K161" i="11"/>
  <c r="K173" i="11"/>
  <c r="K185" i="11"/>
  <c r="K197" i="11"/>
  <c r="K209" i="11"/>
  <c r="K221" i="11"/>
  <c r="K233" i="11"/>
  <c r="K245" i="11"/>
  <c r="K257" i="11"/>
  <c r="K269" i="11"/>
  <c r="K281" i="11"/>
  <c r="K293" i="11"/>
  <c r="K305" i="11"/>
  <c r="K317" i="11"/>
  <c r="K329" i="11"/>
  <c r="K341" i="11"/>
  <c r="K353" i="11"/>
  <c r="K365" i="11"/>
  <c r="K377" i="11"/>
  <c r="K389" i="11"/>
  <c r="K401" i="11"/>
  <c r="K413" i="11"/>
  <c r="K425" i="11"/>
  <c r="K437" i="11"/>
  <c r="K449" i="11"/>
  <c r="K461" i="11"/>
  <c r="K473" i="11"/>
  <c r="K485" i="11"/>
  <c r="K497" i="11"/>
  <c r="L149" i="11"/>
  <c r="L161" i="11"/>
  <c r="L173" i="11"/>
  <c r="L185" i="11"/>
  <c r="L197" i="11"/>
  <c r="L209" i="11"/>
  <c r="L221" i="11"/>
  <c r="L233" i="11"/>
  <c r="L245" i="11"/>
  <c r="L257" i="11"/>
  <c r="L269" i="11"/>
  <c r="L281" i="11"/>
  <c r="L293" i="11"/>
  <c r="L305" i="11"/>
  <c r="L317" i="11"/>
  <c r="L329" i="11"/>
  <c r="L341" i="11"/>
  <c r="L353" i="11"/>
  <c r="L365" i="11"/>
  <c r="L377" i="11"/>
  <c r="L389" i="11"/>
  <c r="L401" i="11"/>
  <c r="L413" i="11"/>
  <c r="L425" i="11"/>
  <c r="L437" i="11"/>
  <c r="L449" i="11"/>
  <c r="L461" i="11"/>
  <c r="L473" i="11"/>
  <c r="L485" i="11"/>
  <c r="L497" i="11"/>
  <c r="K150" i="11"/>
  <c r="K162" i="11"/>
  <c r="K174" i="11"/>
  <c r="K186" i="11"/>
  <c r="K198" i="11"/>
  <c r="K210" i="11"/>
  <c r="K222" i="11"/>
  <c r="K234" i="11"/>
  <c r="K246" i="11"/>
  <c r="K258" i="11"/>
  <c r="K270" i="11"/>
  <c r="K282" i="11"/>
  <c r="K294" i="11"/>
  <c r="K306" i="11"/>
  <c r="K318" i="11"/>
  <c r="K330" i="11"/>
  <c r="K342" i="11"/>
  <c r="K354" i="11"/>
  <c r="K366" i="11"/>
  <c r="K378" i="11"/>
  <c r="K390" i="11"/>
  <c r="K402" i="11"/>
  <c r="K414" i="11"/>
  <c r="K426" i="11"/>
  <c r="K438" i="11"/>
  <c r="K450" i="11"/>
  <c r="K462" i="11"/>
  <c r="K474" i="11"/>
  <c r="K486" i="11"/>
  <c r="K498" i="11"/>
  <c r="L150" i="11"/>
  <c r="L162" i="11"/>
  <c r="L174" i="11"/>
  <c r="L186" i="11"/>
  <c r="L198" i="11"/>
  <c r="L210" i="11"/>
  <c r="L222" i="11"/>
  <c r="L234" i="11"/>
  <c r="L246" i="11"/>
  <c r="L258" i="11"/>
  <c r="L270" i="11"/>
  <c r="L282" i="11"/>
  <c r="L294" i="11"/>
  <c r="L306" i="11"/>
  <c r="L318" i="11"/>
  <c r="L330" i="11"/>
  <c r="L342" i="11"/>
  <c r="L354" i="11"/>
  <c r="L366" i="11"/>
  <c r="L378" i="11"/>
  <c r="L390" i="11"/>
  <c r="L402" i="11"/>
  <c r="L414" i="11"/>
  <c r="L426" i="11"/>
  <c r="L438" i="11"/>
  <c r="L450" i="11"/>
  <c r="L462" i="11"/>
  <c r="L474" i="11"/>
  <c r="L486" i="11"/>
  <c r="L498" i="11"/>
  <c r="K151" i="11"/>
  <c r="K163" i="11"/>
  <c r="K175" i="11"/>
  <c r="K187" i="11"/>
  <c r="K199" i="11"/>
  <c r="K211" i="11"/>
  <c r="K223" i="11"/>
  <c r="K235" i="11"/>
  <c r="K247" i="11"/>
  <c r="K259" i="11"/>
  <c r="K271" i="11"/>
  <c r="K283" i="11"/>
  <c r="K295" i="11"/>
  <c r="K307" i="11"/>
  <c r="K319" i="11"/>
  <c r="K331" i="11"/>
  <c r="K343" i="11"/>
  <c r="K355" i="11"/>
  <c r="K367" i="11"/>
  <c r="K379" i="11"/>
  <c r="K391" i="11"/>
  <c r="K403" i="11"/>
  <c r="K415" i="11"/>
  <c r="K427" i="11"/>
  <c r="K439" i="11"/>
  <c r="K451" i="11"/>
  <c r="K463" i="11"/>
  <c r="K475" i="11"/>
  <c r="K487" i="11"/>
  <c r="K499" i="11"/>
  <c r="L151" i="11"/>
  <c r="L163" i="11"/>
  <c r="L175" i="11"/>
  <c r="L187" i="11"/>
  <c r="L199" i="11"/>
  <c r="L211" i="11"/>
  <c r="L223" i="11"/>
  <c r="L235" i="11"/>
  <c r="L247" i="11"/>
  <c r="L259" i="11"/>
  <c r="L271" i="11"/>
  <c r="L283" i="11"/>
  <c r="L295" i="11"/>
  <c r="L307" i="11"/>
  <c r="L319" i="11"/>
  <c r="L331" i="11"/>
  <c r="L343" i="11"/>
  <c r="L355" i="11"/>
  <c r="L367" i="11"/>
  <c r="L379" i="11"/>
  <c r="L391" i="11"/>
  <c r="L403" i="11"/>
  <c r="L415" i="11"/>
  <c r="L427" i="11"/>
  <c r="L439" i="11"/>
  <c r="L451" i="11"/>
  <c r="L463" i="11"/>
  <c r="L475" i="11"/>
  <c r="L487" i="11"/>
  <c r="L499" i="11"/>
  <c r="K152" i="11"/>
  <c r="K164" i="11"/>
  <c r="K176" i="11"/>
  <c r="K188" i="11"/>
  <c r="K200" i="11"/>
  <c r="K212" i="11"/>
  <c r="K224" i="11"/>
  <c r="K236" i="11"/>
  <c r="K248" i="11"/>
  <c r="K260" i="11"/>
  <c r="K272" i="11"/>
  <c r="K284" i="11"/>
  <c r="K296" i="11"/>
  <c r="K308" i="11"/>
  <c r="K320" i="11"/>
  <c r="K332" i="11"/>
  <c r="K344" i="11"/>
  <c r="K356" i="11"/>
  <c r="K368" i="11"/>
  <c r="K380" i="11"/>
  <c r="K392" i="11"/>
  <c r="K404" i="11"/>
  <c r="K416" i="11"/>
  <c r="K428" i="11"/>
  <c r="K440" i="11"/>
  <c r="K452" i="11"/>
  <c r="K464" i="11"/>
  <c r="K476" i="11"/>
  <c r="K488" i="11"/>
  <c r="K500" i="11"/>
  <c r="L152" i="11"/>
  <c r="L164" i="11"/>
  <c r="L176" i="11"/>
  <c r="L188" i="11"/>
  <c r="L200" i="11"/>
  <c r="L212" i="11"/>
  <c r="L224" i="11"/>
  <c r="L236" i="11"/>
  <c r="L248" i="11"/>
  <c r="L260" i="11"/>
  <c r="L272" i="11"/>
  <c r="L284" i="11"/>
  <c r="L296" i="11"/>
  <c r="L308" i="11"/>
  <c r="L320" i="11"/>
  <c r="L332" i="11"/>
  <c r="L344" i="11"/>
  <c r="L356" i="11"/>
  <c r="L368" i="11"/>
  <c r="L380" i="11"/>
  <c r="L392" i="11"/>
  <c r="L404" i="11"/>
  <c r="L416" i="11"/>
  <c r="L428" i="11"/>
  <c r="L440" i="11"/>
  <c r="L452" i="11"/>
  <c r="L464" i="11"/>
  <c r="L476" i="11"/>
  <c r="L488" i="11"/>
  <c r="L500" i="11"/>
  <c r="K153" i="11"/>
  <c r="K165" i="11"/>
  <c r="K177" i="11"/>
  <c r="K189" i="11"/>
  <c r="K201" i="11"/>
  <c r="K213" i="11"/>
  <c r="K225" i="11"/>
  <c r="K237" i="11"/>
  <c r="K249" i="11"/>
  <c r="K261" i="11"/>
  <c r="K273" i="11"/>
  <c r="K285" i="11"/>
  <c r="K297" i="11"/>
  <c r="K309" i="11"/>
  <c r="K321" i="11"/>
  <c r="K333" i="11"/>
  <c r="K345" i="11"/>
  <c r="K357" i="11"/>
  <c r="K369" i="11"/>
  <c r="K381" i="11"/>
  <c r="K393" i="11"/>
  <c r="K405" i="11"/>
  <c r="K417" i="11"/>
  <c r="K429" i="11"/>
  <c r="K441" i="11"/>
  <c r="K453" i="11"/>
  <c r="K465" i="11"/>
  <c r="K477" i="11"/>
  <c r="K489" i="11"/>
  <c r="K501" i="11"/>
  <c r="L153" i="11"/>
  <c r="L165" i="11"/>
  <c r="L177" i="11"/>
  <c r="L189" i="11"/>
  <c r="L201" i="11"/>
  <c r="L213" i="11"/>
  <c r="L225" i="11"/>
  <c r="L237" i="11"/>
  <c r="L249" i="11"/>
  <c r="L261" i="11"/>
  <c r="L273" i="11"/>
  <c r="L285" i="11"/>
  <c r="L297" i="11"/>
  <c r="L309" i="11"/>
  <c r="L321" i="11"/>
  <c r="L333" i="11"/>
  <c r="L345" i="11"/>
  <c r="L357" i="11"/>
  <c r="L369" i="11"/>
  <c r="L381" i="11"/>
  <c r="L393" i="11"/>
  <c r="L405" i="11"/>
  <c r="L417" i="11"/>
  <c r="L429" i="11"/>
  <c r="L441" i="11"/>
  <c r="L453" i="11"/>
  <c r="L465" i="11"/>
  <c r="L477" i="11"/>
  <c r="L489" i="11"/>
  <c r="L501" i="11"/>
  <c r="K154" i="11"/>
  <c r="K166" i="11"/>
  <c r="K178" i="11"/>
  <c r="K190" i="11"/>
  <c r="K202" i="11"/>
  <c r="K214" i="11"/>
  <c r="K226" i="11"/>
  <c r="K238" i="11"/>
  <c r="K250" i="11"/>
  <c r="K262" i="11"/>
  <c r="K274" i="11"/>
  <c r="K286" i="11"/>
  <c r="K298" i="11"/>
  <c r="K310" i="11"/>
  <c r="K322" i="11"/>
  <c r="K334" i="11"/>
  <c r="K346" i="11"/>
  <c r="K358" i="11"/>
  <c r="K370" i="11"/>
  <c r="K382" i="11"/>
  <c r="K394" i="11"/>
  <c r="K406" i="11"/>
  <c r="K418" i="11"/>
  <c r="K430" i="11"/>
  <c r="K442" i="11"/>
  <c r="K454" i="11"/>
  <c r="K466" i="11"/>
  <c r="K478" i="11"/>
  <c r="K490" i="11"/>
  <c r="K502" i="11"/>
  <c r="L154" i="11"/>
  <c r="L166" i="11"/>
  <c r="L178" i="11"/>
  <c r="L190" i="11"/>
  <c r="L202" i="11"/>
  <c r="L214" i="11"/>
  <c r="L226" i="11"/>
  <c r="L238" i="11"/>
  <c r="L250" i="11"/>
  <c r="L262" i="11"/>
  <c r="L274" i="11"/>
  <c r="L286" i="11"/>
  <c r="L298" i="11"/>
  <c r="L310" i="11"/>
  <c r="L322" i="11"/>
  <c r="L334" i="11"/>
  <c r="L346" i="11"/>
  <c r="L358" i="11"/>
  <c r="L370" i="11"/>
  <c r="L382" i="11"/>
  <c r="L394" i="11"/>
  <c r="L406" i="11"/>
  <c r="L418" i="11"/>
  <c r="L430" i="11"/>
  <c r="L442" i="11"/>
  <c r="L454" i="11"/>
  <c r="L466" i="11"/>
  <c r="L478" i="11"/>
  <c r="L490" i="11"/>
  <c r="L502" i="11"/>
  <c r="K155" i="11"/>
  <c r="K167" i="11"/>
  <c r="K179" i="11"/>
  <c r="K191" i="11"/>
  <c r="K203" i="11"/>
  <c r="K215" i="11"/>
  <c r="K227" i="11"/>
  <c r="K239" i="11"/>
  <c r="K251" i="11"/>
  <c r="K263" i="11"/>
  <c r="K275" i="11"/>
  <c r="K287" i="11"/>
  <c r="K299" i="11"/>
  <c r="K311" i="11"/>
  <c r="K323" i="11"/>
  <c r="K335" i="11"/>
  <c r="K347" i="11"/>
  <c r="K359" i="11"/>
  <c r="K371" i="11"/>
  <c r="K383" i="11"/>
  <c r="K395" i="11"/>
  <c r="K407" i="11"/>
  <c r="K419" i="11"/>
  <c r="K431" i="11"/>
  <c r="K443" i="11"/>
  <c r="K455" i="11"/>
  <c r="K467" i="11"/>
  <c r="K479" i="11"/>
  <c r="K491" i="11"/>
  <c r="K503" i="11"/>
  <c r="L155" i="11"/>
  <c r="L167" i="11"/>
  <c r="L179" i="11"/>
  <c r="L191" i="11"/>
  <c r="L203" i="11"/>
  <c r="L215" i="11"/>
  <c r="L227" i="11"/>
  <c r="L239" i="11"/>
  <c r="L251" i="11"/>
  <c r="L263" i="11"/>
  <c r="L275" i="11"/>
  <c r="L287" i="11"/>
  <c r="L299" i="11"/>
  <c r="L311" i="11"/>
  <c r="L323" i="11"/>
  <c r="L335" i="11"/>
  <c r="L347" i="11"/>
  <c r="L359" i="11"/>
  <c r="L371" i="11"/>
  <c r="L383" i="11"/>
  <c r="L395" i="11"/>
  <c r="L407" i="11"/>
  <c r="L419" i="11"/>
  <c r="L431" i="11"/>
  <c r="L443" i="11"/>
  <c r="L455" i="11"/>
  <c r="L467" i="11"/>
  <c r="L479" i="11"/>
  <c r="L491" i="11"/>
  <c r="L503" i="11"/>
  <c r="K156" i="11"/>
  <c r="K168" i="11"/>
  <c r="K180" i="11"/>
  <c r="K192" i="11"/>
  <c r="K204" i="11"/>
  <c r="K216" i="11"/>
  <c r="K228" i="11"/>
  <c r="K240" i="11"/>
  <c r="K252" i="11"/>
  <c r="K264" i="11"/>
  <c r="K276" i="11"/>
  <c r="K288" i="11"/>
  <c r="K300" i="11"/>
  <c r="K312" i="11"/>
  <c r="K324" i="11"/>
  <c r="K336" i="11"/>
  <c r="K348" i="11"/>
  <c r="K360" i="11"/>
  <c r="K372" i="11"/>
  <c r="K384" i="11"/>
  <c r="K396" i="11"/>
  <c r="K408" i="11"/>
  <c r="K420" i="11"/>
  <c r="K432" i="11"/>
  <c r="K444" i="11"/>
  <c r="K456" i="11"/>
  <c r="K468" i="11"/>
  <c r="K480" i="11"/>
  <c r="K492" i="11"/>
  <c r="K504" i="11"/>
  <c r="L156" i="11"/>
  <c r="L168" i="11"/>
  <c r="L180" i="11"/>
  <c r="L192" i="11"/>
  <c r="L204" i="11"/>
  <c r="L216" i="11"/>
  <c r="L228" i="11"/>
  <c r="L240" i="11"/>
  <c r="L252" i="11"/>
  <c r="L264" i="11"/>
  <c r="L276" i="11"/>
  <c r="L288" i="11"/>
  <c r="L300" i="11"/>
  <c r="L312" i="11"/>
  <c r="L324" i="11"/>
  <c r="L336" i="11"/>
  <c r="L348" i="11"/>
  <c r="L360" i="11"/>
  <c r="L372" i="11"/>
  <c r="L384" i="11"/>
  <c r="L396" i="11"/>
  <c r="L408" i="11"/>
  <c r="L420" i="11"/>
  <c r="L432" i="11"/>
  <c r="L444" i="11"/>
  <c r="L456" i="11"/>
  <c r="L468" i="11"/>
  <c r="L480" i="11"/>
  <c r="L492" i="11"/>
  <c r="L504" i="11"/>
  <c r="K157" i="11"/>
  <c r="K169" i="11"/>
  <c r="K181" i="11"/>
  <c r="K193" i="11"/>
  <c r="K205" i="11"/>
  <c r="K217" i="11"/>
  <c r="K229" i="11"/>
  <c r="K241" i="11"/>
  <c r="K253" i="11"/>
  <c r="K265" i="11"/>
  <c r="K277" i="11"/>
  <c r="K289" i="11"/>
  <c r="K301" i="11"/>
  <c r="K313" i="11"/>
  <c r="K325" i="11"/>
  <c r="K337" i="11"/>
  <c r="K349" i="11"/>
  <c r="K361" i="11"/>
  <c r="K373" i="11"/>
  <c r="K385" i="11"/>
  <c r="K397" i="11"/>
  <c r="K409" i="11"/>
  <c r="K421" i="11"/>
  <c r="K433" i="11"/>
  <c r="K445" i="11"/>
  <c r="K457" i="11"/>
  <c r="K469" i="11"/>
  <c r="K481" i="11"/>
  <c r="K493" i="11"/>
  <c r="K505" i="11"/>
  <c r="L157" i="11"/>
  <c r="L169" i="11"/>
  <c r="L181" i="11"/>
  <c r="L193" i="11"/>
  <c r="L205" i="11"/>
  <c r="L217" i="11"/>
  <c r="L229" i="11"/>
  <c r="L241" i="11"/>
  <c r="L253" i="11"/>
  <c r="L265" i="11"/>
  <c r="L277" i="11"/>
  <c r="L289" i="11"/>
  <c r="L301" i="11"/>
  <c r="L313" i="11"/>
  <c r="L325" i="11"/>
  <c r="L337" i="11"/>
  <c r="L349" i="11"/>
  <c r="L361" i="11"/>
  <c r="L373" i="11"/>
  <c r="L385" i="11"/>
  <c r="L397" i="11"/>
  <c r="L409" i="11"/>
  <c r="L421" i="11"/>
  <c r="L433" i="11"/>
  <c r="L445" i="11"/>
  <c r="L457" i="11"/>
  <c r="L469" i="11"/>
  <c r="L481" i="11"/>
  <c r="L493" i="11"/>
  <c r="L505" i="11"/>
  <c r="V169" i="12"/>
  <c r="V170" i="12"/>
  <c r="V163" i="12"/>
  <c r="V164" i="12"/>
  <c r="V165" i="12"/>
  <c r="V166" i="12"/>
  <c r="V167" i="12"/>
  <c r="V168" i="12"/>
  <c r="F23" i="8"/>
  <c r="C23" i="8"/>
  <c r="C24" i="8"/>
  <c r="AB23" i="8"/>
  <c r="J23" i="8"/>
  <c r="J24" i="8"/>
  <c r="D23" i="8"/>
  <c r="E23" i="8"/>
  <c r="M15" i="8"/>
  <c r="K15" i="8"/>
  <c r="L15" i="8"/>
  <c r="H15" i="8"/>
  <c r="J15" i="8"/>
  <c r="E15" i="8"/>
  <c r="F15" i="8"/>
  <c r="D15" i="8"/>
  <c r="V162" i="12"/>
  <c r="V161" i="12"/>
  <c r="V159" i="12"/>
  <c r="V160" i="12"/>
  <c r="V4" i="12"/>
  <c r="V5" i="12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V115" i="12"/>
  <c r="V116" i="12"/>
  <c r="V117" i="12"/>
  <c r="V118" i="12"/>
  <c r="V119" i="12"/>
  <c r="V120" i="12"/>
  <c r="V121" i="12"/>
  <c r="V122" i="12"/>
  <c r="V123" i="12"/>
  <c r="V124" i="12"/>
  <c r="V125" i="12"/>
  <c r="V126" i="12"/>
  <c r="V127" i="12"/>
  <c r="V128" i="12"/>
  <c r="V129" i="12"/>
  <c r="V130" i="12"/>
  <c r="V131" i="12"/>
  <c r="V132" i="12"/>
  <c r="V133" i="12"/>
  <c r="V134" i="12"/>
  <c r="V135" i="12"/>
  <c r="V136" i="12"/>
  <c r="V137" i="12"/>
  <c r="V138" i="12"/>
  <c r="V139" i="12"/>
  <c r="V140" i="12"/>
  <c r="V141" i="12"/>
  <c r="V142" i="12"/>
  <c r="V143" i="12"/>
  <c r="V144" i="12"/>
  <c r="V145" i="12"/>
  <c r="V146" i="12"/>
  <c r="V147" i="12"/>
  <c r="V148" i="12"/>
  <c r="V149" i="12"/>
  <c r="V150" i="12"/>
  <c r="V151" i="12"/>
  <c r="V152" i="12"/>
  <c r="V153" i="12"/>
  <c r="V154" i="12"/>
  <c r="V155" i="12"/>
  <c r="V156" i="12"/>
  <c r="V157" i="12"/>
  <c r="V158" i="12"/>
  <c r="V3" i="12"/>
  <c r="S4" i="12"/>
  <c r="S5" i="12"/>
  <c r="S6" i="12"/>
  <c r="S7" i="12"/>
  <c r="S8" i="12"/>
  <c r="S9" i="12"/>
  <c r="S10" i="12"/>
  <c r="S11" i="12"/>
  <c r="S12" i="12"/>
  <c r="S13" i="12"/>
  <c r="S14" i="12"/>
  <c r="S15" i="12"/>
  <c r="S16" i="12"/>
  <c r="S17" i="12"/>
  <c r="S18" i="12"/>
  <c r="S19" i="12"/>
  <c r="S20" i="12"/>
  <c r="S21" i="12"/>
  <c r="S22" i="12"/>
  <c r="S23" i="12"/>
  <c r="S24" i="12"/>
  <c r="S25" i="12"/>
  <c r="S26" i="12"/>
  <c r="S27" i="12"/>
  <c r="S28" i="12"/>
  <c r="S29" i="12"/>
  <c r="S30" i="12"/>
  <c r="S31" i="12"/>
  <c r="S32" i="12"/>
  <c r="S33" i="12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62" i="12"/>
  <c r="S63" i="12"/>
  <c r="B63" i="12"/>
  <c r="S64" i="12"/>
  <c r="B64" i="12"/>
  <c r="S65" i="12"/>
  <c r="B65" i="12"/>
  <c r="S66" i="12"/>
  <c r="B66" i="12"/>
  <c r="S67" i="12"/>
  <c r="B67" i="12"/>
  <c r="S68" i="12"/>
  <c r="B68" i="12"/>
  <c r="S69" i="12"/>
  <c r="B69" i="12"/>
  <c r="S70" i="12"/>
  <c r="B70" i="12"/>
  <c r="S71" i="12"/>
  <c r="B71" i="12"/>
  <c r="S72" i="12"/>
  <c r="B72" i="12"/>
  <c r="S73" i="12"/>
  <c r="B73" i="12"/>
  <c r="S74" i="12"/>
  <c r="B74" i="12"/>
  <c r="S75" i="12"/>
  <c r="B75" i="12"/>
  <c r="S76" i="12"/>
  <c r="B76" i="12"/>
  <c r="S77" i="12"/>
  <c r="B77" i="12"/>
  <c r="S78" i="12"/>
  <c r="B78" i="12"/>
  <c r="S79" i="12"/>
  <c r="B79" i="12"/>
  <c r="S80" i="12"/>
  <c r="B80" i="12"/>
  <c r="S81" i="12"/>
  <c r="B81" i="12"/>
  <c r="S82" i="12"/>
  <c r="B82" i="12"/>
  <c r="S83" i="12"/>
  <c r="B83" i="12"/>
  <c r="S84" i="12"/>
  <c r="B84" i="12"/>
  <c r="S85" i="12"/>
  <c r="B85" i="12"/>
  <c r="S86" i="12"/>
  <c r="B86" i="12"/>
  <c r="S87" i="12"/>
  <c r="B87" i="12"/>
  <c r="S88" i="12"/>
  <c r="B88" i="12"/>
  <c r="S89" i="12"/>
  <c r="B89" i="12"/>
  <c r="S90" i="12"/>
  <c r="B90" i="12"/>
  <c r="S91" i="12"/>
  <c r="B91" i="12"/>
  <c r="S92" i="12"/>
  <c r="B92" i="12"/>
  <c r="S93" i="12"/>
  <c r="B93" i="12"/>
  <c r="S94" i="12"/>
  <c r="B94" i="12"/>
  <c r="S95" i="12"/>
  <c r="B95" i="12"/>
  <c r="S96" i="12"/>
  <c r="B96" i="12"/>
  <c r="S97" i="12"/>
  <c r="B97" i="12"/>
  <c r="S98" i="12"/>
  <c r="B98" i="12"/>
  <c r="S99" i="12"/>
  <c r="B99" i="12"/>
  <c r="S100" i="12"/>
  <c r="B100" i="12"/>
  <c r="S101" i="12"/>
  <c r="B101" i="12"/>
  <c r="S102" i="12"/>
  <c r="B102" i="12"/>
  <c r="S103" i="12"/>
  <c r="B103" i="12"/>
  <c r="S104" i="12"/>
  <c r="B104" i="12"/>
  <c r="S105" i="12"/>
  <c r="B105" i="12"/>
  <c r="S106" i="12"/>
  <c r="B106" i="12"/>
  <c r="S107" i="12"/>
  <c r="B107" i="12"/>
  <c r="S108" i="12"/>
  <c r="B108" i="12"/>
  <c r="S109" i="12"/>
  <c r="B109" i="12"/>
  <c r="S110" i="12"/>
  <c r="B110" i="12"/>
  <c r="S111" i="12"/>
  <c r="B111" i="12"/>
  <c r="S112" i="12"/>
  <c r="B112" i="12"/>
  <c r="S113" i="12"/>
  <c r="B113" i="12"/>
  <c r="S114" i="12"/>
  <c r="B114" i="12"/>
  <c r="S115" i="12"/>
  <c r="B115" i="12"/>
  <c r="S116" i="12"/>
  <c r="B116" i="12"/>
  <c r="S117" i="12"/>
  <c r="B117" i="12"/>
  <c r="S118" i="12"/>
  <c r="B118" i="12"/>
  <c r="S119" i="12"/>
  <c r="B119" i="12"/>
  <c r="S120" i="12"/>
  <c r="B120" i="12"/>
  <c r="S121" i="12"/>
  <c r="B121" i="12"/>
  <c r="S122" i="12"/>
  <c r="B122" i="12"/>
  <c r="S123" i="12"/>
  <c r="B123" i="12"/>
  <c r="S124" i="12"/>
  <c r="B124" i="12"/>
  <c r="S125" i="12"/>
  <c r="B125" i="12"/>
  <c r="S126" i="12"/>
  <c r="B126" i="12"/>
  <c r="S127" i="12"/>
  <c r="B127" i="12"/>
  <c r="S128" i="12"/>
  <c r="B128" i="12"/>
  <c r="S129" i="12"/>
  <c r="B129" i="12"/>
  <c r="S130" i="12"/>
  <c r="B130" i="12"/>
  <c r="S131" i="12"/>
  <c r="B131" i="12"/>
  <c r="S132" i="12"/>
  <c r="B132" i="12"/>
  <c r="S133" i="12"/>
  <c r="B133" i="12"/>
  <c r="S134" i="12"/>
  <c r="B134" i="12"/>
  <c r="S135" i="12"/>
  <c r="B135" i="12"/>
  <c r="S136" i="12"/>
  <c r="B136" i="12"/>
  <c r="S137" i="12"/>
  <c r="B137" i="12"/>
  <c r="S138" i="12"/>
  <c r="B138" i="12"/>
  <c r="S139" i="12"/>
  <c r="B139" i="12"/>
  <c r="S140" i="12"/>
  <c r="B140" i="12"/>
  <c r="S141" i="12"/>
  <c r="B141" i="12"/>
  <c r="S142" i="12"/>
  <c r="B142" i="12"/>
  <c r="S143" i="12"/>
  <c r="B143" i="12"/>
  <c r="S144" i="12"/>
  <c r="B144" i="12"/>
  <c r="S145" i="12"/>
  <c r="B145" i="12"/>
  <c r="S146" i="12"/>
  <c r="B146" i="12"/>
  <c r="S147" i="12"/>
  <c r="B147" i="12"/>
  <c r="S148" i="12"/>
  <c r="B148" i="12"/>
  <c r="S149" i="12"/>
  <c r="B149" i="12"/>
  <c r="S150" i="12"/>
  <c r="B150" i="12"/>
  <c r="S151" i="12"/>
  <c r="B151" i="12"/>
  <c r="S152" i="12"/>
  <c r="B152" i="12"/>
  <c r="S153" i="12"/>
  <c r="B153" i="12"/>
  <c r="S154" i="12"/>
  <c r="B154" i="12"/>
  <c r="S155" i="12"/>
  <c r="B155" i="12"/>
  <c r="S156" i="12"/>
  <c r="B156" i="12"/>
  <c r="S157" i="12"/>
  <c r="B157" i="12"/>
  <c r="S158" i="12"/>
  <c r="B158" i="12"/>
  <c r="S3" i="12"/>
  <c r="R170" i="12"/>
  <c r="R182" i="12"/>
  <c r="Q170" i="12"/>
  <c r="R169" i="12"/>
  <c r="R181" i="12"/>
  <c r="Q169" i="12"/>
  <c r="Q181" i="12"/>
  <c r="R168" i="12"/>
  <c r="Q168" i="12"/>
  <c r="R167" i="12"/>
  <c r="Q167" i="12"/>
  <c r="Q179" i="12"/>
  <c r="R166" i="12"/>
  <c r="Q166" i="12"/>
  <c r="Q178" i="12"/>
  <c r="Q190" i="12"/>
  <c r="R165" i="12"/>
  <c r="R177" i="12"/>
  <c r="R189" i="12"/>
  <c r="R201" i="12"/>
  <c r="R213" i="12"/>
  <c r="R225" i="12"/>
  <c r="R237" i="12"/>
  <c r="R249" i="12"/>
  <c r="R261" i="12"/>
  <c r="R273" i="12"/>
  <c r="R285" i="12"/>
  <c r="R297" i="12"/>
  <c r="R309" i="12"/>
  <c r="R321" i="12"/>
  <c r="R333" i="12"/>
  <c r="R345" i="12"/>
  <c r="R357" i="12"/>
  <c r="R369" i="12"/>
  <c r="R381" i="12"/>
  <c r="R393" i="12"/>
  <c r="R405" i="12"/>
  <c r="R417" i="12"/>
  <c r="R429" i="12"/>
  <c r="R441" i="12"/>
  <c r="R453" i="12"/>
  <c r="R465" i="12"/>
  <c r="R477" i="12"/>
  <c r="R489" i="12"/>
  <c r="R501" i="12"/>
  <c r="R513" i="12"/>
  <c r="R525" i="12"/>
  <c r="R537" i="12"/>
  <c r="R549" i="12"/>
  <c r="Q165" i="12"/>
  <c r="S165" i="12"/>
  <c r="B165" i="12"/>
  <c r="R164" i="12"/>
  <c r="Q164" i="12"/>
  <c r="Q176" i="12"/>
  <c r="R163" i="12"/>
  <c r="R175" i="12"/>
  <c r="Q163" i="12"/>
  <c r="Q175" i="12"/>
  <c r="Q187" i="12"/>
  <c r="Q199" i="12"/>
  <c r="R162" i="12"/>
  <c r="Q162" i="12"/>
  <c r="Q174" i="12"/>
  <c r="R161" i="12"/>
  <c r="R173" i="12"/>
  <c r="R185" i="12"/>
  <c r="Q161" i="12"/>
  <c r="Q173" i="12"/>
  <c r="R160" i="12"/>
  <c r="Q160" i="12"/>
  <c r="S160" i="12"/>
  <c r="B160" i="12"/>
  <c r="R159" i="12"/>
  <c r="R171" i="12"/>
  <c r="R183" i="12"/>
  <c r="Q159" i="12"/>
  <c r="Q171" i="12"/>
  <c r="D24" i="8"/>
  <c r="E24" i="8"/>
  <c r="F24" i="8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N17" i="8"/>
  <c r="C18" i="8"/>
  <c r="G15" i="8"/>
  <c r="C15" i="8"/>
  <c r="I15" i="8"/>
  <c r="Q193" i="12"/>
  <c r="Q205" i="12"/>
  <c r="R172" i="12"/>
  <c r="R184" i="12"/>
  <c r="R196" i="12"/>
  <c r="R208" i="12"/>
  <c r="R220" i="12"/>
  <c r="R232" i="12"/>
  <c r="R244" i="12"/>
  <c r="R176" i="12"/>
  <c r="R188" i="12"/>
  <c r="R200" i="12"/>
  <c r="R212" i="12"/>
  <c r="R224" i="12"/>
  <c r="R236" i="12"/>
  <c r="R248" i="12"/>
  <c r="R260" i="12"/>
  <c r="R272" i="12"/>
  <c r="R284" i="12"/>
  <c r="R296" i="12"/>
  <c r="R308" i="12"/>
  <c r="R320" i="12"/>
  <c r="R332" i="12"/>
  <c r="R344" i="12"/>
  <c r="R356" i="12"/>
  <c r="R368" i="12"/>
  <c r="R380" i="12"/>
  <c r="R392" i="12"/>
  <c r="R404" i="12"/>
  <c r="R416" i="12"/>
  <c r="R428" i="12"/>
  <c r="R440" i="12"/>
  <c r="R452" i="12"/>
  <c r="R464" i="12"/>
  <c r="R476" i="12"/>
  <c r="R488" i="12"/>
  <c r="R500" i="12"/>
  <c r="R512" i="12"/>
  <c r="R524" i="12"/>
  <c r="R536" i="12"/>
  <c r="R548" i="12"/>
  <c r="R180" i="12"/>
  <c r="R192" i="12"/>
  <c r="M23" i="8"/>
  <c r="M24" i="8"/>
  <c r="K23" i="8"/>
  <c r="K24" i="8"/>
  <c r="I23" i="8"/>
  <c r="I24" i="8"/>
  <c r="G23" i="8"/>
  <c r="G24" i="8"/>
  <c r="S159" i="12"/>
  <c r="B159" i="12"/>
  <c r="S169" i="12"/>
  <c r="B169" i="12"/>
  <c r="C97" i="11"/>
  <c r="D97" i="11"/>
  <c r="C87" i="11"/>
  <c r="D87" i="11"/>
  <c r="C77" i="11"/>
  <c r="D77" i="11"/>
  <c r="C67" i="11"/>
  <c r="D67" i="11"/>
  <c r="C59" i="11"/>
  <c r="D59" i="11"/>
  <c r="C49" i="11"/>
  <c r="D49" i="11"/>
  <c r="C39" i="11"/>
  <c r="D39" i="11"/>
  <c r="C29" i="11"/>
  <c r="D29" i="11"/>
  <c r="C5" i="11"/>
  <c r="D5" i="11"/>
  <c r="S161" i="12"/>
  <c r="B161" i="12"/>
  <c r="Q177" i="12"/>
  <c r="Q189" i="12"/>
  <c r="R179" i="12"/>
  <c r="S167" i="12"/>
  <c r="B167" i="12"/>
  <c r="C95" i="11"/>
  <c r="D95" i="11"/>
  <c r="C89" i="11"/>
  <c r="D89" i="11"/>
  <c r="C81" i="11"/>
  <c r="D81" i="11"/>
  <c r="C75" i="11"/>
  <c r="D75" i="11"/>
  <c r="C69" i="11"/>
  <c r="D69" i="11"/>
  <c r="C61" i="11"/>
  <c r="D61" i="11"/>
  <c r="C55" i="11"/>
  <c r="D55" i="11"/>
  <c r="C47" i="11"/>
  <c r="D47" i="11"/>
  <c r="C41" i="11"/>
  <c r="D41" i="11"/>
  <c r="C33" i="11"/>
  <c r="D33" i="11"/>
  <c r="C27" i="11"/>
  <c r="D27" i="11"/>
  <c r="C25" i="11"/>
  <c r="D25" i="11"/>
  <c r="C23" i="11"/>
  <c r="D23" i="11"/>
  <c r="C21" i="11"/>
  <c r="D21" i="11"/>
  <c r="C17" i="11"/>
  <c r="D17" i="11"/>
  <c r="C15" i="11"/>
  <c r="D15" i="11"/>
  <c r="C13" i="11"/>
  <c r="D13" i="11"/>
  <c r="C9" i="11"/>
  <c r="D9" i="11"/>
  <c r="Q180" i="12"/>
  <c r="S180" i="12"/>
  <c r="B180" i="12"/>
  <c r="S168" i="12"/>
  <c r="B168" i="12"/>
  <c r="S170" i="12"/>
  <c r="B170" i="12"/>
  <c r="Q182" i="12"/>
  <c r="C96" i="11"/>
  <c r="D96" i="11"/>
  <c r="C94" i="11"/>
  <c r="D94" i="11"/>
  <c r="C92" i="11"/>
  <c r="D92" i="11"/>
  <c r="C90" i="11"/>
  <c r="D90" i="11"/>
  <c r="C88" i="11"/>
  <c r="D88" i="11"/>
  <c r="C86" i="11"/>
  <c r="D86" i="11"/>
  <c r="C84" i="11"/>
  <c r="D84" i="11"/>
  <c r="C82" i="11"/>
  <c r="D82" i="11"/>
  <c r="C80" i="11"/>
  <c r="D80" i="11"/>
  <c r="C78" i="11"/>
  <c r="D78" i="11"/>
  <c r="C76" i="11"/>
  <c r="D76" i="11"/>
  <c r="C74" i="11"/>
  <c r="D74" i="11"/>
  <c r="C72" i="11"/>
  <c r="D72" i="11"/>
  <c r="C70" i="11"/>
  <c r="D70" i="11"/>
  <c r="C68" i="11"/>
  <c r="D68" i="11"/>
  <c r="C66" i="11"/>
  <c r="D66" i="11"/>
  <c r="C64" i="11"/>
  <c r="D64" i="11"/>
  <c r="C62" i="11"/>
  <c r="D62" i="11"/>
  <c r="C60" i="11"/>
  <c r="D60" i="11"/>
  <c r="C58" i="11"/>
  <c r="D58" i="11"/>
  <c r="C56" i="11"/>
  <c r="D56" i="11"/>
  <c r="C54" i="11"/>
  <c r="D54" i="11"/>
  <c r="C52" i="11"/>
  <c r="D52" i="11"/>
  <c r="C50" i="11"/>
  <c r="D50" i="11"/>
  <c r="C48" i="11"/>
  <c r="D48" i="11"/>
  <c r="C46" i="11"/>
  <c r="D46" i="11"/>
  <c r="C44" i="11"/>
  <c r="D44" i="11"/>
  <c r="C42" i="11"/>
  <c r="D42" i="11"/>
  <c r="C40" i="11"/>
  <c r="D40" i="11"/>
  <c r="C38" i="11"/>
  <c r="D38" i="11"/>
  <c r="C36" i="11"/>
  <c r="D36" i="11"/>
  <c r="C34" i="11"/>
  <c r="D34" i="11"/>
  <c r="C32" i="11"/>
  <c r="D32" i="11"/>
  <c r="C30" i="11"/>
  <c r="D30" i="11"/>
  <c r="C28" i="11"/>
  <c r="D28" i="11"/>
  <c r="C26" i="11"/>
  <c r="D26" i="11"/>
  <c r="C24" i="11"/>
  <c r="D24" i="11"/>
  <c r="C22" i="11"/>
  <c r="D22" i="11"/>
  <c r="C20" i="11"/>
  <c r="D20" i="11"/>
  <c r="C18" i="11"/>
  <c r="D18" i="11"/>
  <c r="C16" i="11"/>
  <c r="D16" i="11"/>
  <c r="C14" i="11"/>
  <c r="D14" i="11"/>
  <c r="C98" i="11"/>
  <c r="D98" i="11"/>
  <c r="C12" i="11"/>
  <c r="D12" i="11"/>
  <c r="C10" i="11"/>
  <c r="D10" i="11"/>
  <c r="C8" i="11"/>
  <c r="D8" i="11"/>
  <c r="C6" i="11"/>
  <c r="D6" i="11"/>
  <c r="C4" i="11"/>
  <c r="D4" i="11"/>
  <c r="C2" i="11"/>
  <c r="D2" i="11"/>
  <c r="Q194" i="12"/>
  <c r="Q192" i="12"/>
  <c r="S192" i="12"/>
  <c r="R191" i="12"/>
  <c r="R203" i="12"/>
  <c r="R215" i="12"/>
  <c r="R227" i="12"/>
  <c r="S177" i="12"/>
  <c r="B177" i="12"/>
  <c r="Q185" i="12"/>
  <c r="Q197" i="12"/>
  <c r="R193" i="12"/>
  <c r="S193" i="12"/>
  <c r="B193" i="12"/>
  <c r="S181" i="12"/>
  <c r="B181" i="12"/>
  <c r="Q183" i="12"/>
  <c r="Q195" i="12"/>
  <c r="Q207" i="12"/>
  <c r="Q204" i="12"/>
  <c r="Q216" i="12"/>
  <c r="Q228" i="12"/>
  <c r="Q240" i="12"/>
  <c r="S240" i="12"/>
  <c r="Q206" i="12"/>
  <c r="Q218" i="12"/>
  <c r="Q186" i="12"/>
  <c r="Q198" i="12"/>
  <c r="Q210" i="12"/>
  <c r="S164" i="12"/>
  <c r="M18" i="8"/>
  <c r="K18" i="8"/>
  <c r="I18" i="8"/>
  <c r="G18" i="8"/>
  <c r="E18" i="8"/>
  <c r="L23" i="8"/>
  <c r="L24" i="8"/>
  <c r="H23" i="8"/>
  <c r="H24" i="8"/>
  <c r="N24" i="8"/>
  <c r="E13" i="12"/>
  <c r="E12" i="12"/>
  <c r="B164" i="12"/>
  <c r="E11" i="12"/>
  <c r="G11" i="12"/>
  <c r="R239" i="12"/>
  <c r="R251" i="12"/>
  <c r="R263" i="12"/>
  <c r="R275" i="12"/>
  <c r="R287" i="12"/>
  <c r="R299" i="12"/>
  <c r="R311" i="12"/>
  <c r="R323" i="12"/>
  <c r="R335" i="12"/>
  <c r="R347" i="12"/>
  <c r="R359" i="12"/>
  <c r="R371" i="12"/>
  <c r="R383" i="12"/>
  <c r="R395" i="12"/>
  <c r="R407" i="12"/>
  <c r="R419" i="12"/>
  <c r="R431" i="12"/>
  <c r="R443" i="12"/>
  <c r="R455" i="12"/>
  <c r="R467" i="12"/>
  <c r="R479" i="12"/>
  <c r="R491" i="12"/>
  <c r="R503" i="12"/>
  <c r="R515" i="12"/>
  <c r="R527" i="12"/>
  <c r="R539" i="12"/>
  <c r="R551" i="12"/>
  <c r="Q230" i="12"/>
  <c r="R256" i="12"/>
  <c r="R268" i="12"/>
  <c r="R280" i="12"/>
  <c r="R292" i="12"/>
  <c r="R304" i="12"/>
  <c r="R316" i="12"/>
  <c r="R328" i="12"/>
  <c r="R340" i="12"/>
  <c r="R352" i="12"/>
  <c r="R364" i="12"/>
  <c r="R376" i="12"/>
  <c r="R388" i="12"/>
  <c r="R400" i="12"/>
  <c r="R412" i="12"/>
  <c r="R424" i="12"/>
  <c r="R436" i="12"/>
  <c r="R448" i="12"/>
  <c r="R460" i="12"/>
  <c r="R472" i="12"/>
  <c r="R484" i="12"/>
  <c r="R496" i="12"/>
  <c r="R508" i="12"/>
  <c r="R520" i="12"/>
  <c r="R532" i="12"/>
  <c r="R544" i="12"/>
  <c r="H18" i="8"/>
  <c r="D18" i="8"/>
  <c r="J18" i="8"/>
  <c r="F18" i="8"/>
  <c r="R195" i="12"/>
  <c r="R207" i="12"/>
  <c r="R219" i="12"/>
  <c r="R231" i="12"/>
  <c r="R243" i="12"/>
  <c r="R255" i="12"/>
  <c r="R267" i="12"/>
  <c r="R279" i="12"/>
  <c r="R291" i="12"/>
  <c r="R303" i="12"/>
  <c r="R315" i="12"/>
  <c r="R327" i="12"/>
  <c r="R339" i="12"/>
  <c r="R351" i="12"/>
  <c r="R363" i="12"/>
  <c r="R375" i="12"/>
  <c r="R387" i="12"/>
  <c r="R399" i="12"/>
  <c r="R411" i="12"/>
  <c r="R423" i="12"/>
  <c r="R435" i="12"/>
  <c r="R447" i="12"/>
  <c r="R459" i="12"/>
  <c r="R471" i="12"/>
  <c r="R483" i="12"/>
  <c r="R495" i="12"/>
  <c r="R507" i="12"/>
  <c r="R519" i="12"/>
  <c r="R531" i="12"/>
  <c r="R543" i="12"/>
  <c r="S183" i="12"/>
  <c r="B183" i="12"/>
  <c r="Q188" i="12"/>
  <c r="Q200" i="12"/>
  <c r="S200" i="12"/>
  <c r="S176" i="12"/>
  <c r="B176" i="12"/>
  <c r="R204" i="12"/>
  <c r="R216" i="12"/>
  <c r="R228" i="12"/>
  <c r="R240" i="12"/>
  <c r="B192" i="12"/>
  <c r="Q217" i="12"/>
  <c r="R197" i="12"/>
  <c r="R209" i="12"/>
  <c r="R221" i="12"/>
  <c r="R233" i="12"/>
  <c r="R245" i="12"/>
  <c r="R257" i="12"/>
  <c r="R269" i="12"/>
  <c r="R281" i="12"/>
  <c r="R293" i="12"/>
  <c r="R305" i="12"/>
  <c r="R317" i="12"/>
  <c r="R329" i="12"/>
  <c r="R341" i="12"/>
  <c r="R353" i="12"/>
  <c r="R365" i="12"/>
  <c r="R377" i="12"/>
  <c r="R389" i="12"/>
  <c r="R401" i="12"/>
  <c r="R413" i="12"/>
  <c r="R425" i="12"/>
  <c r="R437" i="12"/>
  <c r="R449" i="12"/>
  <c r="R461" i="12"/>
  <c r="R473" i="12"/>
  <c r="R485" i="12"/>
  <c r="R497" i="12"/>
  <c r="R509" i="12"/>
  <c r="R521" i="12"/>
  <c r="R533" i="12"/>
  <c r="R545" i="12"/>
  <c r="S185" i="12"/>
  <c r="B185" i="12"/>
  <c r="R187" i="12"/>
  <c r="S175" i="12"/>
  <c r="B175" i="12"/>
  <c r="Q202" i="12"/>
  <c r="Q191" i="12"/>
  <c r="S179" i="12"/>
  <c r="B179" i="12"/>
  <c r="R194" i="12"/>
  <c r="R206" i="12"/>
  <c r="R218" i="12"/>
  <c r="S218" i="12"/>
  <c r="B218" i="12"/>
  <c r="S182" i="12"/>
  <c r="B182" i="12"/>
  <c r="C100" i="11"/>
  <c r="D100" i="11"/>
  <c r="C99" i="11"/>
  <c r="D99" i="11"/>
  <c r="R205" i="12"/>
  <c r="Q172" i="12"/>
  <c r="S172" i="12"/>
  <c r="B172" i="12"/>
  <c r="Q184" i="12"/>
  <c r="Q196" i="12"/>
  <c r="S194" i="12"/>
  <c r="B194" i="12"/>
  <c r="S191" i="12"/>
  <c r="B191" i="12"/>
  <c r="Q203" i="12"/>
  <c r="S203" i="12"/>
  <c r="S187" i="12"/>
  <c r="B187" i="12"/>
  <c r="R199" i="12"/>
  <c r="Q229" i="12"/>
  <c r="Q252" i="12"/>
  <c r="S252" i="12"/>
  <c r="B252" i="12"/>
  <c r="S188" i="12"/>
  <c r="B188" i="12"/>
  <c r="S195" i="12"/>
  <c r="B195" i="12"/>
  <c r="Q212" i="12"/>
  <c r="Q224" i="12"/>
  <c r="B200" i="12"/>
  <c r="S184" i="12"/>
  <c r="B184" i="12"/>
  <c r="Q264" i="12"/>
  <c r="R211" i="12"/>
  <c r="R223" i="12"/>
  <c r="R235" i="12"/>
  <c r="R247" i="12"/>
  <c r="R259" i="12"/>
  <c r="R271" i="12"/>
  <c r="R283" i="12"/>
  <c r="R295" i="12"/>
  <c r="R307" i="12"/>
  <c r="R319" i="12"/>
  <c r="R331" i="12"/>
  <c r="R343" i="12"/>
  <c r="R355" i="12"/>
  <c r="R367" i="12"/>
  <c r="R379" i="12"/>
  <c r="R391" i="12"/>
  <c r="R403" i="12"/>
  <c r="R415" i="12"/>
  <c r="R427" i="12"/>
  <c r="R439" i="12"/>
  <c r="R451" i="12"/>
  <c r="R463" i="12"/>
  <c r="R475" i="12"/>
  <c r="R487" i="12"/>
  <c r="R499" i="12"/>
  <c r="R511" i="12"/>
  <c r="R523" i="12"/>
  <c r="R535" i="12"/>
  <c r="R547" i="12"/>
  <c r="B203" i="12"/>
  <c r="Q276" i="12"/>
  <c r="S276" i="12"/>
  <c r="B276" i="12"/>
  <c r="R230" i="12"/>
  <c r="S212" i="12"/>
  <c r="B212" i="12"/>
  <c r="S228" i="12"/>
  <c r="B228" i="12"/>
  <c r="R252" i="12"/>
  <c r="R264" i="12"/>
  <c r="R276" i="12"/>
  <c r="B240" i="12"/>
  <c r="R242" i="12"/>
  <c r="R254" i="12"/>
  <c r="R266" i="12"/>
  <c r="R278" i="12"/>
  <c r="R290" i="12"/>
  <c r="R302" i="12"/>
  <c r="R314" i="12"/>
  <c r="R326" i="12"/>
  <c r="R338" i="12"/>
  <c r="R350" i="12"/>
  <c r="R362" i="12"/>
  <c r="R374" i="12"/>
  <c r="R386" i="12"/>
  <c r="R398" i="12"/>
  <c r="R410" i="12"/>
  <c r="R422" i="12"/>
  <c r="R434" i="12"/>
  <c r="R446" i="12"/>
  <c r="R458" i="12"/>
  <c r="R470" i="12"/>
  <c r="R482" i="12"/>
  <c r="R494" i="12"/>
  <c r="R506" i="12"/>
  <c r="R518" i="12"/>
  <c r="R530" i="12"/>
  <c r="R542" i="12"/>
  <c r="R554" i="12"/>
  <c r="Q288" i="12"/>
  <c r="Q300" i="12"/>
  <c r="S264" i="12"/>
  <c r="B264" i="12"/>
  <c r="R288" i="12"/>
  <c r="R300" i="12"/>
  <c r="R312" i="12"/>
  <c r="R324" i="12"/>
  <c r="R336" i="12"/>
  <c r="R348" i="12"/>
  <c r="R360" i="12"/>
  <c r="R372" i="12"/>
  <c r="R384" i="12"/>
  <c r="R396" i="12"/>
  <c r="R408" i="12"/>
  <c r="R420" i="12"/>
  <c r="R432" i="12"/>
  <c r="R444" i="12"/>
  <c r="R456" i="12"/>
  <c r="R468" i="12"/>
  <c r="R480" i="12"/>
  <c r="R492" i="12"/>
  <c r="R504" i="12"/>
  <c r="R516" i="12"/>
  <c r="R528" i="12"/>
  <c r="R540" i="12"/>
  <c r="R552" i="12"/>
  <c r="I29" i="12"/>
  <c r="I30" i="12"/>
  <c r="H20" i="12"/>
  <c r="J21" i="12"/>
  <c r="Z257" i="12"/>
  <c r="AA245" i="12"/>
  <c r="Z269" i="12"/>
  <c r="AA257" i="12"/>
  <c r="AA269" i="12"/>
  <c r="Z281" i="12"/>
  <c r="Z293" i="12"/>
  <c r="AA281" i="12"/>
  <c r="AA293" i="12"/>
  <c r="Z305" i="12"/>
  <c r="Z317" i="12"/>
  <c r="AA305" i="12"/>
  <c r="AA317" i="12"/>
  <c r="Z329" i="12"/>
  <c r="Z341" i="12"/>
  <c r="AA329" i="12"/>
  <c r="AA341" i="12"/>
  <c r="AA353" i="12"/>
  <c r="Z353" i="12"/>
  <c r="Z365" i="12"/>
  <c r="Z377" i="12"/>
  <c r="Z389" i="12"/>
  <c r="Z401" i="12"/>
  <c r="Z413" i="12"/>
  <c r="Z425" i="12"/>
  <c r="Z437" i="12"/>
  <c r="Z449" i="12"/>
  <c r="Z461" i="12"/>
  <c r="Z473" i="12"/>
  <c r="Z485" i="12"/>
  <c r="Z497" i="12"/>
  <c r="Z509" i="12"/>
  <c r="Z521" i="12"/>
  <c r="Z533" i="12"/>
  <c r="Z545" i="12"/>
  <c r="Z557" i="12"/>
  <c r="Z569" i="12"/>
  <c r="AA365" i="12"/>
  <c r="AA377" i="12"/>
  <c r="AA389" i="12"/>
  <c r="AA401" i="12"/>
  <c r="AA413" i="12"/>
  <c r="AA425" i="12"/>
  <c r="AA437" i="12"/>
  <c r="AA449" i="12"/>
  <c r="AA461" i="12"/>
  <c r="AA473" i="12"/>
  <c r="AA485" i="12"/>
  <c r="AA497" i="12"/>
  <c r="AA509" i="12"/>
  <c r="AA521" i="12"/>
  <c r="AA533" i="12"/>
  <c r="AA545" i="12"/>
  <c r="AA557" i="12"/>
  <c r="AA569" i="12"/>
  <c r="A31" i="21"/>
  <c r="C27" i="21"/>
  <c r="C28" i="21"/>
  <c r="A32" i="21"/>
  <c r="A36" i="21"/>
  <c r="A33" i="21"/>
  <c r="C29" i="21"/>
  <c r="C202" i="21"/>
  <c r="B206" i="21"/>
  <c r="C206" i="21"/>
  <c r="N61" i="21"/>
  <c r="Q61" i="21"/>
  <c r="Q49" i="21"/>
  <c r="N62" i="21"/>
  <c r="N74" i="21"/>
  <c r="Q50" i="21"/>
  <c r="N66" i="21"/>
  <c r="N78" i="21"/>
  <c r="Q54" i="21"/>
  <c r="C199" i="21"/>
  <c r="B203" i="21"/>
  <c r="C203" i="21"/>
  <c r="C200" i="21"/>
  <c r="B204" i="21"/>
  <c r="C204" i="21"/>
  <c r="C201" i="21"/>
  <c r="B205" i="21"/>
  <c r="C205" i="21"/>
  <c r="C30" i="21"/>
  <c r="A34" i="21"/>
  <c r="A38" i="21"/>
  <c r="N55" i="21"/>
  <c r="Q43" i="21"/>
  <c r="N57" i="21"/>
  <c r="Q45" i="21"/>
  <c r="N59" i="21"/>
  <c r="Q47" i="21"/>
  <c r="N60" i="21"/>
  <c r="Q48" i="21"/>
  <c r="N64" i="21"/>
  <c r="Q52" i="21"/>
  <c r="R19" i="21"/>
  <c r="S20" i="21"/>
  <c r="T20" i="21"/>
  <c r="R21" i="21"/>
  <c r="S22" i="21"/>
  <c r="T22" i="21"/>
  <c r="C23" i="21"/>
  <c r="R23" i="21"/>
  <c r="S24" i="21"/>
  <c r="T24" i="21"/>
  <c r="C25" i="21"/>
  <c r="R25" i="21"/>
  <c r="S26" i="21"/>
  <c r="T26" i="21"/>
  <c r="R27" i="21"/>
  <c r="S28" i="21"/>
  <c r="T28" i="21"/>
  <c r="R29" i="21"/>
  <c r="S30" i="21"/>
  <c r="T30" i="21"/>
  <c r="Q31" i="21"/>
  <c r="S31" i="21"/>
  <c r="T31" i="21"/>
  <c r="Q32" i="21"/>
  <c r="S32" i="21"/>
  <c r="T32" i="21"/>
  <c r="Q33" i="21"/>
  <c r="S33" i="21"/>
  <c r="T33" i="21"/>
  <c r="Q34" i="21"/>
  <c r="Q35" i="21"/>
  <c r="Q37" i="21"/>
  <c r="Q39" i="21"/>
  <c r="Q41" i="21"/>
  <c r="N44" i="21"/>
  <c r="N46" i="21"/>
  <c r="S46" i="21"/>
  <c r="T46" i="21"/>
  <c r="N51" i="21"/>
  <c r="N53" i="21"/>
  <c r="S53" i="21"/>
  <c r="T53" i="21"/>
  <c r="S19" i="21"/>
  <c r="T19" i="21"/>
  <c r="R20" i="21"/>
  <c r="S21" i="21"/>
  <c r="T21" i="21"/>
  <c r="R22" i="21"/>
  <c r="S23" i="21"/>
  <c r="T23" i="21"/>
  <c r="C24" i="21"/>
  <c r="R36" i="21"/>
  <c r="R24" i="21"/>
  <c r="S25" i="21"/>
  <c r="T25" i="21"/>
  <c r="C26" i="21"/>
  <c r="S50" i="21"/>
  <c r="T50" i="21"/>
  <c r="R26" i="21"/>
  <c r="S27" i="21"/>
  <c r="T27" i="21"/>
  <c r="R28" i="21"/>
  <c r="S29" i="21"/>
  <c r="T29" i="21"/>
  <c r="R31" i="21"/>
  <c r="R33" i="21"/>
  <c r="R35" i="21"/>
  <c r="R37" i="21"/>
  <c r="Q42" i="21"/>
  <c r="S42" i="21"/>
  <c r="T42" i="21"/>
  <c r="G197" i="21"/>
  <c r="N65" i="21"/>
  <c r="Q65" i="21"/>
  <c r="N58" i="21"/>
  <c r="T58" i="21"/>
  <c r="R46" i="21"/>
  <c r="N76" i="21"/>
  <c r="Q64" i="21"/>
  <c r="N72" i="21"/>
  <c r="Q60" i="21"/>
  <c r="Q66" i="21"/>
  <c r="Q62" i="21"/>
  <c r="A37" i="21"/>
  <c r="C33" i="21"/>
  <c r="A35" i="21"/>
  <c r="C31" i="21"/>
  <c r="S39" i="21"/>
  <c r="T39" i="21"/>
  <c r="S35" i="21"/>
  <c r="T35" i="21"/>
  <c r="S34" i="21"/>
  <c r="T34" i="21"/>
  <c r="R39" i="21"/>
  <c r="R32" i="21"/>
  <c r="S47" i="21"/>
  <c r="T47" i="21"/>
  <c r="R47" i="21"/>
  <c r="S43" i="21"/>
  <c r="T43" i="21"/>
  <c r="R43" i="21"/>
  <c r="S49" i="21"/>
  <c r="T49" i="21"/>
  <c r="R49" i="21"/>
  <c r="Q51" i="21"/>
  <c r="N63" i="21"/>
  <c r="Q63" i="21"/>
  <c r="N56" i="21"/>
  <c r="T56" i="21"/>
  <c r="Q44" i="21"/>
  <c r="R44" i="21"/>
  <c r="Q59" i="21"/>
  <c r="N71" i="21"/>
  <c r="Q71" i="21"/>
  <c r="Q57" i="21"/>
  <c r="N69" i="21"/>
  <c r="T57" i="21"/>
  <c r="S55" i="21"/>
  <c r="Q55" i="21"/>
  <c r="N67" i="21"/>
  <c r="Q67" i="21"/>
  <c r="R55" i="21"/>
  <c r="C34" i="21"/>
  <c r="N73" i="21"/>
  <c r="C32" i="21"/>
  <c r="R38" i="21"/>
  <c r="S38" i="21"/>
  <c r="T38" i="21"/>
  <c r="S36" i="21"/>
  <c r="T36" i="21"/>
  <c r="S37" i="21"/>
  <c r="T37" i="21"/>
  <c r="R34" i="21"/>
  <c r="S52" i="21"/>
  <c r="T52" i="21"/>
  <c r="R48" i="21"/>
  <c r="S54" i="21"/>
  <c r="R50" i="21"/>
  <c r="N79" i="21"/>
  <c r="Q79" i="21"/>
  <c r="N83" i="21"/>
  <c r="Q83" i="21"/>
  <c r="R56" i="21"/>
  <c r="S56" i="21"/>
  <c r="S63" i="21"/>
  <c r="N75" i="21"/>
  <c r="R63" i="21"/>
  <c r="A39" i="21"/>
  <c r="C35" i="21"/>
  <c r="A41" i="21"/>
  <c r="C37" i="21"/>
  <c r="Q76" i="21"/>
  <c r="N88" i="21"/>
  <c r="Q88" i="21"/>
  <c r="R58" i="21"/>
  <c r="S58" i="21"/>
  <c r="S65" i="21"/>
  <c r="N77" i="21"/>
  <c r="R65" i="21"/>
  <c r="R59" i="21"/>
  <c r="S62" i="21"/>
  <c r="T66" i="21"/>
  <c r="R60" i="21"/>
  <c r="Q73" i="21"/>
  <c r="S69" i="21"/>
  <c r="Q69" i="21"/>
  <c r="N81" i="21"/>
  <c r="Q81" i="21"/>
  <c r="R69" i="21"/>
  <c r="Q72" i="21"/>
  <c r="N84" i="21"/>
  <c r="Q84" i="21"/>
  <c r="S61" i="21"/>
  <c r="T62" i="21"/>
  <c r="R66" i="21"/>
  <c r="S64" i="21"/>
  <c r="N96" i="21"/>
  <c r="N93" i="21"/>
  <c r="N89" i="21"/>
  <c r="N100" i="21"/>
  <c r="N87" i="21"/>
  <c r="N95" i="21"/>
  <c r="N91" i="21"/>
  <c r="S67" i="21"/>
  <c r="A45" i="21"/>
  <c r="C41" i="21"/>
  <c r="A43" i="21"/>
  <c r="C39" i="21"/>
  <c r="U67" i="21"/>
  <c r="A47" i="21"/>
  <c r="C43" i="21"/>
  <c r="A49" i="21"/>
  <c r="C45" i="21"/>
  <c r="N103" i="21"/>
  <c r="N107" i="21"/>
  <c r="N99" i="21"/>
  <c r="Q100" i="21"/>
  <c r="Q89" i="21"/>
  <c r="Q93" i="21"/>
  <c r="Q96" i="21"/>
  <c r="A53" i="21"/>
  <c r="C49" i="21"/>
  <c r="A51" i="21"/>
  <c r="C47" i="21"/>
  <c r="Q99" i="21"/>
  <c r="Q107" i="21"/>
  <c r="Q103" i="21"/>
  <c r="C51" i="21"/>
  <c r="A55" i="21"/>
  <c r="C53" i="21"/>
  <c r="A57" i="21"/>
  <c r="A61" i="21"/>
  <c r="A65" i="21"/>
  <c r="C57" i="21"/>
  <c r="A59" i="21"/>
  <c r="A63" i="21"/>
  <c r="C55" i="21"/>
  <c r="C59" i="21"/>
  <c r="C61" i="21"/>
  <c r="J29" i="12"/>
  <c r="N18" i="8"/>
  <c r="H24" i="12"/>
  <c r="H26" i="12"/>
  <c r="H27" i="12"/>
  <c r="H22" i="12"/>
  <c r="H23" i="12"/>
  <c r="E98" i="11"/>
  <c r="F98" i="11"/>
  <c r="E100" i="11"/>
  <c r="F100" i="11"/>
  <c r="E102" i="11"/>
  <c r="F102" i="11"/>
  <c r="E104" i="11"/>
  <c r="F104" i="11"/>
  <c r="E106" i="11"/>
  <c r="F106" i="11"/>
  <c r="E108" i="11"/>
  <c r="F108" i="11"/>
  <c r="E99" i="11"/>
  <c r="F99" i="11"/>
  <c r="E103" i="11"/>
  <c r="F103" i="11"/>
  <c r="E107" i="11"/>
  <c r="F107" i="11"/>
  <c r="E101" i="11"/>
  <c r="F101" i="11"/>
  <c r="E105" i="11"/>
  <c r="F105" i="11"/>
  <c r="E109" i="11"/>
  <c r="F109" i="11"/>
  <c r="I16" i="12"/>
  <c r="E50" i="11"/>
  <c r="F50" i="11"/>
  <c r="E52" i="11"/>
  <c r="F52" i="11"/>
  <c r="E54" i="11"/>
  <c r="F54" i="11"/>
  <c r="E56" i="11"/>
  <c r="F56" i="11"/>
  <c r="E58" i="11"/>
  <c r="F58" i="11"/>
  <c r="E60" i="11"/>
  <c r="F60" i="11"/>
  <c r="E51" i="11"/>
  <c r="F51" i="11"/>
  <c r="E55" i="11"/>
  <c r="F55" i="11"/>
  <c r="E59" i="11"/>
  <c r="F59" i="11"/>
  <c r="E53" i="11"/>
  <c r="F53" i="11"/>
  <c r="E57" i="11"/>
  <c r="F57" i="11"/>
  <c r="E61" i="11"/>
  <c r="F61" i="11"/>
  <c r="E147" i="11"/>
  <c r="E149" i="11"/>
  <c r="E151" i="11"/>
  <c r="E153" i="11"/>
  <c r="E155" i="11"/>
  <c r="E157" i="11"/>
  <c r="E148" i="11"/>
  <c r="E152" i="11"/>
  <c r="E156" i="11"/>
  <c r="E150" i="11"/>
  <c r="E154" i="11"/>
  <c r="E146" i="11"/>
  <c r="E231" i="11"/>
  <c r="E233" i="11"/>
  <c r="E235" i="11"/>
  <c r="E237" i="11"/>
  <c r="E239" i="11"/>
  <c r="E241" i="11"/>
  <c r="E232" i="11"/>
  <c r="E236" i="11"/>
  <c r="E240" i="11"/>
  <c r="E230" i="11"/>
  <c r="E234" i="11"/>
  <c r="E238" i="11"/>
  <c r="J27" i="12"/>
  <c r="E207" i="11"/>
  <c r="E209" i="11"/>
  <c r="E211" i="11"/>
  <c r="E213" i="11"/>
  <c r="E215" i="11"/>
  <c r="E217" i="11"/>
  <c r="E208" i="11"/>
  <c r="E212" i="11"/>
  <c r="E216" i="11"/>
  <c r="E206" i="11"/>
  <c r="E210" i="11"/>
  <c r="E214" i="11"/>
  <c r="E183" i="11"/>
  <c r="E185" i="11"/>
  <c r="E187" i="11"/>
  <c r="E189" i="11"/>
  <c r="E191" i="11"/>
  <c r="E193" i="11"/>
  <c r="E184" i="11"/>
  <c r="E188" i="11"/>
  <c r="E192" i="11"/>
  <c r="E182" i="11"/>
  <c r="E186" i="11"/>
  <c r="E190" i="11"/>
  <c r="J23" i="12"/>
  <c r="E159" i="11"/>
  <c r="E161" i="11"/>
  <c r="E163" i="11"/>
  <c r="E165" i="11"/>
  <c r="E167" i="11"/>
  <c r="E169" i="11"/>
  <c r="E160" i="11"/>
  <c r="E164" i="11"/>
  <c r="E168" i="11"/>
  <c r="E158" i="11"/>
  <c r="E162" i="11"/>
  <c r="E166" i="11"/>
  <c r="H25" i="12"/>
  <c r="E255" i="11"/>
  <c r="E257" i="11"/>
  <c r="E259" i="11"/>
  <c r="E261" i="11"/>
  <c r="E263" i="11"/>
  <c r="E265" i="11"/>
  <c r="E256" i="11"/>
  <c r="E260" i="11"/>
  <c r="E264" i="11"/>
  <c r="E254" i="11"/>
  <c r="E258" i="11"/>
  <c r="E262" i="11"/>
  <c r="E135" i="11"/>
  <c r="F135" i="11"/>
  <c r="E137" i="11"/>
  <c r="F137" i="11"/>
  <c r="E139" i="11"/>
  <c r="F139" i="11"/>
  <c r="E141" i="11"/>
  <c r="F141" i="11"/>
  <c r="E143" i="11"/>
  <c r="F143" i="11"/>
  <c r="E145" i="11"/>
  <c r="F145" i="11"/>
  <c r="E136" i="11"/>
  <c r="F136" i="11"/>
  <c r="E140" i="11"/>
  <c r="F140" i="11"/>
  <c r="E144" i="11"/>
  <c r="F144" i="11"/>
  <c r="E134" i="11"/>
  <c r="F134" i="11"/>
  <c r="E138" i="11"/>
  <c r="F138" i="11"/>
  <c r="E142" i="11"/>
  <c r="F142" i="11"/>
  <c r="E62" i="11"/>
  <c r="F62" i="11"/>
  <c r="E64" i="11"/>
  <c r="F64" i="11"/>
  <c r="E66" i="11"/>
  <c r="F66" i="11"/>
  <c r="E68" i="11"/>
  <c r="F68" i="11"/>
  <c r="E70" i="11"/>
  <c r="F70" i="11"/>
  <c r="E72" i="11"/>
  <c r="F72" i="11"/>
  <c r="E63" i="11"/>
  <c r="F63" i="11"/>
  <c r="E67" i="11"/>
  <c r="F67" i="11"/>
  <c r="E71" i="11"/>
  <c r="F71" i="11"/>
  <c r="E65" i="11"/>
  <c r="F65" i="11"/>
  <c r="E69" i="11"/>
  <c r="F69" i="11"/>
  <c r="E73" i="11"/>
  <c r="F73" i="11"/>
  <c r="J28" i="12"/>
  <c r="E243" i="11"/>
  <c r="E245" i="11"/>
  <c r="E247" i="11"/>
  <c r="E249" i="11"/>
  <c r="E251" i="11"/>
  <c r="E253" i="11"/>
  <c r="E244" i="11"/>
  <c r="E248" i="11"/>
  <c r="E252" i="11"/>
  <c r="E242" i="11"/>
  <c r="E246" i="11"/>
  <c r="E250" i="11"/>
  <c r="E219" i="11"/>
  <c r="E221" i="11"/>
  <c r="E223" i="11"/>
  <c r="E225" i="11"/>
  <c r="E227" i="11"/>
  <c r="E229" i="11"/>
  <c r="E220" i="11"/>
  <c r="E224" i="11"/>
  <c r="E228" i="11"/>
  <c r="E218" i="11"/>
  <c r="E222" i="11"/>
  <c r="E226" i="11"/>
  <c r="E195" i="11"/>
  <c r="E197" i="11"/>
  <c r="E199" i="11"/>
  <c r="E201" i="11"/>
  <c r="E203" i="11"/>
  <c r="E205" i="11"/>
  <c r="E196" i="11"/>
  <c r="E200" i="11"/>
  <c r="E204" i="11"/>
  <c r="E194" i="11"/>
  <c r="E198" i="11"/>
  <c r="E202" i="11"/>
  <c r="J22" i="12"/>
  <c r="E171" i="11"/>
  <c r="E173" i="11"/>
  <c r="E175" i="11"/>
  <c r="E177" i="11"/>
  <c r="E179" i="11"/>
  <c r="E181" i="11"/>
  <c r="E172" i="11"/>
  <c r="E176" i="11"/>
  <c r="E180" i="11"/>
  <c r="E170" i="11"/>
  <c r="E174" i="11"/>
  <c r="E178" i="11"/>
  <c r="I19" i="12"/>
  <c r="J20" i="12"/>
  <c r="I13" i="12"/>
  <c r="J26" i="12"/>
  <c r="J24" i="12"/>
  <c r="G29" i="12"/>
  <c r="H29" i="12"/>
  <c r="G30" i="12"/>
  <c r="G31" i="12"/>
  <c r="H30" i="12"/>
  <c r="E269" i="11"/>
  <c r="E277" i="11"/>
  <c r="E266" i="11"/>
  <c r="J30" i="12"/>
  <c r="E271" i="11"/>
  <c r="E268" i="11"/>
  <c r="E270" i="11"/>
  <c r="E273" i="11"/>
  <c r="E272" i="11"/>
  <c r="E274" i="11"/>
  <c r="E267" i="11"/>
  <c r="E275" i="11"/>
  <c r="E276" i="11"/>
  <c r="I31" i="12"/>
  <c r="J31" i="12"/>
  <c r="I17" i="12"/>
  <c r="E112" i="11"/>
  <c r="F112" i="11"/>
  <c r="E114" i="11"/>
  <c r="F114" i="11"/>
  <c r="E116" i="11"/>
  <c r="F116" i="11"/>
  <c r="E111" i="11"/>
  <c r="F111" i="11"/>
  <c r="E113" i="11"/>
  <c r="F113" i="11"/>
  <c r="E115" i="11"/>
  <c r="F115" i="11"/>
  <c r="E117" i="11"/>
  <c r="F117" i="11"/>
  <c r="E119" i="11"/>
  <c r="F119" i="11"/>
  <c r="E121" i="11"/>
  <c r="F121" i="11"/>
  <c r="E120" i="11"/>
  <c r="F120" i="11"/>
  <c r="E118" i="11"/>
  <c r="F118" i="11"/>
  <c r="E110" i="11"/>
  <c r="F110" i="11"/>
  <c r="E74" i="11"/>
  <c r="F74" i="11"/>
  <c r="E76" i="11"/>
  <c r="F76" i="11"/>
  <c r="E78" i="11"/>
  <c r="F78" i="11"/>
  <c r="E80" i="11"/>
  <c r="F80" i="11"/>
  <c r="E82" i="11"/>
  <c r="F82" i="11"/>
  <c r="E84" i="11"/>
  <c r="F84" i="11"/>
  <c r="E75" i="11"/>
  <c r="F75" i="11"/>
  <c r="E79" i="11"/>
  <c r="F79" i="11"/>
  <c r="E83" i="11"/>
  <c r="F83" i="11"/>
  <c r="E77" i="11"/>
  <c r="F77" i="11"/>
  <c r="E81" i="11"/>
  <c r="F81" i="11"/>
  <c r="E85" i="11"/>
  <c r="F85" i="11"/>
  <c r="I14" i="12"/>
  <c r="E86" i="11"/>
  <c r="F86" i="11"/>
  <c r="E88" i="11"/>
  <c r="F88" i="11"/>
  <c r="E90" i="11"/>
  <c r="F90" i="11"/>
  <c r="E92" i="11"/>
  <c r="F92" i="11"/>
  <c r="E94" i="11"/>
  <c r="F94" i="11"/>
  <c r="E96" i="11"/>
  <c r="F96" i="11"/>
  <c r="E87" i="11"/>
  <c r="F87" i="11"/>
  <c r="E91" i="11"/>
  <c r="F91" i="11"/>
  <c r="E95" i="11"/>
  <c r="F95" i="11"/>
  <c r="E89" i="11"/>
  <c r="F89" i="11"/>
  <c r="E93" i="11"/>
  <c r="F93" i="11"/>
  <c r="E97" i="11"/>
  <c r="F97" i="11"/>
  <c r="I15" i="12"/>
  <c r="I18" i="12"/>
  <c r="E123" i="11"/>
  <c r="F123" i="11"/>
  <c r="E125" i="11"/>
  <c r="F125" i="11"/>
  <c r="E127" i="11"/>
  <c r="F127" i="11"/>
  <c r="E129" i="11"/>
  <c r="F129" i="11"/>
  <c r="E131" i="11"/>
  <c r="F131" i="11"/>
  <c r="E133" i="11"/>
  <c r="F133" i="11"/>
  <c r="E124" i="11"/>
  <c r="F124" i="11"/>
  <c r="E128" i="11"/>
  <c r="F128" i="11"/>
  <c r="E132" i="11"/>
  <c r="F132" i="11"/>
  <c r="E122" i="11"/>
  <c r="F122" i="11"/>
  <c r="E126" i="11"/>
  <c r="F126" i="11"/>
  <c r="E130" i="11"/>
  <c r="F130" i="11"/>
  <c r="E285" i="11"/>
  <c r="E288" i="11"/>
  <c r="E287" i="11"/>
  <c r="E281" i="11"/>
  <c r="E282" i="11"/>
  <c r="E280" i="11"/>
  <c r="I32" i="12"/>
  <c r="E295" i="11"/>
  <c r="E290" i="11"/>
  <c r="I33" i="12"/>
  <c r="E305" i="11"/>
  <c r="E292" i="11"/>
  <c r="E291" i="11"/>
  <c r="E294" i="11"/>
  <c r="E293" i="11"/>
  <c r="E296" i="11"/>
  <c r="E313" i="11"/>
  <c r="I34" i="12"/>
  <c r="E319" i="11"/>
  <c r="E302" i="11"/>
  <c r="E309" i="11"/>
  <c r="E312" i="11"/>
  <c r="E311" i="11"/>
  <c r="J33" i="12"/>
  <c r="E314" i="11"/>
  <c r="E317" i="11"/>
  <c r="E320" i="11"/>
  <c r="E315" i="11"/>
  <c r="E318" i="11"/>
  <c r="E321" i="11"/>
  <c r="E324" i="11"/>
  <c r="H31" i="12"/>
  <c r="G32" i="12"/>
  <c r="E316" i="11"/>
  <c r="J34" i="12"/>
  <c r="E323" i="11"/>
  <c r="I35" i="12"/>
  <c r="E325" i="11"/>
  <c r="E322" i="11"/>
  <c r="E306" i="11"/>
  <c r="E303" i="11"/>
  <c r="E304" i="11"/>
  <c r="E310" i="11"/>
  <c r="E307" i="11"/>
  <c r="E308" i="11"/>
  <c r="E301" i="11"/>
  <c r="J32" i="12"/>
  <c r="E299" i="11"/>
  <c r="E300" i="11"/>
  <c r="E297" i="11"/>
  <c r="E298" i="11"/>
  <c r="E278" i="11"/>
  <c r="E279" i="11"/>
  <c r="E284" i="11"/>
  <c r="E286" i="11"/>
  <c r="E283" i="11"/>
  <c r="E289" i="11"/>
  <c r="S73" i="21"/>
  <c r="A42" i="21"/>
  <c r="C38" i="21"/>
  <c r="C36" i="21"/>
  <c r="A40" i="21"/>
  <c r="Q236" i="12"/>
  <c r="S224" i="12"/>
  <c r="B224" i="12"/>
  <c r="Q208" i="12"/>
  <c r="S196" i="12"/>
  <c r="B196" i="12"/>
  <c r="A67" i="21"/>
  <c r="C63" i="21"/>
  <c r="A69" i="21"/>
  <c r="C65" i="21"/>
  <c r="U77" i="21"/>
  <c r="V78" i="21"/>
  <c r="W78" i="21"/>
  <c r="N90" i="21"/>
  <c r="S78" i="21"/>
  <c r="U78" i="21"/>
  <c r="Q78" i="21"/>
  <c r="R78" i="21"/>
  <c r="T78" i="21"/>
  <c r="V74" i="21"/>
  <c r="W74" i="21"/>
  <c r="S74" i="21"/>
  <c r="N86" i="21"/>
  <c r="R74" i="21"/>
  <c r="U74" i="21"/>
  <c r="Q74" i="21"/>
  <c r="T74" i="21"/>
  <c r="N115" i="21"/>
  <c r="N119" i="21"/>
  <c r="N111" i="21"/>
  <c r="S81" i="21"/>
  <c r="U79" i="21"/>
  <c r="N108" i="21"/>
  <c r="N105" i="21"/>
  <c r="N101" i="21"/>
  <c r="N112" i="21"/>
  <c r="T81" i="21"/>
  <c r="R79" i="21"/>
  <c r="Q87" i="21"/>
  <c r="Q95" i="21"/>
  <c r="Q91" i="21"/>
  <c r="T67" i="21"/>
  <c r="T71" i="21"/>
  <c r="R67" i="21"/>
  <c r="R71" i="21"/>
  <c r="R76" i="21"/>
  <c r="T75" i="21"/>
  <c r="Q75" i="21"/>
  <c r="T77" i="21"/>
  <c r="Q77" i="21"/>
  <c r="T60" i="21"/>
  <c r="S66" i="21"/>
  <c r="T59" i="21"/>
  <c r="R61" i="21"/>
  <c r="T72" i="21"/>
  <c r="U72" i="21"/>
  <c r="T69" i="21"/>
  <c r="U69" i="21"/>
  <c r="R73" i="21"/>
  <c r="N85" i="21"/>
  <c r="T64" i="21"/>
  <c r="S60" i="21"/>
  <c r="R62" i="21"/>
  <c r="S59" i="21"/>
  <c r="T61" i="21"/>
  <c r="T65" i="21"/>
  <c r="Q58" i="21"/>
  <c r="N70" i="21"/>
  <c r="T63" i="21"/>
  <c r="Q56" i="21"/>
  <c r="N68" i="21"/>
  <c r="T54" i="21"/>
  <c r="R41" i="21"/>
  <c r="S48" i="21"/>
  <c r="T48" i="21"/>
  <c r="R52" i="21"/>
  <c r="R40" i="21"/>
  <c r="S41" i="21"/>
  <c r="T41" i="21"/>
  <c r="R42" i="21"/>
  <c r="T55" i="21"/>
  <c r="R57" i="21"/>
  <c r="V69" i="21"/>
  <c r="W69" i="21"/>
  <c r="S57" i="21"/>
  <c r="S44" i="21"/>
  <c r="T44" i="21"/>
  <c r="R51" i="21"/>
  <c r="S51" i="21"/>
  <c r="T51" i="21"/>
  <c r="R54" i="21"/>
  <c r="R45" i="21"/>
  <c r="S45" i="21"/>
  <c r="T45" i="21"/>
  <c r="R64" i="21"/>
  <c r="V72" i="21"/>
  <c r="W72" i="21"/>
  <c r="V76" i="21"/>
  <c r="W76" i="21"/>
  <c r="Q46" i="21"/>
  <c r="R53" i="21"/>
  <c r="Q53" i="21"/>
  <c r="S40" i="21"/>
  <c r="T40" i="21"/>
  <c r="S288" i="12"/>
  <c r="B288" i="12"/>
  <c r="Q215" i="12"/>
  <c r="S216" i="12"/>
  <c r="B216" i="12"/>
  <c r="S206" i="12"/>
  <c r="B206" i="12"/>
  <c r="Q241" i="12"/>
  <c r="Q242" i="12"/>
  <c r="S230" i="12"/>
  <c r="B230" i="12"/>
  <c r="E38" i="11"/>
  <c r="F38" i="11"/>
  <c r="E40" i="11"/>
  <c r="F40" i="11"/>
  <c r="E42" i="11"/>
  <c r="F42" i="11"/>
  <c r="E44" i="11"/>
  <c r="F44" i="11"/>
  <c r="E46" i="11"/>
  <c r="F46" i="11"/>
  <c r="E48" i="11"/>
  <c r="F48" i="11"/>
  <c r="E39" i="11"/>
  <c r="F39" i="11"/>
  <c r="E41" i="11"/>
  <c r="F41" i="11"/>
  <c r="E43" i="11"/>
  <c r="F43" i="11"/>
  <c r="E45" i="11"/>
  <c r="F45" i="11"/>
  <c r="E47" i="11"/>
  <c r="F47" i="11"/>
  <c r="E49" i="11"/>
  <c r="F49" i="11"/>
  <c r="I11" i="12"/>
  <c r="L25" i="8"/>
  <c r="C25" i="8"/>
  <c r="M25" i="8"/>
  <c r="E25" i="8"/>
  <c r="J25" i="8"/>
  <c r="K25" i="8"/>
  <c r="H25" i="8"/>
  <c r="D25" i="8"/>
  <c r="G25" i="8"/>
  <c r="F25" i="8"/>
  <c r="I25" i="8"/>
  <c r="Q222" i="12"/>
  <c r="S207" i="12"/>
  <c r="B207" i="12"/>
  <c r="Q219" i="12"/>
  <c r="Q209" i="12"/>
  <c r="S197" i="12"/>
  <c r="B197" i="12"/>
  <c r="S189" i="12"/>
  <c r="B189" i="12"/>
  <c r="Q201" i="12"/>
  <c r="Q211" i="12"/>
  <c r="S199" i="12"/>
  <c r="B199" i="12"/>
  <c r="W81" i="21"/>
  <c r="V81" i="21"/>
  <c r="V77" i="21"/>
  <c r="W77" i="21"/>
  <c r="V75" i="21"/>
  <c r="W75" i="21"/>
  <c r="W79" i="21"/>
  <c r="V79" i="21"/>
  <c r="V73" i="21"/>
  <c r="W73" i="21"/>
  <c r="V67" i="21"/>
  <c r="W67" i="21"/>
  <c r="V71" i="21"/>
  <c r="W71" i="21"/>
  <c r="Q312" i="12"/>
  <c r="S300" i="12"/>
  <c r="B300" i="12"/>
  <c r="R217" i="12"/>
  <c r="S205" i="12"/>
  <c r="B205" i="12"/>
  <c r="Q214" i="12"/>
  <c r="S204" i="12"/>
  <c r="B204" i="12"/>
  <c r="E10" i="12"/>
  <c r="S171" i="12"/>
  <c r="B171" i="12"/>
  <c r="S173" i="12"/>
  <c r="B173" i="12"/>
  <c r="S163" i="12"/>
  <c r="B163" i="12"/>
  <c r="C31" i="11"/>
  <c r="D31" i="11"/>
  <c r="C37" i="11"/>
  <c r="D37" i="11"/>
  <c r="C43" i="11"/>
  <c r="D43" i="11"/>
  <c r="C51" i="11"/>
  <c r="D51" i="11"/>
  <c r="C57" i="11"/>
  <c r="D57" i="11"/>
  <c r="C65" i="11"/>
  <c r="D65" i="11"/>
  <c r="C71" i="11"/>
  <c r="D71" i="11"/>
  <c r="C79" i="11"/>
  <c r="D79" i="11"/>
  <c r="C85" i="11"/>
  <c r="D85" i="11"/>
  <c r="C93" i="11"/>
  <c r="D93" i="11"/>
  <c r="C19" i="11"/>
  <c r="D19" i="11"/>
  <c r="C35" i="11"/>
  <c r="D35" i="11"/>
  <c r="C45" i="11"/>
  <c r="D45" i="11"/>
  <c r="C53" i="11"/>
  <c r="D53" i="11"/>
  <c r="C63" i="11"/>
  <c r="D63" i="11"/>
  <c r="C73" i="11"/>
  <c r="D73" i="11"/>
  <c r="C83" i="11"/>
  <c r="D83" i="11"/>
  <c r="C91" i="11"/>
  <c r="D91" i="11"/>
  <c r="L18" i="8"/>
  <c r="R174" i="12"/>
  <c r="R186" i="12"/>
  <c r="R198" i="12"/>
  <c r="S162" i="12"/>
  <c r="I3" i="11"/>
  <c r="I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J3" i="11"/>
  <c r="J5" i="11"/>
  <c r="J7" i="11"/>
  <c r="J9" i="11"/>
  <c r="J11" i="11"/>
  <c r="J13" i="11"/>
  <c r="J15" i="11"/>
  <c r="J17" i="11"/>
  <c r="J19" i="11"/>
  <c r="J21" i="11"/>
  <c r="J23" i="11"/>
  <c r="J25" i="11"/>
  <c r="J27" i="11"/>
  <c r="J29" i="11"/>
  <c r="J31" i="11"/>
  <c r="J33" i="11"/>
  <c r="J35" i="11"/>
  <c r="J37" i="11"/>
  <c r="J39" i="11"/>
  <c r="J41" i="11"/>
  <c r="J43" i="11"/>
  <c r="J45" i="11"/>
  <c r="J47" i="11"/>
  <c r="J49" i="11"/>
  <c r="J51" i="11"/>
  <c r="J53" i="11"/>
  <c r="J55" i="11"/>
  <c r="J57" i="11"/>
  <c r="J59" i="11"/>
  <c r="J61" i="11"/>
  <c r="J63" i="11"/>
  <c r="J65" i="11"/>
  <c r="J67" i="11"/>
  <c r="J69" i="11"/>
  <c r="J71" i="11"/>
  <c r="J73" i="11"/>
  <c r="J75" i="11"/>
  <c r="J77" i="11"/>
  <c r="J79" i="11"/>
  <c r="J81" i="11"/>
  <c r="J83" i="11"/>
  <c r="J85" i="11"/>
  <c r="J87" i="11"/>
  <c r="J89" i="11"/>
  <c r="J91" i="11"/>
  <c r="J93" i="11"/>
  <c r="J95" i="11"/>
  <c r="J97" i="11"/>
  <c r="J99" i="11"/>
  <c r="J101" i="11"/>
  <c r="J103" i="11"/>
  <c r="I2" i="11"/>
  <c r="J6" i="11"/>
  <c r="J10" i="11"/>
  <c r="J14" i="11"/>
  <c r="J18" i="11"/>
  <c r="J22" i="11"/>
  <c r="J26" i="11"/>
  <c r="J30" i="11"/>
  <c r="J34" i="11"/>
  <c r="J38" i="11"/>
  <c r="J42" i="11"/>
  <c r="J46" i="11"/>
  <c r="J50" i="11"/>
  <c r="J54" i="11"/>
  <c r="J58" i="11"/>
  <c r="J62" i="11"/>
  <c r="J66" i="11"/>
  <c r="J70" i="11"/>
  <c r="J74" i="11"/>
  <c r="J78" i="11"/>
  <c r="J82" i="11"/>
  <c r="J86" i="11"/>
  <c r="J90" i="11"/>
  <c r="J94" i="11"/>
  <c r="J98" i="11"/>
  <c r="J102" i="11"/>
  <c r="J2" i="11"/>
  <c r="J4" i="11"/>
  <c r="J8" i="11"/>
  <c r="J12" i="11"/>
  <c r="J16" i="11"/>
  <c r="J20" i="11"/>
  <c r="J24" i="11"/>
  <c r="J28" i="11"/>
  <c r="J32" i="11"/>
  <c r="J36" i="11"/>
  <c r="J40" i="11"/>
  <c r="J44" i="11"/>
  <c r="J48" i="11"/>
  <c r="J52" i="11"/>
  <c r="J56" i="11"/>
  <c r="J60" i="11"/>
  <c r="J64" i="11"/>
  <c r="J68" i="11"/>
  <c r="J72" i="11"/>
  <c r="J76" i="11"/>
  <c r="J80" i="11"/>
  <c r="J84" i="11"/>
  <c r="J88" i="11"/>
  <c r="J92" i="11"/>
  <c r="J96" i="11"/>
  <c r="J100" i="11"/>
  <c r="J104" i="11"/>
  <c r="C3" i="11"/>
  <c r="D3" i="11"/>
  <c r="C7" i="11"/>
  <c r="D7" i="11"/>
  <c r="C11" i="11"/>
  <c r="D11" i="11"/>
  <c r="R178" i="12"/>
  <c r="S166" i="12"/>
  <c r="B166" i="12"/>
  <c r="F27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A490" i="11"/>
  <c r="A486" i="11"/>
  <c r="A482" i="11"/>
  <c r="A479" i="11"/>
  <c r="A477" i="11"/>
  <c r="A475" i="11"/>
  <c r="A473" i="11"/>
  <c r="A471" i="11"/>
  <c r="A469" i="11"/>
  <c r="I5" i="20"/>
  <c r="C49" i="5"/>
  <c r="M49" i="5"/>
  <c r="M48" i="5"/>
  <c r="A492" i="11"/>
  <c r="A488" i="11"/>
  <c r="A484" i="11"/>
  <c r="B49" i="5"/>
  <c r="L49" i="5"/>
  <c r="Q38" i="21"/>
  <c r="Q40" i="21"/>
  <c r="M204" i="21"/>
  <c r="M205" i="21"/>
  <c r="M206" i="21"/>
  <c r="L203" i="21"/>
  <c r="L204" i="21"/>
  <c r="L205" i="21"/>
  <c r="L206" i="21"/>
  <c r="K204" i="21"/>
  <c r="K205" i="21"/>
  <c r="K206" i="21"/>
  <c r="J203" i="21"/>
  <c r="J204" i="21"/>
  <c r="J205" i="21"/>
  <c r="J206" i="21"/>
  <c r="A481" i="11"/>
  <c r="A483" i="11"/>
  <c r="A485" i="11"/>
  <c r="A487" i="11"/>
  <c r="A489" i="11"/>
  <c r="A491" i="11"/>
  <c r="J108" i="11"/>
  <c r="J110" i="11"/>
  <c r="J111" i="11"/>
  <c r="J107" i="11"/>
  <c r="I112" i="11"/>
  <c r="I110" i="11"/>
  <c r="I108" i="11"/>
  <c r="I106" i="11"/>
  <c r="R210" i="12"/>
  <c r="S198" i="12"/>
  <c r="B198" i="12"/>
  <c r="S186" i="12"/>
  <c r="B186" i="12"/>
  <c r="Q226" i="12"/>
  <c r="Q223" i="12"/>
  <c r="S211" i="12"/>
  <c r="B211" i="12"/>
  <c r="S209" i="12"/>
  <c r="B209" i="12"/>
  <c r="Q221" i="12"/>
  <c r="Q234" i="12"/>
  <c r="O15" i="8"/>
  <c r="D40" i="8"/>
  <c r="O12" i="8"/>
  <c r="O10" i="8"/>
  <c r="O14" i="8"/>
  <c r="O5" i="8"/>
  <c r="O6" i="8"/>
  <c r="O8" i="8"/>
  <c r="O7" i="8"/>
  <c r="O9" i="8"/>
  <c r="O11" i="8"/>
  <c r="O13" i="8"/>
  <c r="N25" i="8"/>
  <c r="Q254" i="12"/>
  <c r="S242" i="12"/>
  <c r="B242" i="12"/>
  <c r="V68" i="21"/>
  <c r="W68" i="21"/>
  <c r="U68" i="21"/>
  <c r="Q68" i="21"/>
  <c r="T68" i="21"/>
  <c r="S68" i="21"/>
  <c r="N80" i="21"/>
  <c r="R68" i="21"/>
  <c r="Q112" i="21"/>
  <c r="N124" i="21"/>
  <c r="Q101" i="21"/>
  <c r="N113" i="21"/>
  <c r="Q105" i="21"/>
  <c r="N117" i="21"/>
  <c r="Q108" i="21"/>
  <c r="N120" i="21"/>
  <c r="N102" i="21"/>
  <c r="Q90" i="21"/>
  <c r="A73" i="21"/>
  <c r="C69" i="21"/>
  <c r="A71" i="21"/>
  <c r="C67" i="21"/>
  <c r="S208" i="12"/>
  <c r="B208" i="12"/>
  <c r="Q220" i="12"/>
  <c r="S236" i="12"/>
  <c r="B236" i="12"/>
  <c r="Q248" i="12"/>
  <c r="U73" i="21"/>
  <c r="T73" i="21"/>
  <c r="U76" i="21"/>
  <c r="S72" i="21"/>
  <c r="R72" i="21"/>
  <c r="S77" i="21"/>
  <c r="R77" i="21"/>
  <c r="S75" i="21"/>
  <c r="R75" i="21"/>
  <c r="S76" i="21"/>
  <c r="S71" i="21"/>
  <c r="T76" i="21"/>
  <c r="U71" i="21"/>
  <c r="S79" i="21"/>
  <c r="U81" i="21"/>
  <c r="T79" i="21"/>
  <c r="R81" i="21"/>
  <c r="C42" i="21"/>
  <c r="A46" i="21"/>
  <c r="U75" i="21"/>
  <c r="E337" i="11"/>
  <c r="J35" i="12"/>
  <c r="E326" i="11"/>
  <c r="E333" i="11"/>
  <c r="E336" i="11"/>
  <c r="E335" i="11"/>
  <c r="I36" i="12"/>
  <c r="E329" i="11"/>
  <c r="E332" i="11"/>
  <c r="E331" i="11"/>
  <c r="E334" i="11"/>
  <c r="E328" i="11"/>
  <c r="E327" i="11"/>
  <c r="E330" i="11"/>
  <c r="H32" i="12"/>
  <c r="G33" i="12"/>
  <c r="S178" i="12"/>
  <c r="B178" i="12"/>
  <c r="R190" i="12"/>
  <c r="J112" i="11"/>
  <c r="J106" i="11"/>
  <c r="J109" i="11"/>
  <c r="J105" i="11"/>
  <c r="I125" i="11"/>
  <c r="I121" i="11"/>
  <c r="I117" i="11"/>
  <c r="I113" i="11"/>
  <c r="I111" i="11"/>
  <c r="I109" i="11"/>
  <c r="I107" i="11"/>
  <c r="I105" i="11"/>
  <c r="D122" i="11"/>
  <c r="D114" i="11"/>
  <c r="B162" i="12"/>
  <c r="C102" i="11"/>
  <c r="D102" i="11"/>
  <c r="C104" i="11"/>
  <c r="D104" i="11"/>
  <c r="C106" i="11"/>
  <c r="D106" i="11"/>
  <c r="C108" i="11"/>
  <c r="D108" i="11"/>
  <c r="C110" i="11"/>
  <c r="D110" i="11"/>
  <c r="C101" i="11"/>
  <c r="D101" i="11"/>
  <c r="C103" i="11"/>
  <c r="D103" i="11"/>
  <c r="C105" i="11"/>
  <c r="D105" i="11"/>
  <c r="C107" i="11"/>
  <c r="D107" i="11"/>
  <c r="C109" i="11"/>
  <c r="D109" i="11"/>
  <c r="C120" i="11"/>
  <c r="C118" i="11"/>
  <c r="C116" i="11"/>
  <c r="C113" i="11"/>
  <c r="C112" i="11"/>
  <c r="D112" i="11"/>
  <c r="C111" i="11"/>
  <c r="D111" i="11"/>
  <c r="C121" i="11"/>
  <c r="G10" i="12"/>
  <c r="E9" i="12"/>
  <c r="S174" i="12"/>
  <c r="S217" i="12"/>
  <c r="B217" i="12"/>
  <c r="R229" i="12"/>
  <c r="Q324" i="12"/>
  <c r="S312" i="12"/>
  <c r="B312" i="12"/>
  <c r="S201" i="12"/>
  <c r="B201" i="12"/>
  <c r="Q213" i="12"/>
  <c r="S219" i="12"/>
  <c r="B219" i="12"/>
  <c r="Q231" i="12"/>
  <c r="Q253" i="12"/>
  <c r="S215" i="12"/>
  <c r="B215" i="12"/>
  <c r="Q227" i="12"/>
  <c r="V70" i="21"/>
  <c r="W70" i="21"/>
  <c r="S70" i="21"/>
  <c r="N82" i="21"/>
  <c r="R70" i="21"/>
  <c r="U70" i="21"/>
  <c r="Q70" i="21"/>
  <c r="T70" i="21"/>
  <c r="W85" i="21"/>
  <c r="N97" i="21"/>
  <c r="R85" i="21"/>
  <c r="Q85" i="21"/>
  <c r="T85" i="21"/>
  <c r="N123" i="21"/>
  <c r="Q111" i="21"/>
  <c r="N131" i="21"/>
  <c r="Q119" i="21"/>
  <c r="N127" i="21"/>
  <c r="Q115" i="21"/>
  <c r="W86" i="21"/>
  <c r="N98" i="21"/>
  <c r="R86" i="21"/>
  <c r="Q86" i="21"/>
  <c r="T86" i="21"/>
  <c r="A44" i="21"/>
  <c r="C40" i="21"/>
  <c r="U87" i="21"/>
  <c r="C44" i="21"/>
  <c r="V98" i="21"/>
  <c r="A48" i="21"/>
  <c r="W98" i="21"/>
  <c r="U98" i="21"/>
  <c r="Q98" i="21"/>
  <c r="T98" i="21"/>
  <c r="N110" i="21"/>
  <c r="W97" i="21"/>
  <c r="U97" i="21"/>
  <c r="Q97" i="21"/>
  <c r="T97" i="21"/>
  <c r="N109" i="21"/>
  <c r="Q336" i="12"/>
  <c r="S324" i="12"/>
  <c r="B324" i="12"/>
  <c r="G9" i="12"/>
  <c r="E8" i="12"/>
  <c r="G8" i="12"/>
  <c r="D127" i="11"/>
  <c r="J117" i="11"/>
  <c r="J125" i="11"/>
  <c r="C126" i="11"/>
  <c r="J122" i="11"/>
  <c r="C125" i="11"/>
  <c r="D125" i="11"/>
  <c r="J120" i="11"/>
  <c r="E345" i="11"/>
  <c r="E348" i="11"/>
  <c r="E347" i="11"/>
  <c r="I37" i="12"/>
  <c r="E349" i="11"/>
  <c r="J36" i="12"/>
  <c r="E338" i="11"/>
  <c r="E340" i="11"/>
  <c r="E339" i="11"/>
  <c r="E342" i="11"/>
  <c r="E341" i="11"/>
  <c r="E344" i="11"/>
  <c r="E343" i="11"/>
  <c r="E346" i="11"/>
  <c r="S89" i="21"/>
  <c r="C46" i="21"/>
  <c r="A50" i="21"/>
  <c r="T103" i="21"/>
  <c r="T99" i="21"/>
  <c r="R84" i="21"/>
  <c r="R88" i="21"/>
  <c r="U96" i="21"/>
  <c r="U93" i="21"/>
  <c r="U89" i="21"/>
  <c r="U100" i="21"/>
  <c r="U88" i="21"/>
  <c r="S87" i="21"/>
  <c r="S95" i="21"/>
  <c r="S91" i="21"/>
  <c r="S248" i="12"/>
  <c r="B248" i="12"/>
  <c r="Q260" i="12"/>
  <c r="S220" i="12"/>
  <c r="B220" i="12"/>
  <c r="Q232" i="12"/>
  <c r="S99" i="21"/>
  <c r="S90" i="21"/>
  <c r="U90" i="21"/>
  <c r="V90" i="21"/>
  <c r="R105" i="21"/>
  <c r="N129" i="21"/>
  <c r="Q117" i="21"/>
  <c r="U105" i="21"/>
  <c r="V105" i="21"/>
  <c r="R101" i="21"/>
  <c r="S101" i="21"/>
  <c r="V101" i="21"/>
  <c r="N136" i="21"/>
  <c r="Q124" i="21"/>
  <c r="N11" i="8"/>
  <c r="D36" i="8"/>
  <c r="N7" i="8"/>
  <c r="D32" i="8"/>
  <c r="N6" i="8"/>
  <c r="D31" i="8"/>
  <c r="D39" i="8"/>
  <c r="N14" i="8"/>
  <c r="D37" i="8"/>
  <c r="N12" i="8"/>
  <c r="Q233" i="12"/>
  <c r="S221" i="12"/>
  <c r="B221" i="12"/>
  <c r="Q238" i="12"/>
  <c r="R222" i="12"/>
  <c r="S210" i="12"/>
  <c r="B210" i="12"/>
  <c r="D116" i="11"/>
  <c r="D124" i="11"/>
  <c r="I114" i="11"/>
  <c r="I118" i="11"/>
  <c r="I122" i="11"/>
  <c r="I126" i="11"/>
  <c r="D115" i="11"/>
  <c r="J115" i="11"/>
  <c r="J123" i="11"/>
  <c r="C128" i="11"/>
  <c r="D121" i="11"/>
  <c r="J118" i="11"/>
  <c r="J124" i="11"/>
  <c r="C123" i="11"/>
  <c r="S103" i="21"/>
  <c r="S100" i="21"/>
  <c r="U83" i="21"/>
  <c r="R96" i="21"/>
  <c r="R93" i="21"/>
  <c r="R89" i="21"/>
  <c r="R100" i="21"/>
  <c r="T84" i="21"/>
  <c r="T88" i="21"/>
  <c r="W99" i="21"/>
  <c r="W103" i="21"/>
  <c r="W91" i="21"/>
  <c r="W95" i="21"/>
  <c r="W87" i="21"/>
  <c r="W100" i="21"/>
  <c r="W89" i="21"/>
  <c r="W93" i="21"/>
  <c r="W96" i="21"/>
  <c r="W84" i="21"/>
  <c r="V88" i="21"/>
  <c r="W83" i="21"/>
  <c r="S93" i="21"/>
  <c r="R103" i="21"/>
  <c r="R99" i="21"/>
  <c r="S84" i="21"/>
  <c r="S88" i="21"/>
  <c r="R83" i="21"/>
  <c r="T87" i="21"/>
  <c r="T95" i="21"/>
  <c r="T91" i="21"/>
  <c r="U84" i="21"/>
  <c r="V99" i="21"/>
  <c r="V103" i="21"/>
  <c r="V91" i="21"/>
  <c r="V95" i="21"/>
  <c r="V87" i="21"/>
  <c r="V100" i="21"/>
  <c r="V89" i="21"/>
  <c r="V93" i="21"/>
  <c r="V96" i="21"/>
  <c r="V84" i="21"/>
  <c r="W88" i="21"/>
  <c r="V83" i="21"/>
  <c r="S86" i="21"/>
  <c r="U86" i="21"/>
  <c r="V86" i="21"/>
  <c r="N139" i="21"/>
  <c r="Q127" i="21"/>
  <c r="N143" i="21"/>
  <c r="Q131" i="21"/>
  <c r="Q123" i="21"/>
  <c r="N135" i="21"/>
  <c r="S85" i="21"/>
  <c r="U85" i="21"/>
  <c r="V85" i="21"/>
  <c r="W82" i="21"/>
  <c r="V82" i="21"/>
  <c r="U82" i="21"/>
  <c r="Q82" i="21"/>
  <c r="T82" i="21"/>
  <c r="S82" i="21"/>
  <c r="N94" i="21"/>
  <c r="R82" i="21"/>
  <c r="Q239" i="12"/>
  <c r="S227" i="12"/>
  <c r="B227" i="12"/>
  <c r="Q265" i="12"/>
  <c r="S231" i="12"/>
  <c r="B231" i="12"/>
  <c r="Q243" i="12"/>
  <c r="S213" i="12"/>
  <c r="B213" i="12"/>
  <c r="Q225" i="12"/>
  <c r="R241" i="12"/>
  <c r="S229" i="12"/>
  <c r="B229" i="12"/>
  <c r="B174" i="12"/>
  <c r="E26" i="11"/>
  <c r="F26" i="11"/>
  <c r="E28" i="11"/>
  <c r="F28" i="11"/>
  <c r="E30" i="11"/>
  <c r="F30" i="11"/>
  <c r="E32" i="11"/>
  <c r="F32" i="11"/>
  <c r="E34" i="11"/>
  <c r="F34" i="11"/>
  <c r="E36" i="11"/>
  <c r="F36" i="11"/>
  <c r="E27" i="11"/>
  <c r="F27" i="11"/>
  <c r="E29" i="11"/>
  <c r="F29" i="11"/>
  <c r="E31" i="11"/>
  <c r="F31" i="11"/>
  <c r="E33" i="11"/>
  <c r="F33" i="11"/>
  <c r="E35" i="11"/>
  <c r="F35" i="11"/>
  <c r="E37" i="11"/>
  <c r="F37" i="11"/>
  <c r="I10" i="12"/>
  <c r="C114" i="11"/>
  <c r="C115" i="11"/>
  <c r="C117" i="11"/>
  <c r="C119" i="11"/>
  <c r="D118" i="11"/>
  <c r="D126" i="11"/>
  <c r="I115" i="11"/>
  <c r="I119" i="11"/>
  <c r="I123" i="11"/>
  <c r="I127" i="11"/>
  <c r="D119" i="11"/>
  <c r="J113" i="11"/>
  <c r="J121" i="11"/>
  <c r="C122" i="11"/>
  <c r="D113" i="11"/>
  <c r="J114" i="11"/>
  <c r="J128" i="11"/>
  <c r="C127" i="11"/>
  <c r="R202" i="12"/>
  <c r="S190" i="12"/>
  <c r="H33" i="12"/>
  <c r="G34" i="12"/>
  <c r="U91" i="21"/>
  <c r="U103" i="21"/>
  <c r="U99" i="21"/>
  <c r="T83" i="21"/>
  <c r="T96" i="21"/>
  <c r="T93" i="21"/>
  <c r="T89" i="21"/>
  <c r="T100" i="21"/>
  <c r="S83" i="21"/>
  <c r="R87" i="21"/>
  <c r="R95" i="21"/>
  <c r="R91" i="21"/>
  <c r="A75" i="21"/>
  <c r="C71" i="21"/>
  <c r="A77" i="21"/>
  <c r="C73" i="21"/>
  <c r="U95" i="21"/>
  <c r="T90" i="21"/>
  <c r="R90" i="21"/>
  <c r="W102" i="21"/>
  <c r="V102" i="21"/>
  <c r="U102" i="21"/>
  <c r="Q102" i="21"/>
  <c r="T102" i="21"/>
  <c r="S102" i="21"/>
  <c r="N114" i="21"/>
  <c r="R102" i="21"/>
  <c r="W90" i="21"/>
  <c r="N132" i="21"/>
  <c r="Q120" i="21"/>
  <c r="T105" i="21"/>
  <c r="S105" i="21"/>
  <c r="W105" i="21"/>
  <c r="N125" i="21"/>
  <c r="Q113" i="21"/>
  <c r="T101" i="21"/>
  <c r="U101" i="21"/>
  <c r="W101" i="21"/>
  <c r="W80" i="21"/>
  <c r="V80" i="21"/>
  <c r="U80" i="21"/>
  <c r="Q80" i="21"/>
  <c r="T80" i="21"/>
  <c r="S80" i="21"/>
  <c r="N92" i="21"/>
  <c r="R80" i="21"/>
  <c r="S254" i="12"/>
  <c r="B254" i="12"/>
  <c r="Q266" i="12"/>
  <c r="N13" i="8"/>
  <c r="D38" i="8"/>
  <c r="E38" i="8"/>
  <c r="J11" i="7"/>
  <c r="N9" i="8"/>
  <c r="D34" i="8"/>
  <c r="E34" i="8"/>
  <c r="F11" i="7"/>
  <c r="D33" i="8"/>
  <c r="N8" i="8"/>
  <c r="D30" i="8"/>
  <c r="N5" i="8"/>
  <c r="D35" i="8"/>
  <c r="N10" i="8"/>
  <c r="C43" i="8"/>
  <c r="E40" i="8"/>
  <c r="Q246" i="12"/>
  <c r="S223" i="12"/>
  <c r="B223" i="12"/>
  <c r="Q235" i="12"/>
  <c r="D120" i="11"/>
  <c r="D128" i="11"/>
  <c r="D136" i="11"/>
  <c r="I116" i="11"/>
  <c r="I120" i="11"/>
  <c r="I124" i="11"/>
  <c r="I128" i="11"/>
  <c r="I136" i="11"/>
  <c r="D123" i="11"/>
  <c r="J119" i="11"/>
  <c r="J127" i="11"/>
  <c r="C124" i="11"/>
  <c r="C132" i="11"/>
  <c r="J126" i="11"/>
  <c r="D117" i="11"/>
  <c r="J116" i="11"/>
  <c r="J132" i="11"/>
  <c r="A493" i="11"/>
  <c r="S235" i="12"/>
  <c r="B235" i="12"/>
  <c r="Q247" i="12"/>
  <c r="C33" i="8"/>
  <c r="D11" i="22"/>
  <c r="J10" i="7"/>
  <c r="J9" i="7"/>
  <c r="J8" i="7"/>
  <c r="J7" i="7"/>
  <c r="J6" i="7"/>
  <c r="J5" i="7"/>
  <c r="J4" i="7"/>
  <c r="J3" i="7"/>
  <c r="J2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Q125" i="21"/>
  <c r="N137" i="21"/>
  <c r="Q132" i="21"/>
  <c r="N144" i="21"/>
  <c r="B190" i="12"/>
  <c r="I137" i="11"/>
  <c r="I129" i="11"/>
  <c r="I133" i="11"/>
  <c r="D130" i="11"/>
  <c r="C131" i="11"/>
  <c r="D137" i="11"/>
  <c r="C137" i="11"/>
  <c r="J135" i="11"/>
  <c r="D138" i="11"/>
  <c r="C138" i="11"/>
  <c r="I140" i="11"/>
  <c r="I132" i="11"/>
  <c r="E35" i="8"/>
  <c r="H11" i="7"/>
  <c r="E30" i="8"/>
  <c r="B11" i="7"/>
  <c r="E33" i="8"/>
  <c r="D11" i="7"/>
  <c r="F11" i="22"/>
  <c r="C34" i="8"/>
  <c r="J11" i="22"/>
  <c r="C38" i="8"/>
  <c r="W92" i="21"/>
  <c r="V92" i="21"/>
  <c r="U92" i="21"/>
  <c r="Q92" i="21"/>
  <c r="T92" i="21"/>
  <c r="S92" i="21"/>
  <c r="N104" i="21"/>
  <c r="R92" i="21"/>
  <c r="Q114" i="21"/>
  <c r="N126" i="21"/>
  <c r="R214" i="12"/>
  <c r="S202" i="12"/>
  <c r="J144" i="11"/>
  <c r="D139" i="11"/>
  <c r="C139" i="11"/>
  <c r="J130" i="11"/>
  <c r="C130" i="11"/>
  <c r="J145" i="11"/>
  <c r="J129" i="11"/>
  <c r="D135" i="11"/>
  <c r="I147" i="11"/>
  <c r="I139" i="11"/>
  <c r="I131" i="11"/>
  <c r="R253" i="12"/>
  <c r="S241" i="12"/>
  <c r="B241" i="12"/>
  <c r="Q277" i="12"/>
  <c r="Q251" i="12"/>
  <c r="S239" i="12"/>
  <c r="B239" i="12"/>
  <c r="W94" i="21"/>
  <c r="V94" i="21"/>
  <c r="S94" i="21"/>
  <c r="N106" i="21"/>
  <c r="R94" i="21"/>
  <c r="U94" i="21"/>
  <c r="Q94" i="21"/>
  <c r="T94" i="21"/>
  <c r="N147" i="21"/>
  <c r="Q135" i="21"/>
  <c r="N155" i="21"/>
  <c r="Q143" i="21"/>
  <c r="C129" i="11"/>
  <c r="J134" i="11"/>
  <c r="D145" i="11"/>
  <c r="C145" i="11"/>
  <c r="J139" i="11"/>
  <c r="D142" i="11"/>
  <c r="C142" i="11"/>
  <c r="I150" i="11"/>
  <c r="I142" i="11"/>
  <c r="I134" i="11"/>
  <c r="D132" i="11"/>
  <c r="R234" i="12"/>
  <c r="S222" i="12"/>
  <c r="B222" i="12"/>
  <c r="Q250" i="12"/>
  <c r="S233" i="12"/>
  <c r="B233" i="12"/>
  <c r="Q245" i="12"/>
  <c r="E37" i="8"/>
  <c r="G11" i="7"/>
  <c r="E39" i="8"/>
  <c r="K11" i="7"/>
  <c r="C11" i="22"/>
  <c r="C31" i="8"/>
  <c r="E11" i="22"/>
  <c r="C32" i="8"/>
  <c r="I11" i="22"/>
  <c r="C36" i="8"/>
  <c r="Q244" i="12"/>
  <c r="S232" i="12"/>
  <c r="B232" i="12"/>
  <c r="S260" i="12"/>
  <c r="B260" i="12"/>
  <c r="Q272" i="12"/>
  <c r="E353" i="11"/>
  <c r="E356" i="11"/>
  <c r="E355" i="11"/>
  <c r="E358" i="11"/>
  <c r="E352" i="11"/>
  <c r="E351" i="11"/>
  <c r="E354" i="11"/>
  <c r="E361" i="11"/>
  <c r="I38" i="12"/>
  <c r="E350" i="11"/>
  <c r="E357" i="11"/>
  <c r="E360" i="11"/>
  <c r="E359" i="11"/>
  <c r="J37" i="12"/>
  <c r="C135" i="11"/>
  <c r="J152" i="11"/>
  <c r="C134" i="11"/>
  <c r="J149" i="11"/>
  <c r="J133" i="11"/>
  <c r="D140" i="11"/>
  <c r="C140" i="11"/>
  <c r="E2" i="11"/>
  <c r="F2" i="11"/>
  <c r="E4" i="11"/>
  <c r="F4" i="11"/>
  <c r="E6" i="11"/>
  <c r="F6" i="11"/>
  <c r="E8" i="11"/>
  <c r="F8" i="11"/>
  <c r="E10" i="11"/>
  <c r="F10" i="11"/>
  <c r="E12" i="11"/>
  <c r="F12" i="11"/>
  <c r="E3" i="11"/>
  <c r="F3" i="11"/>
  <c r="E5" i="11"/>
  <c r="F5" i="11"/>
  <c r="E7" i="11"/>
  <c r="F7" i="11"/>
  <c r="E9" i="11"/>
  <c r="F9" i="11"/>
  <c r="E11" i="11"/>
  <c r="F11" i="11"/>
  <c r="E13" i="11"/>
  <c r="F13" i="11"/>
  <c r="I8" i="12"/>
  <c r="R97" i="21"/>
  <c r="S97" i="21"/>
  <c r="V97" i="21"/>
  <c r="R98" i="21"/>
  <c r="S98" i="21"/>
  <c r="A52" i="21"/>
  <c r="C48" i="21"/>
  <c r="Q258" i="12"/>
  <c r="C35" i="8"/>
  <c r="H11" i="22"/>
  <c r="B11" i="22"/>
  <c r="N15" i="8"/>
  <c r="C40" i="8"/>
  <c r="C30" i="8"/>
  <c r="F10" i="7"/>
  <c r="F9" i="7"/>
  <c r="F8" i="7"/>
  <c r="F7" i="7"/>
  <c r="F6" i="7"/>
  <c r="F5" i="7"/>
  <c r="F4" i="7"/>
  <c r="F3" i="7"/>
  <c r="F2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Q278" i="12"/>
  <c r="S266" i="12"/>
  <c r="B266" i="12"/>
  <c r="C77" i="21"/>
  <c r="A81" i="21"/>
  <c r="A79" i="21"/>
  <c r="C75" i="21"/>
  <c r="H34" i="12"/>
  <c r="G35" i="12"/>
  <c r="C133" i="11"/>
  <c r="J146" i="11"/>
  <c r="D129" i="11"/>
  <c r="J137" i="11"/>
  <c r="D144" i="11"/>
  <c r="C144" i="11"/>
  <c r="I151" i="11"/>
  <c r="I143" i="11"/>
  <c r="I135" i="11"/>
  <c r="D134" i="11"/>
  <c r="S225" i="12"/>
  <c r="B225" i="12"/>
  <c r="Q237" i="12"/>
  <c r="Q255" i="12"/>
  <c r="S243" i="12"/>
  <c r="B243" i="12"/>
  <c r="N151" i="21"/>
  <c r="Q139" i="21"/>
  <c r="J140" i="11"/>
  <c r="D133" i="11"/>
  <c r="J150" i="11"/>
  <c r="J147" i="11"/>
  <c r="J131" i="11"/>
  <c r="D131" i="11"/>
  <c r="I146" i="11"/>
  <c r="I138" i="11"/>
  <c r="I130" i="11"/>
  <c r="G11" i="22"/>
  <c r="C37" i="8"/>
  <c r="C39" i="8"/>
  <c r="K11" i="22"/>
  <c r="E31" i="8"/>
  <c r="C11" i="7"/>
  <c r="E32" i="8"/>
  <c r="E11" i="7"/>
  <c r="E36" i="8"/>
  <c r="I11" i="7"/>
  <c r="Q136" i="21"/>
  <c r="N148" i="21"/>
  <c r="Q129" i="21"/>
  <c r="N141" i="21"/>
  <c r="C50" i="21"/>
  <c r="A54" i="21"/>
  <c r="C136" i="11"/>
  <c r="J136" i="11"/>
  <c r="D147" i="11"/>
  <c r="C147" i="11"/>
  <c r="J138" i="11"/>
  <c r="D141" i="11"/>
  <c r="C141" i="11"/>
  <c r="J141" i="11"/>
  <c r="D148" i="11"/>
  <c r="C148" i="11"/>
  <c r="E14" i="11"/>
  <c r="F14" i="11"/>
  <c r="E16" i="11"/>
  <c r="F16" i="11"/>
  <c r="E18" i="11"/>
  <c r="F18" i="11"/>
  <c r="E20" i="11"/>
  <c r="F20" i="11"/>
  <c r="E22" i="11"/>
  <c r="F22" i="11"/>
  <c r="E24" i="11"/>
  <c r="F24" i="11"/>
  <c r="E15" i="11"/>
  <c r="F15" i="11"/>
  <c r="E17" i="11"/>
  <c r="F17" i="11"/>
  <c r="E19" i="11"/>
  <c r="F19" i="11"/>
  <c r="E21" i="11"/>
  <c r="F21" i="11"/>
  <c r="E23" i="11"/>
  <c r="F23" i="11"/>
  <c r="E25" i="11"/>
  <c r="F25" i="11"/>
  <c r="I9" i="12"/>
  <c r="S336" i="12"/>
  <c r="B336" i="12"/>
  <c r="Q348" i="12"/>
  <c r="W109" i="21"/>
  <c r="V109" i="21"/>
  <c r="Q109" i="21"/>
  <c r="U109" i="21"/>
  <c r="S109" i="21"/>
  <c r="N121" i="21"/>
  <c r="T109" i="21"/>
  <c r="R109" i="21"/>
  <c r="W110" i="21"/>
  <c r="V110" i="21"/>
  <c r="Q110" i="21"/>
  <c r="U110" i="21"/>
  <c r="S110" i="21"/>
  <c r="N122" i="21"/>
  <c r="T110" i="21"/>
  <c r="R110" i="21"/>
  <c r="S107" i="21"/>
  <c r="R111" i="21"/>
  <c r="S115" i="21"/>
  <c r="W111" i="21"/>
  <c r="S111" i="21"/>
  <c r="W115" i="21"/>
  <c r="R115" i="21"/>
  <c r="N134" i="21"/>
  <c r="Q122" i="21"/>
  <c r="N133" i="21"/>
  <c r="Q121" i="21"/>
  <c r="Q360" i="12"/>
  <c r="S348" i="12"/>
  <c r="B348" i="12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10" i="7"/>
  <c r="E9" i="7"/>
  <c r="E8" i="7"/>
  <c r="E7" i="7"/>
  <c r="E6" i="7"/>
  <c r="E5" i="7"/>
  <c r="E4" i="7"/>
  <c r="E3" i="7"/>
  <c r="E2" i="7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K37" i="22"/>
  <c r="K38" i="22"/>
  <c r="K39" i="22"/>
  <c r="K40" i="22"/>
  <c r="K41" i="22"/>
  <c r="K42" i="22"/>
  <c r="K43" i="22"/>
  <c r="K44" i="22"/>
  <c r="K45" i="22"/>
  <c r="K46" i="22"/>
  <c r="K47" i="22"/>
  <c r="K48" i="22"/>
  <c r="K49" i="22"/>
  <c r="K10" i="22"/>
  <c r="K9" i="22"/>
  <c r="K8" i="22"/>
  <c r="K7" i="22"/>
  <c r="K6" i="22"/>
  <c r="K5" i="22"/>
  <c r="K4" i="22"/>
  <c r="K3" i="22"/>
  <c r="K2" i="22"/>
  <c r="Q267" i="12"/>
  <c r="S255" i="12"/>
  <c r="B255" i="12"/>
  <c r="H35" i="12"/>
  <c r="G36" i="12"/>
  <c r="A85" i="21"/>
  <c r="C81" i="21"/>
  <c r="B12" i="22"/>
  <c r="N11" i="22"/>
  <c r="M11" i="22"/>
  <c r="B10" i="22"/>
  <c r="Q270" i="12"/>
  <c r="T107" i="21"/>
  <c r="R108" i="21"/>
  <c r="U108" i="21"/>
  <c r="V117" i="21"/>
  <c r="U117" i="21"/>
  <c r="T117" i="21"/>
  <c r="R112" i="21"/>
  <c r="V112" i="21"/>
  <c r="W107" i="21"/>
  <c r="U115" i="21"/>
  <c r="U111" i="21"/>
  <c r="V113" i="21"/>
  <c r="T113" i="21"/>
  <c r="T112" i="21"/>
  <c r="S108" i="21"/>
  <c r="V108" i="21"/>
  <c r="W117" i="21"/>
  <c r="S117" i="21"/>
  <c r="R117" i="21"/>
  <c r="U112" i="21"/>
  <c r="R107" i="21"/>
  <c r="V107" i="21"/>
  <c r="T115" i="21"/>
  <c r="V115" i="21"/>
  <c r="T111" i="21"/>
  <c r="V111" i="21"/>
  <c r="U107" i="21"/>
  <c r="W108" i="21"/>
  <c r="W113" i="21"/>
  <c r="S113" i="21"/>
  <c r="R113" i="21"/>
  <c r="S112" i="21"/>
  <c r="T108" i="21"/>
  <c r="U113" i="21"/>
  <c r="W112" i="21"/>
  <c r="E369" i="11"/>
  <c r="E372" i="11"/>
  <c r="E371" i="11"/>
  <c r="I39" i="12"/>
  <c r="E373" i="11"/>
  <c r="J38" i="12"/>
  <c r="E362" i="11"/>
  <c r="E364" i="11"/>
  <c r="E363" i="11"/>
  <c r="E366" i="11"/>
  <c r="E365" i="11"/>
  <c r="E368" i="11"/>
  <c r="E367" i="11"/>
  <c r="E370" i="11"/>
  <c r="Q256" i="12"/>
  <c r="S244" i="12"/>
  <c r="B244" i="12"/>
  <c r="I10" i="22"/>
  <c r="I9" i="22"/>
  <c r="I8" i="22"/>
  <c r="I7" i="22"/>
  <c r="I6" i="22"/>
  <c r="I5" i="22"/>
  <c r="I4" i="22"/>
  <c r="I3" i="22"/>
  <c r="I2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I39" i="22"/>
  <c r="I40" i="22"/>
  <c r="I41" i="22"/>
  <c r="I42" i="22"/>
  <c r="I43" i="22"/>
  <c r="I44" i="22"/>
  <c r="I45" i="22"/>
  <c r="I46" i="22"/>
  <c r="I47" i="22"/>
  <c r="I48" i="22"/>
  <c r="I49" i="22"/>
  <c r="E10" i="22"/>
  <c r="E9" i="22"/>
  <c r="E8" i="22"/>
  <c r="E7" i="22"/>
  <c r="E6" i="22"/>
  <c r="E5" i="22"/>
  <c r="E4" i="22"/>
  <c r="E3" i="22"/>
  <c r="E2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10" i="22"/>
  <c r="C9" i="22"/>
  <c r="C8" i="22"/>
  <c r="C7" i="22"/>
  <c r="C6" i="22"/>
  <c r="C5" i="22"/>
  <c r="C4" i="22"/>
  <c r="C3" i="22"/>
  <c r="C2" i="22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10" i="7"/>
  <c r="G9" i="7"/>
  <c r="G8" i="7"/>
  <c r="G7" i="7"/>
  <c r="G6" i="7"/>
  <c r="G5" i="7"/>
  <c r="G4" i="7"/>
  <c r="G3" i="7"/>
  <c r="G2" i="7"/>
  <c r="Q262" i="12"/>
  <c r="R246" i="12"/>
  <c r="S234" i="12"/>
  <c r="B234" i="12"/>
  <c r="S251" i="12"/>
  <c r="B251" i="12"/>
  <c r="Q263" i="12"/>
  <c r="R265" i="12"/>
  <c r="S253" i="12"/>
  <c r="B253" i="12"/>
  <c r="R226" i="12"/>
  <c r="S214" i="12"/>
  <c r="N138" i="21"/>
  <c r="Q126" i="21"/>
  <c r="U114" i="21"/>
  <c r="W114" i="21"/>
  <c r="W104" i="21"/>
  <c r="V104" i="21"/>
  <c r="S104" i="21"/>
  <c r="N116" i="21"/>
  <c r="R104" i="21"/>
  <c r="U104" i="21"/>
  <c r="Q104" i="21"/>
  <c r="T104" i="21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6" i="22"/>
  <c r="J27" i="22"/>
  <c r="J28" i="22"/>
  <c r="J29" i="22"/>
  <c r="J30" i="22"/>
  <c r="J31" i="22"/>
  <c r="J32" i="22"/>
  <c r="J33" i="22"/>
  <c r="J34" i="22"/>
  <c r="J35" i="22"/>
  <c r="J36" i="22"/>
  <c r="J37" i="22"/>
  <c r="J38" i="22"/>
  <c r="J39" i="22"/>
  <c r="J40" i="22"/>
  <c r="J41" i="22"/>
  <c r="J42" i="22"/>
  <c r="J43" i="22"/>
  <c r="J44" i="22"/>
  <c r="J45" i="22"/>
  <c r="J46" i="22"/>
  <c r="J47" i="22"/>
  <c r="J48" i="22"/>
  <c r="J49" i="22"/>
  <c r="J10" i="22"/>
  <c r="J9" i="22"/>
  <c r="J8" i="22"/>
  <c r="J7" i="22"/>
  <c r="J6" i="22"/>
  <c r="J5" i="22"/>
  <c r="J4" i="22"/>
  <c r="J3" i="22"/>
  <c r="J2" i="22"/>
  <c r="F10" i="22"/>
  <c r="F9" i="22"/>
  <c r="F8" i="22"/>
  <c r="F7" i="22"/>
  <c r="F6" i="22"/>
  <c r="F5" i="22"/>
  <c r="F4" i="22"/>
  <c r="F3" i="22"/>
  <c r="F2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0" i="22"/>
  <c r="F41" i="22"/>
  <c r="F42" i="22"/>
  <c r="F43" i="22"/>
  <c r="F44" i="22"/>
  <c r="F45" i="22"/>
  <c r="F46" i="22"/>
  <c r="F47" i="22"/>
  <c r="F48" i="22"/>
  <c r="F49" i="22"/>
  <c r="B12" i="7"/>
  <c r="B10" i="7"/>
  <c r="N11" i="7"/>
  <c r="M11" i="7"/>
  <c r="B11" i="10"/>
  <c r="I148" i="11"/>
  <c r="I164" i="11"/>
  <c r="I149" i="11"/>
  <c r="I145" i="11"/>
  <c r="I161" i="11"/>
  <c r="N156" i="21"/>
  <c r="Q144" i="21"/>
  <c r="D10" i="22"/>
  <c r="D9" i="22"/>
  <c r="D8" i="22"/>
  <c r="D7" i="22"/>
  <c r="D6" i="22"/>
  <c r="D5" i="22"/>
  <c r="D4" i="22"/>
  <c r="D3" i="22"/>
  <c r="D2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Q259" i="12"/>
  <c r="S247" i="12"/>
  <c r="B247" i="12"/>
  <c r="A58" i="21"/>
  <c r="C54" i="21"/>
  <c r="N153" i="21"/>
  <c r="Q141" i="21"/>
  <c r="N160" i="21"/>
  <c r="Q148" i="21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10" i="7"/>
  <c r="I9" i="7"/>
  <c r="I8" i="7"/>
  <c r="I7" i="7"/>
  <c r="I6" i="7"/>
  <c r="I5" i="7"/>
  <c r="I4" i="7"/>
  <c r="I3" i="7"/>
  <c r="I2" i="7"/>
  <c r="C12" i="7"/>
  <c r="C10" i="7"/>
  <c r="C11" i="10"/>
  <c r="G10" i="22"/>
  <c r="G9" i="22"/>
  <c r="G8" i="22"/>
  <c r="G7" i="22"/>
  <c r="G6" i="22"/>
  <c r="G5" i="22"/>
  <c r="G4" i="22"/>
  <c r="G3" i="22"/>
  <c r="G2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Q151" i="21"/>
  <c r="N163" i="21"/>
  <c r="Q249" i="12"/>
  <c r="S237" i="12"/>
  <c r="B237" i="12"/>
  <c r="A83" i="21"/>
  <c r="C79" i="21"/>
  <c r="Q290" i="12"/>
  <c r="S278" i="12"/>
  <c r="B278" i="12"/>
  <c r="H10" i="22"/>
  <c r="H9" i="22"/>
  <c r="H8" i="22"/>
  <c r="H7" i="22"/>
  <c r="H6" i="22"/>
  <c r="H5" i="22"/>
  <c r="H4" i="22"/>
  <c r="H3" i="22"/>
  <c r="H2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8" i="22"/>
  <c r="H29" i="22"/>
  <c r="H30" i="22"/>
  <c r="H31" i="22"/>
  <c r="H32" i="22"/>
  <c r="H33" i="22"/>
  <c r="H34" i="22"/>
  <c r="H35" i="22"/>
  <c r="H36" i="22"/>
  <c r="H37" i="22"/>
  <c r="H38" i="22"/>
  <c r="H39" i="22"/>
  <c r="H40" i="22"/>
  <c r="H41" i="22"/>
  <c r="H42" i="22"/>
  <c r="H43" i="22"/>
  <c r="H44" i="22"/>
  <c r="H45" i="22"/>
  <c r="H46" i="22"/>
  <c r="H47" i="22"/>
  <c r="H48" i="22"/>
  <c r="H49" i="22"/>
  <c r="A56" i="21"/>
  <c r="C52" i="21"/>
  <c r="W122" i="21"/>
  <c r="Q284" i="12"/>
  <c r="S272" i="12"/>
  <c r="B272" i="12"/>
  <c r="K10" i="7"/>
  <c r="K9" i="7"/>
  <c r="K8" i="7"/>
  <c r="K7" i="7"/>
  <c r="K6" i="7"/>
  <c r="K5" i="7"/>
  <c r="K4" i="7"/>
  <c r="K3" i="7"/>
  <c r="K2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Q257" i="12"/>
  <c r="S245" i="12"/>
  <c r="B245" i="12"/>
  <c r="Q155" i="21"/>
  <c r="N167" i="21"/>
  <c r="Q147" i="21"/>
  <c r="N159" i="21"/>
  <c r="W106" i="21"/>
  <c r="V106" i="21"/>
  <c r="S106" i="21"/>
  <c r="N118" i="21"/>
  <c r="R106" i="21"/>
  <c r="U106" i="21"/>
  <c r="Q106" i="21"/>
  <c r="T106" i="21"/>
  <c r="Q289" i="12"/>
  <c r="B202" i="12"/>
  <c r="I144" i="11"/>
  <c r="I160" i="11"/>
  <c r="D146" i="11"/>
  <c r="C146" i="11"/>
  <c r="J143" i="11"/>
  <c r="J158" i="11"/>
  <c r="D143" i="11"/>
  <c r="C143" i="11"/>
  <c r="I152" i="11"/>
  <c r="J159" i="11"/>
  <c r="J164" i="11"/>
  <c r="R114" i="21"/>
  <c r="S114" i="21"/>
  <c r="T114" i="21"/>
  <c r="V114" i="21"/>
  <c r="D10" i="7"/>
  <c r="D12" i="7"/>
  <c r="D11" i="10"/>
  <c r="H10" i="7"/>
  <c r="H9" i="7"/>
  <c r="H8" i="7"/>
  <c r="H7" i="7"/>
  <c r="H6" i="7"/>
  <c r="H5" i="7"/>
  <c r="H4" i="7"/>
  <c r="H3" i="7"/>
  <c r="H2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D149" i="11"/>
  <c r="C149" i="11"/>
  <c r="I156" i="11"/>
  <c r="J151" i="11"/>
  <c r="J142" i="11"/>
  <c r="J148" i="11"/>
  <c r="I141" i="11"/>
  <c r="I157" i="11"/>
  <c r="I153" i="11"/>
  <c r="N149" i="21"/>
  <c r="Q137" i="21"/>
  <c r="T125" i="21"/>
  <c r="U125" i="21"/>
  <c r="W125" i="21"/>
  <c r="Q149" i="21"/>
  <c r="N161" i="21"/>
  <c r="D12" i="10"/>
  <c r="D13" i="7"/>
  <c r="Q301" i="12"/>
  <c r="Q167" i="21"/>
  <c r="N179" i="21"/>
  <c r="S257" i="12"/>
  <c r="B257" i="12"/>
  <c r="Q269" i="12"/>
  <c r="S284" i="12"/>
  <c r="B284" i="12"/>
  <c r="Q296" i="12"/>
  <c r="A60" i="21"/>
  <c r="C56" i="21"/>
  <c r="Q302" i="12"/>
  <c r="S290" i="12"/>
  <c r="B290" i="12"/>
  <c r="A87" i="21"/>
  <c r="C83" i="21"/>
  <c r="Q261" i="12"/>
  <c r="S249" i="12"/>
  <c r="B249" i="12"/>
  <c r="Q163" i="21"/>
  <c r="N175" i="21"/>
  <c r="C10" i="10"/>
  <c r="C9" i="7"/>
  <c r="Q160" i="21"/>
  <c r="N172" i="21"/>
  <c r="Q153" i="21"/>
  <c r="N165" i="21"/>
  <c r="V125" i="21"/>
  <c r="R125" i="21"/>
  <c r="S132" i="21"/>
  <c r="E11" i="10"/>
  <c r="B10" i="10"/>
  <c r="B9" i="7"/>
  <c r="N10" i="7"/>
  <c r="M10" i="7"/>
  <c r="W116" i="21"/>
  <c r="V116" i="21"/>
  <c r="U116" i="21"/>
  <c r="Q116" i="21"/>
  <c r="T116" i="21"/>
  <c r="S116" i="21"/>
  <c r="N128" i="21"/>
  <c r="R116" i="21"/>
  <c r="T126" i="21"/>
  <c r="U126" i="21"/>
  <c r="Q138" i="21"/>
  <c r="N150" i="21"/>
  <c r="V126" i="21"/>
  <c r="B214" i="12"/>
  <c r="J161" i="11"/>
  <c r="I163" i="11"/>
  <c r="J156" i="11"/>
  <c r="I158" i="11"/>
  <c r="J153" i="11"/>
  <c r="J163" i="11"/>
  <c r="I162" i="11"/>
  <c r="J157" i="11"/>
  <c r="J162" i="11"/>
  <c r="I155" i="11"/>
  <c r="J155" i="11"/>
  <c r="J154" i="11"/>
  <c r="J160" i="11"/>
  <c r="I159" i="11"/>
  <c r="I154" i="11"/>
  <c r="S263" i="12"/>
  <c r="B263" i="12"/>
  <c r="Q275" i="12"/>
  <c r="W135" i="21"/>
  <c r="R135" i="21"/>
  <c r="R258" i="12"/>
  <c r="S246" i="12"/>
  <c r="B246" i="12"/>
  <c r="Q274" i="12"/>
  <c r="Q268" i="12"/>
  <c r="S256" i="12"/>
  <c r="B256" i="12"/>
  <c r="R120" i="21"/>
  <c r="W120" i="21"/>
  <c r="T123" i="21"/>
  <c r="W123" i="21"/>
  <c r="R131" i="21"/>
  <c r="U119" i="21"/>
  <c r="T127" i="21"/>
  <c r="U127" i="21"/>
  <c r="R124" i="21"/>
  <c r="W124" i="21"/>
  <c r="U120" i="21"/>
  <c r="S123" i="21"/>
  <c r="T131" i="21"/>
  <c r="U131" i="21"/>
  <c r="T119" i="21"/>
  <c r="V127" i="21"/>
  <c r="T124" i="21"/>
  <c r="V124" i="21"/>
  <c r="G37" i="12"/>
  <c r="H36" i="12"/>
  <c r="W129" i="21"/>
  <c r="T129" i="21"/>
  <c r="S360" i="12"/>
  <c r="B360" i="12"/>
  <c r="Q372" i="12"/>
  <c r="R121" i="21"/>
  <c r="S121" i="21"/>
  <c r="W121" i="21"/>
  <c r="R122" i="21"/>
  <c r="S122" i="21"/>
  <c r="D9" i="7"/>
  <c r="D10" i="10"/>
  <c r="W118" i="21"/>
  <c r="V118" i="21"/>
  <c r="U118" i="21"/>
  <c r="Q118" i="21"/>
  <c r="T118" i="21"/>
  <c r="S118" i="21"/>
  <c r="N130" i="21"/>
  <c r="R118" i="21"/>
  <c r="Q159" i="21"/>
  <c r="N171" i="21"/>
  <c r="V129" i="21"/>
  <c r="U129" i="21"/>
  <c r="R129" i="21"/>
  <c r="R119" i="21"/>
  <c r="S119" i="21"/>
  <c r="W119" i="21"/>
  <c r="C12" i="10"/>
  <c r="C13" i="7"/>
  <c r="A62" i="21"/>
  <c r="C58" i="21"/>
  <c r="S259" i="12"/>
  <c r="B259" i="12"/>
  <c r="Q271" i="12"/>
  <c r="S125" i="21"/>
  <c r="V132" i="21"/>
  <c r="Q156" i="21"/>
  <c r="N168" i="21"/>
  <c r="R132" i="21"/>
  <c r="B12" i="10"/>
  <c r="E12" i="10"/>
  <c r="F12" i="10"/>
  <c r="N12" i="7"/>
  <c r="M12" i="7"/>
  <c r="B13" i="7"/>
  <c r="R126" i="21"/>
  <c r="S126" i="21"/>
  <c r="W126" i="21"/>
  <c r="R238" i="12"/>
  <c r="S226" i="12"/>
  <c r="R277" i="12"/>
  <c r="S265" i="12"/>
  <c r="B265" i="12"/>
  <c r="S135" i="21"/>
  <c r="E377" i="11"/>
  <c r="E380" i="11"/>
  <c r="E379" i="11"/>
  <c r="E382" i="11"/>
  <c r="E376" i="11"/>
  <c r="E375" i="11"/>
  <c r="E378" i="11"/>
  <c r="E385" i="11"/>
  <c r="I40" i="12"/>
  <c r="E374" i="11"/>
  <c r="E381" i="11"/>
  <c r="E384" i="11"/>
  <c r="E383" i="11"/>
  <c r="J39" i="12"/>
  <c r="T120" i="21"/>
  <c r="S120" i="21"/>
  <c r="U123" i="21"/>
  <c r="V131" i="21"/>
  <c r="S127" i="21"/>
  <c r="W127" i="21"/>
  <c r="S124" i="21"/>
  <c r="V120" i="21"/>
  <c r="R123" i="21"/>
  <c r="V123" i="21"/>
  <c r="V119" i="21"/>
  <c r="S131" i="21"/>
  <c r="W131" i="21"/>
  <c r="R127" i="21"/>
  <c r="U124" i="21"/>
  <c r="Q282" i="12"/>
  <c r="N10" i="22"/>
  <c r="M10" i="22"/>
  <c r="B9" i="22"/>
  <c r="B13" i="22"/>
  <c r="N12" i="22"/>
  <c r="M12" i="22"/>
  <c r="C85" i="21"/>
  <c r="A89" i="21"/>
  <c r="S267" i="12"/>
  <c r="B267" i="12"/>
  <c r="Q279" i="12"/>
  <c r="S139" i="21"/>
  <c r="W136" i="21"/>
  <c r="T136" i="21"/>
  <c r="S129" i="21"/>
  <c r="T121" i="21"/>
  <c r="U121" i="21"/>
  <c r="W133" i="21"/>
  <c r="V133" i="21"/>
  <c r="Q133" i="21"/>
  <c r="U133" i="21"/>
  <c r="S133" i="21"/>
  <c r="N145" i="21"/>
  <c r="T133" i="21"/>
  <c r="R133" i="21"/>
  <c r="V121" i="21"/>
  <c r="T122" i="21"/>
  <c r="U122" i="21"/>
  <c r="W134" i="21"/>
  <c r="V134" i="21"/>
  <c r="Q134" i="21"/>
  <c r="U134" i="21"/>
  <c r="S134" i="21"/>
  <c r="N146" i="21"/>
  <c r="T134" i="21"/>
  <c r="R134" i="21"/>
  <c r="V122" i="21"/>
  <c r="V139" i="21"/>
  <c r="S279" i="12"/>
  <c r="B279" i="12"/>
  <c r="Q291" i="12"/>
  <c r="C89" i="21"/>
  <c r="A93" i="21"/>
  <c r="N157" i="21"/>
  <c r="Q145" i="21"/>
  <c r="B14" i="22"/>
  <c r="N13" i="22"/>
  <c r="M13" i="22"/>
  <c r="Q294" i="12"/>
  <c r="R289" i="12"/>
  <c r="S277" i="12"/>
  <c r="B277" i="12"/>
  <c r="R250" i="12"/>
  <c r="S238" i="12"/>
  <c r="B238" i="12"/>
  <c r="N13" i="7"/>
  <c r="M13" i="7"/>
  <c r="B13" i="10"/>
  <c r="B14" i="7"/>
  <c r="Q168" i="21"/>
  <c r="N180" i="21"/>
  <c r="C62" i="21"/>
  <c r="A66" i="21"/>
  <c r="S141" i="21"/>
  <c r="U136" i="21"/>
  <c r="N183" i="21"/>
  <c r="Q171" i="21"/>
  <c r="W130" i="21"/>
  <c r="V130" i="21"/>
  <c r="S130" i="21"/>
  <c r="N142" i="21"/>
  <c r="R130" i="21"/>
  <c r="U130" i="21"/>
  <c r="Q130" i="21"/>
  <c r="T130" i="21"/>
  <c r="D8" i="7"/>
  <c r="D9" i="10"/>
  <c r="Q384" i="12"/>
  <c r="S372" i="12"/>
  <c r="B372" i="12"/>
  <c r="S136" i="21"/>
  <c r="R139" i="21"/>
  <c r="S275" i="12"/>
  <c r="B275" i="12"/>
  <c r="Q287" i="12"/>
  <c r="R138" i="21"/>
  <c r="N162" i="21"/>
  <c r="Q150" i="21"/>
  <c r="U138" i="21"/>
  <c r="V138" i="21"/>
  <c r="E10" i="10"/>
  <c r="V141" i="21"/>
  <c r="Q165" i="21"/>
  <c r="N177" i="21"/>
  <c r="T141" i="21"/>
  <c r="C9" i="10"/>
  <c r="C8" i="7"/>
  <c r="T139" i="21"/>
  <c r="T135" i="21"/>
  <c r="V135" i="21"/>
  <c r="V137" i="21"/>
  <c r="T137" i="21"/>
  <c r="U132" i="21"/>
  <c r="W137" i="21"/>
  <c r="S137" i="21"/>
  <c r="R137" i="21"/>
  <c r="T132" i="21"/>
  <c r="W132" i="21"/>
  <c r="U137" i="21"/>
  <c r="Q308" i="12"/>
  <c r="S296" i="12"/>
  <c r="B296" i="12"/>
  <c r="S269" i="12"/>
  <c r="B269" i="12"/>
  <c r="Q281" i="12"/>
  <c r="N158" i="21"/>
  <c r="Q146" i="21"/>
  <c r="B8" i="22"/>
  <c r="N9" i="22"/>
  <c r="M9" i="22"/>
  <c r="E393" i="11"/>
  <c r="E396" i="11"/>
  <c r="E395" i="11"/>
  <c r="J40" i="12"/>
  <c r="E397" i="11"/>
  <c r="I41" i="12"/>
  <c r="E386" i="11"/>
  <c r="E388" i="11"/>
  <c r="E387" i="11"/>
  <c r="E390" i="11"/>
  <c r="E389" i="11"/>
  <c r="E392" i="11"/>
  <c r="E391" i="11"/>
  <c r="E394" i="11"/>
  <c r="B226" i="12"/>
  <c r="I165" i="11"/>
  <c r="J175" i="11"/>
  <c r="I168" i="11"/>
  <c r="I181" i="11"/>
  <c r="I177" i="11"/>
  <c r="I176" i="11"/>
  <c r="I184" i="11"/>
  <c r="I185" i="11"/>
  <c r="I173" i="11"/>
  <c r="I169" i="11"/>
  <c r="Q283" i="12"/>
  <c r="S271" i="12"/>
  <c r="B271" i="12"/>
  <c r="W141" i="21"/>
  <c r="R141" i="21"/>
  <c r="C14" i="7"/>
  <c r="C13" i="10"/>
  <c r="U139" i="21"/>
  <c r="R136" i="21"/>
  <c r="V136" i="21"/>
  <c r="W139" i="21"/>
  <c r="G38" i="12"/>
  <c r="H37" i="12"/>
  <c r="Q280" i="12"/>
  <c r="S268" i="12"/>
  <c r="B268" i="12"/>
  <c r="Q286" i="12"/>
  <c r="R270" i="12"/>
  <c r="S258" i="12"/>
  <c r="B258" i="12"/>
  <c r="T138" i="21"/>
  <c r="S138" i="21"/>
  <c r="W138" i="21"/>
  <c r="W128" i="21"/>
  <c r="V128" i="21"/>
  <c r="S128" i="21"/>
  <c r="N140" i="21"/>
  <c r="R128" i="21"/>
  <c r="U128" i="21"/>
  <c r="Q128" i="21"/>
  <c r="T128" i="21"/>
  <c r="B8" i="7"/>
  <c r="N9" i="7"/>
  <c r="M9" i="7"/>
  <c r="B9" i="10"/>
  <c r="E9" i="10"/>
  <c r="F11" i="10"/>
  <c r="U141" i="21"/>
  <c r="Q172" i="21"/>
  <c r="N184" i="21"/>
  <c r="N187" i="21"/>
  <c r="Q175" i="21"/>
  <c r="S261" i="12"/>
  <c r="B261" i="12"/>
  <c r="Q273" i="12"/>
  <c r="C87" i="21"/>
  <c r="A91" i="21"/>
  <c r="S302" i="12"/>
  <c r="B302" i="12"/>
  <c r="Q314" i="12"/>
  <c r="C60" i="21"/>
  <c r="A64" i="21"/>
  <c r="Q179" i="21"/>
  <c r="N191" i="21"/>
  <c r="U135" i="21"/>
  <c r="S147" i="21"/>
  <c r="Q313" i="12"/>
  <c r="D14" i="7"/>
  <c r="D13" i="10"/>
  <c r="Q161" i="21"/>
  <c r="N173" i="21"/>
  <c r="T149" i="21"/>
  <c r="U149" i="21"/>
  <c r="W149" i="21"/>
  <c r="N185" i="21"/>
  <c r="Q173" i="21"/>
  <c r="Q325" i="12"/>
  <c r="N203" i="21"/>
  <c r="Q191" i="21"/>
  <c r="U144" i="21"/>
  <c r="W143" i="21"/>
  <c r="W151" i="21"/>
  <c r="T148" i="21"/>
  <c r="Q184" i="21"/>
  <c r="N196" i="21"/>
  <c r="V148" i="21"/>
  <c r="V153" i="21"/>
  <c r="R153" i="21"/>
  <c r="W140" i="21"/>
  <c r="V140" i="21"/>
  <c r="U140" i="21"/>
  <c r="Q140" i="21"/>
  <c r="T140" i="21"/>
  <c r="S140" i="21"/>
  <c r="N152" i="21"/>
  <c r="R140" i="21"/>
  <c r="S143" i="21"/>
  <c r="R282" i="12"/>
  <c r="S270" i="12"/>
  <c r="B270" i="12"/>
  <c r="S280" i="12"/>
  <c r="B280" i="12"/>
  <c r="Q292" i="12"/>
  <c r="G39" i="12"/>
  <c r="H38" i="12"/>
  <c r="C14" i="10"/>
  <c r="C15" i="7"/>
  <c r="E401" i="11"/>
  <c r="E404" i="11"/>
  <c r="E403" i="11"/>
  <c r="E406" i="11"/>
  <c r="E400" i="11"/>
  <c r="E399" i="11"/>
  <c r="E402" i="11"/>
  <c r="E409" i="11"/>
  <c r="I42" i="12"/>
  <c r="E398" i="11"/>
  <c r="E405" i="11"/>
  <c r="E408" i="11"/>
  <c r="E407" i="11"/>
  <c r="J41" i="12"/>
  <c r="T146" i="21"/>
  <c r="U146" i="21"/>
  <c r="Q158" i="21"/>
  <c r="N170" i="21"/>
  <c r="V146" i="21"/>
  <c r="S149" i="21"/>
  <c r="V147" i="21"/>
  <c r="Q293" i="12"/>
  <c r="S281" i="12"/>
  <c r="B281" i="12"/>
  <c r="T147" i="21"/>
  <c r="W147" i="21"/>
  <c r="C7" i="7"/>
  <c r="C8" i="10"/>
  <c r="U148" i="21"/>
  <c r="U153" i="21"/>
  <c r="W144" i="21"/>
  <c r="T150" i="21"/>
  <c r="U150" i="21"/>
  <c r="Q162" i="21"/>
  <c r="N174" i="21"/>
  <c r="V150" i="21"/>
  <c r="Q299" i="12"/>
  <c r="S287" i="12"/>
  <c r="B287" i="12"/>
  <c r="Q396" i="12"/>
  <c r="S384" i="12"/>
  <c r="B384" i="12"/>
  <c r="D7" i="7"/>
  <c r="D8" i="10"/>
  <c r="N195" i="21"/>
  <c r="Q183" i="21"/>
  <c r="R151" i="21"/>
  <c r="R148" i="21"/>
  <c r="Q180" i="21"/>
  <c r="N192" i="21"/>
  <c r="B15" i="7"/>
  <c r="B14" i="10"/>
  <c r="N14" i="7"/>
  <c r="M14" i="7"/>
  <c r="R262" i="12"/>
  <c r="S250" i="12"/>
  <c r="R301" i="12"/>
  <c r="S289" i="12"/>
  <c r="B289" i="12"/>
  <c r="Q306" i="12"/>
  <c r="T145" i="21"/>
  <c r="U145" i="21"/>
  <c r="Q157" i="21"/>
  <c r="N169" i="21"/>
  <c r="R157" i="21"/>
  <c r="V145" i="21"/>
  <c r="C93" i="21"/>
  <c r="A97" i="21"/>
  <c r="Q303" i="12"/>
  <c r="S291" i="12"/>
  <c r="B291" i="12"/>
  <c r="D14" i="10"/>
  <c r="D15" i="7"/>
  <c r="C64" i="21"/>
  <c r="A68" i="21"/>
  <c r="S314" i="12"/>
  <c r="B314" i="12"/>
  <c r="Q326" i="12"/>
  <c r="C91" i="21"/>
  <c r="A95" i="21"/>
  <c r="Q285" i="12"/>
  <c r="S273" i="12"/>
  <c r="B273" i="12"/>
  <c r="N199" i="21"/>
  <c r="Q187" i="21"/>
  <c r="T151" i="21"/>
  <c r="S153" i="21"/>
  <c r="S144" i="21"/>
  <c r="B7" i="7"/>
  <c r="N8" i="7"/>
  <c r="M8" i="7"/>
  <c r="B8" i="10"/>
  <c r="E8" i="10"/>
  <c r="F9" i="10"/>
  <c r="Q298" i="12"/>
  <c r="S159" i="21"/>
  <c r="S151" i="21"/>
  <c r="S148" i="21"/>
  <c r="S283" i="12"/>
  <c r="B283" i="12"/>
  <c r="Q295" i="12"/>
  <c r="N8" i="22"/>
  <c r="M8" i="22"/>
  <c r="B7" i="22"/>
  <c r="R146" i="21"/>
  <c r="S146" i="21"/>
  <c r="W146" i="21"/>
  <c r="V149" i="21"/>
  <c r="R149" i="21"/>
  <c r="R147" i="21"/>
  <c r="V143" i="21"/>
  <c r="T143" i="21"/>
  <c r="Q320" i="12"/>
  <c r="S308" i="12"/>
  <c r="B308" i="12"/>
  <c r="U147" i="21"/>
  <c r="S155" i="21"/>
  <c r="U143" i="21"/>
  <c r="U151" i="21"/>
  <c r="W153" i="21"/>
  <c r="T153" i="21"/>
  <c r="N189" i="21"/>
  <c r="Q177" i="21"/>
  <c r="R144" i="21"/>
  <c r="F10" i="10"/>
  <c r="R150" i="21"/>
  <c r="S150" i="21"/>
  <c r="W150" i="21"/>
  <c r="W142" i="21"/>
  <c r="V142" i="21"/>
  <c r="U142" i="21"/>
  <c r="Q142" i="21"/>
  <c r="T142" i="21"/>
  <c r="S142" i="21"/>
  <c r="N154" i="21"/>
  <c r="R142" i="21"/>
  <c r="W159" i="21"/>
  <c r="T159" i="21"/>
  <c r="V151" i="21"/>
  <c r="W148" i="21"/>
  <c r="C66" i="21"/>
  <c r="A70" i="21"/>
  <c r="T144" i="21"/>
  <c r="U156" i="21"/>
  <c r="V144" i="21"/>
  <c r="E13" i="10"/>
  <c r="F13" i="10"/>
  <c r="R143" i="21"/>
  <c r="B15" i="22"/>
  <c r="N14" i="22"/>
  <c r="M14" i="22"/>
  <c r="R145" i="21"/>
  <c r="S145" i="21"/>
  <c r="W145" i="21"/>
  <c r="W163" i="21"/>
  <c r="B16" i="22"/>
  <c r="N15" i="22"/>
  <c r="M15" i="22"/>
  <c r="U165" i="21"/>
  <c r="N201" i="21"/>
  <c r="Q189" i="21"/>
  <c r="R160" i="21"/>
  <c r="S163" i="21"/>
  <c r="T160" i="21"/>
  <c r="U163" i="21"/>
  <c r="Q297" i="12"/>
  <c r="S285" i="12"/>
  <c r="B285" i="12"/>
  <c r="T155" i="21"/>
  <c r="V161" i="21"/>
  <c r="S161" i="21"/>
  <c r="R161" i="21"/>
  <c r="W155" i="21"/>
  <c r="W161" i="21"/>
  <c r="U161" i="21"/>
  <c r="T161" i="21"/>
  <c r="C97" i="21"/>
  <c r="A101" i="21"/>
  <c r="W169" i="21"/>
  <c r="Q169" i="21"/>
  <c r="S169" i="21"/>
  <c r="N181" i="21"/>
  <c r="T169" i="21"/>
  <c r="T157" i="21"/>
  <c r="U157" i="21"/>
  <c r="W157" i="21"/>
  <c r="Q318" i="12"/>
  <c r="R313" i="12"/>
  <c r="S301" i="12"/>
  <c r="B301" i="12"/>
  <c r="R274" i="12"/>
  <c r="S262" i="12"/>
  <c r="B262" i="12"/>
  <c r="E14" i="10"/>
  <c r="F14" i="10"/>
  <c r="W168" i="21"/>
  <c r="Q192" i="21"/>
  <c r="N204" i="21"/>
  <c r="T156" i="21"/>
  <c r="U159" i="21"/>
  <c r="D6" i="7"/>
  <c r="D7" i="10"/>
  <c r="S396" i="12"/>
  <c r="B396" i="12"/>
  <c r="Q408" i="12"/>
  <c r="V174" i="21"/>
  <c r="Q174" i="21"/>
  <c r="U174" i="21"/>
  <c r="N186" i="21"/>
  <c r="R174" i="21"/>
  <c r="T162" i="21"/>
  <c r="U162" i="21"/>
  <c r="W162" i="21"/>
  <c r="V165" i="21"/>
  <c r="R165" i="21"/>
  <c r="S160" i="21"/>
  <c r="V163" i="21"/>
  <c r="R155" i="21"/>
  <c r="S293" i="12"/>
  <c r="B293" i="12"/>
  <c r="Q305" i="12"/>
  <c r="S167" i="21"/>
  <c r="R158" i="21"/>
  <c r="S158" i="21"/>
  <c r="V158" i="21"/>
  <c r="C16" i="7"/>
  <c r="C15" i="10"/>
  <c r="R159" i="21"/>
  <c r="Q304" i="12"/>
  <c r="S292" i="12"/>
  <c r="B292" i="12"/>
  <c r="W152" i="21"/>
  <c r="V152" i="21"/>
  <c r="U152" i="21"/>
  <c r="Q152" i="21"/>
  <c r="T152" i="21"/>
  <c r="S152" i="21"/>
  <c r="N164" i="21"/>
  <c r="R152" i="21"/>
  <c r="N208" i="21"/>
  <c r="Q196" i="21"/>
  <c r="R172" i="21"/>
  <c r="W175" i="21"/>
  <c r="S156" i="21"/>
  <c r="N215" i="21"/>
  <c r="Q203" i="21"/>
  <c r="Q337" i="12"/>
  <c r="S173" i="21"/>
  <c r="A74" i="21"/>
  <c r="C70" i="21"/>
  <c r="R171" i="21"/>
  <c r="W154" i="21"/>
  <c r="V154" i="21"/>
  <c r="U154" i="21"/>
  <c r="Q154" i="21"/>
  <c r="T154" i="21"/>
  <c r="S154" i="21"/>
  <c r="N166" i="21"/>
  <c r="R154" i="21"/>
  <c r="W165" i="21"/>
  <c r="T165" i="21"/>
  <c r="S177" i="21"/>
  <c r="V160" i="21"/>
  <c r="S320" i="12"/>
  <c r="B320" i="12"/>
  <c r="Q332" i="12"/>
  <c r="N7" i="22"/>
  <c r="M7" i="22"/>
  <c r="B6" i="22"/>
  <c r="S295" i="12"/>
  <c r="B295" i="12"/>
  <c r="Q307" i="12"/>
  <c r="Q310" i="12"/>
  <c r="B6" i="7"/>
  <c r="B7" i="10"/>
  <c r="N7" i="7"/>
  <c r="M7" i="7"/>
  <c r="W172" i="21"/>
  <c r="W160" i="21"/>
  <c r="Q199" i="21"/>
  <c r="N211" i="21"/>
  <c r="C95" i="21"/>
  <c r="A99" i="21"/>
  <c r="S326" i="12"/>
  <c r="B326" i="12"/>
  <c r="Q338" i="12"/>
  <c r="C68" i="21"/>
  <c r="A72" i="21"/>
  <c r="D16" i="7"/>
  <c r="D15" i="10"/>
  <c r="Q315" i="12"/>
  <c r="S303" i="12"/>
  <c r="B303" i="12"/>
  <c r="S157" i="21"/>
  <c r="V157" i="21"/>
  <c r="B250" i="12"/>
  <c r="N15" i="7"/>
  <c r="M15" i="7"/>
  <c r="B15" i="10"/>
  <c r="E15" i="10"/>
  <c r="F15" i="10"/>
  <c r="B16" i="7"/>
  <c r="S168" i="21"/>
  <c r="W156" i="21"/>
  <c r="V171" i="21"/>
  <c r="Q195" i="21"/>
  <c r="N207" i="21"/>
  <c r="T171" i="21"/>
  <c r="S299" i="12"/>
  <c r="B299" i="12"/>
  <c r="Q311" i="12"/>
  <c r="R162" i="21"/>
  <c r="S162" i="21"/>
  <c r="V162" i="21"/>
  <c r="S165" i="21"/>
  <c r="C6" i="7"/>
  <c r="C7" i="10"/>
  <c r="R163" i="21"/>
  <c r="V155" i="21"/>
  <c r="U155" i="21"/>
  <c r="V167" i="21"/>
  <c r="W170" i="21"/>
  <c r="V170" i="21"/>
  <c r="Q170" i="21"/>
  <c r="T170" i="21"/>
  <c r="U170" i="21"/>
  <c r="S170" i="21"/>
  <c r="N182" i="21"/>
  <c r="R170" i="21"/>
  <c r="T158" i="21"/>
  <c r="U158" i="21"/>
  <c r="W158" i="21"/>
  <c r="E417" i="11"/>
  <c r="E420" i="11"/>
  <c r="E419" i="11"/>
  <c r="J42" i="12"/>
  <c r="E421" i="11"/>
  <c r="I43" i="12"/>
  <c r="E410" i="11"/>
  <c r="E412" i="11"/>
  <c r="E411" i="11"/>
  <c r="E414" i="11"/>
  <c r="E413" i="11"/>
  <c r="E416" i="11"/>
  <c r="E415" i="11"/>
  <c r="E418" i="11"/>
  <c r="V159" i="21"/>
  <c r="G40" i="12"/>
  <c r="H39" i="12"/>
  <c r="R294" i="12"/>
  <c r="S282" i="12"/>
  <c r="B282" i="12"/>
  <c r="U172" i="21"/>
  <c r="U160" i="21"/>
  <c r="S175" i="21"/>
  <c r="T163" i="21"/>
  <c r="R156" i="21"/>
  <c r="V156" i="21"/>
  <c r="T173" i="21"/>
  <c r="U173" i="21"/>
  <c r="N197" i="21"/>
  <c r="Q185" i="21"/>
  <c r="V173" i="21"/>
  <c r="R306" i="12"/>
  <c r="S294" i="12"/>
  <c r="B294" i="12"/>
  <c r="G41" i="12"/>
  <c r="H40" i="12"/>
  <c r="E425" i="11"/>
  <c r="E428" i="11"/>
  <c r="E427" i="11"/>
  <c r="E430" i="11"/>
  <c r="E424" i="11"/>
  <c r="E423" i="11"/>
  <c r="E426" i="11"/>
  <c r="E433" i="11"/>
  <c r="I44" i="12"/>
  <c r="E422" i="11"/>
  <c r="E429" i="11"/>
  <c r="E432" i="11"/>
  <c r="E431" i="11"/>
  <c r="J43" i="12"/>
  <c r="V182" i="21"/>
  <c r="Q182" i="21"/>
  <c r="N194" i="21"/>
  <c r="T182" i="21"/>
  <c r="Q323" i="12"/>
  <c r="S311" i="12"/>
  <c r="B311" i="12"/>
  <c r="N209" i="21"/>
  <c r="Q197" i="21"/>
  <c r="C6" i="10"/>
  <c r="C5" i="7"/>
  <c r="N219" i="21"/>
  <c r="Q207" i="21"/>
  <c r="B17" i="7"/>
  <c r="N16" i="7"/>
  <c r="M16" i="7"/>
  <c r="B16" i="10"/>
  <c r="S315" i="12"/>
  <c r="B315" i="12"/>
  <c r="Q327" i="12"/>
  <c r="D16" i="10"/>
  <c r="D17" i="7"/>
  <c r="W171" i="21"/>
  <c r="U168" i="21"/>
  <c r="V168" i="21"/>
  <c r="R168" i="21"/>
  <c r="T168" i="21"/>
  <c r="S187" i="21"/>
  <c r="V175" i="21"/>
  <c r="T172" i="21"/>
  <c r="B6" i="10"/>
  <c r="B5" i="7"/>
  <c r="N6" i="7"/>
  <c r="M6" i="7"/>
  <c r="Q319" i="12"/>
  <c r="S307" i="12"/>
  <c r="B307" i="12"/>
  <c r="N6" i="22"/>
  <c r="M6" i="22"/>
  <c r="B5" i="22"/>
  <c r="R167" i="21"/>
  <c r="W177" i="21"/>
  <c r="R177" i="21"/>
  <c r="W166" i="21"/>
  <c r="V166" i="21"/>
  <c r="S166" i="21"/>
  <c r="N178" i="21"/>
  <c r="R166" i="21"/>
  <c r="U166" i="21"/>
  <c r="Q166" i="21"/>
  <c r="T166" i="21"/>
  <c r="W173" i="21"/>
  <c r="R173" i="21"/>
  <c r="Q215" i="21"/>
  <c r="N227" i="21"/>
  <c r="R175" i="21"/>
  <c r="V184" i="21"/>
  <c r="N220" i="21"/>
  <c r="Q208" i="21"/>
  <c r="V172" i="21"/>
  <c r="W164" i="21"/>
  <c r="V164" i="21"/>
  <c r="S164" i="21"/>
  <c r="N176" i="21"/>
  <c r="R164" i="21"/>
  <c r="U164" i="21"/>
  <c r="Q164" i="21"/>
  <c r="T164" i="21"/>
  <c r="C16" i="10"/>
  <c r="C17" i="7"/>
  <c r="Q317" i="12"/>
  <c r="S305" i="12"/>
  <c r="B305" i="12"/>
  <c r="T174" i="21"/>
  <c r="S174" i="21"/>
  <c r="W174" i="21"/>
  <c r="Q420" i="12"/>
  <c r="S408" i="12"/>
  <c r="B408" i="12"/>
  <c r="D6" i="10"/>
  <c r="D5" i="7"/>
  <c r="U171" i="21"/>
  <c r="R183" i="21"/>
  <c r="T180" i="21"/>
  <c r="R286" i="12"/>
  <c r="S274" i="12"/>
  <c r="R325" i="12"/>
  <c r="S313" i="12"/>
  <c r="B313" i="12"/>
  <c r="Q330" i="12"/>
  <c r="R169" i="21"/>
  <c r="V181" i="21"/>
  <c r="Q181" i="21"/>
  <c r="N193" i="21"/>
  <c r="T181" i="21"/>
  <c r="U169" i="21"/>
  <c r="V169" i="21"/>
  <c r="C101" i="21"/>
  <c r="A105" i="21"/>
  <c r="W167" i="21"/>
  <c r="W179" i="21"/>
  <c r="R187" i="21"/>
  <c r="S172" i="21"/>
  <c r="V177" i="21"/>
  <c r="U189" i="21"/>
  <c r="N213" i="21"/>
  <c r="Q201" i="21"/>
  <c r="T177" i="21"/>
  <c r="S171" i="21"/>
  <c r="N16" i="22"/>
  <c r="M16" i="22"/>
  <c r="B17" i="22"/>
  <c r="C72" i="21"/>
  <c r="A76" i="21"/>
  <c r="Q350" i="12"/>
  <c r="S338" i="12"/>
  <c r="B338" i="12"/>
  <c r="C99" i="21"/>
  <c r="A103" i="21"/>
  <c r="N223" i="21"/>
  <c r="Q211" i="21"/>
  <c r="E7" i="10"/>
  <c r="Q322" i="12"/>
  <c r="S332" i="12"/>
  <c r="B332" i="12"/>
  <c r="Q344" i="12"/>
  <c r="C74" i="21"/>
  <c r="A78" i="21"/>
  <c r="Q349" i="12"/>
  <c r="Q316" i="12"/>
  <c r="S304" i="12"/>
  <c r="B304" i="12"/>
  <c r="W186" i="21"/>
  <c r="V186" i="21"/>
  <c r="U186" i="21"/>
  <c r="Q186" i="21"/>
  <c r="R186" i="21"/>
  <c r="N198" i="21"/>
  <c r="S186" i="21"/>
  <c r="T186" i="21"/>
  <c r="N216" i="21"/>
  <c r="Q204" i="21"/>
  <c r="T179" i="21"/>
  <c r="T167" i="21"/>
  <c r="S179" i="21"/>
  <c r="U179" i="21"/>
  <c r="Q309" i="12"/>
  <c r="S297" i="12"/>
  <c r="B297" i="12"/>
  <c r="U175" i="21"/>
  <c r="U187" i="21"/>
  <c r="U167" i="21"/>
  <c r="T189" i="21"/>
  <c r="R189" i="21"/>
  <c r="V189" i="21"/>
  <c r="U177" i="21"/>
  <c r="T175" i="21"/>
  <c r="S316" i="12"/>
  <c r="B316" i="12"/>
  <c r="Q328" i="12"/>
  <c r="Q361" i="12"/>
  <c r="A82" i="21"/>
  <c r="C78" i="21"/>
  <c r="N235" i="21"/>
  <c r="Q223" i="21"/>
  <c r="C103" i="21"/>
  <c r="A107" i="21"/>
  <c r="C76" i="21"/>
  <c r="A80" i="21"/>
  <c r="Q213" i="21"/>
  <c r="N225" i="21"/>
  <c r="C105" i="21"/>
  <c r="A109" i="21"/>
  <c r="W193" i="21"/>
  <c r="N205" i="21"/>
  <c r="S193" i="21"/>
  <c r="Q193" i="21"/>
  <c r="U193" i="21"/>
  <c r="R337" i="12"/>
  <c r="S325" i="12"/>
  <c r="B325" i="12"/>
  <c r="B274" i="12"/>
  <c r="S420" i="12"/>
  <c r="B420" i="12"/>
  <c r="Q432" i="12"/>
  <c r="W176" i="21"/>
  <c r="V176" i="21"/>
  <c r="U176" i="21"/>
  <c r="Q176" i="21"/>
  <c r="T176" i="21"/>
  <c r="S176" i="21"/>
  <c r="N188" i="21"/>
  <c r="R176" i="21"/>
  <c r="Q220" i="21"/>
  <c r="N232" i="21"/>
  <c r="Q227" i="21"/>
  <c r="N239" i="21"/>
  <c r="S319" i="12"/>
  <c r="B319" i="12"/>
  <c r="Q331" i="12"/>
  <c r="B4" i="7"/>
  <c r="N5" i="7"/>
  <c r="M5" i="7"/>
  <c r="B5" i="10"/>
  <c r="Q339" i="12"/>
  <c r="S327" i="12"/>
  <c r="B327" i="12"/>
  <c r="N231" i="21"/>
  <c r="Q219" i="21"/>
  <c r="Q335" i="12"/>
  <c r="S323" i="12"/>
  <c r="B323" i="12"/>
  <c r="W194" i="21"/>
  <c r="V194" i="21"/>
  <c r="Q194" i="21"/>
  <c r="T194" i="21"/>
  <c r="S194" i="21"/>
  <c r="U194" i="21"/>
  <c r="N206" i="21"/>
  <c r="R194" i="21"/>
  <c r="S309" i="12"/>
  <c r="B309" i="12"/>
  <c r="Q321" i="12"/>
  <c r="Q216" i="21"/>
  <c r="N228" i="21"/>
  <c r="W198" i="21"/>
  <c r="V198" i="21"/>
  <c r="N210" i="21"/>
  <c r="T198" i="21"/>
  <c r="S198" i="21"/>
  <c r="Q198" i="21"/>
  <c r="U198" i="21"/>
  <c r="R198" i="21"/>
  <c r="Q356" i="12"/>
  <c r="S344" i="12"/>
  <c r="B344" i="12"/>
  <c r="Q334" i="12"/>
  <c r="F8" i="10"/>
  <c r="Q362" i="12"/>
  <c r="S350" i="12"/>
  <c r="B350" i="12"/>
  <c r="W192" i="21"/>
  <c r="S192" i="21"/>
  <c r="V180" i="21"/>
  <c r="U183" i="21"/>
  <c r="V183" i="21"/>
  <c r="T184" i="21"/>
  <c r="V196" i="21"/>
  <c r="T196" i="21"/>
  <c r="R196" i="21"/>
  <c r="W191" i="21"/>
  <c r="T187" i="21"/>
  <c r="W199" i="21"/>
  <c r="U199" i="21"/>
  <c r="T199" i="21"/>
  <c r="W187" i="21"/>
  <c r="R180" i="21"/>
  <c r="T183" i="21"/>
  <c r="S180" i="21"/>
  <c r="U180" i="21"/>
  <c r="W195" i="21"/>
  <c r="U195" i="21"/>
  <c r="T195" i="21"/>
  <c r="W183" i="21"/>
  <c r="S184" i="21"/>
  <c r="U184" i="21"/>
  <c r="R191" i="21"/>
  <c r="T191" i="21"/>
  <c r="W185" i="21"/>
  <c r="T185" i="21"/>
  <c r="W180" i="21"/>
  <c r="V195" i="21"/>
  <c r="S195" i="21"/>
  <c r="R195" i="21"/>
  <c r="R184" i="21"/>
  <c r="W184" i="21"/>
  <c r="S191" i="21"/>
  <c r="V191" i="21"/>
  <c r="V185" i="21"/>
  <c r="S185" i="21"/>
  <c r="U185" i="21"/>
  <c r="R185" i="21"/>
  <c r="B18" i="22"/>
  <c r="N17" i="22"/>
  <c r="M17" i="22"/>
  <c r="W189" i="21"/>
  <c r="R201" i="21"/>
  <c r="S201" i="21"/>
  <c r="W201" i="21"/>
  <c r="S189" i="21"/>
  <c r="V187" i="21"/>
  <c r="R179" i="21"/>
  <c r="V179" i="21"/>
  <c r="S181" i="21"/>
  <c r="R181" i="21"/>
  <c r="U181" i="21"/>
  <c r="W181" i="21"/>
  <c r="Q342" i="12"/>
  <c r="R298" i="12"/>
  <c r="S286" i="12"/>
  <c r="B286" i="12"/>
  <c r="V192" i="21"/>
  <c r="U192" i="21"/>
  <c r="S183" i="21"/>
  <c r="D4" i="7"/>
  <c r="D5" i="10"/>
  <c r="Q329" i="12"/>
  <c r="S317" i="12"/>
  <c r="B317" i="12"/>
  <c r="C17" i="10"/>
  <c r="C18" i="7"/>
  <c r="W196" i="21"/>
  <c r="U196" i="21"/>
  <c r="U191" i="21"/>
  <c r="W178" i="21"/>
  <c r="V178" i="21"/>
  <c r="N190" i="21"/>
  <c r="S178" i="21"/>
  <c r="T178" i="21"/>
  <c r="U178" i="21"/>
  <c r="Q178" i="21"/>
  <c r="R178" i="21"/>
  <c r="N5" i="22"/>
  <c r="M5" i="22"/>
  <c r="B4" i="22"/>
  <c r="E6" i="10"/>
  <c r="V199" i="21"/>
  <c r="R199" i="21"/>
  <c r="D18" i="7"/>
  <c r="D17" i="10"/>
  <c r="E16" i="10"/>
  <c r="F16" i="10"/>
  <c r="B17" i="10"/>
  <c r="B18" i="7"/>
  <c r="N17" i="7"/>
  <c r="M17" i="7"/>
  <c r="C5" i="10"/>
  <c r="C4" i="7"/>
  <c r="R197" i="21"/>
  <c r="Q209" i="21"/>
  <c r="N221" i="21"/>
  <c r="V197" i="21"/>
  <c r="S182" i="21"/>
  <c r="R182" i="21"/>
  <c r="U182" i="21"/>
  <c r="W182" i="21"/>
  <c r="E439" i="11"/>
  <c r="E442" i="11"/>
  <c r="E445" i="11"/>
  <c r="J44" i="12"/>
  <c r="E443" i="11"/>
  <c r="I45" i="12"/>
  <c r="E436" i="11"/>
  <c r="E434" i="11"/>
  <c r="E437" i="11"/>
  <c r="E440" i="11"/>
  <c r="E435" i="11"/>
  <c r="E438" i="11"/>
  <c r="E441" i="11"/>
  <c r="E444" i="11"/>
  <c r="G42" i="12"/>
  <c r="H41" i="12"/>
  <c r="R318" i="12"/>
  <c r="S306" i="12"/>
  <c r="B306" i="12"/>
  <c r="G43" i="12"/>
  <c r="H42" i="12"/>
  <c r="E447" i="11"/>
  <c r="E450" i="11"/>
  <c r="E453" i="11"/>
  <c r="E456" i="11"/>
  <c r="E446" i="11"/>
  <c r="E449" i="11"/>
  <c r="E452" i="11"/>
  <c r="E455" i="11"/>
  <c r="I46" i="12"/>
  <c r="E448" i="11"/>
  <c r="E451" i="11"/>
  <c r="E454" i="11"/>
  <c r="E457" i="11"/>
  <c r="J45" i="12"/>
  <c r="E17" i="10"/>
  <c r="F17" i="10"/>
  <c r="D18" i="10"/>
  <c r="D19" i="7"/>
  <c r="B3" i="22"/>
  <c r="N4" i="22"/>
  <c r="M4" i="22"/>
  <c r="C19" i="7"/>
  <c r="C18" i="10"/>
  <c r="R310" i="12"/>
  <c r="S298" i="12"/>
  <c r="B298" i="12"/>
  <c r="Q354" i="12"/>
  <c r="N222" i="21"/>
  <c r="Q210" i="21"/>
  <c r="N240" i="21"/>
  <c r="Q228" i="21"/>
  <c r="N218" i="21"/>
  <c r="Q206" i="21"/>
  <c r="E5" i="10"/>
  <c r="N4" i="7"/>
  <c r="M4" i="7"/>
  <c r="B4" i="10"/>
  <c r="B3" i="7"/>
  <c r="Q232" i="21"/>
  <c r="N244" i="21"/>
  <c r="W188" i="21"/>
  <c r="V188" i="21"/>
  <c r="U188" i="21"/>
  <c r="Q188" i="21"/>
  <c r="R188" i="21"/>
  <c r="N200" i="21"/>
  <c r="S188" i="21"/>
  <c r="T188" i="21"/>
  <c r="R193" i="21"/>
  <c r="T193" i="21"/>
  <c r="V193" i="21"/>
  <c r="C109" i="21"/>
  <c r="A113" i="21"/>
  <c r="Q225" i="21"/>
  <c r="N237" i="21"/>
  <c r="C80" i="21"/>
  <c r="A84" i="21"/>
  <c r="C107" i="21"/>
  <c r="A111" i="21"/>
  <c r="N247" i="21"/>
  <c r="Q235" i="21"/>
  <c r="S328" i="12"/>
  <c r="B328" i="12"/>
  <c r="Q340" i="12"/>
  <c r="R330" i="12"/>
  <c r="S318" i="12"/>
  <c r="B318" i="12"/>
  <c r="N233" i="21"/>
  <c r="Q221" i="21"/>
  <c r="C3" i="7"/>
  <c r="C4" i="10"/>
  <c r="N18" i="7"/>
  <c r="M18" i="7"/>
  <c r="B19" i="7"/>
  <c r="B18" i="10"/>
  <c r="E18" i="10"/>
  <c r="F18" i="10"/>
  <c r="F6" i="10"/>
  <c r="W190" i="21"/>
  <c r="V190" i="21"/>
  <c r="U190" i="21"/>
  <c r="Q190" i="21"/>
  <c r="T190" i="21"/>
  <c r="S190" i="21"/>
  <c r="N202" i="21"/>
  <c r="R190" i="21"/>
  <c r="S329" i="12"/>
  <c r="B329" i="12"/>
  <c r="Q341" i="12"/>
  <c r="D3" i="7"/>
  <c r="D4" i="10"/>
  <c r="B19" i="22"/>
  <c r="N18" i="22"/>
  <c r="M18" i="22"/>
  <c r="Q374" i="12"/>
  <c r="S362" i="12"/>
  <c r="B362" i="12"/>
  <c r="F7" i="10"/>
  <c r="Q346" i="12"/>
  <c r="S356" i="12"/>
  <c r="B356" i="12"/>
  <c r="Q368" i="12"/>
  <c r="Q333" i="12"/>
  <c r="S321" i="12"/>
  <c r="B321" i="12"/>
  <c r="S335" i="12"/>
  <c r="B335" i="12"/>
  <c r="Q347" i="12"/>
  <c r="N243" i="21"/>
  <c r="Q231" i="21"/>
  <c r="Q351" i="12"/>
  <c r="S339" i="12"/>
  <c r="B339" i="12"/>
  <c r="Q343" i="12"/>
  <c r="S331" i="12"/>
  <c r="B331" i="12"/>
  <c r="N251" i="21"/>
  <c r="Q239" i="21"/>
  <c r="Q444" i="12"/>
  <c r="S432" i="12"/>
  <c r="B432" i="12"/>
  <c r="R349" i="12"/>
  <c r="S337" i="12"/>
  <c r="B337" i="12"/>
  <c r="W205" i="21"/>
  <c r="V205" i="21"/>
  <c r="S205" i="21"/>
  <c r="N217" i="21"/>
  <c r="R205" i="21"/>
  <c r="U205" i="21"/>
  <c r="Q205" i="21"/>
  <c r="T205" i="21"/>
  <c r="V204" i="21"/>
  <c r="U204" i="21"/>
  <c r="T204" i="21"/>
  <c r="W197" i="21"/>
  <c r="T197" i="21"/>
  <c r="S197" i="21"/>
  <c r="U197" i="21"/>
  <c r="V207" i="21"/>
  <c r="U207" i="21"/>
  <c r="T207" i="21"/>
  <c r="S199" i="21"/>
  <c r="T203" i="21"/>
  <c r="V203" i="21"/>
  <c r="S196" i="21"/>
  <c r="V208" i="21"/>
  <c r="T208" i="21"/>
  <c r="R192" i="21"/>
  <c r="T192" i="21"/>
  <c r="V201" i="21"/>
  <c r="U201" i="21"/>
  <c r="T201" i="21"/>
  <c r="V211" i="21"/>
  <c r="T211" i="21"/>
  <c r="W204" i="21"/>
  <c r="S204" i="21"/>
  <c r="R204" i="21"/>
  <c r="C82" i="21"/>
  <c r="A86" i="21"/>
  <c r="Q373" i="12"/>
  <c r="W211" i="21"/>
  <c r="C86" i="21"/>
  <c r="A90" i="21"/>
  <c r="Q217" i="21"/>
  <c r="N229" i="21"/>
  <c r="Q456" i="12"/>
  <c r="S444" i="12"/>
  <c r="B444" i="12"/>
  <c r="D2" i="7"/>
  <c r="D2" i="10"/>
  <c r="D3" i="10"/>
  <c r="C2" i="7"/>
  <c r="C2" i="10"/>
  <c r="C3" i="10"/>
  <c r="R342" i="12"/>
  <c r="S330" i="12"/>
  <c r="B330" i="12"/>
  <c r="Q352" i="12"/>
  <c r="S340" i="12"/>
  <c r="B340" i="12"/>
  <c r="W213" i="21"/>
  <c r="U213" i="21"/>
  <c r="T213" i="21"/>
  <c r="R211" i="21"/>
  <c r="S203" i="21"/>
  <c r="R208" i="21"/>
  <c r="W208" i="21"/>
  <c r="R207" i="21"/>
  <c r="U209" i="21"/>
  <c r="S211" i="21"/>
  <c r="W203" i="21"/>
  <c r="R203" i="21"/>
  <c r="S208" i="21"/>
  <c r="U203" i="21"/>
  <c r="S207" i="21"/>
  <c r="V209" i="21"/>
  <c r="S209" i="21"/>
  <c r="R209" i="21"/>
  <c r="W207" i="21"/>
  <c r="W209" i="21"/>
  <c r="T209" i="21"/>
  <c r="S213" i="21"/>
  <c r="N3" i="7"/>
  <c r="M3" i="7"/>
  <c r="B2" i="7"/>
  <c r="B3" i="10"/>
  <c r="E3" i="10"/>
  <c r="T206" i="21"/>
  <c r="U206" i="21"/>
  <c r="Q218" i="21"/>
  <c r="N230" i="21"/>
  <c r="V206" i="21"/>
  <c r="N252" i="21"/>
  <c r="Q240" i="21"/>
  <c r="T210" i="21"/>
  <c r="U210" i="21"/>
  <c r="Q222" i="21"/>
  <c r="N234" i="21"/>
  <c r="V210" i="21"/>
  <c r="R322" i="12"/>
  <c r="S310" i="12"/>
  <c r="B310" i="12"/>
  <c r="C19" i="10"/>
  <c r="C20" i="7"/>
  <c r="D19" i="10"/>
  <c r="D20" i="7"/>
  <c r="H43" i="12"/>
  <c r="G44" i="12"/>
  <c r="Q385" i="12"/>
  <c r="U211" i="21"/>
  <c r="U208" i="21"/>
  <c r="R361" i="12"/>
  <c r="S349" i="12"/>
  <c r="B349" i="12"/>
  <c r="N263" i="21"/>
  <c r="Q251" i="21"/>
  <c r="Q355" i="12"/>
  <c r="S343" i="12"/>
  <c r="B343" i="12"/>
  <c r="S351" i="12"/>
  <c r="B351" i="12"/>
  <c r="Q363" i="12"/>
  <c r="N255" i="21"/>
  <c r="Q243" i="21"/>
  <c r="Q359" i="12"/>
  <c r="S347" i="12"/>
  <c r="B347" i="12"/>
  <c r="S333" i="12"/>
  <c r="B333" i="12"/>
  <c r="Q345" i="12"/>
  <c r="S368" i="12"/>
  <c r="B368" i="12"/>
  <c r="Q380" i="12"/>
  <c r="Q358" i="12"/>
  <c r="Q386" i="12"/>
  <c r="S374" i="12"/>
  <c r="B374" i="12"/>
  <c r="B20" i="22"/>
  <c r="N19" i="22"/>
  <c r="M19" i="22"/>
  <c r="S341" i="12"/>
  <c r="B341" i="12"/>
  <c r="Q353" i="12"/>
  <c r="W202" i="21"/>
  <c r="V202" i="21"/>
  <c r="S202" i="21"/>
  <c r="N214" i="21"/>
  <c r="R202" i="21"/>
  <c r="U202" i="21"/>
  <c r="Q202" i="21"/>
  <c r="T202" i="21"/>
  <c r="B19" i="10"/>
  <c r="E19" i="10"/>
  <c r="F19" i="10"/>
  <c r="N19" i="7"/>
  <c r="M19" i="7"/>
  <c r="B20" i="7"/>
  <c r="N245" i="21"/>
  <c r="Q233" i="21"/>
  <c r="N259" i="21"/>
  <c r="Q247" i="21"/>
  <c r="C111" i="21"/>
  <c r="A115" i="21"/>
  <c r="C84" i="21"/>
  <c r="W215" i="21"/>
  <c r="A88" i="21"/>
  <c r="V213" i="21"/>
  <c r="N249" i="21"/>
  <c r="Q237" i="21"/>
  <c r="V225" i="21"/>
  <c r="R213" i="21"/>
  <c r="C113" i="21"/>
  <c r="A117" i="21"/>
  <c r="W200" i="21"/>
  <c r="V200" i="21"/>
  <c r="S200" i="21"/>
  <c r="N212" i="21"/>
  <c r="R200" i="21"/>
  <c r="U200" i="21"/>
  <c r="Q200" i="21"/>
  <c r="T200" i="21"/>
  <c r="N256" i="21"/>
  <c r="Q244" i="21"/>
  <c r="E4" i="10"/>
  <c r="F4" i="10"/>
  <c r="R206" i="21"/>
  <c r="S206" i="21"/>
  <c r="W206" i="21"/>
  <c r="R210" i="21"/>
  <c r="S210" i="21"/>
  <c r="W210" i="21"/>
  <c r="Q366" i="12"/>
  <c r="N3" i="22"/>
  <c r="M3" i="22"/>
  <c r="B2" i="22"/>
  <c r="N2" i="22"/>
  <c r="M2" i="22"/>
  <c r="E463" i="11"/>
  <c r="E466" i="11"/>
  <c r="J46" i="12"/>
  <c r="E467" i="11"/>
  <c r="I47" i="12"/>
  <c r="E460" i="11"/>
  <c r="E458" i="11"/>
  <c r="E461" i="11"/>
  <c r="E464" i="11"/>
  <c r="E459" i="11"/>
  <c r="E462" i="11"/>
  <c r="E465" i="11"/>
  <c r="E468" i="11"/>
  <c r="E469" i="11"/>
  <c r="V223" i="21"/>
  <c r="Q378" i="12"/>
  <c r="E474" i="11"/>
  <c r="E480" i="11"/>
  <c r="E470" i="11"/>
  <c r="E476" i="11"/>
  <c r="J47" i="12"/>
  <c r="E472" i="11"/>
  <c r="E478" i="11"/>
  <c r="I48" i="12"/>
  <c r="E471" i="11"/>
  <c r="E473" i="11"/>
  <c r="E475" i="11"/>
  <c r="E477" i="11"/>
  <c r="E479" i="11"/>
  <c r="E481" i="11"/>
  <c r="F5" i="10"/>
  <c r="N268" i="21"/>
  <c r="Q256" i="21"/>
  <c r="W212" i="21"/>
  <c r="V212" i="21"/>
  <c r="S212" i="21"/>
  <c r="N224" i="21"/>
  <c r="R212" i="21"/>
  <c r="U212" i="21"/>
  <c r="Q212" i="21"/>
  <c r="T212" i="21"/>
  <c r="A121" i="21"/>
  <c r="C117" i="21"/>
  <c r="N261" i="21"/>
  <c r="Q249" i="21"/>
  <c r="R225" i="21"/>
  <c r="C88" i="21"/>
  <c r="A92" i="21"/>
  <c r="C115" i="21"/>
  <c r="A119" i="21"/>
  <c r="U223" i="21"/>
  <c r="N271" i="21"/>
  <c r="Q259" i="21"/>
  <c r="V221" i="21"/>
  <c r="T221" i="21"/>
  <c r="W214" i="21"/>
  <c r="V214" i="21"/>
  <c r="S214" i="21"/>
  <c r="N226" i="21"/>
  <c r="R214" i="21"/>
  <c r="U214" i="21"/>
  <c r="Q214" i="21"/>
  <c r="T214" i="21"/>
  <c r="S353" i="12"/>
  <c r="B353" i="12"/>
  <c r="Q365" i="12"/>
  <c r="Q370" i="12"/>
  <c r="S380" i="12"/>
  <c r="B380" i="12"/>
  <c r="Q392" i="12"/>
  <c r="Q371" i="12"/>
  <c r="S359" i="12"/>
  <c r="B359" i="12"/>
  <c r="N267" i="21"/>
  <c r="Q255" i="21"/>
  <c r="U231" i="21"/>
  <c r="Q367" i="12"/>
  <c r="S355" i="12"/>
  <c r="B355" i="12"/>
  <c r="N275" i="21"/>
  <c r="Q263" i="21"/>
  <c r="R373" i="12"/>
  <c r="S361" i="12"/>
  <c r="B361" i="12"/>
  <c r="S223" i="21"/>
  <c r="G45" i="12"/>
  <c r="H44" i="12"/>
  <c r="D21" i="7"/>
  <c r="D20" i="10"/>
  <c r="C21" i="7"/>
  <c r="C20" i="10"/>
  <c r="R222" i="21"/>
  <c r="Q234" i="21"/>
  <c r="N246" i="21"/>
  <c r="W222" i="21"/>
  <c r="N264" i="21"/>
  <c r="Q252" i="21"/>
  <c r="U228" i="21"/>
  <c r="R218" i="21"/>
  <c r="W230" i="21"/>
  <c r="V230" i="21"/>
  <c r="S230" i="21"/>
  <c r="N242" i="21"/>
  <c r="R230" i="21"/>
  <c r="U230" i="21"/>
  <c r="Q230" i="21"/>
  <c r="T230" i="21"/>
  <c r="W218" i="21"/>
  <c r="W225" i="21"/>
  <c r="T225" i="21"/>
  <c r="S215" i="21"/>
  <c r="W216" i="21"/>
  <c r="S219" i="21"/>
  <c r="R227" i="21"/>
  <c r="U227" i="21"/>
  <c r="R220" i="21"/>
  <c r="V215" i="21"/>
  <c r="S216" i="21"/>
  <c r="U216" i="21"/>
  <c r="T219" i="21"/>
  <c r="V219" i="21"/>
  <c r="V227" i="21"/>
  <c r="T220" i="21"/>
  <c r="V220" i="21"/>
  <c r="T223" i="21"/>
  <c r="S352" i="12"/>
  <c r="B352" i="12"/>
  <c r="Q364" i="12"/>
  <c r="R354" i="12"/>
  <c r="S342" i="12"/>
  <c r="B342" i="12"/>
  <c r="S221" i="21"/>
  <c r="W231" i="21"/>
  <c r="R231" i="21"/>
  <c r="S217" i="21"/>
  <c r="T217" i="21"/>
  <c r="U217" i="21"/>
  <c r="V217" i="21"/>
  <c r="W223" i="21"/>
  <c r="R223" i="21"/>
  <c r="N257" i="21"/>
  <c r="Q245" i="21"/>
  <c r="U221" i="21"/>
  <c r="B21" i="7"/>
  <c r="N20" i="7"/>
  <c r="M20" i="7"/>
  <c r="B20" i="10"/>
  <c r="E20" i="10"/>
  <c r="F20" i="10"/>
  <c r="B21" i="22"/>
  <c r="N20" i="22"/>
  <c r="M20" i="22"/>
  <c r="Q398" i="12"/>
  <c r="S386" i="12"/>
  <c r="B386" i="12"/>
  <c r="S345" i="12"/>
  <c r="B345" i="12"/>
  <c r="Q357" i="12"/>
  <c r="V231" i="21"/>
  <c r="S363" i="12"/>
  <c r="B363" i="12"/>
  <c r="Q375" i="12"/>
  <c r="R215" i="21"/>
  <c r="Q397" i="12"/>
  <c r="R334" i="12"/>
  <c r="S322" i="12"/>
  <c r="B322" i="12"/>
  <c r="S222" i="21"/>
  <c r="T222" i="21"/>
  <c r="U222" i="21"/>
  <c r="V222" i="21"/>
  <c r="V228" i="21"/>
  <c r="T228" i="21"/>
  <c r="S218" i="21"/>
  <c r="T218" i="21"/>
  <c r="U218" i="21"/>
  <c r="V218" i="21"/>
  <c r="N2" i="7"/>
  <c r="M2" i="7"/>
  <c r="B2" i="10"/>
  <c r="E2" i="10"/>
  <c r="F3" i="10"/>
  <c r="U225" i="21"/>
  <c r="S225" i="21"/>
  <c r="U215" i="21"/>
  <c r="R216" i="21"/>
  <c r="R219" i="21"/>
  <c r="W219" i="21"/>
  <c r="T227" i="21"/>
  <c r="W227" i="21"/>
  <c r="W220" i="21"/>
  <c r="T215" i="21"/>
  <c r="T216" i="21"/>
  <c r="V216" i="21"/>
  <c r="U219" i="21"/>
  <c r="S227" i="21"/>
  <c r="S220" i="21"/>
  <c r="U220" i="21"/>
  <c r="W221" i="21"/>
  <c r="R221" i="21"/>
  <c r="S231" i="21"/>
  <c r="T231" i="21"/>
  <c r="Q468" i="12"/>
  <c r="S456" i="12"/>
  <c r="B456" i="12"/>
  <c r="R217" i="21"/>
  <c r="W229" i="21"/>
  <c r="V229" i="21"/>
  <c r="S229" i="21"/>
  <c r="N241" i="21"/>
  <c r="R229" i="21"/>
  <c r="U229" i="21"/>
  <c r="Q229" i="21"/>
  <c r="T229" i="21"/>
  <c r="W217" i="21"/>
  <c r="C90" i="21"/>
  <c r="A94" i="21"/>
  <c r="T235" i="21"/>
  <c r="C94" i="21"/>
  <c r="A98" i="21"/>
  <c r="W235" i="21"/>
  <c r="R232" i="21"/>
  <c r="R346" i="12"/>
  <c r="S334" i="12"/>
  <c r="B334" i="12"/>
  <c r="S357" i="12"/>
  <c r="B357" i="12"/>
  <c r="Q369" i="12"/>
  <c r="B22" i="7"/>
  <c r="N21" i="7"/>
  <c r="M21" i="7"/>
  <c r="B21" i="10"/>
  <c r="N269" i="21"/>
  <c r="Q257" i="21"/>
  <c r="T233" i="21"/>
  <c r="R366" i="12"/>
  <c r="S354" i="12"/>
  <c r="B354" i="12"/>
  <c r="S235" i="21"/>
  <c r="W232" i="21"/>
  <c r="N276" i="21"/>
  <c r="Q264" i="21"/>
  <c r="R234" i="21"/>
  <c r="N258" i="21"/>
  <c r="Q246" i="21"/>
  <c r="V234" i="21"/>
  <c r="G46" i="12"/>
  <c r="H45" i="12"/>
  <c r="R385" i="12"/>
  <c r="S373" i="12"/>
  <c r="B373" i="12"/>
  <c r="N279" i="21"/>
  <c r="Q267" i="21"/>
  <c r="S371" i="12"/>
  <c r="B371" i="12"/>
  <c r="Q383" i="12"/>
  <c r="W233" i="21"/>
  <c r="R233" i="21"/>
  <c r="N283" i="21"/>
  <c r="Q271" i="21"/>
  <c r="C119" i="21"/>
  <c r="A123" i="21"/>
  <c r="C92" i="21"/>
  <c r="A96" i="21"/>
  <c r="T249" i="21"/>
  <c r="N273" i="21"/>
  <c r="Q261" i="21"/>
  <c r="V249" i="21"/>
  <c r="U237" i="21"/>
  <c r="C121" i="21"/>
  <c r="A125" i="21"/>
  <c r="N280" i="21"/>
  <c r="Q268" i="21"/>
  <c r="Q390" i="12"/>
  <c r="W241" i="21"/>
  <c r="V241" i="21"/>
  <c r="S241" i="21"/>
  <c r="N253" i="21"/>
  <c r="R241" i="21"/>
  <c r="U241" i="21"/>
  <c r="T241" i="21"/>
  <c r="Q241" i="21"/>
  <c r="S468" i="12"/>
  <c r="B468" i="12"/>
  <c r="Q480" i="12"/>
  <c r="R235" i="21"/>
  <c r="U232" i="21"/>
  <c r="S240" i="21"/>
  <c r="T240" i="21"/>
  <c r="Q409" i="12"/>
  <c r="Q387" i="12"/>
  <c r="S375" i="12"/>
  <c r="B375" i="12"/>
  <c r="W243" i="21"/>
  <c r="R243" i="21"/>
  <c r="S398" i="12"/>
  <c r="B398" i="12"/>
  <c r="Q410" i="12"/>
  <c r="B22" i="22"/>
  <c r="N21" i="22"/>
  <c r="M21" i="22"/>
  <c r="V233" i="21"/>
  <c r="T245" i="21"/>
  <c r="R245" i="21"/>
  <c r="S245" i="21"/>
  <c r="W245" i="21"/>
  <c r="W247" i="21"/>
  <c r="R247" i="21"/>
  <c r="V235" i="21"/>
  <c r="R239" i="21"/>
  <c r="S364" i="12"/>
  <c r="B364" i="12"/>
  <c r="Q376" i="12"/>
  <c r="U235" i="21"/>
  <c r="T232" i="21"/>
  <c r="W242" i="21"/>
  <c r="V242" i="21"/>
  <c r="S242" i="21"/>
  <c r="N254" i="21"/>
  <c r="R242" i="21"/>
  <c r="Q242" i="21"/>
  <c r="U242" i="21"/>
  <c r="T242" i="21"/>
  <c r="V240" i="21"/>
  <c r="S234" i="21"/>
  <c r="T234" i="21"/>
  <c r="U234" i="21"/>
  <c r="W234" i="21"/>
  <c r="C22" i="7"/>
  <c r="C21" i="10"/>
  <c r="D22" i="7"/>
  <c r="D21" i="10"/>
  <c r="T239" i="21"/>
  <c r="N287" i="21"/>
  <c r="Q275" i="21"/>
  <c r="Q379" i="12"/>
  <c r="S367" i="12"/>
  <c r="B367" i="12"/>
  <c r="V243" i="21"/>
  <c r="S392" i="12"/>
  <c r="B392" i="12"/>
  <c r="Q404" i="12"/>
  <c r="Q382" i="12"/>
  <c r="Q377" i="12"/>
  <c r="S365" i="12"/>
  <c r="B365" i="12"/>
  <c r="W226" i="21"/>
  <c r="V226" i="21"/>
  <c r="S226" i="21"/>
  <c r="N238" i="21"/>
  <c r="R226" i="21"/>
  <c r="Q226" i="21"/>
  <c r="U226" i="21"/>
  <c r="T226" i="21"/>
  <c r="S233" i="21"/>
  <c r="U233" i="21"/>
  <c r="V247" i="21"/>
  <c r="W237" i="21"/>
  <c r="S237" i="21"/>
  <c r="R237" i="21"/>
  <c r="T237" i="21"/>
  <c r="W244" i="21"/>
  <c r="S244" i="21"/>
  <c r="R244" i="21"/>
  <c r="U244" i="21"/>
  <c r="S232" i="21"/>
  <c r="R228" i="21"/>
  <c r="W228" i="21"/>
  <c r="S228" i="21"/>
  <c r="V237" i="21"/>
  <c r="U249" i="21"/>
  <c r="R249" i="21"/>
  <c r="S249" i="21"/>
  <c r="W249" i="21"/>
  <c r="W224" i="21"/>
  <c r="V224" i="21"/>
  <c r="S224" i="21"/>
  <c r="N236" i="21"/>
  <c r="R224" i="21"/>
  <c r="U224" i="21"/>
  <c r="T224" i="21"/>
  <c r="Q224" i="21"/>
  <c r="V244" i="21"/>
  <c r="V232" i="21"/>
  <c r="I49" i="12"/>
  <c r="J48" i="12"/>
  <c r="E482" i="11"/>
  <c r="E490" i="11"/>
  <c r="E488" i="11"/>
  <c r="E486" i="11"/>
  <c r="E484" i="11"/>
  <c r="E492" i="11"/>
  <c r="E491" i="11"/>
  <c r="E487" i="11"/>
  <c r="E483" i="11"/>
  <c r="E489" i="11"/>
  <c r="E485" i="11"/>
  <c r="E493" i="11"/>
  <c r="E495" i="11"/>
  <c r="E498" i="11"/>
  <c r="E501" i="11"/>
  <c r="E504" i="11"/>
  <c r="E494" i="11"/>
  <c r="E497" i="11"/>
  <c r="E500" i="11"/>
  <c r="E503" i="11"/>
  <c r="J49" i="12"/>
  <c r="E496" i="11"/>
  <c r="E499" i="11"/>
  <c r="E502" i="11"/>
  <c r="E505" i="11"/>
  <c r="W236" i="21"/>
  <c r="V236" i="21"/>
  <c r="S236" i="21"/>
  <c r="N248" i="21"/>
  <c r="R236" i="21"/>
  <c r="Q236" i="21"/>
  <c r="U236" i="21"/>
  <c r="T236" i="21"/>
  <c r="W238" i="21"/>
  <c r="V238" i="21"/>
  <c r="S238" i="21"/>
  <c r="N250" i="21"/>
  <c r="R238" i="21"/>
  <c r="U238" i="21"/>
  <c r="T238" i="21"/>
  <c r="Q238" i="21"/>
  <c r="Q394" i="12"/>
  <c r="S404" i="12"/>
  <c r="B404" i="12"/>
  <c r="Q416" i="12"/>
  <c r="S379" i="12"/>
  <c r="B379" i="12"/>
  <c r="Q391" i="12"/>
  <c r="D23" i="7"/>
  <c r="D22" i="10"/>
  <c r="C23" i="7"/>
  <c r="C22" i="10"/>
  <c r="N266" i="21"/>
  <c r="Q254" i="21"/>
  <c r="S376" i="12"/>
  <c r="B376" i="12"/>
  <c r="Q388" i="12"/>
  <c r="B23" i="22"/>
  <c r="N22" i="22"/>
  <c r="M22" i="22"/>
  <c r="S387" i="12"/>
  <c r="B387" i="12"/>
  <c r="Q399" i="12"/>
  <c r="Q492" i="12"/>
  <c r="S480" i="12"/>
  <c r="B480" i="12"/>
  <c r="N265" i="21"/>
  <c r="Q253" i="21"/>
  <c r="A129" i="21"/>
  <c r="C125" i="21"/>
  <c r="N285" i="21"/>
  <c r="Q273" i="21"/>
  <c r="S383" i="12"/>
  <c r="B383" i="12"/>
  <c r="Q395" i="12"/>
  <c r="T243" i="21"/>
  <c r="N291" i="21"/>
  <c r="Q279" i="21"/>
  <c r="R397" i="12"/>
  <c r="S385" i="12"/>
  <c r="B385" i="12"/>
  <c r="U246" i="21"/>
  <c r="N270" i="21"/>
  <c r="Q258" i="21"/>
  <c r="V246" i="21"/>
  <c r="W239" i="21"/>
  <c r="S247" i="21"/>
  <c r="V245" i="21"/>
  <c r="E21" i="10"/>
  <c r="F21" i="10"/>
  <c r="B22" i="10"/>
  <c r="E22" i="10"/>
  <c r="N22" i="7"/>
  <c r="M22" i="7"/>
  <c r="B23" i="7"/>
  <c r="S243" i="21"/>
  <c r="R240" i="21"/>
  <c r="U239" i="21"/>
  <c r="S239" i="21"/>
  <c r="T244" i="21"/>
  <c r="S377" i="12"/>
  <c r="B377" i="12"/>
  <c r="Q389" i="12"/>
  <c r="N299" i="21"/>
  <c r="Q287" i="21"/>
  <c r="Q422" i="12"/>
  <c r="S410" i="12"/>
  <c r="B410" i="12"/>
  <c r="Q421" i="12"/>
  <c r="Q402" i="12"/>
  <c r="N292" i="21"/>
  <c r="Q280" i="21"/>
  <c r="C96" i="21"/>
  <c r="A100" i="21"/>
  <c r="C123" i="21"/>
  <c r="A127" i="21"/>
  <c r="U247" i="21"/>
  <c r="N295" i="21"/>
  <c r="Q283" i="21"/>
  <c r="V255" i="21"/>
  <c r="V251" i="21"/>
  <c r="G47" i="12"/>
  <c r="H46" i="12"/>
  <c r="T246" i="21"/>
  <c r="R246" i="21"/>
  <c r="S246" i="21"/>
  <c r="W246" i="21"/>
  <c r="U240" i="21"/>
  <c r="N288" i="21"/>
  <c r="Q276" i="21"/>
  <c r="T252" i="21"/>
  <c r="R378" i="12"/>
  <c r="S366" i="12"/>
  <c r="B366" i="12"/>
  <c r="T247" i="21"/>
  <c r="N281" i="21"/>
  <c r="Q269" i="21"/>
  <c r="U245" i="21"/>
  <c r="S369" i="12"/>
  <c r="B369" i="12"/>
  <c r="Q381" i="12"/>
  <c r="U243" i="21"/>
  <c r="V239" i="21"/>
  <c r="W251" i="21"/>
  <c r="R358" i="12"/>
  <c r="S346" i="12"/>
  <c r="B346" i="12"/>
  <c r="W240" i="21"/>
  <c r="C98" i="21"/>
  <c r="A102" i="21"/>
  <c r="V257" i="21"/>
  <c r="N300" i="21"/>
  <c r="Q288" i="21"/>
  <c r="G48" i="12"/>
  <c r="H47" i="12"/>
  <c r="W261" i="21"/>
  <c r="S261" i="21"/>
  <c r="R261" i="21"/>
  <c r="T261" i="21"/>
  <c r="U256" i="21"/>
  <c r="T251" i="21"/>
  <c r="R252" i="21"/>
  <c r="W252" i="21"/>
  <c r="U251" i="21"/>
  <c r="T255" i="21"/>
  <c r="S255" i="21"/>
  <c r="U259" i="21"/>
  <c r="S259" i="21"/>
  <c r="W256" i="21"/>
  <c r="V261" i="21"/>
  <c r="U261" i="21"/>
  <c r="V256" i="21"/>
  <c r="S251" i="21"/>
  <c r="U252" i="21"/>
  <c r="S252" i="21"/>
  <c r="R255" i="21"/>
  <c r="W255" i="21"/>
  <c r="R259" i="21"/>
  <c r="T256" i="21"/>
  <c r="S256" i="21"/>
  <c r="R256" i="21"/>
  <c r="Q414" i="12"/>
  <c r="Q433" i="12"/>
  <c r="N311" i="21"/>
  <c r="Q299" i="21"/>
  <c r="Q401" i="12"/>
  <c r="S389" i="12"/>
  <c r="B389" i="12"/>
  <c r="R251" i="21"/>
  <c r="B23" i="10"/>
  <c r="N23" i="7"/>
  <c r="M23" i="7"/>
  <c r="B24" i="7"/>
  <c r="F22" i="10"/>
  <c r="W257" i="21"/>
  <c r="R257" i="21"/>
  <c r="U258" i="21"/>
  <c r="R258" i="21"/>
  <c r="S258" i="21"/>
  <c r="W258" i="21"/>
  <c r="U255" i="21"/>
  <c r="N303" i="21"/>
  <c r="Q291" i="21"/>
  <c r="Q407" i="12"/>
  <c r="S395" i="12"/>
  <c r="B395" i="12"/>
  <c r="V259" i="21"/>
  <c r="A133" i="21"/>
  <c r="C129" i="21"/>
  <c r="U253" i="21"/>
  <c r="R253" i="21"/>
  <c r="S253" i="21"/>
  <c r="W253" i="21"/>
  <c r="S492" i="12"/>
  <c r="B492" i="12"/>
  <c r="Q504" i="12"/>
  <c r="B24" i="22"/>
  <c r="N23" i="22"/>
  <c r="M23" i="22"/>
  <c r="Q400" i="12"/>
  <c r="S388" i="12"/>
  <c r="B388" i="12"/>
  <c r="U254" i="21"/>
  <c r="N278" i="21"/>
  <c r="Q266" i="21"/>
  <c r="V254" i="21"/>
  <c r="Q403" i="12"/>
  <c r="S391" i="12"/>
  <c r="B391" i="12"/>
  <c r="Q428" i="12"/>
  <c r="S416" i="12"/>
  <c r="B416" i="12"/>
  <c r="Q406" i="12"/>
  <c r="W250" i="21"/>
  <c r="V250" i="21"/>
  <c r="S250" i="21"/>
  <c r="N262" i="21"/>
  <c r="R250" i="21"/>
  <c r="Q250" i="21"/>
  <c r="U250" i="21"/>
  <c r="T250" i="21"/>
  <c r="W248" i="21"/>
  <c r="V248" i="21"/>
  <c r="S248" i="21"/>
  <c r="N260" i="21"/>
  <c r="R248" i="21"/>
  <c r="U248" i="21"/>
  <c r="T248" i="21"/>
  <c r="Q248" i="21"/>
  <c r="C102" i="21"/>
  <c r="A106" i="21"/>
  <c r="R370" i="12"/>
  <c r="S358" i="12"/>
  <c r="B358" i="12"/>
  <c r="S381" i="12"/>
  <c r="B381" i="12"/>
  <c r="Q393" i="12"/>
  <c r="N293" i="21"/>
  <c r="Q281" i="21"/>
  <c r="T257" i="21"/>
  <c r="R390" i="12"/>
  <c r="S378" i="12"/>
  <c r="B378" i="12"/>
  <c r="T259" i="21"/>
  <c r="N307" i="21"/>
  <c r="Q295" i="21"/>
  <c r="U271" i="21"/>
  <c r="A131" i="21"/>
  <c r="C127" i="21"/>
  <c r="C100" i="21"/>
  <c r="A104" i="21"/>
  <c r="N304" i="21"/>
  <c r="Q292" i="21"/>
  <c r="Q434" i="12"/>
  <c r="S422" i="12"/>
  <c r="B422" i="12"/>
  <c r="S257" i="21"/>
  <c r="U257" i="21"/>
  <c r="W264" i="21"/>
  <c r="R264" i="21"/>
  <c r="V252" i="21"/>
  <c r="T258" i="21"/>
  <c r="W270" i="21"/>
  <c r="V270" i="21"/>
  <c r="S270" i="21"/>
  <c r="N282" i="21"/>
  <c r="R270" i="21"/>
  <c r="U270" i="21"/>
  <c r="T270" i="21"/>
  <c r="Q270" i="21"/>
  <c r="V258" i="21"/>
  <c r="R409" i="12"/>
  <c r="S397" i="12"/>
  <c r="B397" i="12"/>
  <c r="S263" i="21"/>
  <c r="V267" i="21"/>
  <c r="S271" i="21"/>
  <c r="T271" i="21"/>
  <c r="T273" i="21"/>
  <c r="N297" i="21"/>
  <c r="Q285" i="21"/>
  <c r="V273" i="21"/>
  <c r="T253" i="21"/>
  <c r="W265" i="21"/>
  <c r="V265" i="21"/>
  <c r="S265" i="21"/>
  <c r="N277" i="21"/>
  <c r="R265" i="21"/>
  <c r="U265" i="21"/>
  <c r="T265" i="21"/>
  <c r="Q265" i="21"/>
  <c r="V253" i="21"/>
  <c r="S399" i="12"/>
  <c r="B399" i="12"/>
  <c r="Q411" i="12"/>
  <c r="T254" i="21"/>
  <c r="R254" i="21"/>
  <c r="S254" i="21"/>
  <c r="W254" i="21"/>
  <c r="C23" i="10"/>
  <c r="C24" i="7"/>
  <c r="D24" i="7"/>
  <c r="D23" i="10"/>
  <c r="N289" i="21"/>
  <c r="Q277" i="21"/>
  <c r="N309" i="21"/>
  <c r="Q297" i="21"/>
  <c r="R421" i="12"/>
  <c r="S409" i="12"/>
  <c r="B409" i="12"/>
  <c r="Q446" i="12"/>
  <c r="S434" i="12"/>
  <c r="B434" i="12"/>
  <c r="C104" i="21"/>
  <c r="V277" i="21"/>
  <c r="A108" i="21"/>
  <c r="Q307" i="21"/>
  <c r="N319" i="21"/>
  <c r="U267" i="21"/>
  <c r="W263" i="21"/>
  <c r="S276" i="21"/>
  <c r="U276" i="21"/>
  <c r="N305" i="21"/>
  <c r="Q293" i="21"/>
  <c r="U269" i="21"/>
  <c r="R382" i="12"/>
  <c r="S370" i="12"/>
  <c r="B370" i="12"/>
  <c r="Q440" i="12"/>
  <c r="S428" i="12"/>
  <c r="B428" i="12"/>
  <c r="S403" i="12"/>
  <c r="B403" i="12"/>
  <c r="Q415" i="12"/>
  <c r="U266" i="21"/>
  <c r="R266" i="21"/>
  <c r="S266" i="21"/>
  <c r="W266" i="21"/>
  <c r="Q516" i="12"/>
  <c r="S504" i="12"/>
  <c r="B504" i="12"/>
  <c r="W273" i="21"/>
  <c r="R273" i="21"/>
  <c r="W271" i="21"/>
  <c r="S407" i="12"/>
  <c r="B407" i="12"/>
  <c r="Q419" i="12"/>
  <c r="V279" i="21"/>
  <c r="T264" i="21"/>
  <c r="S401" i="12"/>
  <c r="B401" i="12"/>
  <c r="Q413" i="12"/>
  <c r="Q311" i="21"/>
  <c r="N323" i="21"/>
  <c r="Q445" i="12"/>
  <c r="Q426" i="12"/>
  <c r="V263" i="21"/>
  <c r="R275" i="21"/>
  <c r="W275" i="21"/>
  <c r="R268" i="21"/>
  <c r="W268" i="21"/>
  <c r="V275" i="21"/>
  <c r="V268" i="21"/>
  <c r="V271" i="21"/>
  <c r="W267" i="21"/>
  <c r="V276" i="21"/>
  <c r="W269" i="21"/>
  <c r="R269" i="21"/>
  <c r="C25" i="7"/>
  <c r="C24" i="10"/>
  <c r="D25" i="7"/>
  <c r="D24" i="10"/>
  <c r="S411" i="12"/>
  <c r="B411" i="12"/>
  <c r="Q423" i="12"/>
  <c r="N294" i="21"/>
  <c r="Q282" i="21"/>
  <c r="Q304" i="21"/>
  <c r="N316" i="21"/>
  <c r="C131" i="21"/>
  <c r="A135" i="21"/>
  <c r="S267" i="21"/>
  <c r="W276" i="21"/>
  <c r="R276" i="21"/>
  <c r="V264" i="21"/>
  <c r="R402" i="12"/>
  <c r="S390" i="12"/>
  <c r="B390" i="12"/>
  <c r="V269" i="21"/>
  <c r="R281" i="21"/>
  <c r="W281" i="21"/>
  <c r="S393" i="12"/>
  <c r="B393" i="12"/>
  <c r="Q405" i="12"/>
  <c r="C106" i="21"/>
  <c r="A110" i="21"/>
  <c r="W260" i="21"/>
  <c r="V260" i="21"/>
  <c r="S260" i="21"/>
  <c r="N272" i="21"/>
  <c r="R260" i="21"/>
  <c r="Q260" i="21"/>
  <c r="U260" i="21"/>
  <c r="T260" i="21"/>
  <c r="W262" i="21"/>
  <c r="V262" i="21"/>
  <c r="S262" i="21"/>
  <c r="N274" i="21"/>
  <c r="R262" i="21"/>
  <c r="U262" i="21"/>
  <c r="T262" i="21"/>
  <c r="Q262" i="21"/>
  <c r="Q418" i="12"/>
  <c r="T266" i="21"/>
  <c r="W278" i="21"/>
  <c r="V278" i="21"/>
  <c r="S278" i="21"/>
  <c r="N290" i="21"/>
  <c r="R278" i="21"/>
  <c r="U278" i="21"/>
  <c r="T278" i="21"/>
  <c r="Q278" i="21"/>
  <c r="V266" i="21"/>
  <c r="S400" i="12"/>
  <c r="B400" i="12"/>
  <c r="Q412" i="12"/>
  <c r="B25" i="22"/>
  <c r="N24" i="22"/>
  <c r="M24" i="22"/>
  <c r="A137" i="21"/>
  <c r="C133" i="21"/>
  <c r="S273" i="21"/>
  <c r="U273" i="21"/>
  <c r="R271" i="21"/>
  <c r="T267" i="21"/>
  <c r="Q303" i="21"/>
  <c r="N315" i="21"/>
  <c r="U279" i="21"/>
  <c r="U263" i="21"/>
  <c r="S264" i="21"/>
  <c r="B25" i="7"/>
  <c r="B24" i="10"/>
  <c r="E24" i="10"/>
  <c r="N24" i="7"/>
  <c r="M24" i="7"/>
  <c r="E23" i="10"/>
  <c r="F23" i="10"/>
  <c r="S280" i="21"/>
  <c r="T280" i="21"/>
  <c r="T275" i="21"/>
  <c r="S275" i="21"/>
  <c r="U268" i="21"/>
  <c r="S268" i="21"/>
  <c r="U275" i="21"/>
  <c r="T263" i="21"/>
  <c r="T268" i="21"/>
  <c r="S283" i="21"/>
  <c r="U283" i="21"/>
  <c r="R267" i="21"/>
  <c r="R263" i="21"/>
  <c r="G49" i="12"/>
  <c r="H49" i="12"/>
  <c r="H48" i="12"/>
  <c r="U264" i="21"/>
  <c r="N312" i="21"/>
  <c r="Q300" i="21"/>
  <c r="T276" i="21"/>
  <c r="S269" i="21"/>
  <c r="T269" i="21"/>
  <c r="Q312" i="21"/>
  <c r="N324" i="21"/>
  <c r="F24" i="10"/>
  <c r="Q315" i="21"/>
  <c r="N327" i="21"/>
  <c r="C137" i="21"/>
  <c r="A141" i="21"/>
  <c r="B26" i="22"/>
  <c r="N25" i="22"/>
  <c r="M25" i="22"/>
  <c r="N302" i="21"/>
  <c r="Q290" i="21"/>
  <c r="S281" i="21"/>
  <c r="U281" i="21"/>
  <c r="V283" i="21"/>
  <c r="T282" i="21"/>
  <c r="N306" i="21"/>
  <c r="Q294" i="21"/>
  <c r="V282" i="21"/>
  <c r="Q435" i="12"/>
  <c r="S423" i="12"/>
  <c r="B423" i="12"/>
  <c r="R283" i="21"/>
  <c r="W280" i="21"/>
  <c r="Q457" i="12"/>
  <c r="Q323" i="21"/>
  <c r="N335" i="21"/>
  <c r="S413" i="12"/>
  <c r="B413" i="12"/>
  <c r="Q425" i="12"/>
  <c r="S419" i="12"/>
  <c r="B419" i="12"/>
  <c r="Q431" i="12"/>
  <c r="Q528" i="12"/>
  <c r="S516" i="12"/>
  <c r="B516" i="12"/>
  <c r="S440" i="12"/>
  <c r="B440" i="12"/>
  <c r="Q452" i="12"/>
  <c r="R394" i="12"/>
  <c r="S382" i="12"/>
  <c r="B382" i="12"/>
  <c r="V281" i="21"/>
  <c r="C108" i="21"/>
  <c r="A112" i="21"/>
  <c r="N321" i="21"/>
  <c r="Q309" i="21"/>
  <c r="T277" i="21"/>
  <c r="W289" i="21"/>
  <c r="V289" i="21"/>
  <c r="S289" i="21"/>
  <c r="N301" i="21"/>
  <c r="R289" i="21"/>
  <c r="U289" i="21"/>
  <c r="T289" i="21"/>
  <c r="Q289" i="21"/>
  <c r="B26" i="7"/>
  <c r="B25" i="10"/>
  <c r="N25" i="7"/>
  <c r="M25" i="7"/>
  <c r="Q424" i="12"/>
  <c r="S412" i="12"/>
  <c r="B412" i="12"/>
  <c r="Q430" i="12"/>
  <c r="W274" i="21"/>
  <c r="V274" i="21"/>
  <c r="S274" i="21"/>
  <c r="N286" i="21"/>
  <c r="R274" i="21"/>
  <c r="Q274" i="21"/>
  <c r="U274" i="21"/>
  <c r="T274" i="21"/>
  <c r="W272" i="21"/>
  <c r="V272" i="21"/>
  <c r="S272" i="21"/>
  <c r="N284" i="21"/>
  <c r="R272" i="21"/>
  <c r="U272" i="21"/>
  <c r="T272" i="21"/>
  <c r="Q272" i="21"/>
  <c r="C110" i="21"/>
  <c r="A114" i="21"/>
  <c r="S405" i="12"/>
  <c r="B405" i="12"/>
  <c r="Q417" i="12"/>
  <c r="R414" i="12"/>
  <c r="S402" i="12"/>
  <c r="B402" i="12"/>
  <c r="S295" i="21"/>
  <c r="T295" i="21"/>
  <c r="C135" i="21"/>
  <c r="A139" i="21"/>
  <c r="Q316" i="21"/>
  <c r="N328" i="21"/>
  <c r="U282" i="21"/>
  <c r="R282" i="21"/>
  <c r="S282" i="21"/>
  <c r="W282" i="21"/>
  <c r="D26" i="7"/>
  <c r="D25" i="10"/>
  <c r="C26" i="7"/>
  <c r="C25" i="10"/>
  <c r="S288" i="21"/>
  <c r="T288" i="21"/>
  <c r="W283" i="21"/>
  <c r="R280" i="21"/>
  <c r="Q438" i="12"/>
  <c r="T287" i="21"/>
  <c r="W291" i="21"/>
  <c r="R291" i="21"/>
  <c r="Q427" i="12"/>
  <c r="S415" i="12"/>
  <c r="B415" i="12"/>
  <c r="U293" i="21"/>
  <c r="Q305" i="21"/>
  <c r="N317" i="21"/>
  <c r="V293" i="21"/>
  <c r="T281" i="21"/>
  <c r="Q319" i="21"/>
  <c r="N331" i="21"/>
  <c r="U280" i="21"/>
  <c r="V292" i="21"/>
  <c r="T292" i="21"/>
  <c r="R287" i="21"/>
  <c r="W287" i="21"/>
  <c r="R279" i="21"/>
  <c r="W279" i="21"/>
  <c r="W285" i="21"/>
  <c r="S285" i="21"/>
  <c r="R285" i="21"/>
  <c r="T285" i="21"/>
  <c r="T283" i="21"/>
  <c r="V295" i="21"/>
  <c r="U295" i="21"/>
  <c r="W292" i="21"/>
  <c r="S292" i="21"/>
  <c r="R292" i="21"/>
  <c r="U292" i="21"/>
  <c r="U287" i="21"/>
  <c r="S287" i="21"/>
  <c r="T279" i="21"/>
  <c r="S279" i="21"/>
  <c r="V285" i="21"/>
  <c r="U285" i="21"/>
  <c r="Q458" i="12"/>
  <c r="S446" i="12"/>
  <c r="B446" i="12"/>
  <c r="R433" i="12"/>
  <c r="S421" i="12"/>
  <c r="B421" i="12"/>
  <c r="U297" i="21"/>
  <c r="R297" i="21"/>
  <c r="S297" i="21"/>
  <c r="W297" i="21"/>
  <c r="U277" i="21"/>
  <c r="R277" i="21"/>
  <c r="S277" i="21"/>
  <c r="W277" i="21"/>
  <c r="S458" i="12"/>
  <c r="B458" i="12"/>
  <c r="Q470" i="12"/>
  <c r="Q317" i="21"/>
  <c r="N329" i="21"/>
  <c r="Q450" i="12"/>
  <c r="C26" i="10"/>
  <c r="C27" i="7"/>
  <c r="D26" i="10"/>
  <c r="D27" i="7"/>
  <c r="C139" i="21"/>
  <c r="A143" i="21"/>
  <c r="Q429" i="12"/>
  <c r="S417" i="12"/>
  <c r="B417" i="12"/>
  <c r="C114" i="21"/>
  <c r="A118" i="21"/>
  <c r="W284" i="21"/>
  <c r="V284" i="21"/>
  <c r="S284" i="21"/>
  <c r="N296" i="21"/>
  <c r="R284" i="21"/>
  <c r="Q284" i="21"/>
  <c r="U284" i="21"/>
  <c r="T284" i="21"/>
  <c r="W286" i="21"/>
  <c r="V286" i="21"/>
  <c r="S286" i="21"/>
  <c r="N298" i="21"/>
  <c r="R286" i="21"/>
  <c r="U286" i="21"/>
  <c r="T286" i="21"/>
  <c r="Q286" i="21"/>
  <c r="Q442" i="12"/>
  <c r="B27" i="7"/>
  <c r="B26" i="10"/>
  <c r="E26" i="10"/>
  <c r="N26" i="7"/>
  <c r="M26" i="7"/>
  <c r="V297" i="21"/>
  <c r="Q321" i="21"/>
  <c r="N333" i="21"/>
  <c r="V291" i="21"/>
  <c r="V287" i="21"/>
  <c r="V288" i="21"/>
  <c r="T291" i="21"/>
  <c r="U288" i="21"/>
  <c r="W293" i="21"/>
  <c r="R293" i="21"/>
  <c r="R406" i="12"/>
  <c r="S394" i="12"/>
  <c r="B394" i="12"/>
  <c r="S528" i="12"/>
  <c r="B528" i="12"/>
  <c r="Q540" i="12"/>
  <c r="S291" i="21"/>
  <c r="N347" i="21"/>
  <c r="Q335" i="21"/>
  <c r="Q469" i="12"/>
  <c r="R288" i="21"/>
  <c r="Q447" i="12"/>
  <c r="S435" i="12"/>
  <c r="B435" i="12"/>
  <c r="U294" i="21"/>
  <c r="Q306" i="21"/>
  <c r="N318" i="21"/>
  <c r="V294" i="21"/>
  <c r="W295" i="21"/>
  <c r="U290" i="21"/>
  <c r="R290" i="21"/>
  <c r="S290" i="21"/>
  <c r="W290" i="21"/>
  <c r="B27" i="22"/>
  <c r="N26" i="22"/>
  <c r="M26" i="22"/>
  <c r="R445" i="12"/>
  <c r="S433" i="12"/>
  <c r="B433" i="12"/>
  <c r="N343" i="21"/>
  <c r="Q331" i="21"/>
  <c r="Q439" i="12"/>
  <c r="S427" i="12"/>
  <c r="B427" i="12"/>
  <c r="Q328" i="21"/>
  <c r="N340" i="21"/>
  <c r="R426" i="12"/>
  <c r="S414" i="12"/>
  <c r="B414" i="12"/>
  <c r="Q436" i="12"/>
  <c r="S424" i="12"/>
  <c r="B424" i="12"/>
  <c r="E25" i="10"/>
  <c r="F25" i="10"/>
  <c r="Q301" i="21"/>
  <c r="N313" i="21"/>
  <c r="T297" i="21"/>
  <c r="C112" i="21"/>
  <c r="A116" i="21"/>
  <c r="V307" i="21"/>
  <c r="S293" i="21"/>
  <c r="T293" i="21"/>
  <c r="S452" i="12"/>
  <c r="B452" i="12"/>
  <c r="Q464" i="12"/>
  <c r="S431" i="12"/>
  <c r="B431" i="12"/>
  <c r="Q443" i="12"/>
  <c r="U291" i="21"/>
  <c r="S425" i="12"/>
  <c r="B425" i="12"/>
  <c r="Q437" i="12"/>
  <c r="W288" i="21"/>
  <c r="T294" i="21"/>
  <c r="R294" i="21"/>
  <c r="S294" i="21"/>
  <c r="W294" i="21"/>
  <c r="U304" i="21"/>
  <c r="T304" i="21"/>
  <c r="R295" i="21"/>
  <c r="T290" i="21"/>
  <c r="W302" i="21"/>
  <c r="V302" i="21"/>
  <c r="U302" i="21"/>
  <c r="Q302" i="21"/>
  <c r="R302" i="21"/>
  <c r="N314" i="21"/>
  <c r="T302" i="21"/>
  <c r="S302" i="21"/>
  <c r="V290" i="21"/>
  <c r="A145" i="21"/>
  <c r="C141" i="21"/>
  <c r="N339" i="21"/>
  <c r="Q327" i="21"/>
  <c r="Q324" i="21"/>
  <c r="N336" i="21"/>
  <c r="N348" i="21"/>
  <c r="Q336" i="21"/>
  <c r="C145" i="21"/>
  <c r="A149" i="21"/>
  <c r="Q314" i="21"/>
  <c r="N326" i="21"/>
  <c r="Q449" i="12"/>
  <c r="S437" i="12"/>
  <c r="B437" i="12"/>
  <c r="A120" i="21"/>
  <c r="C116" i="21"/>
  <c r="T309" i="21"/>
  <c r="T301" i="21"/>
  <c r="S301" i="21"/>
  <c r="V301" i="21"/>
  <c r="S436" i="12"/>
  <c r="B436" i="12"/>
  <c r="Q448" i="12"/>
  <c r="R438" i="12"/>
  <c r="S426" i="12"/>
  <c r="B426" i="12"/>
  <c r="Q451" i="12"/>
  <c r="S439" i="12"/>
  <c r="B439" i="12"/>
  <c r="N355" i="21"/>
  <c r="Q343" i="21"/>
  <c r="R457" i="12"/>
  <c r="S445" i="12"/>
  <c r="B445" i="12"/>
  <c r="W312" i="21"/>
  <c r="S312" i="21"/>
  <c r="W315" i="21"/>
  <c r="S315" i="21"/>
  <c r="B28" i="22"/>
  <c r="N27" i="22"/>
  <c r="M27" i="22"/>
  <c r="W304" i="21"/>
  <c r="T306" i="21"/>
  <c r="S306" i="21"/>
  <c r="V306" i="21"/>
  <c r="Q459" i="12"/>
  <c r="S447" i="12"/>
  <c r="B447" i="12"/>
  <c r="R418" i="12"/>
  <c r="S406" i="12"/>
  <c r="B406" i="12"/>
  <c r="T300" i="21"/>
  <c r="T299" i="21"/>
  <c r="V303" i="21"/>
  <c r="R300" i="21"/>
  <c r="W300" i="21"/>
  <c r="R299" i="21"/>
  <c r="R303" i="21"/>
  <c r="W303" i="21"/>
  <c r="W309" i="21"/>
  <c r="S309" i="21"/>
  <c r="B28" i="7"/>
  <c r="B27" i="10"/>
  <c r="N27" i="7"/>
  <c r="M27" i="7"/>
  <c r="S429" i="12"/>
  <c r="B429" i="12"/>
  <c r="Q441" i="12"/>
  <c r="Q462" i="12"/>
  <c r="N351" i="21"/>
  <c r="Q339" i="21"/>
  <c r="Q455" i="12"/>
  <c r="S443" i="12"/>
  <c r="B443" i="12"/>
  <c r="Q476" i="12"/>
  <c r="S464" i="12"/>
  <c r="B464" i="12"/>
  <c r="S304" i="21"/>
  <c r="T311" i="21"/>
  <c r="V311" i="21"/>
  <c r="V305" i="21"/>
  <c r="S305" i="21"/>
  <c r="T305" i="21"/>
  <c r="U307" i="21"/>
  <c r="V304" i="21"/>
  <c r="S311" i="21"/>
  <c r="U299" i="21"/>
  <c r="W305" i="21"/>
  <c r="U305" i="21"/>
  <c r="R305" i="21"/>
  <c r="R307" i="21"/>
  <c r="V309" i="21"/>
  <c r="U309" i="21"/>
  <c r="W313" i="21"/>
  <c r="V313" i="21"/>
  <c r="Q313" i="21"/>
  <c r="S313" i="21"/>
  <c r="U313" i="21"/>
  <c r="N325" i="21"/>
  <c r="R313" i="21"/>
  <c r="T313" i="21"/>
  <c r="R301" i="21"/>
  <c r="U301" i="21"/>
  <c r="W301" i="21"/>
  <c r="Q340" i="21"/>
  <c r="N352" i="21"/>
  <c r="W307" i="21"/>
  <c r="T312" i="21"/>
  <c r="T315" i="21"/>
  <c r="R304" i="21"/>
  <c r="Q318" i="21"/>
  <c r="N330" i="21"/>
  <c r="R306" i="21"/>
  <c r="U306" i="21"/>
  <c r="W306" i="21"/>
  <c r="Q481" i="12"/>
  <c r="V299" i="21"/>
  <c r="N359" i="21"/>
  <c r="Q347" i="21"/>
  <c r="U311" i="21"/>
  <c r="Q552" i="12"/>
  <c r="S552" i="12"/>
  <c r="B552" i="12"/>
  <c r="S540" i="12"/>
  <c r="B540" i="12"/>
  <c r="S307" i="21"/>
  <c r="V300" i="21"/>
  <c r="S299" i="21"/>
  <c r="S303" i="21"/>
  <c r="U300" i="21"/>
  <c r="S300" i="21"/>
  <c r="W299" i="21"/>
  <c r="T303" i="21"/>
  <c r="U303" i="21"/>
  <c r="N345" i="21"/>
  <c r="Q333" i="21"/>
  <c r="R309" i="21"/>
  <c r="F26" i="10"/>
  <c r="Q454" i="12"/>
  <c r="W298" i="21"/>
  <c r="V298" i="21"/>
  <c r="S298" i="21"/>
  <c r="N310" i="21"/>
  <c r="R298" i="21"/>
  <c r="Q298" i="21"/>
  <c r="U298" i="21"/>
  <c r="T298" i="21"/>
  <c r="W296" i="21"/>
  <c r="V296" i="21"/>
  <c r="S296" i="21"/>
  <c r="N308" i="21"/>
  <c r="R296" i="21"/>
  <c r="U296" i="21"/>
  <c r="T296" i="21"/>
  <c r="Q296" i="21"/>
  <c r="A122" i="21"/>
  <c r="C118" i="21"/>
  <c r="C143" i="21"/>
  <c r="A147" i="21"/>
  <c r="D28" i="7"/>
  <c r="D27" i="10"/>
  <c r="C28" i="7"/>
  <c r="C27" i="10"/>
  <c r="R317" i="21"/>
  <c r="N341" i="21"/>
  <c r="Q329" i="21"/>
  <c r="U317" i="21"/>
  <c r="V317" i="21"/>
  <c r="Q482" i="12"/>
  <c r="S470" i="12"/>
  <c r="B470" i="12"/>
  <c r="T307" i="21"/>
  <c r="N353" i="21"/>
  <c r="Q341" i="21"/>
  <c r="C147" i="21"/>
  <c r="A151" i="21"/>
  <c r="C122" i="21"/>
  <c r="A126" i="21"/>
  <c r="R321" i="21"/>
  <c r="N357" i="21"/>
  <c r="Q345" i="21"/>
  <c r="T318" i="21"/>
  <c r="Q330" i="21"/>
  <c r="N342" i="21"/>
  <c r="S318" i="21"/>
  <c r="V318" i="21"/>
  <c r="Q325" i="21"/>
  <c r="N337" i="21"/>
  <c r="T319" i="21"/>
  <c r="R316" i="21"/>
  <c r="W316" i="21"/>
  <c r="S319" i="21"/>
  <c r="V319" i="21"/>
  <c r="T316" i="21"/>
  <c r="V316" i="21"/>
  <c r="T317" i="21"/>
  <c r="Q474" i="12"/>
  <c r="E27" i="10"/>
  <c r="F27" i="10"/>
  <c r="W321" i="21"/>
  <c r="S321" i="21"/>
  <c r="R450" i="12"/>
  <c r="S438" i="12"/>
  <c r="B438" i="12"/>
  <c r="C120" i="21"/>
  <c r="A124" i="21"/>
  <c r="Q461" i="12"/>
  <c r="S449" i="12"/>
  <c r="B449" i="12"/>
  <c r="R314" i="21"/>
  <c r="U314" i="21"/>
  <c r="W314" i="21"/>
  <c r="N360" i="21"/>
  <c r="Q348" i="21"/>
  <c r="S482" i="12"/>
  <c r="B482" i="12"/>
  <c r="Q494" i="12"/>
  <c r="C28" i="10"/>
  <c r="C29" i="7"/>
  <c r="D29" i="7"/>
  <c r="D28" i="10"/>
  <c r="W308" i="21"/>
  <c r="V308" i="21"/>
  <c r="N320" i="21"/>
  <c r="S308" i="21"/>
  <c r="T308" i="21"/>
  <c r="U308" i="21"/>
  <c r="R308" i="21"/>
  <c r="Q308" i="21"/>
  <c r="W310" i="21"/>
  <c r="V310" i="21"/>
  <c r="N322" i="21"/>
  <c r="S310" i="21"/>
  <c r="T310" i="21"/>
  <c r="Q310" i="21"/>
  <c r="U310" i="21"/>
  <c r="R310" i="21"/>
  <c r="Q466" i="12"/>
  <c r="V321" i="21"/>
  <c r="U333" i="21"/>
  <c r="R333" i="21"/>
  <c r="V333" i="21"/>
  <c r="U321" i="21"/>
  <c r="Q359" i="21"/>
  <c r="N371" i="21"/>
  <c r="R323" i="21"/>
  <c r="Q493" i="12"/>
  <c r="R318" i="21"/>
  <c r="U318" i="21"/>
  <c r="W318" i="21"/>
  <c r="R331" i="21"/>
  <c r="V328" i="21"/>
  <c r="N364" i="21"/>
  <c r="Q352" i="21"/>
  <c r="R328" i="21"/>
  <c r="U319" i="21"/>
  <c r="W319" i="21"/>
  <c r="U316" i="21"/>
  <c r="R319" i="21"/>
  <c r="S316" i="21"/>
  <c r="S476" i="12"/>
  <c r="B476" i="12"/>
  <c r="Q488" i="12"/>
  <c r="S455" i="12"/>
  <c r="B455" i="12"/>
  <c r="Q467" i="12"/>
  <c r="Q351" i="21"/>
  <c r="N363" i="21"/>
  <c r="S317" i="21"/>
  <c r="Q453" i="12"/>
  <c r="S441" i="12"/>
  <c r="B441" i="12"/>
  <c r="B28" i="10"/>
  <c r="E28" i="10"/>
  <c r="F28" i="10"/>
  <c r="B29" i="7"/>
  <c r="N28" i="7"/>
  <c r="M28" i="7"/>
  <c r="T321" i="21"/>
  <c r="R430" i="12"/>
  <c r="S418" i="12"/>
  <c r="B418" i="12"/>
  <c r="V323" i="21"/>
  <c r="S459" i="12"/>
  <c r="B459" i="12"/>
  <c r="Q471" i="12"/>
  <c r="B29" i="22"/>
  <c r="N28" i="22"/>
  <c r="M28" i="22"/>
  <c r="R469" i="12"/>
  <c r="S457" i="12"/>
  <c r="B457" i="12"/>
  <c r="W331" i="21"/>
  <c r="Q355" i="21"/>
  <c r="N367" i="21"/>
  <c r="T331" i="21"/>
  <c r="Q463" i="12"/>
  <c r="S451" i="12"/>
  <c r="B451" i="12"/>
  <c r="W328" i="21"/>
  <c r="Q460" i="12"/>
  <c r="S448" i="12"/>
  <c r="B448" i="12"/>
  <c r="W311" i="21"/>
  <c r="S323" i="21"/>
  <c r="W323" i="21"/>
  <c r="W327" i="21"/>
  <c r="S327" i="21"/>
  <c r="U315" i="21"/>
  <c r="W324" i="21"/>
  <c r="T324" i="21"/>
  <c r="S324" i="21"/>
  <c r="U312" i="21"/>
  <c r="R311" i="21"/>
  <c r="T323" i="21"/>
  <c r="R315" i="21"/>
  <c r="V327" i="21"/>
  <c r="R327" i="21"/>
  <c r="T327" i="21"/>
  <c r="U327" i="21"/>
  <c r="V315" i="21"/>
  <c r="R312" i="21"/>
  <c r="V324" i="21"/>
  <c r="R324" i="21"/>
  <c r="U324" i="21"/>
  <c r="V312" i="21"/>
  <c r="T314" i="21"/>
  <c r="W326" i="21"/>
  <c r="V326" i="21"/>
  <c r="N338" i="21"/>
  <c r="U326" i="21"/>
  <c r="Q326" i="21"/>
  <c r="R326" i="21"/>
  <c r="S326" i="21"/>
  <c r="T326" i="21"/>
  <c r="S314" i="21"/>
  <c r="V314" i="21"/>
  <c r="A153" i="21"/>
  <c r="C149" i="21"/>
  <c r="W317" i="21"/>
  <c r="Q367" i="21"/>
  <c r="N379" i="21"/>
  <c r="R481" i="12"/>
  <c r="S469" i="12"/>
  <c r="B469" i="12"/>
  <c r="S471" i="12"/>
  <c r="B471" i="12"/>
  <c r="Q483" i="12"/>
  <c r="B30" i="7"/>
  <c r="B29" i="10"/>
  <c r="N29" i="7"/>
  <c r="M29" i="7"/>
  <c r="Q478" i="12"/>
  <c r="C29" i="10"/>
  <c r="C30" i="7"/>
  <c r="Q506" i="12"/>
  <c r="S494" i="12"/>
  <c r="B494" i="12"/>
  <c r="Q473" i="12"/>
  <c r="S461" i="12"/>
  <c r="B461" i="12"/>
  <c r="V329" i="21"/>
  <c r="R329" i="21"/>
  <c r="T329" i="21"/>
  <c r="U329" i="21"/>
  <c r="W329" i="21"/>
  <c r="S329" i="21"/>
  <c r="R462" i="12"/>
  <c r="S450" i="12"/>
  <c r="B450" i="12"/>
  <c r="T328" i="21"/>
  <c r="Q486" i="12"/>
  <c r="Q337" i="21"/>
  <c r="N349" i="21"/>
  <c r="T325" i="21"/>
  <c r="W325" i="21"/>
  <c r="U328" i="21"/>
  <c r="U331" i="21"/>
  <c r="S330" i="21"/>
  <c r="R330" i="21"/>
  <c r="U330" i="21"/>
  <c r="V330" i="21"/>
  <c r="S333" i="21"/>
  <c r="Q353" i="21"/>
  <c r="N365" i="21"/>
  <c r="S328" i="21"/>
  <c r="C153" i="21"/>
  <c r="A157" i="21"/>
  <c r="Q338" i="21"/>
  <c r="N350" i="21"/>
  <c r="S460" i="12"/>
  <c r="B460" i="12"/>
  <c r="Q472" i="12"/>
  <c r="Q475" i="12"/>
  <c r="S463" i="12"/>
  <c r="B463" i="12"/>
  <c r="B30" i="22"/>
  <c r="N29" i="22"/>
  <c r="M29" i="22"/>
  <c r="R442" i="12"/>
  <c r="S430" i="12"/>
  <c r="B430" i="12"/>
  <c r="S453" i="12"/>
  <c r="B453" i="12"/>
  <c r="Q465" i="12"/>
  <c r="Q363" i="21"/>
  <c r="N375" i="21"/>
  <c r="S467" i="12"/>
  <c r="B467" i="12"/>
  <c r="Q479" i="12"/>
  <c r="Q500" i="12"/>
  <c r="S488" i="12"/>
  <c r="B488" i="12"/>
  <c r="Q364" i="21"/>
  <c r="N376" i="21"/>
  <c r="Q505" i="12"/>
  <c r="Q371" i="21"/>
  <c r="N383" i="21"/>
  <c r="W322" i="21"/>
  <c r="V322" i="21"/>
  <c r="T322" i="21"/>
  <c r="U322" i="21"/>
  <c r="Q322" i="21"/>
  <c r="N334" i="21"/>
  <c r="S322" i="21"/>
  <c r="R322" i="21"/>
  <c r="W320" i="21"/>
  <c r="V320" i="21"/>
  <c r="T320" i="21"/>
  <c r="U320" i="21"/>
  <c r="Q320" i="21"/>
  <c r="R320" i="21"/>
  <c r="N332" i="21"/>
  <c r="S320" i="21"/>
  <c r="D30" i="7"/>
  <c r="D29" i="10"/>
  <c r="Q360" i="21"/>
  <c r="N372" i="21"/>
  <c r="A128" i="21"/>
  <c r="C124" i="21"/>
  <c r="S331" i="21"/>
  <c r="U323" i="21"/>
  <c r="S325" i="21"/>
  <c r="R325" i="21"/>
  <c r="U325" i="21"/>
  <c r="V325" i="21"/>
  <c r="V331" i="21"/>
  <c r="Q342" i="21"/>
  <c r="N354" i="21"/>
  <c r="T330" i="21"/>
  <c r="W330" i="21"/>
  <c r="S335" i="21"/>
  <c r="W333" i="21"/>
  <c r="N369" i="21"/>
  <c r="Q357" i="21"/>
  <c r="W345" i="21"/>
  <c r="T333" i="21"/>
  <c r="A130" i="21"/>
  <c r="C126" i="21"/>
  <c r="T343" i="21"/>
  <c r="C151" i="21"/>
  <c r="A155" i="21"/>
  <c r="U341" i="21"/>
  <c r="R341" i="21"/>
  <c r="V341" i="21"/>
  <c r="W336" i="21"/>
  <c r="A159" i="21"/>
  <c r="C155" i="21"/>
  <c r="U345" i="21"/>
  <c r="T342" i="21"/>
  <c r="N366" i="21"/>
  <c r="Q354" i="21"/>
  <c r="S342" i="21"/>
  <c r="V342" i="21"/>
  <c r="R340" i="21"/>
  <c r="R339" i="21"/>
  <c r="U335" i="21"/>
  <c r="R343" i="21"/>
  <c r="A132" i="21"/>
  <c r="C128" i="21"/>
  <c r="D31" i="7"/>
  <c r="D30" i="10"/>
  <c r="W332" i="21"/>
  <c r="V332" i="21"/>
  <c r="N344" i="21"/>
  <c r="R332" i="21"/>
  <c r="S332" i="21"/>
  <c r="T332" i="21"/>
  <c r="Q332" i="21"/>
  <c r="U332" i="21"/>
  <c r="Q512" i="12"/>
  <c r="S500" i="12"/>
  <c r="B500" i="12"/>
  <c r="R454" i="12"/>
  <c r="S442" i="12"/>
  <c r="B442" i="12"/>
  <c r="B31" i="22"/>
  <c r="N30" i="22"/>
  <c r="M30" i="22"/>
  <c r="Q487" i="12"/>
  <c r="S475" i="12"/>
  <c r="B475" i="12"/>
  <c r="R338" i="21"/>
  <c r="U338" i="21"/>
  <c r="W338" i="21"/>
  <c r="W341" i="21"/>
  <c r="Q365" i="21"/>
  <c r="N377" i="21"/>
  <c r="T341" i="21"/>
  <c r="V345" i="21"/>
  <c r="T345" i="21"/>
  <c r="V347" i="21"/>
  <c r="T337" i="21"/>
  <c r="W349" i="21"/>
  <c r="V349" i="21"/>
  <c r="N361" i="21"/>
  <c r="R349" i="21"/>
  <c r="S349" i="21"/>
  <c r="T349" i="21"/>
  <c r="Q349" i="21"/>
  <c r="U349" i="21"/>
  <c r="S337" i="21"/>
  <c r="V337" i="21"/>
  <c r="U339" i="21"/>
  <c r="U343" i="21"/>
  <c r="R474" i="12"/>
  <c r="S462" i="12"/>
  <c r="B462" i="12"/>
  <c r="S473" i="12"/>
  <c r="B473" i="12"/>
  <c r="Q485" i="12"/>
  <c r="Q518" i="12"/>
  <c r="S506" i="12"/>
  <c r="B506" i="12"/>
  <c r="E29" i="10"/>
  <c r="F29" i="10"/>
  <c r="Q495" i="12"/>
  <c r="S483" i="12"/>
  <c r="B483" i="12"/>
  <c r="Q379" i="21"/>
  <c r="N391" i="21"/>
  <c r="A134" i="21"/>
  <c r="C130" i="21"/>
  <c r="Q369" i="21"/>
  <c r="N381" i="21"/>
  <c r="W357" i="21"/>
  <c r="R345" i="21"/>
  <c r="S347" i="21"/>
  <c r="R342" i="21"/>
  <c r="U342" i="21"/>
  <c r="W342" i="21"/>
  <c r="W340" i="21"/>
  <c r="T336" i="21"/>
  <c r="W348" i="21"/>
  <c r="U348" i="21"/>
  <c r="R348" i="21"/>
  <c r="T347" i="21"/>
  <c r="W347" i="21"/>
  <c r="W352" i="21"/>
  <c r="S352" i="21"/>
  <c r="T352" i="21"/>
  <c r="S340" i="21"/>
  <c r="T339" i="21"/>
  <c r="W351" i="21"/>
  <c r="T351" i="21"/>
  <c r="W339" i="21"/>
  <c r="V335" i="21"/>
  <c r="W355" i="21"/>
  <c r="T355" i="21"/>
  <c r="S355" i="21"/>
  <c r="W343" i="21"/>
  <c r="U336" i="21"/>
  <c r="V336" i="21"/>
  <c r="S336" i="21"/>
  <c r="V348" i="21"/>
  <c r="S348" i="21"/>
  <c r="T348" i="21"/>
  <c r="W335" i="21"/>
  <c r="U347" i="21"/>
  <c r="T340" i="21"/>
  <c r="V352" i="21"/>
  <c r="R352" i="21"/>
  <c r="U352" i="21"/>
  <c r="V340" i="21"/>
  <c r="S339" i="21"/>
  <c r="V351" i="21"/>
  <c r="U351" i="21"/>
  <c r="R351" i="21"/>
  <c r="S351" i="21"/>
  <c r="T335" i="21"/>
  <c r="S343" i="21"/>
  <c r="V355" i="21"/>
  <c r="U355" i="21"/>
  <c r="R355" i="21"/>
  <c r="R336" i="21"/>
  <c r="Q372" i="21"/>
  <c r="N384" i="21"/>
  <c r="W334" i="21"/>
  <c r="V334" i="21"/>
  <c r="N346" i="21"/>
  <c r="R334" i="21"/>
  <c r="S334" i="21"/>
  <c r="U334" i="21"/>
  <c r="T334" i="21"/>
  <c r="Q334" i="21"/>
  <c r="Q383" i="21"/>
  <c r="N395" i="21"/>
  <c r="Q517" i="12"/>
  <c r="Q376" i="21"/>
  <c r="N388" i="21"/>
  <c r="Q491" i="12"/>
  <c r="S479" i="12"/>
  <c r="B479" i="12"/>
  <c r="Q375" i="21"/>
  <c r="N387" i="21"/>
  <c r="S465" i="12"/>
  <c r="B465" i="12"/>
  <c r="Q477" i="12"/>
  <c r="Q484" i="12"/>
  <c r="S472" i="12"/>
  <c r="B472" i="12"/>
  <c r="T338" i="21"/>
  <c r="W350" i="21"/>
  <c r="V350" i="21"/>
  <c r="T350" i="21"/>
  <c r="S350" i="21"/>
  <c r="U350" i="21"/>
  <c r="R350" i="21"/>
  <c r="N362" i="21"/>
  <c r="Q350" i="21"/>
  <c r="S338" i="21"/>
  <c r="V338" i="21"/>
  <c r="C157" i="21"/>
  <c r="A161" i="21"/>
  <c r="S353" i="21"/>
  <c r="R353" i="21"/>
  <c r="U353" i="21"/>
  <c r="V353" i="21"/>
  <c r="S341" i="21"/>
  <c r="S345" i="21"/>
  <c r="R347" i="21"/>
  <c r="U340" i="21"/>
  <c r="R337" i="21"/>
  <c r="U337" i="21"/>
  <c r="W337" i="21"/>
  <c r="V339" i="21"/>
  <c r="Q498" i="12"/>
  <c r="R335" i="21"/>
  <c r="V343" i="21"/>
  <c r="C31" i="7"/>
  <c r="C30" i="10"/>
  <c r="Q490" i="12"/>
  <c r="B30" i="10"/>
  <c r="E30" i="10"/>
  <c r="F30" i="10"/>
  <c r="B31" i="7"/>
  <c r="N30" i="7"/>
  <c r="M30" i="7"/>
  <c r="R493" i="12"/>
  <c r="S481" i="12"/>
  <c r="B481" i="12"/>
  <c r="R505" i="12"/>
  <c r="S493" i="12"/>
  <c r="B493" i="12"/>
  <c r="B31" i="10"/>
  <c r="B32" i="7"/>
  <c r="N31" i="7"/>
  <c r="M31" i="7"/>
  <c r="Q387" i="21"/>
  <c r="N399" i="21"/>
  <c r="Q510" i="12"/>
  <c r="C161" i="21"/>
  <c r="A165" i="21"/>
  <c r="Q496" i="12"/>
  <c r="S484" i="12"/>
  <c r="B484" i="12"/>
  <c r="Q489" i="12"/>
  <c r="S477" i="12"/>
  <c r="B477" i="12"/>
  <c r="Q388" i="21"/>
  <c r="N400" i="21"/>
  <c r="Q395" i="21"/>
  <c r="N407" i="21"/>
  <c r="Q384" i="21"/>
  <c r="N396" i="21"/>
  <c r="A138" i="21"/>
  <c r="C134" i="21"/>
  <c r="Q391" i="21"/>
  <c r="N403" i="21"/>
  <c r="Q497" i="12"/>
  <c r="S485" i="12"/>
  <c r="B485" i="12"/>
  <c r="T353" i="21"/>
  <c r="Q499" i="12"/>
  <c r="S487" i="12"/>
  <c r="B487" i="12"/>
  <c r="R357" i="21"/>
  <c r="U354" i="21"/>
  <c r="T354" i="21"/>
  <c r="R354" i="21"/>
  <c r="V354" i="21"/>
  <c r="V357" i="21"/>
  <c r="S357" i="21"/>
  <c r="Q502" i="12"/>
  <c r="C32" i="7"/>
  <c r="C31" i="10"/>
  <c r="W362" i="21"/>
  <c r="Q362" i="21"/>
  <c r="U362" i="21"/>
  <c r="N374" i="21"/>
  <c r="R362" i="21"/>
  <c r="S491" i="12"/>
  <c r="B491" i="12"/>
  <c r="Q503" i="12"/>
  <c r="Q529" i="12"/>
  <c r="W346" i="21"/>
  <c r="V346" i="21"/>
  <c r="T346" i="21"/>
  <c r="U346" i="21"/>
  <c r="Q346" i="21"/>
  <c r="R346" i="21"/>
  <c r="N358" i="21"/>
  <c r="S346" i="21"/>
  <c r="N393" i="21"/>
  <c r="Q381" i="21"/>
  <c r="T367" i="21"/>
  <c r="S495" i="12"/>
  <c r="B495" i="12"/>
  <c r="Q507" i="12"/>
  <c r="S518" i="12"/>
  <c r="B518" i="12"/>
  <c r="Q530" i="12"/>
  <c r="R486" i="12"/>
  <c r="S474" i="12"/>
  <c r="B474" i="12"/>
  <c r="V361" i="21"/>
  <c r="Q361" i="21"/>
  <c r="S361" i="21"/>
  <c r="N373" i="21"/>
  <c r="T361" i="21"/>
  <c r="W353" i="21"/>
  <c r="Q377" i="21"/>
  <c r="N389" i="21"/>
  <c r="U365" i="21"/>
  <c r="B32" i="22"/>
  <c r="N31" i="22"/>
  <c r="M31" i="22"/>
  <c r="R466" i="12"/>
  <c r="S454" i="12"/>
  <c r="B454" i="12"/>
  <c r="S512" i="12"/>
  <c r="B512" i="12"/>
  <c r="Q524" i="12"/>
  <c r="W344" i="21"/>
  <c r="V344" i="21"/>
  <c r="T344" i="21"/>
  <c r="U344" i="21"/>
  <c r="Q344" i="21"/>
  <c r="N356" i="21"/>
  <c r="S344" i="21"/>
  <c r="R344" i="21"/>
  <c r="D32" i="7"/>
  <c r="D31" i="10"/>
  <c r="A136" i="21"/>
  <c r="C132" i="21"/>
  <c r="T360" i="21"/>
  <c r="S354" i="21"/>
  <c r="W366" i="21"/>
  <c r="V366" i="21"/>
  <c r="Q366" i="21"/>
  <c r="S366" i="21"/>
  <c r="U366" i="21"/>
  <c r="N378" i="21"/>
  <c r="R366" i="21"/>
  <c r="T366" i="21"/>
  <c r="W354" i="21"/>
  <c r="U357" i="21"/>
  <c r="T357" i="21"/>
  <c r="C159" i="21"/>
  <c r="A163" i="21"/>
  <c r="Q378" i="21"/>
  <c r="N390" i="21"/>
  <c r="D32" i="10"/>
  <c r="D33" i="7"/>
  <c r="S524" i="12"/>
  <c r="B524" i="12"/>
  <c r="Q536" i="12"/>
  <c r="Q389" i="21"/>
  <c r="N401" i="21"/>
  <c r="S503" i="12"/>
  <c r="B503" i="12"/>
  <c r="Q515" i="12"/>
  <c r="Q514" i="12"/>
  <c r="V367" i="21"/>
  <c r="S360" i="21"/>
  <c r="W364" i="21"/>
  <c r="S363" i="21"/>
  <c r="S499" i="12"/>
  <c r="B499" i="12"/>
  <c r="Q511" i="12"/>
  <c r="W365" i="21"/>
  <c r="S365" i="21"/>
  <c r="S497" i="12"/>
  <c r="B497" i="12"/>
  <c r="Q509" i="12"/>
  <c r="Q403" i="21"/>
  <c r="N415" i="21"/>
  <c r="A169" i="21"/>
  <c r="C165" i="21"/>
  <c r="Q522" i="12"/>
  <c r="Q399" i="21"/>
  <c r="N411" i="21"/>
  <c r="B32" i="10"/>
  <c r="N32" i="7"/>
  <c r="M32" i="7"/>
  <c r="B33" i="7"/>
  <c r="C136" i="21"/>
  <c r="W378" i="21"/>
  <c r="A140" i="21"/>
  <c r="W373" i="21"/>
  <c r="T373" i="21"/>
  <c r="Q373" i="21"/>
  <c r="N385" i="21"/>
  <c r="R498" i="12"/>
  <c r="S486" i="12"/>
  <c r="B486" i="12"/>
  <c r="Q393" i="21"/>
  <c r="N405" i="21"/>
  <c r="A167" i="21"/>
  <c r="C163" i="21"/>
  <c r="V369" i="21"/>
  <c r="S369" i="21"/>
  <c r="T369" i="21"/>
  <c r="W359" i="21"/>
  <c r="V359" i="21"/>
  <c r="R359" i="21"/>
  <c r="U372" i="21"/>
  <c r="U360" i="21"/>
  <c r="V371" i="21"/>
  <c r="S364" i="21"/>
  <c r="W375" i="21"/>
  <c r="T375" i="21"/>
  <c r="U363" i="21"/>
  <c r="R367" i="21"/>
  <c r="S367" i="21"/>
  <c r="W369" i="21"/>
  <c r="U369" i="21"/>
  <c r="R369" i="21"/>
  <c r="T359" i="21"/>
  <c r="U359" i="21"/>
  <c r="S359" i="21"/>
  <c r="R360" i="21"/>
  <c r="V372" i="21"/>
  <c r="S372" i="21"/>
  <c r="T372" i="21"/>
  <c r="V360" i="21"/>
  <c r="S371" i="21"/>
  <c r="T364" i="21"/>
  <c r="V364" i="21"/>
  <c r="R363" i="21"/>
  <c r="V375" i="21"/>
  <c r="U375" i="21"/>
  <c r="R375" i="21"/>
  <c r="S375" i="21"/>
  <c r="V363" i="21"/>
  <c r="U367" i="21"/>
  <c r="W367" i="21"/>
  <c r="W356" i="21"/>
  <c r="V356" i="21"/>
  <c r="T356" i="21"/>
  <c r="U356" i="21"/>
  <c r="Q356" i="21"/>
  <c r="R356" i="21"/>
  <c r="N368" i="21"/>
  <c r="S356" i="21"/>
  <c r="R371" i="21"/>
  <c r="U364" i="21"/>
  <c r="T363" i="21"/>
  <c r="R478" i="12"/>
  <c r="S466" i="12"/>
  <c r="B466" i="12"/>
  <c r="B33" i="22"/>
  <c r="N32" i="22"/>
  <c r="M32" i="22"/>
  <c r="V365" i="21"/>
  <c r="R365" i="21"/>
  <c r="R361" i="21"/>
  <c r="U361" i="21"/>
  <c r="W361" i="21"/>
  <c r="S530" i="12"/>
  <c r="B530" i="12"/>
  <c r="Q542" i="12"/>
  <c r="S507" i="12"/>
  <c r="B507" i="12"/>
  <c r="Q519" i="12"/>
  <c r="W358" i="21"/>
  <c r="V358" i="21"/>
  <c r="T358" i="21"/>
  <c r="U358" i="21"/>
  <c r="Q358" i="21"/>
  <c r="N370" i="21"/>
  <c r="S358" i="21"/>
  <c r="R358" i="21"/>
  <c r="Q541" i="12"/>
  <c r="T362" i="21"/>
  <c r="W374" i="21"/>
  <c r="V374" i="21"/>
  <c r="N386" i="21"/>
  <c r="U374" i="21"/>
  <c r="Q374" i="21"/>
  <c r="S374" i="21"/>
  <c r="R374" i="21"/>
  <c r="T374" i="21"/>
  <c r="S362" i="21"/>
  <c r="V362" i="21"/>
  <c r="C32" i="10"/>
  <c r="C33" i="7"/>
  <c r="W360" i="21"/>
  <c r="R364" i="21"/>
  <c r="W363" i="21"/>
  <c r="T365" i="21"/>
  <c r="C138" i="21"/>
  <c r="A142" i="21"/>
  <c r="Q396" i="21"/>
  <c r="N408" i="21"/>
  <c r="Q407" i="21"/>
  <c r="N419" i="21"/>
  <c r="Q400" i="21"/>
  <c r="N412" i="21"/>
  <c r="S489" i="12"/>
  <c r="B489" i="12"/>
  <c r="Q501" i="12"/>
  <c r="Q508" i="12"/>
  <c r="S496" i="12"/>
  <c r="B496" i="12"/>
  <c r="E31" i="10"/>
  <c r="F31" i="10"/>
  <c r="R517" i="12"/>
  <c r="S505" i="12"/>
  <c r="B505" i="12"/>
  <c r="R529" i="12"/>
  <c r="S517" i="12"/>
  <c r="B517" i="12"/>
  <c r="S501" i="12"/>
  <c r="B501" i="12"/>
  <c r="Q513" i="12"/>
  <c r="Q412" i="21"/>
  <c r="N424" i="21"/>
  <c r="Q419" i="21"/>
  <c r="N431" i="21"/>
  <c r="Q408" i="21"/>
  <c r="N420" i="21"/>
  <c r="S508" i="12"/>
  <c r="B508" i="12"/>
  <c r="Q520" i="12"/>
  <c r="A146" i="21"/>
  <c r="C142" i="21"/>
  <c r="Q386" i="21"/>
  <c r="N398" i="21"/>
  <c r="Q553" i="12"/>
  <c r="W370" i="21"/>
  <c r="V370" i="21"/>
  <c r="T370" i="21"/>
  <c r="U370" i="21"/>
  <c r="Q370" i="21"/>
  <c r="R370" i="21"/>
  <c r="N382" i="21"/>
  <c r="S370" i="21"/>
  <c r="U381" i="21"/>
  <c r="T381" i="21"/>
  <c r="W379" i="21"/>
  <c r="S542" i="12"/>
  <c r="B542" i="12"/>
  <c r="Q554" i="12"/>
  <c r="S554" i="12"/>
  <c r="U377" i="21"/>
  <c r="S377" i="21"/>
  <c r="B34" i="22"/>
  <c r="N33" i="22"/>
  <c r="M33" i="22"/>
  <c r="R490" i="12"/>
  <c r="S478" i="12"/>
  <c r="B478" i="12"/>
  <c r="W368" i="21"/>
  <c r="V368" i="21"/>
  <c r="T368" i="21"/>
  <c r="U368" i="21"/>
  <c r="Q368" i="21"/>
  <c r="N380" i="21"/>
  <c r="S368" i="21"/>
  <c r="R368" i="21"/>
  <c r="U376" i="21"/>
  <c r="R379" i="21"/>
  <c r="V379" i="21"/>
  <c r="S376" i="21"/>
  <c r="W376" i="21"/>
  <c r="T371" i="21"/>
  <c r="R372" i="21"/>
  <c r="W372" i="21"/>
  <c r="C167" i="21"/>
  <c r="A171" i="21"/>
  <c r="R510" i="12"/>
  <c r="S498" i="12"/>
  <c r="B498" i="12"/>
  <c r="S373" i="21"/>
  <c r="R373" i="21"/>
  <c r="U373" i="21"/>
  <c r="V373" i="21"/>
  <c r="A144" i="21"/>
  <c r="C140" i="21"/>
  <c r="B34" i="7"/>
  <c r="N33" i="7"/>
  <c r="M33" i="7"/>
  <c r="B33" i="10"/>
  <c r="E32" i="10"/>
  <c r="F32" i="10"/>
  <c r="V387" i="21"/>
  <c r="R387" i="21"/>
  <c r="W388" i="21"/>
  <c r="R388" i="21"/>
  <c r="W384" i="21"/>
  <c r="S384" i="21"/>
  <c r="V391" i="21"/>
  <c r="T391" i="21"/>
  <c r="Q521" i="12"/>
  <c r="S509" i="12"/>
  <c r="B509" i="12"/>
  <c r="U371" i="21"/>
  <c r="S515" i="12"/>
  <c r="B515" i="12"/>
  <c r="Q527" i="12"/>
  <c r="S389" i="21"/>
  <c r="T389" i="21"/>
  <c r="W389" i="21"/>
  <c r="W390" i="21"/>
  <c r="V390" i="21"/>
  <c r="Q390" i="21"/>
  <c r="S390" i="21"/>
  <c r="U390" i="21"/>
  <c r="N402" i="21"/>
  <c r="R390" i="21"/>
  <c r="T390" i="21"/>
  <c r="T378" i="21"/>
  <c r="C33" i="10"/>
  <c r="C34" i="7"/>
  <c r="V381" i="21"/>
  <c r="S381" i="21"/>
  <c r="S379" i="21"/>
  <c r="Q531" i="12"/>
  <c r="S519" i="12"/>
  <c r="B519" i="12"/>
  <c r="V377" i="21"/>
  <c r="R377" i="21"/>
  <c r="R376" i="21"/>
  <c r="V376" i="21"/>
  <c r="W383" i="21"/>
  <c r="U379" i="21"/>
  <c r="T376" i="21"/>
  <c r="R383" i="21"/>
  <c r="V383" i="21"/>
  <c r="T393" i="21"/>
  <c r="N417" i="21"/>
  <c r="Q405" i="21"/>
  <c r="S393" i="21"/>
  <c r="W385" i="21"/>
  <c r="V385" i="21"/>
  <c r="Q385" i="21"/>
  <c r="S385" i="21"/>
  <c r="U385" i="21"/>
  <c r="N397" i="21"/>
  <c r="R385" i="21"/>
  <c r="T385" i="21"/>
  <c r="R381" i="21"/>
  <c r="T379" i="21"/>
  <c r="T377" i="21"/>
  <c r="W381" i="21"/>
  <c r="W377" i="21"/>
  <c r="W371" i="21"/>
  <c r="U387" i="21"/>
  <c r="Q411" i="21"/>
  <c r="N423" i="21"/>
  <c r="Q534" i="12"/>
  <c r="C169" i="21"/>
  <c r="A173" i="21"/>
  <c r="U388" i="21"/>
  <c r="T384" i="21"/>
  <c r="S391" i="21"/>
  <c r="Q415" i="21"/>
  <c r="N427" i="21"/>
  <c r="Q523" i="12"/>
  <c r="S511" i="12"/>
  <c r="B511" i="12"/>
  <c r="Q526" i="12"/>
  <c r="R389" i="21"/>
  <c r="Q401" i="21"/>
  <c r="N413" i="21"/>
  <c r="U389" i="21"/>
  <c r="V389" i="21"/>
  <c r="S536" i="12"/>
  <c r="B536" i="12"/>
  <c r="Q548" i="12"/>
  <c r="S548" i="12"/>
  <c r="B548" i="12"/>
  <c r="D34" i="7"/>
  <c r="D33" i="10"/>
  <c r="S378" i="21"/>
  <c r="R378" i="21"/>
  <c r="U378" i="21"/>
  <c r="V378" i="21"/>
  <c r="D35" i="7"/>
  <c r="D34" i="10"/>
  <c r="Q413" i="21"/>
  <c r="N425" i="21"/>
  <c r="Q538" i="12"/>
  <c r="C173" i="21"/>
  <c r="A177" i="21"/>
  <c r="Q546" i="12"/>
  <c r="Q397" i="21"/>
  <c r="N409" i="21"/>
  <c r="Q402" i="21"/>
  <c r="N414" i="21"/>
  <c r="U391" i="21"/>
  <c r="R384" i="21"/>
  <c r="V384" i="21"/>
  <c r="T388" i="21"/>
  <c r="V388" i="21"/>
  <c r="W387" i="21"/>
  <c r="S387" i="21"/>
  <c r="W393" i="21"/>
  <c r="R393" i="21"/>
  <c r="U383" i="21"/>
  <c r="T383" i="21"/>
  <c r="W380" i="21"/>
  <c r="V380" i="21"/>
  <c r="T380" i="21"/>
  <c r="U380" i="21"/>
  <c r="Q380" i="21"/>
  <c r="R380" i="21"/>
  <c r="N392" i="21"/>
  <c r="S380" i="21"/>
  <c r="B554" i="12"/>
  <c r="I428" i="11"/>
  <c r="I402" i="11"/>
  <c r="I404" i="11"/>
  <c r="I382" i="11"/>
  <c r="I414" i="11"/>
  <c r="I384" i="11"/>
  <c r="I416" i="11"/>
  <c r="I412" i="11"/>
  <c r="I374" i="11"/>
  <c r="I406" i="11"/>
  <c r="I392" i="11"/>
  <c r="I424" i="11"/>
  <c r="I396" i="11"/>
  <c r="I386" i="11"/>
  <c r="I418" i="11"/>
  <c r="I388" i="11"/>
  <c r="I420" i="11"/>
  <c r="I398" i="11"/>
  <c r="I400" i="11"/>
  <c r="I390" i="11"/>
  <c r="I422" i="11"/>
  <c r="I376" i="11"/>
  <c r="I408" i="11"/>
  <c r="I309" i="11"/>
  <c r="I196" i="11"/>
  <c r="I228" i="11"/>
  <c r="I260" i="11"/>
  <c r="I292" i="11"/>
  <c r="I324" i="11"/>
  <c r="J167" i="11"/>
  <c r="J231" i="11"/>
  <c r="J295" i="11"/>
  <c r="J350" i="11"/>
  <c r="J238" i="11"/>
  <c r="I354" i="11"/>
  <c r="J180" i="11"/>
  <c r="J308" i="11"/>
  <c r="I347" i="11"/>
  <c r="I394" i="11"/>
  <c r="I378" i="11"/>
  <c r="I188" i="11"/>
  <c r="I220" i="11"/>
  <c r="I252" i="11"/>
  <c r="I284" i="11"/>
  <c r="I316" i="11"/>
  <c r="J279" i="11"/>
  <c r="J270" i="11"/>
  <c r="J212" i="11"/>
  <c r="I180" i="11"/>
  <c r="I212" i="11"/>
  <c r="I244" i="11"/>
  <c r="I276" i="11"/>
  <c r="I308" i="11"/>
  <c r="I340" i="11"/>
  <c r="J199" i="11"/>
  <c r="J263" i="11"/>
  <c r="J327" i="11"/>
  <c r="J366" i="11"/>
  <c r="J174" i="11"/>
  <c r="J302" i="11"/>
  <c r="J244" i="11"/>
  <c r="I357" i="11"/>
  <c r="J224" i="11"/>
  <c r="I380" i="11"/>
  <c r="I426" i="11"/>
  <c r="I410" i="11"/>
  <c r="I172" i="11"/>
  <c r="I204" i="11"/>
  <c r="I236" i="11"/>
  <c r="I268" i="11"/>
  <c r="I300" i="11"/>
  <c r="I332" i="11"/>
  <c r="J183" i="11"/>
  <c r="J247" i="11"/>
  <c r="J311" i="11"/>
  <c r="J358" i="11"/>
  <c r="J206" i="11"/>
  <c r="J334" i="11"/>
  <c r="J276" i="11"/>
  <c r="I373" i="11"/>
  <c r="J215" i="11"/>
  <c r="J342" i="11"/>
  <c r="I370" i="11"/>
  <c r="J340" i="11"/>
  <c r="J288" i="11"/>
  <c r="I371" i="11"/>
  <c r="J272" i="11"/>
  <c r="J322" i="11"/>
  <c r="J194" i="11"/>
  <c r="J347" i="11"/>
  <c r="J289" i="11"/>
  <c r="J225" i="11"/>
  <c r="I323" i="11"/>
  <c r="I291" i="11"/>
  <c r="I259" i="11"/>
  <c r="I227" i="11"/>
  <c r="I195" i="11"/>
  <c r="J388" i="11"/>
  <c r="J420" i="11"/>
  <c r="J381" i="11"/>
  <c r="J413" i="11"/>
  <c r="J390" i="11"/>
  <c r="J422" i="11"/>
  <c r="J391" i="11"/>
  <c r="J423" i="11"/>
  <c r="J284" i="11"/>
  <c r="I350" i="11"/>
  <c r="J230" i="11"/>
  <c r="J352" i="11"/>
  <c r="J299" i="11"/>
  <c r="J235" i="11"/>
  <c r="J171" i="11"/>
  <c r="I318" i="11"/>
  <c r="I286" i="11"/>
  <c r="I254" i="11"/>
  <c r="I222" i="11"/>
  <c r="I190" i="11"/>
  <c r="J312" i="11"/>
  <c r="J184" i="11"/>
  <c r="I360" i="11"/>
  <c r="J250" i="11"/>
  <c r="J357" i="11"/>
  <c r="J309" i="11"/>
  <c r="J245" i="11"/>
  <c r="J181" i="11"/>
  <c r="J320" i="11"/>
  <c r="I372" i="11"/>
  <c r="J274" i="11"/>
  <c r="J359" i="11"/>
  <c r="J313" i="11"/>
  <c r="J249" i="11"/>
  <c r="J185" i="11"/>
  <c r="I327" i="11"/>
  <c r="I295" i="11"/>
  <c r="I263" i="11"/>
  <c r="I231" i="11"/>
  <c r="I199" i="11"/>
  <c r="I167" i="11"/>
  <c r="J392" i="11"/>
  <c r="J424" i="11"/>
  <c r="J385" i="11"/>
  <c r="J417" i="11"/>
  <c r="J394" i="11"/>
  <c r="J426" i="11"/>
  <c r="J395" i="11"/>
  <c r="J427" i="11"/>
  <c r="J332" i="11"/>
  <c r="J204" i="11"/>
  <c r="I358" i="11"/>
  <c r="J246" i="11"/>
  <c r="J364" i="11"/>
  <c r="J323" i="11"/>
  <c r="J259" i="11"/>
  <c r="J195" i="11"/>
  <c r="I338" i="11"/>
  <c r="I306" i="11"/>
  <c r="I274" i="11"/>
  <c r="I242" i="11"/>
  <c r="I210" i="11"/>
  <c r="I178" i="11"/>
  <c r="I351" i="11"/>
  <c r="J232" i="11"/>
  <c r="I368" i="11"/>
  <c r="J266" i="11"/>
  <c r="J361" i="11"/>
  <c r="J317" i="11"/>
  <c r="J221" i="11"/>
  <c r="I329" i="11"/>
  <c r="J304" i="11"/>
  <c r="J176" i="11"/>
  <c r="I348" i="11"/>
  <c r="J226" i="11"/>
  <c r="J355" i="11"/>
  <c r="J305" i="11"/>
  <c r="J241" i="11"/>
  <c r="J177" i="11"/>
  <c r="I315" i="11"/>
  <c r="I283" i="11"/>
  <c r="I251" i="11"/>
  <c r="I219" i="11"/>
  <c r="I187" i="11"/>
  <c r="J396" i="11"/>
  <c r="J428" i="11"/>
  <c r="J389" i="11"/>
  <c r="J421" i="11"/>
  <c r="J398" i="11"/>
  <c r="J399" i="11"/>
  <c r="I361" i="11"/>
  <c r="J252" i="11"/>
  <c r="I366" i="11"/>
  <c r="J262" i="11"/>
  <c r="J360" i="11"/>
  <c r="J315" i="11"/>
  <c r="J251" i="11"/>
  <c r="J187" i="11"/>
  <c r="I326" i="11"/>
  <c r="I294" i="11"/>
  <c r="I262" i="11"/>
  <c r="I230" i="11"/>
  <c r="I198" i="11"/>
  <c r="I166" i="11"/>
  <c r="I343" i="11"/>
  <c r="J216" i="11"/>
  <c r="I344" i="11"/>
  <c r="J218" i="11"/>
  <c r="J365" i="11"/>
  <c r="J325" i="11"/>
  <c r="J261" i="11"/>
  <c r="J197" i="11"/>
  <c r="I341" i="11"/>
  <c r="I363" i="11"/>
  <c r="I356" i="11"/>
  <c r="J242" i="11"/>
  <c r="J351" i="11"/>
  <c r="J297" i="11"/>
  <c r="J233" i="11"/>
  <c r="J169" i="11"/>
  <c r="I319" i="11"/>
  <c r="I287" i="11"/>
  <c r="I255" i="11"/>
  <c r="I223" i="11"/>
  <c r="I191" i="11"/>
  <c r="J384" i="11"/>
  <c r="J416" i="11"/>
  <c r="J377" i="11"/>
  <c r="J409" i="11"/>
  <c r="J386" i="11"/>
  <c r="J418" i="11"/>
  <c r="J387" i="11"/>
  <c r="J419" i="11"/>
  <c r="J300" i="11"/>
  <c r="J172" i="11"/>
  <c r="I342" i="11"/>
  <c r="J214" i="11"/>
  <c r="J372" i="11"/>
  <c r="J339" i="11"/>
  <c r="J275" i="11"/>
  <c r="J211" i="11"/>
  <c r="I330" i="11"/>
  <c r="I298" i="11"/>
  <c r="I266" i="11"/>
  <c r="I234" i="11"/>
  <c r="I202" i="11"/>
  <c r="I170" i="11"/>
  <c r="J328" i="11"/>
  <c r="J200" i="11"/>
  <c r="I352" i="11"/>
  <c r="J234" i="11"/>
  <c r="J353" i="11"/>
  <c r="J301" i="11"/>
  <c r="J237" i="11"/>
  <c r="J173" i="11"/>
  <c r="I321" i="11"/>
  <c r="J189" i="11"/>
  <c r="J336" i="11"/>
  <c r="J208" i="11"/>
  <c r="I364" i="11"/>
  <c r="J258" i="11"/>
  <c r="J363" i="11"/>
  <c r="J321" i="11"/>
  <c r="J257" i="11"/>
  <c r="J193" i="11"/>
  <c r="I339" i="11"/>
  <c r="I307" i="11"/>
  <c r="I275" i="11"/>
  <c r="I243" i="11"/>
  <c r="I211" i="11"/>
  <c r="I179" i="11"/>
  <c r="J404" i="11"/>
  <c r="J397" i="11"/>
  <c r="J374" i="11"/>
  <c r="J406" i="11"/>
  <c r="J375" i="11"/>
  <c r="J407" i="11"/>
  <c r="I345" i="11"/>
  <c r="J220" i="11"/>
  <c r="J294" i="11"/>
  <c r="J166" i="11"/>
  <c r="J368" i="11"/>
  <c r="J331" i="11"/>
  <c r="J267" i="11"/>
  <c r="J203" i="11"/>
  <c r="I334" i="11"/>
  <c r="I302" i="11"/>
  <c r="I270" i="11"/>
  <c r="I238" i="11"/>
  <c r="I206" i="11"/>
  <c r="I174" i="11"/>
  <c r="I359" i="11"/>
  <c r="J248" i="11"/>
  <c r="J314" i="11"/>
  <c r="J186" i="11"/>
  <c r="J373" i="11"/>
  <c r="J341" i="11"/>
  <c r="J277" i="11"/>
  <c r="J213" i="11"/>
  <c r="I333" i="11"/>
  <c r="J192" i="11"/>
  <c r="J338" i="11"/>
  <c r="J210" i="11"/>
  <c r="J343" i="11"/>
  <c r="J281" i="11"/>
  <c r="J217" i="11"/>
  <c r="I311" i="11"/>
  <c r="I279" i="11"/>
  <c r="I247" i="11"/>
  <c r="I215" i="11"/>
  <c r="I183" i="11"/>
  <c r="J376" i="11"/>
  <c r="J408" i="11"/>
  <c r="J401" i="11"/>
  <c r="J378" i="11"/>
  <c r="J410" i="11"/>
  <c r="J379" i="11"/>
  <c r="J411" i="11"/>
  <c r="I369" i="11"/>
  <c r="J268" i="11"/>
  <c r="J310" i="11"/>
  <c r="J182" i="11"/>
  <c r="J348" i="11"/>
  <c r="J291" i="11"/>
  <c r="J227" i="11"/>
  <c r="I322" i="11"/>
  <c r="I290" i="11"/>
  <c r="I258" i="11"/>
  <c r="I226" i="11"/>
  <c r="I194" i="11"/>
  <c r="J296" i="11"/>
  <c r="J168" i="11"/>
  <c r="J330" i="11"/>
  <c r="J202" i="11"/>
  <c r="J345" i="11"/>
  <c r="J253" i="11"/>
  <c r="I355" i="11"/>
  <c r="J240" i="11"/>
  <c r="J290" i="11"/>
  <c r="J371" i="11"/>
  <c r="J337" i="11"/>
  <c r="J273" i="11"/>
  <c r="J209" i="11"/>
  <c r="I331" i="11"/>
  <c r="I299" i="11"/>
  <c r="I267" i="11"/>
  <c r="I235" i="11"/>
  <c r="I203" i="11"/>
  <c r="I171" i="11"/>
  <c r="J380" i="11"/>
  <c r="J412" i="11"/>
  <c r="J405" i="11"/>
  <c r="J382" i="11"/>
  <c r="J414" i="11"/>
  <c r="J383" i="11"/>
  <c r="J415" i="11"/>
  <c r="J316" i="11"/>
  <c r="J188" i="11"/>
  <c r="J326" i="11"/>
  <c r="J198" i="11"/>
  <c r="J344" i="11"/>
  <c r="J283" i="11"/>
  <c r="J219" i="11"/>
  <c r="I310" i="11"/>
  <c r="I278" i="11"/>
  <c r="I246" i="11"/>
  <c r="I214" i="11"/>
  <c r="I182" i="11"/>
  <c r="J280" i="11"/>
  <c r="J282" i="11"/>
  <c r="J349" i="11"/>
  <c r="J293" i="11"/>
  <c r="J229" i="11"/>
  <c r="J165" i="11"/>
  <c r="I325" i="11"/>
  <c r="J256" i="11"/>
  <c r="J306" i="11"/>
  <c r="J178" i="11"/>
  <c r="J367" i="11"/>
  <c r="J329" i="11"/>
  <c r="J265" i="11"/>
  <c r="J201" i="11"/>
  <c r="I335" i="11"/>
  <c r="I303" i="11"/>
  <c r="I271" i="11"/>
  <c r="I239" i="11"/>
  <c r="I207" i="11"/>
  <c r="I175" i="11"/>
  <c r="J400" i="11"/>
  <c r="J393" i="11"/>
  <c r="J425" i="11"/>
  <c r="J402" i="11"/>
  <c r="J403" i="11"/>
  <c r="I353" i="11"/>
  <c r="J236" i="11"/>
  <c r="J278" i="11"/>
  <c r="J356" i="11"/>
  <c r="J307" i="11"/>
  <c r="J243" i="11"/>
  <c r="J179" i="11"/>
  <c r="I314" i="11"/>
  <c r="I282" i="11"/>
  <c r="I250" i="11"/>
  <c r="I218" i="11"/>
  <c r="I186" i="11"/>
  <c r="I367" i="11"/>
  <c r="J264" i="11"/>
  <c r="J298" i="11"/>
  <c r="J170" i="11"/>
  <c r="J369" i="11"/>
  <c r="J333" i="11"/>
  <c r="J269" i="11"/>
  <c r="J205" i="11"/>
  <c r="I337" i="11"/>
  <c r="J285" i="11"/>
  <c r="I421" i="11"/>
  <c r="I415" i="11"/>
  <c r="I401" i="11"/>
  <c r="I411" i="11"/>
  <c r="I397" i="11"/>
  <c r="I407" i="11"/>
  <c r="I393" i="11"/>
  <c r="I197" i="11"/>
  <c r="I193" i="11"/>
  <c r="I245" i="11"/>
  <c r="I277" i="11"/>
  <c r="I224" i="11"/>
  <c r="I288" i="11"/>
  <c r="J303" i="11"/>
  <c r="I346" i="11"/>
  <c r="I365" i="11"/>
  <c r="I200" i="11"/>
  <c r="I264" i="11"/>
  <c r="I328" i="11"/>
  <c r="J255" i="11"/>
  <c r="J362" i="11"/>
  <c r="J254" i="11"/>
  <c r="J292" i="11"/>
  <c r="I205" i="11"/>
  <c r="I233" i="11"/>
  <c r="I281" i="11"/>
  <c r="I237" i="11"/>
  <c r="I269" i="11"/>
  <c r="I301" i="11"/>
  <c r="I208" i="11"/>
  <c r="I272" i="11"/>
  <c r="I336" i="11"/>
  <c r="J271" i="11"/>
  <c r="J370" i="11"/>
  <c r="J324" i="11"/>
  <c r="I248" i="11"/>
  <c r="I312" i="11"/>
  <c r="J287" i="11"/>
  <c r="J318" i="11"/>
  <c r="J228" i="11"/>
  <c r="I221" i="11"/>
  <c r="I217" i="11"/>
  <c r="I257" i="11"/>
  <c r="I289" i="11"/>
  <c r="I249" i="11"/>
  <c r="I419" i="11"/>
  <c r="I385" i="11"/>
  <c r="I395" i="11"/>
  <c r="I413" i="11"/>
  <c r="I423" i="11"/>
  <c r="I377" i="11"/>
  <c r="I403" i="11"/>
  <c r="I389" i="11"/>
  <c r="I383" i="11"/>
  <c r="I379" i="11"/>
  <c r="I375" i="11"/>
  <c r="I425" i="11"/>
  <c r="I229" i="11"/>
  <c r="I225" i="11"/>
  <c r="I261" i="11"/>
  <c r="I293" i="11"/>
  <c r="I192" i="11"/>
  <c r="I256" i="11"/>
  <c r="I320" i="11"/>
  <c r="J239" i="11"/>
  <c r="J354" i="11"/>
  <c r="J222" i="11"/>
  <c r="J260" i="11"/>
  <c r="I232" i="11"/>
  <c r="I296" i="11"/>
  <c r="J191" i="11"/>
  <c r="J319" i="11"/>
  <c r="I362" i="11"/>
  <c r="I317" i="11"/>
  <c r="I265" i="11"/>
  <c r="I313" i="11"/>
  <c r="I213" i="11"/>
  <c r="I209" i="11"/>
  <c r="I253" i="11"/>
  <c r="I285" i="11"/>
  <c r="I240" i="11"/>
  <c r="I304" i="11"/>
  <c r="J207" i="11"/>
  <c r="J335" i="11"/>
  <c r="J286" i="11"/>
  <c r="J196" i="11"/>
  <c r="I216" i="11"/>
  <c r="I280" i="11"/>
  <c r="J223" i="11"/>
  <c r="J346" i="11"/>
  <c r="J190" i="11"/>
  <c r="I349" i="11"/>
  <c r="I189" i="11"/>
  <c r="I241" i="11"/>
  <c r="I273" i="11"/>
  <c r="I305" i="11"/>
  <c r="I201" i="11"/>
  <c r="I297" i="11"/>
  <c r="I387" i="11"/>
  <c r="I405" i="11"/>
  <c r="I399" i="11"/>
  <c r="I417" i="11"/>
  <c r="I427" i="11"/>
  <c r="I381" i="11"/>
  <c r="I391" i="11"/>
  <c r="I409" i="11"/>
  <c r="W382" i="21"/>
  <c r="V382" i="21"/>
  <c r="T382" i="21"/>
  <c r="U382" i="21"/>
  <c r="Q382" i="21"/>
  <c r="N394" i="21"/>
  <c r="S382" i="21"/>
  <c r="R382" i="21"/>
  <c r="R386" i="21"/>
  <c r="U386" i="21"/>
  <c r="W386" i="21"/>
  <c r="W391" i="21"/>
  <c r="C146" i="21"/>
  <c r="A150" i="21"/>
  <c r="U384" i="21"/>
  <c r="S388" i="21"/>
  <c r="Q420" i="21"/>
  <c r="N432" i="21"/>
  <c r="N443" i="21"/>
  <c r="Q431" i="21"/>
  <c r="N436" i="21"/>
  <c r="Q424" i="21"/>
  <c r="S513" i="12"/>
  <c r="B513" i="12"/>
  <c r="Q525" i="12"/>
  <c r="Q535" i="12"/>
  <c r="S523" i="12"/>
  <c r="B523" i="12"/>
  <c r="N439" i="21"/>
  <c r="Q427" i="21"/>
  <c r="N435" i="21"/>
  <c r="Q423" i="21"/>
  <c r="Q417" i="21"/>
  <c r="N429" i="21"/>
  <c r="S531" i="12"/>
  <c r="B531" i="12"/>
  <c r="Q543" i="12"/>
  <c r="S543" i="12"/>
  <c r="B543" i="12"/>
  <c r="C34" i="10"/>
  <c r="C35" i="7"/>
  <c r="Q539" i="12"/>
  <c r="S527" i="12"/>
  <c r="B527" i="12"/>
  <c r="Q533" i="12"/>
  <c r="S521" i="12"/>
  <c r="B521" i="12"/>
  <c r="E33" i="10"/>
  <c r="F33" i="10"/>
  <c r="B34" i="10"/>
  <c r="B35" i="7"/>
  <c r="N34" i="7"/>
  <c r="M34" i="7"/>
  <c r="C144" i="21"/>
  <c r="A148" i="21"/>
  <c r="R522" i="12"/>
  <c r="S510" i="12"/>
  <c r="B510" i="12"/>
  <c r="U393" i="21"/>
  <c r="C171" i="21"/>
  <c r="A175" i="21"/>
  <c r="S383" i="21"/>
  <c r="R502" i="12"/>
  <c r="S490" i="12"/>
  <c r="B490" i="12"/>
  <c r="B35" i="22"/>
  <c r="N34" i="22"/>
  <c r="M34" i="22"/>
  <c r="T386" i="21"/>
  <c r="W398" i="21"/>
  <c r="N410" i="21"/>
  <c r="Q398" i="21"/>
  <c r="R398" i="21"/>
  <c r="S386" i="21"/>
  <c r="V386" i="21"/>
  <c r="R391" i="21"/>
  <c r="R396" i="21"/>
  <c r="W400" i="21"/>
  <c r="Q532" i="12"/>
  <c r="S520" i="12"/>
  <c r="B520" i="12"/>
  <c r="T387" i="21"/>
  <c r="R541" i="12"/>
  <c r="S529" i="12"/>
  <c r="B529" i="12"/>
  <c r="V393" i="21"/>
  <c r="R553" i="12"/>
  <c r="S553" i="12"/>
  <c r="B553" i="12"/>
  <c r="S541" i="12"/>
  <c r="B541" i="12"/>
  <c r="S532" i="12"/>
  <c r="B532" i="12"/>
  <c r="Q544" i="12"/>
  <c r="S544" i="12"/>
  <c r="B544" i="12"/>
  <c r="C175" i="21"/>
  <c r="A179" i="21"/>
  <c r="R399" i="21"/>
  <c r="V399" i="21"/>
  <c r="U395" i="21"/>
  <c r="T403" i="21"/>
  <c r="W405" i="21"/>
  <c r="S405" i="21"/>
  <c r="W399" i="21"/>
  <c r="R395" i="21"/>
  <c r="R403" i="21"/>
  <c r="V403" i="21"/>
  <c r="V401" i="21"/>
  <c r="U401" i="21"/>
  <c r="R401" i="21"/>
  <c r="S401" i="21"/>
  <c r="S399" i="21"/>
  <c r="U399" i="21"/>
  <c r="S403" i="21"/>
  <c r="W403" i="21"/>
  <c r="V405" i="21"/>
  <c r="U405" i="21"/>
  <c r="R405" i="21"/>
  <c r="T405" i="21"/>
  <c r="T399" i="21"/>
  <c r="W395" i="21"/>
  <c r="U403" i="21"/>
  <c r="W401" i="21"/>
  <c r="T401" i="21"/>
  <c r="Q435" i="21"/>
  <c r="N447" i="21"/>
  <c r="V395" i="21"/>
  <c r="U396" i="21"/>
  <c r="W394" i="21"/>
  <c r="V394" i="21"/>
  <c r="T394" i="21"/>
  <c r="U394" i="21"/>
  <c r="Q394" i="21"/>
  <c r="R394" i="21"/>
  <c r="N406" i="21"/>
  <c r="S394" i="21"/>
  <c r="S400" i="21"/>
  <c r="T395" i="21"/>
  <c r="W396" i="21"/>
  <c r="T398" i="21"/>
  <c r="S398" i="21"/>
  <c r="U398" i="21"/>
  <c r="V398" i="21"/>
  <c r="B36" i="22"/>
  <c r="N35" i="22"/>
  <c r="M35" i="22"/>
  <c r="R514" i="12"/>
  <c r="S502" i="12"/>
  <c r="B502" i="12"/>
  <c r="A152" i="21"/>
  <c r="C148" i="21"/>
  <c r="U411" i="21"/>
  <c r="E34" i="10"/>
  <c r="F34" i="10"/>
  <c r="S539" i="12"/>
  <c r="B539" i="12"/>
  <c r="Q551" i="12"/>
  <c r="S551" i="12"/>
  <c r="B551" i="12"/>
  <c r="C35" i="10"/>
  <c r="C36" i="7"/>
  <c r="N441" i="21"/>
  <c r="Q429" i="21"/>
  <c r="Q439" i="21"/>
  <c r="N451" i="21"/>
  <c r="S535" i="12"/>
  <c r="B535" i="12"/>
  <c r="Q547" i="12"/>
  <c r="S547" i="12"/>
  <c r="B547" i="12"/>
  <c r="S525" i="12"/>
  <c r="B525" i="12"/>
  <c r="Q537" i="12"/>
  <c r="N448" i="21"/>
  <c r="Q436" i="21"/>
  <c r="N455" i="21"/>
  <c r="Q443" i="21"/>
  <c r="V408" i="21"/>
  <c r="N444" i="21"/>
  <c r="Q432" i="21"/>
  <c r="R408" i="21"/>
  <c r="T400" i="21"/>
  <c r="R407" i="21"/>
  <c r="A154" i="21"/>
  <c r="C150" i="21"/>
  <c r="T417" i="21"/>
  <c r="I445" i="11"/>
  <c r="I451" i="11"/>
  <c r="I433" i="11"/>
  <c r="I447" i="11"/>
  <c r="I441" i="11"/>
  <c r="I431" i="11"/>
  <c r="I435" i="11"/>
  <c r="J435" i="11"/>
  <c r="J432" i="11"/>
  <c r="J447" i="11"/>
  <c r="J437" i="11"/>
  <c r="J444" i="11"/>
  <c r="J442" i="11"/>
  <c r="J439" i="11"/>
  <c r="J429" i="11"/>
  <c r="J451" i="11"/>
  <c r="J441" i="11"/>
  <c r="J430" i="11"/>
  <c r="J445" i="11"/>
  <c r="I442" i="11"/>
  <c r="I430" i="11"/>
  <c r="I452" i="11"/>
  <c r="I444" i="11"/>
  <c r="I438" i="11"/>
  <c r="I448" i="11"/>
  <c r="I434" i="11"/>
  <c r="W392" i="21"/>
  <c r="V392" i="21"/>
  <c r="T392" i="21"/>
  <c r="U392" i="21"/>
  <c r="Q392" i="21"/>
  <c r="N404" i="21"/>
  <c r="S392" i="21"/>
  <c r="R392" i="21"/>
  <c r="R400" i="21"/>
  <c r="S395" i="21"/>
  <c r="T396" i="21"/>
  <c r="U400" i="21"/>
  <c r="T407" i="21"/>
  <c r="S396" i="21"/>
  <c r="W414" i="21"/>
  <c r="V414" i="21"/>
  <c r="Q414" i="21"/>
  <c r="R414" i="21"/>
  <c r="N426" i="21"/>
  <c r="T414" i="21"/>
  <c r="S414" i="21"/>
  <c r="U414" i="21"/>
  <c r="T402" i="21"/>
  <c r="W402" i="21"/>
  <c r="W409" i="21"/>
  <c r="V409" i="21"/>
  <c r="Q409" i="21"/>
  <c r="R409" i="21"/>
  <c r="T409" i="21"/>
  <c r="N421" i="21"/>
  <c r="S409" i="21"/>
  <c r="U409" i="21"/>
  <c r="T397" i="21"/>
  <c r="W397" i="21"/>
  <c r="S413" i="21"/>
  <c r="T413" i="21"/>
  <c r="W413" i="21"/>
  <c r="D36" i="7"/>
  <c r="D35" i="10"/>
  <c r="W410" i="21"/>
  <c r="V410" i="21"/>
  <c r="Q410" i="21"/>
  <c r="R410" i="21"/>
  <c r="T410" i="21"/>
  <c r="S410" i="21"/>
  <c r="U410" i="21"/>
  <c r="N422" i="21"/>
  <c r="R534" i="12"/>
  <c r="S522" i="12"/>
  <c r="B522" i="12"/>
  <c r="B35" i="10"/>
  <c r="N35" i="7"/>
  <c r="M35" i="7"/>
  <c r="B36" i="7"/>
  <c r="Q545" i="12"/>
  <c r="S545" i="12"/>
  <c r="B545" i="12"/>
  <c r="S533" i="12"/>
  <c r="B533" i="12"/>
  <c r="U417" i="21"/>
  <c r="V407" i="21"/>
  <c r="I439" i="11"/>
  <c r="I429" i="11"/>
  <c r="I443" i="11"/>
  <c r="I449" i="11"/>
  <c r="I437" i="11"/>
  <c r="J434" i="11"/>
  <c r="J446" i="11"/>
  <c r="J443" i="11"/>
  <c r="J433" i="11"/>
  <c r="J440" i="11"/>
  <c r="J438" i="11"/>
  <c r="J436" i="11"/>
  <c r="J450" i="11"/>
  <c r="J448" i="11"/>
  <c r="J431" i="11"/>
  <c r="J449" i="11"/>
  <c r="J452" i="11"/>
  <c r="I440" i="11"/>
  <c r="I432" i="11"/>
  <c r="I450" i="11"/>
  <c r="I446" i="11"/>
  <c r="I436" i="11"/>
  <c r="V400" i="21"/>
  <c r="W407" i="21"/>
  <c r="V396" i="21"/>
  <c r="S402" i="21"/>
  <c r="R402" i="21"/>
  <c r="U402" i="21"/>
  <c r="V402" i="21"/>
  <c r="S397" i="21"/>
  <c r="R397" i="21"/>
  <c r="U397" i="21"/>
  <c r="V397" i="21"/>
  <c r="C177" i="21"/>
  <c r="A181" i="21"/>
  <c r="Q550" i="12"/>
  <c r="R413" i="21"/>
  <c r="N437" i="21"/>
  <c r="Q425" i="21"/>
  <c r="U413" i="21"/>
  <c r="V413" i="21"/>
  <c r="Q437" i="21"/>
  <c r="N449" i="21"/>
  <c r="A185" i="21"/>
  <c r="C181" i="21"/>
  <c r="B37" i="7"/>
  <c r="B36" i="10"/>
  <c r="N36" i="7"/>
  <c r="M36" i="7"/>
  <c r="E35" i="10"/>
  <c r="F35" i="10"/>
  <c r="R546" i="12"/>
  <c r="S546" i="12"/>
  <c r="B546" i="12"/>
  <c r="S534" i="12"/>
  <c r="B534" i="12"/>
  <c r="D37" i="7"/>
  <c r="D36" i="10"/>
  <c r="N456" i="21"/>
  <c r="Q444" i="21"/>
  <c r="V412" i="21"/>
  <c r="S417" i="21"/>
  <c r="C36" i="10"/>
  <c r="C37" i="7"/>
  <c r="C152" i="21"/>
  <c r="A156" i="21"/>
  <c r="S408" i="21"/>
  <c r="U419" i="21"/>
  <c r="W412" i="21"/>
  <c r="U408" i="21"/>
  <c r="Q447" i="21"/>
  <c r="N459" i="21"/>
  <c r="S423" i="21"/>
  <c r="R417" i="21"/>
  <c r="R415" i="21"/>
  <c r="W415" i="21"/>
  <c r="T411" i="21"/>
  <c r="S415" i="21"/>
  <c r="C179" i="21"/>
  <c r="A183" i="21"/>
  <c r="W422" i="21"/>
  <c r="V422" i="21"/>
  <c r="N434" i="21"/>
  <c r="U422" i="21"/>
  <c r="S422" i="21"/>
  <c r="Q422" i="21"/>
  <c r="R422" i="21"/>
  <c r="T422" i="21"/>
  <c r="W421" i="21"/>
  <c r="V421" i="21"/>
  <c r="N433" i="21"/>
  <c r="R421" i="21"/>
  <c r="S421" i="21"/>
  <c r="U421" i="21"/>
  <c r="T421" i="21"/>
  <c r="Q421" i="21"/>
  <c r="N438" i="21"/>
  <c r="Q426" i="21"/>
  <c r="W404" i="21"/>
  <c r="V404" i="21"/>
  <c r="N416" i="21"/>
  <c r="R404" i="21"/>
  <c r="S404" i="21"/>
  <c r="U404" i="21"/>
  <c r="T404" i="21"/>
  <c r="Q404" i="21"/>
  <c r="C154" i="21"/>
  <c r="A158" i="21"/>
  <c r="V420" i="21"/>
  <c r="T420" i="21"/>
  <c r="Q455" i="21"/>
  <c r="N467" i="21"/>
  <c r="W424" i="21"/>
  <c r="Q448" i="21"/>
  <c r="N460" i="21"/>
  <c r="S412" i="21"/>
  <c r="Q549" i="12"/>
  <c r="S549" i="12"/>
  <c r="B549" i="12"/>
  <c r="S537" i="12"/>
  <c r="B537" i="12"/>
  <c r="W427" i="21"/>
  <c r="Q451" i="21"/>
  <c r="N463" i="21"/>
  <c r="R423" i="21"/>
  <c r="V417" i="21"/>
  <c r="U429" i="21"/>
  <c r="N453" i="21"/>
  <c r="Q441" i="21"/>
  <c r="S429" i="21"/>
  <c r="V429" i="21"/>
  <c r="R419" i="21"/>
  <c r="T412" i="21"/>
  <c r="U407" i="21"/>
  <c r="T408" i="21"/>
  <c r="W419" i="21"/>
  <c r="R526" i="12"/>
  <c r="S514" i="12"/>
  <c r="B37" i="22"/>
  <c r="N36" i="22"/>
  <c r="M36" i="22"/>
  <c r="S407" i="21"/>
  <c r="W408" i="21"/>
  <c r="U412" i="21"/>
  <c r="W406" i="21"/>
  <c r="V406" i="21"/>
  <c r="N418" i="21"/>
  <c r="R406" i="21"/>
  <c r="S406" i="21"/>
  <c r="T406" i="21"/>
  <c r="Q406" i="21"/>
  <c r="U406" i="21"/>
  <c r="U420" i="21"/>
  <c r="V424" i="21"/>
  <c r="R412" i="21"/>
  <c r="T427" i="21"/>
  <c r="W417" i="21"/>
  <c r="U415" i="21"/>
  <c r="S411" i="21"/>
  <c r="W411" i="21"/>
  <c r="T415" i="21"/>
  <c r="V415" i="21"/>
  <c r="R411" i="21"/>
  <c r="V411" i="21"/>
  <c r="W418" i="21"/>
  <c r="V418" i="21"/>
  <c r="N430" i="21"/>
  <c r="R418" i="21"/>
  <c r="S418" i="21"/>
  <c r="U418" i="21"/>
  <c r="T418" i="21"/>
  <c r="Q418" i="21"/>
  <c r="B514" i="12"/>
  <c r="I455" i="11"/>
  <c r="J457" i="11"/>
  <c r="J458" i="11"/>
  <c r="I454" i="11"/>
  <c r="I457" i="11"/>
  <c r="J461" i="11"/>
  <c r="J462" i="11"/>
  <c r="I460" i="11"/>
  <c r="I462" i="11"/>
  <c r="I463" i="11"/>
  <c r="I459" i="11"/>
  <c r="I461" i="11"/>
  <c r="J453" i="11"/>
  <c r="J456" i="11"/>
  <c r="J455" i="11"/>
  <c r="I458" i="11"/>
  <c r="I464" i="11"/>
  <c r="I456" i="11"/>
  <c r="I453" i="11"/>
  <c r="J459" i="11"/>
  <c r="J463" i="11"/>
  <c r="J464" i="11"/>
  <c r="J460" i="11"/>
  <c r="J454" i="11"/>
  <c r="Q453" i="21"/>
  <c r="N465" i="21"/>
  <c r="Q460" i="21"/>
  <c r="N472" i="21"/>
  <c r="C158" i="21"/>
  <c r="A162" i="21"/>
  <c r="U426" i="21"/>
  <c r="R426" i="21"/>
  <c r="V426" i="21"/>
  <c r="N445" i="21"/>
  <c r="Q433" i="21"/>
  <c r="N446" i="21"/>
  <c r="Q434" i="21"/>
  <c r="N471" i="21"/>
  <c r="Q459" i="21"/>
  <c r="T424" i="21"/>
  <c r="C156" i="21"/>
  <c r="A160" i="21"/>
  <c r="T429" i="21"/>
  <c r="V423" i="21"/>
  <c r="V439" i="21"/>
  <c r="T439" i="21"/>
  <c r="V436" i="21"/>
  <c r="U436" i="21"/>
  <c r="S431" i="21"/>
  <c r="W432" i="21"/>
  <c r="Q456" i="21"/>
  <c r="N468" i="21"/>
  <c r="S420" i="21"/>
  <c r="D38" i="7"/>
  <c r="D37" i="10"/>
  <c r="B38" i="7"/>
  <c r="N37" i="7"/>
  <c r="M37" i="7"/>
  <c r="B37" i="10"/>
  <c r="C185" i="21"/>
  <c r="A189" i="21"/>
  <c r="R437" i="21"/>
  <c r="Q449" i="21"/>
  <c r="N461" i="21"/>
  <c r="U437" i="21"/>
  <c r="B38" i="22"/>
  <c r="N37" i="22"/>
  <c r="M37" i="22"/>
  <c r="R538" i="12"/>
  <c r="S526" i="12"/>
  <c r="N475" i="21"/>
  <c r="Q463" i="21"/>
  <c r="N479" i="21"/>
  <c r="Q467" i="21"/>
  <c r="W416" i="21"/>
  <c r="V416" i="21"/>
  <c r="N428" i="21"/>
  <c r="R416" i="21"/>
  <c r="S416" i="21"/>
  <c r="T416" i="21"/>
  <c r="Q416" i="21"/>
  <c r="U416" i="21"/>
  <c r="T426" i="21"/>
  <c r="S426" i="21"/>
  <c r="W438" i="21"/>
  <c r="V438" i="21"/>
  <c r="N450" i="21"/>
  <c r="T438" i="21"/>
  <c r="R438" i="21"/>
  <c r="Q438" i="21"/>
  <c r="S438" i="21"/>
  <c r="U438" i="21"/>
  <c r="W426" i="21"/>
  <c r="C183" i="21"/>
  <c r="A187" i="21"/>
  <c r="U435" i="21"/>
  <c r="V427" i="21"/>
  <c r="T423" i="21"/>
  <c r="U427" i="21"/>
  <c r="U424" i="21"/>
  <c r="V419" i="21"/>
  <c r="T419" i="21"/>
  <c r="W420" i="21"/>
  <c r="W425" i="21"/>
  <c r="T425" i="21"/>
  <c r="W423" i="21"/>
  <c r="R427" i="21"/>
  <c r="R424" i="21"/>
  <c r="R431" i="21"/>
  <c r="R420" i="21"/>
  <c r="V425" i="21"/>
  <c r="R425" i="21"/>
  <c r="U425" i="21"/>
  <c r="S425" i="21"/>
  <c r="C38" i="7"/>
  <c r="C37" i="10"/>
  <c r="W429" i="21"/>
  <c r="R429" i="21"/>
  <c r="U423" i="21"/>
  <c r="S427" i="21"/>
  <c r="S439" i="21"/>
  <c r="R439" i="21"/>
  <c r="S424" i="21"/>
  <c r="R436" i="21"/>
  <c r="S419" i="21"/>
  <c r="S432" i="21"/>
  <c r="E36" i="10"/>
  <c r="F36" i="10"/>
  <c r="S437" i="21"/>
  <c r="T437" i="21"/>
  <c r="W437" i="21"/>
  <c r="C38" i="10"/>
  <c r="C39" i="7"/>
  <c r="N491" i="21"/>
  <c r="Q479" i="21"/>
  <c r="N487" i="21"/>
  <c r="Q475" i="21"/>
  <c r="B526" i="12"/>
  <c r="A193" i="21"/>
  <c r="C189" i="21"/>
  <c r="E37" i="10"/>
  <c r="F37" i="10"/>
  <c r="B38" i="10"/>
  <c r="B39" i="7"/>
  <c r="N38" i="7"/>
  <c r="M38" i="7"/>
  <c r="D39" i="7"/>
  <c r="D38" i="10"/>
  <c r="T432" i="21"/>
  <c r="V432" i="21"/>
  <c r="W431" i="21"/>
  <c r="T431" i="21"/>
  <c r="S436" i="21"/>
  <c r="W436" i="21"/>
  <c r="W439" i="21"/>
  <c r="V441" i="21"/>
  <c r="T441" i="21"/>
  <c r="U441" i="21"/>
  <c r="S441" i="21"/>
  <c r="W435" i="21"/>
  <c r="T436" i="21"/>
  <c r="U439" i="21"/>
  <c r="W441" i="21"/>
  <c r="R441" i="21"/>
  <c r="T435" i="21"/>
  <c r="V431" i="21"/>
  <c r="S435" i="21"/>
  <c r="R435" i="21"/>
  <c r="N483" i="21"/>
  <c r="Q471" i="21"/>
  <c r="S434" i="21"/>
  <c r="T434" i="21"/>
  <c r="Q446" i="21"/>
  <c r="N458" i="21"/>
  <c r="W434" i="21"/>
  <c r="U433" i="21"/>
  <c r="R433" i="21"/>
  <c r="V433" i="21"/>
  <c r="C162" i="21"/>
  <c r="A166" i="21"/>
  <c r="U432" i="21"/>
  <c r="N484" i="21"/>
  <c r="Q472" i="21"/>
  <c r="I476" i="11"/>
  <c r="I473" i="11"/>
  <c r="J476" i="11"/>
  <c r="I474" i="11"/>
  <c r="J470" i="11"/>
  <c r="J473" i="11"/>
  <c r="I470" i="11"/>
  <c r="I472" i="11"/>
  <c r="I467" i="11"/>
  <c r="I475" i="11"/>
  <c r="J474" i="11"/>
  <c r="J475" i="11"/>
  <c r="W430" i="21"/>
  <c r="V430" i="21"/>
  <c r="N442" i="21"/>
  <c r="R430" i="21"/>
  <c r="S430" i="21"/>
  <c r="U430" i="21"/>
  <c r="T430" i="21"/>
  <c r="Q430" i="21"/>
  <c r="V437" i="21"/>
  <c r="C187" i="21"/>
  <c r="A191" i="21"/>
  <c r="Q450" i="21"/>
  <c r="N462" i="21"/>
  <c r="W428" i="21"/>
  <c r="V428" i="21"/>
  <c r="N440" i="21"/>
  <c r="R428" i="21"/>
  <c r="S428" i="21"/>
  <c r="T428" i="21"/>
  <c r="Q428" i="21"/>
  <c r="U428" i="21"/>
  <c r="R550" i="12"/>
  <c r="S550" i="12"/>
  <c r="B550" i="12"/>
  <c r="S538" i="12"/>
  <c r="B39" i="22"/>
  <c r="N38" i="22"/>
  <c r="M38" i="22"/>
  <c r="N473" i="21"/>
  <c r="Q461" i="21"/>
  <c r="N480" i="21"/>
  <c r="Q468" i="21"/>
  <c r="C160" i="21"/>
  <c r="A164" i="21"/>
  <c r="V435" i="21"/>
  <c r="U434" i="21"/>
  <c r="R434" i="21"/>
  <c r="V434" i="21"/>
  <c r="S433" i="21"/>
  <c r="T433" i="21"/>
  <c r="W445" i="21"/>
  <c r="V445" i="21"/>
  <c r="U445" i="21"/>
  <c r="Q445" i="21"/>
  <c r="T445" i="21"/>
  <c r="S445" i="21"/>
  <c r="R445" i="21"/>
  <c r="N457" i="21"/>
  <c r="W433" i="21"/>
  <c r="R432" i="21"/>
  <c r="N477" i="21"/>
  <c r="Q465" i="21"/>
  <c r="S453" i="21"/>
  <c r="V453" i="21"/>
  <c r="I466" i="11"/>
  <c r="J467" i="11"/>
  <c r="I469" i="11"/>
  <c r="J515" i="11"/>
  <c r="I513" i="11"/>
  <c r="I504" i="11"/>
  <c r="I465" i="11"/>
  <c r="I498" i="11"/>
  <c r="I517" i="11"/>
  <c r="I484" i="11"/>
  <c r="J493" i="11"/>
  <c r="J499" i="11"/>
  <c r="J505" i="11"/>
  <c r="J495" i="11"/>
  <c r="I500" i="11"/>
  <c r="I479" i="11"/>
  <c r="J472" i="11"/>
  <c r="I471" i="11"/>
  <c r="J485" i="11"/>
  <c r="J479" i="11"/>
  <c r="I481" i="11"/>
  <c r="J502" i="11"/>
  <c r="I499" i="11"/>
  <c r="I511" i="11"/>
  <c r="J516" i="11"/>
  <c r="I505" i="11"/>
  <c r="J500" i="11"/>
  <c r="J501" i="11"/>
  <c r="J488" i="11"/>
  <c r="J469" i="11"/>
  <c r="J484" i="11"/>
  <c r="J487" i="11"/>
  <c r="J471" i="11"/>
  <c r="I468" i="11"/>
  <c r="I509" i="11"/>
  <c r="J509" i="11"/>
  <c r="I507" i="11"/>
  <c r="J468" i="11"/>
  <c r="I503" i="11"/>
  <c r="J466" i="11"/>
  <c r="J465" i="11"/>
  <c r="I486" i="11"/>
  <c r="I477" i="11"/>
  <c r="I501" i="11"/>
  <c r="J490" i="11"/>
  <c r="I483" i="11"/>
  <c r="I485" i="11"/>
  <c r="V447" i="21"/>
  <c r="T443" i="21"/>
  <c r="R444" i="21"/>
  <c r="V449" i="21"/>
  <c r="R449" i="21"/>
  <c r="T447" i="21"/>
  <c r="W447" i="21"/>
  <c r="V443" i="21"/>
  <c r="S444" i="21"/>
  <c r="T444" i="21"/>
  <c r="W444" i="21"/>
  <c r="W449" i="21"/>
  <c r="U449" i="21"/>
  <c r="T449" i="21"/>
  <c r="S449" i="21"/>
  <c r="S447" i="21"/>
  <c r="U447" i="21"/>
  <c r="U443" i="21"/>
  <c r="U444" i="21"/>
  <c r="V444" i="21"/>
  <c r="N485" i="21"/>
  <c r="Q473" i="21"/>
  <c r="B538" i="12"/>
  <c r="J477" i="11"/>
  <c r="Q462" i="21"/>
  <c r="N474" i="21"/>
  <c r="S450" i="21"/>
  <c r="V450" i="21"/>
  <c r="C191" i="21"/>
  <c r="A195" i="21"/>
  <c r="C195" i="21"/>
  <c r="W442" i="21"/>
  <c r="V442" i="21"/>
  <c r="U442" i="21"/>
  <c r="Q442" i="21"/>
  <c r="T442" i="21"/>
  <c r="S442" i="21"/>
  <c r="R442" i="21"/>
  <c r="N454" i="21"/>
  <c r="J492" i="11"/>
  <c r="I508" i="11"/>
  <c r="J517" i="11"/>
  <c r="I489" i="11"/>
  <c r="J486" i="11"/>
  <c r="I495" i="11"/>
  <c r="J478" i="11"/>
  <c r="J511" i="11"/>
  <c r="I478" i="11"/>
  <c r="I491" i="11"/>
  <c r="I492" i="11"/>
  <c r="J514" i="11"/>
  <c r="J480" i="11"/>
  <c r="J496" i="11"/>
  <c r="I512" i="11"/>
  <c r="I482" i="11"/>
  <c r="I496" i="11"/>
  <c r="J503" i="11"/>
  <c r="J504" i="11"/>
  <c r="I506" i="11"/>
  <c r="U453" i="21"/>
  <c r="R453" i="21"/>
  <c r="S443" i="21"/>
  <c r="A170" i="21"/>
  <c r="C166" i="21"/>
  <c r="R446" i="21"/>
  <c r="Q458" i="21"/>
  <c r="N470" i="21"/>
  <c r="V446" i="21"/>
  <c r="T451" i="21"/>
  <c r="W451" i="21"/>
  <c r="V448" i="21"/>
  <c r="W443" i="21"/>
  <c r="S451" i="21"/>
  <c r="T448" i="21"/>
  <c r="W448" i="21"/>
  <c r="D39" i="10"/>
  <c r="D40" i="7"/>
  <c r="B39" i="10"/>
  <c r="B40" i="7"/>
  <c r="N39" i="7"/>
  <c r="M39" i="7"/>
  <c r="A197" i="21"/>
  <c r="C197" i="21"/>
  <c r="C193" i="21"/>
  <c r="I493" i="11"/>
  <c r="N489" i="21"/>
  <c r="Q477" i="21"/>
  <c r="Q457" i="21"/>
  <c r="N469" i="21"/>
  <c r="A168" i="21"/>
  <c r="C164" i="21"/>
  <c r="S456" i="21"/>
  <c r="N492" i="21"/>
  <c r="Q480" i="21"/>
  <c r="R461" i="21"/>
  <c r="W461" i="21"/>
  <c r="B40" i="22"/>
  <c r="N39" i="22"/>
  <c r="M39" i="22"/>
  <c r="W440" i="21"/>
  <c r="V440" i="21"/>
  <c r="U440" i="21"/>
  <c r="Q440" i="21"/>
  <c r="T440" i="21"/>
  <c r="N452" i="21"/>
  <c r="S440" i="21"/>
  <c r="R440" i="21"/>
  <c r="R450" i="21"/>
  <c r="T450" i="21"/>
  <c r="U450" i="21"/>
  <c r="W450" i="21"/>
  <c r="J481" i="11"/>
  <c r="J498" i="11"/>
  <c r="I490" i="11"/>
  <c r="I515" i="11"/>
  <c r="J510" i="11"/>
  <c r="J491" i="11"/>
  <c r="J508" i="11"/>
  <c r="I502" i="11"/>
  <c r="J507" i="11"/>
  <c r="I497" i="11"/>
  <c r="I514" i="11"/>
  <c r="I480" i="11"/>
  <c r="J506" i="11"/>
  <c r="I510" i="11"/>
  <c r="J512" i="11"/>
  <c r="J494" i="11"/>
  <c r="J489" i="11"/>
  <c r="I488" i="11"/>
  <c r="I494" i="11"/>
  <c r="J497" i="11"/>
  <c r="J513" i="11"/>
  <c r="I516" i="11"/>
  <c r="W453" i="21"/>
  <c r="T453" i="21"/>
  <c r="N496" i="21"/>
  <c r="Q484" i="21"/>
  <c r="R460" i="21"/>
  <c r="S446" i="21"/>
  <c r="T446" i="21"/>
  <c r="U446" i="21"/>
  <c r="W446" i="21"/>
  <c r="R447" i="21"/>
  <c r="N495" i="21"/>
  <c r="Q483" i="21"/>
  <c r="T459" i="21"/>
  <c r="J483" i="11"/>
  <c r="R451" i="21"/>
  <c r="U451" i="21"/>
  <c r="R448" i="21"/>
  <c r="S455" i="21"/>
  <c r="U455" i="21"/>
  <c r="V451" i="21"/>
  <c r="S448" i="21"/>
  <c r="U448" i="21"/>
  <c r="R455" i="21"/>
  <c r="R443" i="21"/>
  <c r="E38" i="10"/>
  <c r="F38" i="10"/>
  <c r="I487" i="11"/>
  <c r="J482" i="11"/>
  <c r="N499" i="21"/>
  <c r="Q487" i="21"/>
  <c r="N503" i="21"/>
  <c r="Q491" i="21"/>
  <c r="C39" i="10"/>
  <c r="C40" i="7"/>
  <c r="W452" i="21"/>
  <c r="V452" i="21"/>
  <c r="S452" i="21"/>
  <c r="N464" i="21"/>
  <c r="R452" i="21"/>
  <c r="Q452" i="21"/>
  <c r="U452" i="21"/>
  <c r="T452" i="21"/>
  <c r="B41" i="22"/>
  <c r="N40" i="22"/>
  <c r="M40" i="22"/>
  <c r="S461" i="21"/>
  <c r="U461" i="21"/>
  <c r="C168" i="21"/>
  <c r="A172" i="21"/>
  <c r="W469" i="21"/>
  <c r="V469" i="21"/>
  <c r="S469" i="21"/>
  <c r="N481" i="21"/>
  <c r="R469" i="21"/>
  <c r="U469" i="21"/>
  <c r="T469" i="21"/>
  <c r="Q469" i="21"/>
  <c r="S457" i="21"/>
  <c r="V457" i="21"/>
  <c r="B41" i="7"/>
  <c r="B40" i="10"/>
  <c r="N40" i="7"/>
  <c r="M40" i="7"/>
  <c r="D41" i="7"/>
  <c r="D40" i="10"/>
  <c r="S471" i="21"/>
  <c r="T471" i="21"/>
  <c r="R458" i="21"/>
  <c r="W470" i="21"/>
  <c r="V470" i="21"/>
  <c r="S470" i="21"/>
  <c r="N482" i="21"/>
  <c r="R470" i="21"/>
  <c r="Q470" i="21"/>
  <c r="U470" i="21"/>
  <c r="T470" i="21"/>
  <c r="V458" i="21"/>
  <c r="C170" i="21"/>
  <c r="A174" i="21"/>
  <c r="W472" i="21"/>
  <c r="V460" i="21"/>
  <c r="W454" i="21"/>
  <c r="V454" i="21"/>
  <c r="S454" i="21"/>
  <c r="N466" i="21"/>
  <c r="R454" i="21"/>
  <c r="U454" i="21"/>
  <c r="T454" i="21"/>
  <c r="Q454" i="21"/>
  <c r="W474" i="21"/>
  <c r="V474" i="21"/>
  <c r="S474" i="21"/>
  <c r="N486" i="21"/>
  <c r="R474" i="21"/>
  <c r="U474" i="21"/>
  <c r="T474" i="21"/>
  <c r="Q474" i="21"/>
  <c r="S462" i="21"/>
  <c r="V462" i="21"/>
  <c r="U473" i="21"/>
  <c r="N497" i="21"/>
  <c r="Q485" i="21"/>
  <c r="V473" i="21"/>
  <c r="T461" i="21"/>
  <c r="S468" i="21"/>
  <c r="T468" i="21"/>
  <c r="T467" i="21"/>
  <c r="U463" i="21"/>
  <c r="T456" i="21"/>
  <c r="W456" i="21"/>
  <c r="U467" i="21"/>
  <c r="S467" i="21"/>
  <c r="T463" i="21"/>
  <c r="S463" i="21"/>
  <c r="C41" i="7"/>
  <c r="C40" i="10"/>
  <c r="N515" i="21"/>
  <c r="Q503" i="21"/>
  <c r="N511" i="21"/>
  <c r="Q499" i="21"/>
  <c r="N507" i="21"/>
  <c r="Q495" i="21"/>
  <c r="Q496" i="21"/>
  <c r="N508" i="21"/>
  <c r="N504" i="21"/>
  <c r="Q492" i="21"/>
  <c r="V468" i="21"/>
  <c r="U468" i="21"/>
  <c r="R459" i="21"/>
  <c r="W459" i="21"/>
  <c r="W455" i="21"/>
  <c r="T460" i="21"/>
  <c r="W460" i="21"/>
  <c r="V465" i="21"/>
  <c r="U465" i="21"/>
  <c r="U459" i="21"/>
  <c r="S459" i="21"/>
  <c r="S460" i="21"/>
  <c r="U460" i="21"/>
  <c r="W465" i="21"/>
  <c r="S465" i="21"/>
  <c r="R465" i="21"/>
  <c r="T465" i="21"/>
  <c r="R457" i="21"/>
  <c r="T457" i="21"/>
  <c r="U457" i="21"/>
  <c r="W457" i="21"/>
  <c r="T477" i="21"/>
  <c r="N501" i="21"/>
  <c r="Q489" i="21"/>
  <c r="V477" i="21"/>
  <c r="S475" i="21"/>
  <c r="U475" i="21"/>
  <c r="E39" i="10"/>
  <c r="F39" i="10"/>
  <c r="V455" i="21"/>
  <c r="T455" i="21"/>
  <c r="W471" i="21"/>
  <c r="R471" i="21"/>
  <c r="V459" i="21"/>
  <c r="S458" i="21"/>
  <c r="T458" i="21"/>
  <c r="U458" i="21"/>
  <c r="W458" i="21"/>
  <c r="S472" i="21"/>
  <c r="U472" i="21"/>
  <c r="R462" i="21"/>
  <c r="T462" i="21"/>
  <c r="U462" i="21"/>
  <c r="W462" i="21"/>
  <c r="V461" i="21"/>
  <c r="T473" i="21"/>
  <c r="R473" i="21"/>
  <c r="S473" i="21"/>
  <c r="W473" i="21"/>
  <c r="W468" i="21"/>
  <c r="R468" i="21"/>
  <c r="V467" i="21"/>
  <c r="V463" i="21"/>
  <c r="R456" i="21"/>
  <c r="U456" i="21"/>
  <c r="R467" i="21"/>
  <c r="W467" i="21"/>
  <c r="R463" i="21"/>
  <c r="W463" i="21"/>
  <c r="V456" i="21"/>
  <c r="N513" i="21"/>
  <c r="Q501" i="21"/>
  <c r="N516" i="21"/>
  <c r="Q504" i="21"/>
  <c r="N509" i="21"/>
  <c r="Q497" i="21"/>
  <c r="N498" i="21"/>
  <c r="Q486" i="21"/>
  <c r="W466" i="21"/>
  <c r="V466" i="21"/>
  <c r="S466" i="21"/>
  <c r="N478" i="21"/>
  <c r="R466" i="21"/>
  <c r="Q466" i="21"/>
  <c r="U466" i="21"/>
  <c r="T466" i="21"/>
  <c r="B41" i="10"/>
  <c r="B42" i="7"/>
  <c r="N41" i="7"/>
  <c r="M41" i="7"/>
  <c r="W475" i="21"/>
  <c r="S477" i="21"/>
  <c r="U477" i="21"/>
  <c r="T472" i="21"/>
  <c r="U471" i="21"/>
  <c r="T475" i="21"/>
  <c r="V472" i="21"/>
  <c r="V471" i="21"/>
  <c r="V475" i="21"/>
  <c r="B42" i="22"/>
  <c r="N41" i="22"/>
  <c r="M41" i="22"/>
  <c r="Q508" i="21"/>
  <c r="N520" i="21"/>
  <c r="N519" i="21"/>
  <c r="Q507" i="21"/>
  <c r="N523" i="21"/>
  <c r="Q511" i="21"/>
  <c r="N527" i="21"/>
  <c r="Q515" i="21"/>
  <c r="C41" i="10"/>
  <c r="C42" i="7"/>
  <c r="R472" i="21"/>
  <c r="C174" i="21"/>
  <c r="A178" i="21"/>
  <c r="N494" i="21"/>
  <c r="Q482" i="21"/>
  <c r="D42" i="7"/>
  <c r="D41" i="10"/>
  <c r="E40" i="10"/>
  <c r="F40" i="10"/>
  <c r="R475" i="21"/>
  <c r="W477" i="21"/>
  <c r="R477" i="21"/>
  <c r="N493" i="21"/>
  <c r="Q481" i="21"/>
  <c r="C172" i="21"/>
  <c r="A176" i="21"/>
  <c r="R480" i="21"/>
  <c r="W464" i="21"/>
  <c r="V464" i="21"/>
  <c r="S464" i="21"/>
  <c r="N476" i="21"/>
  <c r="R464" i="21"/>
  <c r="U464" i="21"/>
  <c r="T464" i="21"/>
  <c r="Q464" i="21"/>
  <c r="W485" i="21"/>
  <c r="S485" i="21"/>
  <c r="R485" i="21"/>
  <c r="U485" i="21"/>
  <c r="W489" i="21"/>
  <c r="S489" i="21"/>
  <c r="R489" i="21"/>
  <c r="T489" i="21"/>
  <c r="T479" i="21"/>
  <c r="V485" i="21"/>
  <c r="T485" i="21"/>
  <c r="V489" i="21"/>
  <c r="U489" i="21"/>
  <c r="S479" i="21"/>
  <c r="U481" i="21"/>
  <c r="R481" i="21"/>
  <c r="S481" i="21"/>
  <c r="W481" i="21"/>
  <c r="T482" i="21"/>
  <c r="R482" i="21"/>
  <c r="S482" i="21"/>
  <c r="W482" i="21"/>
  <c r="C43" i="7"/>
  <c r="C42" i="10"/>
  <c r="N539" i="21"/>
  <c r="Q527" i="21"/>
  <c r="N535" i="21"/>
  <c r="Q523" i="21"/>
  <c r="N531" i="21"/>
  <c r="Q519" i="21"/>
  <c r="U480" i="21"/>
  <c r="V479" i="21"/>
  <c r="R487" i="21"/>
  <c r="W487" i="21"/>
  <c r="R483" i="21"/>
  <c r="W484" i="21"/>
  <c r="U483" i="21"/>
  <c r="T484" i="21"/>
  <c r="U479" i="21"/>
  <c r="V487" i="21"/>
  <c r="T483" i="21"/>
  <c r="V484" i="21"/>
  <c r="T480" i="21"/>
  <c r="B42" i="10"/>
  <c r="B43" i="7"/>
  <c r="N42" i="7"/>
  <c r="M42" i="7"/>
  <c r="U486" i="21"/>
  <c r="R486" i="21"/>
  <c r="S486" i="21"/>
  <c r="W486" i="21"/>
  <c r="Q509" i="21"/>
  <c r="N521" i="21"/>
  <c r="W480" i="21"/>
  <c r="W476" i="21"/>
  <c r="V476" i="21"/>
  <c r="S476" i="21"/>
  <c r="N488" i="21"/>
  <c r="R476" i="21"/>
  <c r="Q476" i="21"/>
  <c r="U476" i="21"/>
  <c r="T476" i="21"/>
  <c r="C176" i="21"/>
  <c r="A180" i="21"/>
  <c r="T481" i="21"/>
  <c r="V493" i="21"/>
  <c r="Q493" i="21"/>
  <c r="R493" i="21"/>
  <c r="N505" i="21"/>
  <c r="T493" i="21"/>
  <c r="S493" i="21"/>
  <c r="V481" i="21"/>
  <c r="R479" i="21"/>
  <c r="D43" i="7"/>
  <c r="D42" i="10"/>
  <c r="U482" i="21"/>
  <c r="W494" i="21"/>
  <c r="V494" i="21"/>
  <c r="U494" i="21"/>
  <c r="Q494" i="21"/>
  <c r="R494" i="21"/>
  <c r="S494" i="21"/>
  <c r="N506" i="21"/>
  <c r="T494" i="21"/>
  <c r="V482" i="21"/>
  <c r="C178" i="21"/>
  <c r="A182" i="21"/>
  <c r="N532" i="21"/>
  <c r="Q520" i="21"/>
  <c r="B43" i="22"/>
  <c r="N42" i="22"/>
  <c r="M42" i="22"/>
  <c r="S480" i="21"/>
  <c r="R491" i="21"/>
  <c r="S487" i="21"/>
  <c r="W483" i="21"/>
  <c r="R484" i="21"/>
  <c r="U491" i="21"/>
  <c r="T487" i="21"/>
  <c r="S483" i="21"/>
  <c r="S484" i="21"/>
  <c r="V491" i="21"/>
  <c r="U487" i="21"/>
  <c r="V483" i="21"/>
  <c r="U484" i="21"/>
  <c r="V480" i="21"/>
  <c r="W479" i="21"/>
  <c r="E41" i="10"/>
  <c r="F41" i="10"/>
  <c r="W478" i="21"/>
  <c r="V478" i="21"/>
  <c r="S478" i="21"/>
  <c r="N490" i="21"/>
  <c r="R478" i="21"/>
  <c r="U478" i="21"/>
  <c r="T478" i="21"/>
  <c r="Q478" i="21"/>
  <c r="T486" i="21"/>
  <c r="W498" i="21"/>
  <c r="V498" i="21"/>
  <c r="U498" i="21"/>
  <c r="Q498" i="21"/>
  <c r="R498" i="21"/>
  <c r="N510" i="21"/>
  <c r="T498" i="21"/>
  <c r="S498" i="21"/>
  <c r="V486" i="21"/>
  <c r="R497" i="21"/>
  <c r="S497" i="21"/>
  <c r="V497" i="21"/>
  <c r="N528" i="21"/>
  <c r="Q516" i="21"/>
  <c r="R501" i="21"/>
  <c r="T501" i="21"/>
  <c r="N525" i="21"/>
  <c r="Q513" i="21"/>
  <c r="W501" i="21"/>
  <c r="N537" i="21"/>
  <c r="Q525" i="21"/>
  <c r="N540" i="21"/>
  <c r="Q528" i="21"/>
  <c r="W490" i="21"/>
  <c r="V490" i="21"/>
  <c r="U490" i="21"/>
  <c r="Q490" i="21"/>
  <c r="T490" i="21"/>
  <c r="S490" i="21"/>
  <c r="R490" i="21"/>
  <c r="N502" i="21"/>
  <c r="B44" i="22"/>
  <c r="N43" i="22"/>
  <c r="M43" i="22"/>
  <c r="Q532" i="21"/>
  <c r="N544" i="21"/>
  <c r="A186" i="21"/>
  <c r="C182" i="21"/>
  <c r="Q506" i="21"/>
  <c r="N518" i="21"/>
  <c r="Q505" i="21"/>
  <c r="N517" i="21"/>
  <c r="S501" i="21"/>
  <c r="W497" i="21"/>
  <c r="U497" i="21"/>
  <c r="E42" i="10"/>
  <c r="F42" i="10"/>
  <c r="S491" i="21"/>
  <c r="N551" i="21"/>
  <c r="Q539" i="21"/>
  <c r="V492" i="21"/>
  <c r="S496" i="21"/>
  <c r="R495" i="21"/>
  <c r="V495" i="21"/>
  <c r="S499" i="21"/>
  <c r="T492" i="21"/>
  <c r="S492" i="21"/>
  <c r="R496" i="21"/>
  <c r="W496" i="21"/>
  <c r="T495" i="21"/>
  <c r="R499" i="21"/>
  <c r="W499" i="21"/>
  <c r="Q510" i="21"/>
  <c r="N522" i="21"/>
  <c r="D43" i="10"/>
  <c r="D44" i="7"/>
  <c r="U493" i="21"/>
  <c r="W493" i="21"/>
  <c r="A184" i="21"/>
  <c r="C180" i="21"/>
  <c r="W488" i="21"/>
  <c r="V488" i="21"/>
  <c r="U488" i="21"/>
  <c r="Q488" i="21"/>
  <c r="T488" i="21"/>
  <c r="N500" i="21"/>
  <c r="S488" i="21"/>
  <c r="R488" i="21"/>
  <c r="V501" i="21"/>
  <c r="U501" i="21"/>
  <c r="R504" i="21"/>
  <c r="R509" i="21"/>
  <c r="N533" i="21"/>
  <c r="Q521" i="21"/>
  <c r="V509" i="21"/>
  <c r="T497" i="21"/>
  <c r="B44" i="7"/>
  <c r="B43" i="10"/>
  <c r="E43" i="10"/>
  <c r="F43" i="10"/>
  <c r="N43" i="7"/>
  <c r="M43" i="7"/>
  <c r="T491" i="21"/>
  <c r="W491" i="21"/>
  <c r="T508" i="21"/>
  <c r="W507" i="21"/>
  <c r="N543" i="21"/>
  <c r="Q531" i="21"/>
  <c r="W511" i="21"/>
  <c r="N547" i="21"/>
  <c r="Q535" i="21"/>
  <c r="S511" i="21"/>
  <c r="C43" i="10"/>
  <c r="C44" i="7"/>
  <c r="U492" i="21"/>
  <c r="T496" i="21"/>
  <c r="V496" i="21"/>
  <c r="S495" i="21"/>
  <c r="U499" i="21"/>
  <c r="V499" i="21"/>
  <c r="S503" i="21"/>
  <c r="R492" i="21"/>
  <c r="W492" i="21"/>
  <c r="U496" i="21"/>
  <c r="U495" i="21"/>
  <c r="W495" i="21"/>
  <c r="T499" i="21"/>
  <c r="U503" i="21"/>
  <c r="N559" i="21"/>
  <c r="Q547" i="21"/>
  <c r="W508" i="21"/>
  <c r="B44" i="10"/>
  <c r="N44" i="7"/>
  <c r="M44" i="7"/>
  <c r="B45" i="7"/>
  <c r="U509" i="21"/>
  <c r="N545" i="21"/>
  <c r="Q533" i="21"/>
  <c r="U504" i="21"/>
  <c r="C184" i="21"/>
  <c r="A188" i="21"/>
  <c r="T510" i="21"/>
  <c r="U510" i="21"/>
  <c r="W510" i="21"/>
  <c r="R503" i="21"/>
  <c r="N563" i="21"/>
  <c r="Q551" i="21"/>
  <c r="W515" i="21"/>
  <c r="S507" i="21"/>
  <c r="R519" i="21"/>
  <c r="U519" i="21"/>
  <c r="U508" i="21"/>
  <c r="W509" i="21"/>
  <c r="S509" i="21"/>
  <c r="T504" i="21"/>
  <c r="T505" i="21"/>
  <c r="W517" i="21"/>
  <c r="V517" i="21"/>
  <c r="N529" i="21"/>
  <c r="R517" i="21"/>
  <c r="S517" i="21"/>
  <c r="U517" i="21"/>
  <c r="T517" i="21"/>
  <c r="Q517" i="21"/>
  <c r="S505" i="21"/>
  <c r="V505" i="21"/>
  <c r="W518" i="21"/>
  <c r="V518" i="21"/>
  <c r="N530" i="21"/>
  <c r="R518" i="21"/>
  <c r="S518" i="21"/>
  <c r="T518" i="21"/>
  <c r="Q518" i="21"/>
  <c r="U518" i="21"/>
  <c r="R506" i="21"/>
  <c r="S506" i="21"/>
  <c r="V506" i="21"/>
  <c r="Q544" i="21"/>
  <c r="N556" i="21"/>
  <c r="W502" i="21"/>
  <c r="V502" i="21"/>
  <c r="N514" i="21"/>
  <c r="S502" i="21"/>
  <c r="T502" i="21"/>
  <c r="U502" i="21"/>
  <c r="R502" i="21"/>
  <c r="Q502" i="21"/>
  <c r="N552" i="21"/>
  <c r="Q540" i="21"/>
  <c r="N549" i="21"/>
  <c r="Q537" i="21"/>
  <c r="C45" i="7"/>
  <c r="C44" i="10"/>
  <c r="N555" i="21"/>
  <c r="Q543" i="21"/>
  <c r="W500" i="21"/>
  <c r="V500" i="21"/>
  <c r="N512" i="21"/>
  <c r="S500" i="21"/>
  <c r="T500" i="21"/>
  <c r="Q500" i="21"/>
  <c r="U500" i="21"/>
  <c r="R500" i="21"/>
  <c r="U515" i="21"/>
  <c r="V515" i="21"/>
  <c r="T511" i="21"/>
  <c r="U507" i="21"/>
  <c r="R507" i="21"/>
  <c r="S508" i="21"/>
  <c r="S504" i="21"/>
  <c r="V516" i="21"/>
  <c r="R515" i="21"/>
  <c r="U511" i="21"/>
  <c r="V511" i="21"/>
  <c r="T507" i="21"/>
  <c r="V507" i="21"/>
  <c r="R508" i="21"/>
  <c r="V508" i="21"/>
  <c r="W516" i="21"/>
  <c r="S516" i="21"/>
  <c r="W504" i="21"/>
  <c r="V513" i="21"/>
  <c r="R513" i="21"/>
  <c r="S513" i="21"/>
  <c r="R516" i="21"/>
  <c r="U516" i="21"/>
  <c r="T516" i="21"/>
  <c r="W513" i="21"/>
  <c r="T513" i="21"/>
  <c r="U513" i="21"/>
  <c r="D45" i="7"/>
  <c r="D44" i="10"/>
  <c r="R510" i="21"/>
  <c r="N534" i="21"/>
  <c r="Q522" i="21"/>
  <c r="S510" i="21"/>
  <c r="V510" i="21"/>
  <c r="T503" i="21"/>
  <c r="V503" i="21"/>
  <c r="S515" i="21"/>
  <c r="R511" i="21"/>
  <c r="V519" i="21"/>
  <c r="T519" i="21"/>
  <c r="T509" i="21"/>
  <c r="V504" i="21"/>
  <c r="R505" i="21"/>
  <c r="U505" i="21"/>
  <c r="W505" i="21"/>
  <c r="T506" i="21"/>
  <c r="U506" i="21"/>
  <c r="W506" i="21"/>
  <c r="C186" i="21"/>
  <c r="A190" i="21"/>
  <c r="B45" i="22"/>
  <c r="N44" i="22"/>
  <c r="M44" i="22"/>
  <c r="U525" i="21"/>
  <c r="V525" i="21"/>
  <c r="W503" i="21"/>
  <c r="R523" i="21"/>
  <c r="U522" i="21"/>
  <c r="R522" i="21"/>
  <c r="V522" i="21"/>
  <c r="D46" i="7"/>
  <c r="D45" i="10"/>
  <c r="W520" i="21"/>
  <c r="T520" i="21"/>
  <c r="V520" i="21"/>
  <c r="S525" i="21"/>
  <c r="W514" i="21"/>
  <c r="V514" i="21"/>
  <c r="T514" i="21"/>
  <c r="U514" i="21"/>
  <c r="Q514" i="21"/>
  <c r="N526" i="21"/>
  <c r="S514" i="21"/>
  <c r="R514" i="21"/>
  <c r="Q530" i="21"/>
  <c r="N542" i="21"/>
  <c r="Q529" i="21"/>
  <c r="N541" i="21"/>
  <c r="U523" i="21"/>
  <c r="V521" i="21"/>
  <c r="R521" i="21"/>
  <c r="T521" i="21"/>
  <c r="U521" i="21"/>
  <c r="W519" i="21"/>
  <c r="S523" i="21"/>
  <c r="W521" i="21"/>
  <c r="N557" i="21"/>
  <c r="Q545" i="21"/>
  <c r="T523" i="21"/>
  <c r="T515" i="21"/>
  <c r="W525" i="21"/>
  <c r="R525" i="21"/>
  <c r="B46" i="22"/>
  <c r="N45" i="22"/>
  <c r="M45" i="22"/>
  <c r="A194" i="21"/>
  <c r="C190" i="21"/>
  <c r="S96" i="21"/>
  <c r="T522" i="21"/>
  <c r="S522" i="21"/>
  <c r="Q534" i="21"/>
  <c r="N546" i="21"/>
  <c r="W522" i="21"/>
  <c r="S520" i="21"/>
  <c r="U520" i="21"/>
  <c r="R520" i="21"/>
  <c r="W512" i="21"/>
  <c r="V512" i="21"/>
  <c r="T512" i="21"/>
  <c r="U512" i="21"/>
  <c r="Q512" i="21"/>
  <c r="R512" i="21"/>
  <c r="N524" i="21"/>
  <c r="S512" i="21"/>
  <c r="N567" i="21"/>
  <c r="Q555" i="21"/>
  <c r="C45" i="10"/>
  <c r="C46" i="7"/>
  <c r="N561" i="21"/>
  <c r="Q549" i="21"/>
  <c r="T525" i="21"/>
  <c r="N564" i="21"/>
  <c r="Q552" i="21"/>
  <c r="N568" i="21"/>
  <c r="Q556" i="21"/>
  <c r="V523" i="21"/>
  <c r="Q563" i="21"/>
  <c r="A192" i="21"/>
  <c r="C188" i="21"/>
  <c r="U533" i="21"/>
  <c r="T533" i="21"/>
  <c r="R533" i="21"/>
  <c r="V533" i="21"/>
  <c r="S521" i="21"/>
  <c r="B46" i="7"/>
  <c r="N45" i="7"/>
  <c r="M45" i="7"/>
  <c r="B45" i="10"/>
  <c r="E45" i="10"/>
  <c r="E44" i="10"/>
  <c r="F44" i="10"/>
  <c r="S519" i="21"/>
  <c r="R531" i="21"/>
  <c r="U531" i="21"/>
  <c r="W535" i="21"/>
  <c r="Q559" i="21"/>
  <c r="W523" i="21"/>
  <c r="R527" i="21"/>
  <c r="F45" i="10"/>
  <c r="B46" i="10"/>
  <c r="B47" i="7"/>
  <c r="N46" i="7"/>
  <c r="M46" i="7"/>
  <c r="S532" i="21"/>
  <c r="W532" i="21"/>
  <c r="R528" i="21"/>
  <c r="Q568" i="21"/>
  <c r="T528" i="21"/>
  <c r="U537" i="21"/>
  <c r="W524" i="21"/>
  <c r="V524" i="21"/>
  <c r="T524" i="21"/>
  <c r="U524" i="21"/>
  <c r="Q524" i="21"/>
  <c r="N536" i="21"/>
  <c r="S524" i="21"/>
  <c r="R524" i="21"/>
  <c r="Q546" i="21"/>
  <c r="N558" i="21"/>
  <c r="S534" i="21"/>
  <c r="R534" i="21"/>
  <c r="V534" i="21"/>
  <c r="A198" i="21"/>
  <c r="C198" i="21"/>
  <c r="C194" i="21"/>
  <c r="U528" i="21"/>
  <c r="U527" i="21"/>
  <c r="T531" i="21"/>
  <c r="W533" i="21"/>
  <c r="Q557" i="21"/>
  <c r="N569" i="21"/>
  <c r="U535" i="21"/>
  <c r="S531" i="21"/>
  <c r="V527" i="21"/>
  <c r="Q541" i="21"/>
  <c r="N553" i="21"/>
  <c r="S529" i="21"/>
  <c r="R529" i="21"/>
  <c r="V529" i="21"/>
  <c r="U530" i="21"/>
  <c r="Q542" i="21"/>
  <c r="N554" i="21"/>
  <c r="R530" i="21"/>
  <c r="V530" i="21"/>
  <c r="W526" i="21"/>
  <c r="V526" i="21"/>
  <c r="T526" i="21"/>
  <c r="U526" i="21"/>
  <c r="Q526" i="21"/>
  <c r="R526" i="21"/>
  <c r="N538" i="21"/>
  <c r="S526" i="21"/>
  <c r="V537" i="21"/>
  <c r="D47" i="7"/>
  <c r="D46" i="10"/>
  <c r="A196" i="21"/>
  <c r="C196" i="21"/>
  <c r="C192" i="21"/>
  <c r="W563" i="21"/>
  <c r="U532" i="21"/>
  <c r="T556" i="21"/>
  <c r="V556" i="21"/>
  <c r="V532" i="21"/>
  <c r="W540" i="21"/>
  <c r="W564" i="21"/>
  <c r="V564" i="21"/>
  <c r="U564" i="21"/>
  <c r="Q564" i="21"/>
  <c r="T564" i="21"/>
  <c r="W552" i="21"/>
  <c r="W528" i="21"/>
  <c r="W537" i="21"/>
  <c r="W561" i="21"/>
  <c r="V561" i="21"/>
  <c r="T561" i="21"/>
  <c r="Q561" i="21"/>
  <c r="U561" i="21"/>
  <c r="W549" i="21"/>
  <c r="C47" i="7"/>
  <c r="C46" i="10"/>
  <c r="W543" i="21"/>
  <c r="T555" i="21"/>
  <c r="W567" i="21"/>
  <c r="V567" i="21"/>
  <c r="T567" i="21"/>
  <c r="Q567" i="21"/>
  <c r="U567" i="21"/>
  <c r="W555" i="21"/>
  <c r="U534" i="21"/>
  <c r="T534" i="21"/>
  <c r="W534" i="21"/>
  <c r="T532" i="21"/>
  <c r="B47" i="22"/>
  <c r="N46" i="22"/>
  <c r="M46" i="22"/>
  <c r="V528" i="21"/>
  <c r="T535" i="21"/>
  <c r="U547" i="21"/>
  <c r="V531" i="21"/>
  <c r="T545" i="21"/>
  <c r="U545" i="21"/>
  <c r="V545" i="21"/>
  <c r="S533" i="21"/>
  <c r="T527" i="21"/>
  <c r="W531" i="21"/>
  <c r="V535" i="21"/>
  <c r="V551" i="21"/>
  <c r="T551" i="21"/>
  <c r="U529" i="21"/>
  <c r="T529" i="21"/>
  <c r="W529" i="21"/>
  <c r="S530" i="21"/>
  <c r="T530" i="21"/>
  <c r="W530" i="21"/>
  <c r="T544" i="21"/>
  <c r="R532" i="21"/>
  <c r="S528" i="21"/>
  <c r="T540" i="21"/>
  <c r="T537" i="21"/>
  <c r="U543" i="21"/>
  <c r="S527" i="21"/>
  <c r="B48" i="22"/>
  <c r="N47" i="22"/>
  <c r="M47" i="22"/>
  <c r="C48" i="7"/>
  <c r="C47" i="10"/>
  <c r="U556" i="21"/>
  <c r="T543" i="21"/>
  <c r="W538" i="21"/>
  <c r="V538" i="21"/>
  <c r="N550" i="21"/>
  <c r="U538" i="21"/>
  <c r="Q538" i="21"/>
  <c r="T538" i="21"/>
  <c r="W544" i="21"/>
  <c r="U542" i="21"/>
  <c r="T542" i="21"/>
  <c r="W542" i="21"/>
  <c r="U541" i="21"/>
  <c r="T541" i="21"/>
  <c r="W541" i="21"/>
  <c r="T539" i="21"/>
  <c r="W545" i="21"/>
  <c r="U557" i="21"/>
  <c r="T557" i="21"/>
  <c r="W557" i="21"/>
  <c r="V547" i="21"/>
  <c r="V539" i="21"/>
  <c r="W558" i="21"/>
  <c r="V558" i="21"/>
  <c r="N570" i="21"/>
  <c r="U558" i="21"/>
  <c r="Q558" i="21"/>
  <c r="T558" i="21"/>
  <c r="V546" i="21"/>
  <c r="W536" i="21"/>
  <c r="V536" i="21"/>
  <c r="N548" i="21"/>
  <c r="U536" i="21"/>
  <c r="Q536" i="21"/>
  <c r="T536" i="21"/>
  <c r="V555" i="21"/>
  <c r="U549" i="21"/>
  <c r="U540" i="21"/>
  <c r="U552" i="21"/>
  <c r="U568" i="21"/>
  <c r="W568" i="21"/>
  <c r="B47" i="10"/>
  <c r="N47" i="7"/>
  <c r="M47" i="7"/>
  <c r="B48" i="7"/>
  <c r="W539" i="21"/>
  <c r="V563" i="21"/>
  <c r="T563" i="21"/>
  <c r="W551" i="21"/>
  <c r="V559" i="21"/>
  <c r="W559" i="21"/>
  <c r="T559" i="21"/>
  <c r="U559" i="21"/>
  <c r="W547" i="21"/>
  <c r="U539" i="21"/>
  <c r="D48" i="7"/>
  <c r="D47" i="10"/>
  <c r="V543" i="21"/>
  <c r="V540" i="21"/>
  <c r="U544" i="21"/>
  <c r="W554" i="21"/>
  <c r="V554" i="21"/>
  <c r="N566" i="21"/>
  <c r="U554" i="21"/>
  <c r="Q554" i="21"/>
  <c r="T554" i="21"/>
  <c r="V542" i="21"/>
  <c r="W553" i="21"/>
  <c r="V553" i="21"/>
  <c r="N565" i="21"/>
  <c r="U553" i="21"/>
  <c r="Q553" i="21"/>
  <c r="T553" i="21"/>
  <c r="V541" i="21"/>
  <c r="U551" i="21"/>
  <c r="W569" i="21"/>
  <c r="V569" i="21"/>
  <c r="U569" i="21"/>
  <c r="Q569" i="21"/>
  <c r="T569" i="21"/>
  <c r="V557" i="21"/>
  <c r="T547" i="21"/>
  <c r="W575" i="21"/>
  <c r="W578" i="21"/>
  <c r="T580" i="21"/>
  <c r="V571" i="21"/>
  <c r="T579" i="21"/>
  <c r="V577" i="21"/>
  <c r="V581" i="21"/>
  <c r="T575" i="21"/>
  <c r="W573" i="21"/>
  <c r="T582" i="21"/>
  <c r="T576" i="21"/>
  <c r="V572" i="21"/>
  <c r="T573" i="21"/>
  <c r="W572" i="21"/>
  <c r="W581" i="21"/>
  <c r="T578" i="21"/>
  <c r="W574" i="21"/>
  <c r="T574" i="21"/>
  <c r="V574" i="21"/>
  <c r="V579" i="21"/>
  <c r="T581" i="21"/>
  <c r="V575" i="21"/>
  <c r="T571" i="21"/>
  <c r="W571" i="21"/>
  <c r="W577" i="21"/>
  <c r="W582" i="21"/>
  <c r="V573" i="21"/>
  <c r="V582" i="21"/>
  <c r="W580" i="21"/>
  <c r="W576" i="21"/>
  <c r="W579" i="21"/>
  <c r="V578" i="21"/>
  <c r="V580" i="21"/>
  <c r="V576" i="21"/>
  <c r="T572" i="21"/>
  <c r="T577" i="21"/>
  <c r="W259" i="21"/>
  <c r="V280" i="21"/>
  <c r="U431" i="21"/>
  <c r="W527" i="21"/>
  <c r="U546" i="21"/>
  <c r="T546" i="21"/>
  <c r="W546" i="21"/>
  <c r="U555" i="21"/>
  <c r="V549" i="21"/>
  <c r="T549" i="21"/>
  <c r="V552" i="21"/>
  <c r="T552" i="21"/>
  <c r="W556" i="21"/>
  <c r="T568" i="21"/>
  <c r="V568" i="21"/>
  <c r="V544" i="21"/>
  <c r="U563" i="21"/>
  <c r="E46" i="10"/>
  <c r="F46" i="10"/>
  <c r="W565" i="21"/>
  <c r="V565" i="21"/>
  <c r="T565" i="21"/>
  <c r="Q565" i="21"/>
  <c r="U565" i="21"/>
  <c r="W566" i="21"/>
  <c r="V566" i="21"/>
  <c r="U566" i="21"/>
  <c r="Q566" i="21"/>
  <c r="T566" i="21"/>
  <c r="W570" i="21"/>
  <c r="V570" i="21"/>
  <c r="T570" i="21"/>
  <c r="Q570" i="21"/>
  <c r="U570" i="21"/>
  <c r="W550" i="21"/>
  <c r="V550" i="21"/>
  <c r="T550" i="21"/>
  <c r="Q550" i="21"/>
  <c r="U550" i="21"/>
  <c r="N562" i="21"/>
  <c r="C49" i="7"/>
  <c r="C49" i="10"/>
  <c r="C48" i="10"/>
  <c r="D49" i="7"/>
  <c r="D49" i="10"/>
  <c r="D48" i="10"/>
  <c r="B49" i="7"/>
  <c r="B48" i="10"/>
  <c r="E48" i="10"/>
  <c r="N48" i="7"/>
  <c r="M48" i="7"/>
  <c r="E47" i="10"/>
  <c r="F47" i="10"/>
  <c r="W548" i="21"/>
  <c r="V548" i="21"/>
  <c r="T548" i="21"/>
  <c r="Q548" i="21"/>
  <c r="U548" i="21"/>
  <c r="N560" i="21"/>
  <c r="B49" i="22"/>
  <c r="N49" i="22"/>
  <c r="M49" i="22"/>
  <c r="N48" i="22"/>
  <c r="M48" i="22"/>
  <c r="B49" i="10"/>
  <c r="E49" i="10"/>
  <c r="F49" i="10"/>
  <c r="N49" i="7"/>
  <c r="M49" i="7"/>
  <c r="W560" i="21"/>
  <c r="V560" i="21"/>
  <c r="U560" i="21"/>
  <c r="T560" i="21"/>
  <c r="Q560" i="21"/>
  <c r="F48" i="10"/>
  <c r="W562" i="21"/>
  <c r="V562" i="21"/>
  <c r="T562" i="21"/>
  <c r="Q562" i="21"/>
  <c r="U562" i="21"/>
  <c r="B48" i="47" l="1"/>
  <c r="N48" i="46"/>
  <c r="M48" i="46" s="1"/>
  <c r="D48" i="47"/>
  <c r="D49" i="46"/>
  <c r="E47" i="47"/>
  <c r="F47" i="47" s="1"/>
  <c r="G49" i="45"/>
  <c r="G49" i="46" s="1"/>
  <c r="E49" i="45"/>
  <c r="E49" i="46" s="1"/>
  <c r="B49" i="45"/>
  <c r="B49" i="46" s="1"/>
  <c r="F49" i="45"/>
  <c r="F49" i="46" s="1"/>
  <c r="C48" i="47"/>
  <c r="C49" i="46"/>
  <c r="C49" i="47" s="1"/>
  <c r="L566" i="28"/>
  <c r="O554" i="28"/>
  <c r="D48" i="32"/>
  <c r="O557" i="28"/>
  <c r="L569" i="28"/>
  <c r="S527" i="28"/>
  <c r="R533" i="28"/>
  <c r="R525" i="28"/>
  <c r="R527" i="28"/>
  <c r="R524" i="28"/>
  <c r="S526" i="28"/>
  <c r="S523" i="28"/>
  <c r="P523" i="28"/>
  <c r="P527" i="28"/>
  <c r="P526" i="28"/>
  <c r="R523" i="28"/>
  <c r="Q533" i="28"/>
  <c r="Q527" i="28"/>
  <c r="Q530" i="28"/>
  <c r="R530" i="28"/>
  <c r="P524" i="28"/>
  <c r="Q524" i="28"/>
  <c r="P525" i="28"/>
  <c r="S532" i="28"/>
  <c r="S524" i="28"/>
  <c r="Q523" i="28"/>
  <c r="S530" i="28"/>
  <c r="P530" i="28"/>
  <c r="Q532" i="28"/>
  <c r="R532" i="28"/>
  <c r="S525" i="28"/>
  <c r="Q525" i="28"/>
  <c r="P532" i="28"/>
  <c r="R544" i="28"/>
  <c r="O563" i="28"/>
  <c r="Q534" i="28"/>
  <c r="C46" i="33"/>
  <c r="E47" i="32"/>
  <c r="S541" i="28"/>
  <c r="O541" i="28"/>
  <c r="R541" i="28"/>
  <c r="L553" i="28"/>
  <c r="Q529" i="28"/>
  <c r="S542" i="28"/>
  <c r="Q46" i="32"/>
  <c r="V46" i="32" s="1"/>
  <c r="P528" i="28"/>
  <c r="S528" i="28"/>
  <c r="P531" i="28"/>
  <c r="S531" i="28"/>
  <c r="R545" i="28"/>
  <c r="A195" i="28"/>
  <c r="C195" i="28" s="1"/>
  <c r="R582" i="28" s="1"/>
  <c r="C191" i="28"/>
  <c r="R554" i="28" s="1"/>
  <c r="S544" i="28"/>
  <c r="O561" i="28"/>
  <c r="E45" i="33"/>
  <c r="F45" i="33" s="1"/>
  <c r="S533" i="28"/>
  <c r="S547" i="28"/>
  <c r="O547" i="28"/>
  <c r="L559" i="28"/>
  <c r="R534" i="28"/>
  <c r="R529" i="28"/>
  <c r="R571" i="28"/>
  <c r="R575" i="28"/>
  <c r="R546" i="28"/>
  <c r="R528" i="28"/>
  <c r="Q528" i="28"/>
  <c r="R531" i="28"/>
  <c r="Q531" i="28"/>
  <c r="S551" i="28"/>
  <c r="P533" i="28"/>
  <c r="R526" i="28"/>
  <c r="S538" i="28"/>
  <c r="R580" i="28"/>
  <c r="R581" i="28"/>
  <c r="R578" i="28"/>
  <c r="R542" i="28"/>
  <c r="L570" i="28"/>
  <c r="O558" i="28"/>
  <c r="S558" i="28"/>
  <c r="R558" i="28"/>
  <c r="R537" i="28"/>
  <c r="O540" i="28"/>
  <c r="S540" i="28"/>
  <c r="R540" i="28"/>
  <c r="L552" i="28"/>
  <c r="S534" i="28"/>
  <c r="S543" i="28"/>
  <c r="O543" i="28"/>
  <c r="L555" i="28"/>
  <c r="R543" i="28"/>
  <c r="R536" i="28"/>
  <c r="R562" i="28"/>
  <c r="O562" i="28"/>
  <c r="S562" i="28"/>
  <c r="S545" i="28"/>
  <c r="L568" i="28"/>
  <c r="O556" i="28"/>
  <c r="S556" i="28"/>
  <c r="R556" i="28"/>
  <c r="R551" i="28"/>
  <c r="S549" i="28"/>
  <c r="B46" i="33"/>
  <c r="C47" i="32"/>
  <c r="Q47" i="32" s="1"/>
  <c r="T46" i="32"/>
  <c r="Q526" i="28"/>
  <c r="S560" i="28"/>
  <c r="S535" i="28"/>
  <c r="B49" i="47" l="1"/>
  <c r="N49" i="46"/>
  <c r="M49" i="46" s="1"/>
  <c r="D49" i="47"/>
  <c r="E48" i="47"/>
  <c r="F48" i="47" s="1"/>
  <c r="P47" i="32"/>
  <c r="D47" i="33" s="1"/>
  <c r="Y47" i="32"/>
  <c r="AB47" i="32"/>
  <c r="AC47" i="32"/>
  <c r="AA47" i="32"/>
  <c r="W47" i="32"/>
  <c r="X47" i="32"/>
  <c r="Z47" i="32"/>
  <c r="U47" i="32"/>
  <c r="J432" i="24"/>
  <c r="J99" i="24"/>
  <c r="J443" i="24"/>
  <c r="J424" i="24"/>
  <c r="J435" i="24"/>
  <c r="J167" i="24"/>
  <c r="J445" i="24"/>
  <c r="J441" i="24"/>
  <c r="J166" i="24"/>
  <c r="J289" i="24"/>
  <c r="J228" i="24"/>
  <c r="J186" i="24"/>
  <c r="J357" i="24"/>
  <c r="J158" i="24"/>
  <c r="J384" i="24"/>
  <c r="J213" i="24"/>
  <c r="J152" i="24"/>
  <c r="J235" i="24"/>
  <c r="J195" i="24"/>
  <c r="J327" i="24"/>
  <c r="J89" i="24"/>
  <c r="J307" i="24"/>
  <c r="J236" i="24"/>
  <c r="J128" i="24"/>
  <c r="J344" i="24"/>
  <c r="J405" i="24"/>
  <c r="J110" i="24"/>
  <c r="J95" i="24"/>
  <c r="J301" i="24"/>
  <c r="J368" i="24"/>
  <c r="J275" i="24"/>
  <c r="J383" i="24"/>
  <c r="J389" i="24"/>
  <c r="J333" i="24"/>
  <c r="J243" i="24"/>
  <c r="J179" i="24"/>
  <c r="J415" i="24"/>
  <c r="J229" i="24"/>
  <c r="J376" i="24"/>
  <c r="J381" i="24"/>
  <c r="J271" i="24"/>
  <c r="J341" i="24"/>
  <c r="J232" i="24"/>
  <c r="J379" i="24"/>
  <c r="J319" i="24"/>
  <c r="J292" i="24"/>
  <c r="J269" i="24"/>
  <c r="J249" i="24"/>
  <c r="J421" i="24"/>
  <c r="J388" i="24"/>
  <c r="J355" i="24"/>
  <c r="J431" i="24"/>
  <c r="J438" i="24"/>
  <c r="J193" i="24"/>
  <c r="J163" i="24"/>
  <c r="J312" i="24"/>
  <c r="J391" i="24"/>
  <c r="J143" i="24"/>
  <c r="J197" i="24"/>
  <c r="J127" i="24"/>
  <c r="J248" i="24"/>
  <c r="J200" i="24"/>
  <c r="J337" i="24"/>
  <c r="J276" i="24"/>
  <c r="J311" i="24"/>
  <c r="J231" i="24"/>
  <c r="J159" i="24"/>
  <c r="J146" i="24"/>
  <c r="J217" i="24"/>
  <c r="J126" i="24"/>
  <c r="J411" i="24"/>
  <c r="J225" i="24"/>
  <c r="J397" i="24"/>
  <c r="J429" i="24"/>
  <c r="J223" i="24"/>
  <c r="J131" i="24"/>
  <c r="J115" i="24"/>
  <c r="J84" i="24"/>
  <c r="J91" i="24"/>
  <c r="J104" i="24"/>
  <c r="J320" i="24"/>
  <c r="J442" i="24"/>
  <c r="J348" i="24"/>
  <c r="J296" i="24"/>
  <c r="J205" i="24"/>
  <c r="J430" i="24"/>
  <c r="J268" i="24"/>
  <c r="J155" i="24"/>
  <c r="J400" i="24"/>
  <c r="J267" i="24"/>
  <c r="J436" i="24"/>
  <c r="J237" i="24"/>
  <c r="J80" i="24"/>
  <c r="J96" i="24"/>
  <c r="J336" i="24"/>
  <c r="J364" i="24"/>
  <c r="J315" i="24"/>
  <c r="J324" i="24"/>
  <c r="J183" i="24"/>
  <c r="J82" i="24"/>
  <c r="J396" i="24"/>
  <c r="J281" i="24"/>
  <c r="J122" i="24"/>
  <c r="J295" i="24"/>
  <c r="J114" i="24"/>
  <c r="J272" i="24"/>
  <c r="J300" i="24"/>
  <c r="J123" i="24"/>
  <c r="J395" i="24"/>
  <c r="J253" i="24"/>
  <c r="J74" i="24"/>
  <c r="J233" i="24"/>
  <c r="J412" i="24"/>
  <c r="J257" i="24"/>
  <c r="J369" i="24"/>
  <c r="J365" i="24"/>
  <c r="J339" i="24"/>
  <c r="J332" i="24"/>
  <c r="J130" i="24"/>
  <c r="J293" i="24"/>
  <c r="J192" i="24"/>
  <c r="J273" i="24"/>
  <c r="J212" i="24"/>
  <c r="J247" i="24"/>
  <c r="J144" i="24"/>
  <c r="J335" i="24"/>
  <c r="J154" i="24"/>
  <c r="J280" i="24"/>
  <c r="J409" i="24"/>
  <c r="J263" i="24"/>
  <c r="J299" i="24"/>
  <c r="J120" i="24"/>
  <c r="J404" i="24"/>
  <c r="J188" i="24"/>
  <c r="J305" i="24"/>
  <c r="J79" i="24"/>
  <c r="J419" i="24"/>
  <c r="J361" i="24"/>
  <c r="J385" i="24"/>
  <c r="J175" i="24"/>
  <c r="J304" i="24"/>
  <c r="J211" i="24"/>
  <c r="J345" i="24"/>
  <c r="J408" i="24"/>
  <c r="J164" i="24"/>
  <c r="J170" i="24"/>
  <c r="J426" i="24"/>
  <c r="J425" i="24"/>
  <c r="J401" i="24"/>
  <c r="J340" i="24"/>
  <c r="J375" i="24"/>
  <c r="J359" i="24"/>
  <c r="J444" i="24"/>
  <c r="J277" i="24"/>
  <c r="J437" i="24"/>
  <c r="J321" i="24"/>
  <c r="J142" i="24"/>
  <c r="J446" i="24"/>
  <c r="J216" i="24"/>
  <c r="J240" i="24"/>
  <c r="J148" i="24"/>
  <c r="J177" i="24"/>
  <c r="J371" i="24"/>
  <c r="J287" i="24"/>
  <c r="J449" i="24"/>
  <c r="J260" i="24"/>
  <c r="J100" i="24"/>
  <c r="J291" i="24"/>
  <c r="J399" i="24"/>
  <c r="J360" i="24"/>
  <c r="J251" i="24"/>
  <c r="J439" i="24"/>
  <c r="J112" i="24"/>
  <c r="J198" i="24"/>
  <c r="J420" i="24"/>
  <c r="J203" i="24"/>
  <c r="J377" i="24"/>
  <c r="J116" i="24"/>
  <c r="J427" i="24"/>
  <c r="J331" i="24"/>
  <c r="J261" i="24"/>
  <c r="J363" i="24"/>
  <c r="J227" i="24"/>
  <c r="J139" i="24"/>
  <c r="J138" i="24"/>
  <c r="J313" i="24"/>
  <c r="J209" i="24"/>
  <c r="J256" i="24"/>
  <c r="J284" i="24"/>
  <c r="J165" i="24"/>
  <c r="J106" i="24"/>
  <c r="J434" i="24"/>
  <c r="J325" i="24"/>
  <c r="J184" i="24"/>
  <c r="J94" i="24"/>
  <c r="J98" i="24"/>
  <c r="J83" i="24"/>
  <c r="J351" i="24"/>
  <c r="J180" i="24"/>
  <c r="J433" i="24"/>
  <c r="J317" i="24"/>
  <c r="J297" i="24"/>
  <c r="J220" i="24"/>
  <c r="J199" i="24"/>
  <c r="J255" i="24"/>
  <c r="J202" i="24"/>
  <c r="J403" i="24"/>
  <c r="J187" i="24"/>
  <c r="J246" i="24"/>
  <c r="J150" i="24"/>
  <c r="J458" i="24"/>
  <c r="J454" i="24"/>
  <c r="J306" i="24"/>
  <c r="J350" i="24"/>
  <c r="J214" i="24"/>
  <c r="J328" i="24"/>
  <c r="J440" i="24"/>
  <c r="J352" i="24"/>
  <c r="J347" i="24"/>
  <c r="J172" i="24"/>
  <c r="J373" i="24"/>
  <c r="J204" i="24"/>
  <c r="J349" i="24"/>
  <c r="J323" i="24"/>
  <c r="J218" i="24"/>
  <c r="J423" i="24"/>
  <c r="J279" i="24"/>
  <c r="J370" i="24"/>
  <c r="J469" i="24"/>
  <c r="J169" i="24"/>
  <c r="J451" i="24"/>
  <c r="J282" i="24"/>
  <c r="J174" i="24"/>
  <c r="J145" i="24"/>
  <c r="J450" i="24"/>
  <c r="J362" i="24"/>
  <c r="J133" i="24"/>
  <c r="J258" i="24"/>
  <c r="J201" i="24"/>
  <c r="J156" i="24"/>
  <c r="J241" i="24"/>
  <c r="J117" i="24"/>
  <c r="J448" i="24"/>
  <c r="J322" i="24"/>
  <c r="J135" i="24"/>
  <c r="J161" i="24"/>
  <c r="J137" i="24"/>
  <c r="J124" i="24"/>
  <c r="J283" i="24"/>
  <c r="J245" i="24"/>
  <c r="J207" i="24"/>
  <c r="J221" i="24"/>
  <c r="J417" i="24"/>
  <c r="J392" i="24"/>
  <c r="J191" i="24"/>
  <c r="J88" i="24"/>
  <c r="J285" i="24"/>
  <c r="J316" i="24"/>
  <c r="J259" i="24"/>
  <c r="J181" i="24"/>
  <c r="J264" i="24"/>
  <c r="J380" i="24"/>
  <c r="J288" i="24"/>
  <c r="J140" i="24"/>
  <c r="J90" i="24"/>
  <c r="J160" i="24"/>
  <c r="J414" i="24"/>
  <c r="J466" i="24"/>
  <c r="J378" i="24"/>
  <c r="J125" i="24"/>
  <c r="J109" i="24"/>
  <c r="J226" i="24"/>
  <c r="J134" i="24"/>
  <c r="J308" i="24"/>
  <c r="J206" i="24"/>
  <c r="J222" i="24"/>
  <c r="J162" i="24"/>
  <c r="J302" i="24"/>
  <c r="J153" i="24"/>
  <c r="J182" i="24"/>
  <c r="J343" i="24"/>
  <c r="J242" i="24"/>
  <c r="J171" i="24"/>
  <c r="J366" i="24"/>
  <c r="J250" i="24"/>
  <c r="J410" i="24"/>
  <c r="J390" i="24"/>
  <c r="J314" i="24"/>
  <c r="J107" i="24"/>
  <c r="J136" i="24"/>
  <c r="J393" i="24"/>
  <c r="J252" i="24"/>
  <c r="J168" i="24"/>
  <c r="J265" i="24"/>
  <c r="J224" i="24"/>
  <c r="J457" i="24"/>
  <c r="J303" i="24"/>
  <c r="J329" i="24"/>
  <c r="J413" i="24"/>
  <c r="J418" i="24"/>
  <c r="J334" i="24"/>
  <c r="J372" i="24"/>
  <c r="J129" i="24"/>
  <c r="J141" i="24"/>
  <c r="J108" i="24"/>
  <c r="J238" i="24"/>
  <c r="J189" i="24"/>
  <c r="J398" i="24"/>
  <c r="J262" i="24"/>
  <c r="J87" i="24"/>
  <c r="J342" i="24"/>
  <c r="J97" i="24"/>
  <c r="J346" i="24"/>
  <c r="J173" i="24"/>
  <c r="J103" i="24"/>
  <c r="J286" i="24"/>
  <c r="J406" i="24"/>
  <c r="J354" i="24"/>
  <c r="J270" i="24"/>
  <c r="J407" i="24"/>
  <c r="J234" i="24"/>
  <c r="J386" i="24"/>
  <c r="J353" i="24"/>
  <c r="J367" i="24"/>
  <c r="J387" i="24"/>
  <c r="J356" i="24"/>
  <c r="J309" i="24"/>
  <c r="J194" i="24"/>
  <c r="J416" i="24"/>
  <c r="J111" i="24"/>
  <c r="J239" i="24"/>
  <c r="J147" i="24"/>
  <c r="J132" i="24"/>
  <c r="J219" i="24"/>
  <c r="J178" i="24"/>
  <c r="J208" i="24"/>
  <c r="J310" i="24"/>
  <c r="J244" i="24"/>
  <c r="J298" i="24"/>
  <c r="J278" i="24"/>
  <c r="J151" i="24"/>
  <c r="J157" i="24"/>
  <c r="J374" i="24"/>
  <c r="J119" i="24"/>
  <c r="J290" i="24"/>
  <c r="J190" i="24"/>
  <c r="J215" i="24"/>
  <c r="J326" i="24"/>
  <c r="J294" i="24"/>
  <c r="J453" i="24"/>
  <c r="J402" i="24"/>
  <c r="J382" i="24"/>
  <c r="J452" i="24"/>
  <c r="J101" i="24"/>
  <c r="J102" i="24"/>
  <c r="J464" i="24"/>
  <c r="J254" i="24"/>
  <c r="J185" i="24"/>
  <c r="J330" i="24"/>
  <c r="J428" i="24"/>
  <c r="J266" i="24"/>
  <c r="J318" i="24"/>
  <c r="J274" i="24"/>
  <c r="J456" i="24"/>
  <c r="J149" i="24"/>
  <c r="J394" i="24"/>
  <c r="J210" i="24"/>
  <c r="J196" i="24"/>
  <c r="J422" i="24"/>
  <c r="J105" i="24"/>
  <c r="J176" i="24"/>
  <c r="J121" i="24"/>
  <c r="J465" i="24"/>
  <c r="J455" i="24"/>
  <c r="J467" i="24"/>
  <c r="J461" i="24"/>
  <c r="J118" i="24"/>
  <c r="J230" i="24"/>
  <c r="J338" i="24"/>
  <c r="J447" i="24"/>
  <c r="J358" i="24"/>
  <c r="J113" i="24"/>
  <c r="J462" i="24"/>
  <c r="J481" i="24"/>
  <c r="J478" i="24"/>
  <c r="J459" i="24"/>
  <c r="J470" i="24"/>
  <c r="J463" i="24"/>
  <c r="J473" i="24"/>
  <c r="J493" i="24"/>
  <c r="J479" i="24"/>
  <c r="J460" i="24"/>
  <c r="J468" i="24"/>
  <c r="J489" i="24"/>
  <c r="J501" i="24"/>
  <c r="J475" i="24"/>
  <c r="J474" i="24"/>
  <c r="J480" i="24"/>
  <c r="J490" i="24"/>
  <c r="J500" i="24"/>
  <c r="J482" i="24"/>
  <c r="J476" i="24"/>
  <c r="J472" i="24"/>
  <c r="J477" i="24"/>
  <c r="J485" i="24"/>
  <c r="J488" i="24"/>
  <c r="J483" i="24"/>
  <c r="J516" i="24"/>
  <c r="J497" i="24"/>
  <c r="J502" i="24"/>
  <c r="J492" i="24"/>
  <c r="J498" i="24"/>
  <c r="J505" i="24"/>
  <c r="J487" i="24"/>
  <c r="J512" i="24"/>
  <c r="J486" i="24"/>
  <c r="J471" i="24"/>
  <c r="J506" i="24"/>
  <c r="J508" i="24"/>
  <c r="J503" i="24"/>
  <c r="J491" i="24"/>
  <c r="J484" i="24"/>
  <c r="J522" i="24"/>
  <c r="J496" i="24"/>
  <c r="J537" i="24"/>
  <c r="J499" i="24"/>
  <c r="J509" i="24"/>
  <c r="J510" i="24"/>
  <c r="J518" i="24"/>
  <c r="J495" i="24"/>
  <c r="J494" i="24"/>
  <c r="J529" i="24"/>
  <c r="J511" i="24"/>
  <c r="J514" i="24"/>
  <c r="J526" i="24"/>
  <c r="J519" i="24"/>
  <c r="J513" i="24"/>
  <c r="J507" i="24"/>
  <c r="J521" i="24"/>
  <c r="J504" i="24"/>
  <c r="J517" i="24"/>
  <c r="J524" i="24"/>
  <c r="J515" i="24"/>
  <c r="J520" i="24"/>
  <c r="J532" i="24"/>
  <c r="J523" i="24"/>
  <c r="J538" i="24"/>
  <c r="J541" i="24"/>
  <c r="J527" i="24"/>
  <c r="J528" i="24"/>
  <c r="J525" i="24"/>
  <c r="J531" i="24"/>
  <c r="J540" i="24"/>
  <c r="J542" i="24"/>
  <c r="J535" i="24"/>
  <c r="J539" i="24"/>
  <c r="J546" i="24"/>
  <c r="J536" i="24"/>
  <c r="S555" i="28"/>
  <c r="O555" i="28"/>
  <c r="L567" i="28"/>
  <c r="R555" i="28"/>
  <c r="L564" i="28"/>
  <c r="O552" i="28"/>
  <c r="S552" i="28"/>
  <c r="R552" i="28"/>
  <c r="R570" i="28"/>
  <c r="O570" i="28"/>
  <c r="S570" i="28"/>
  <c r="R574" i="28"/>
  <c r="S559" i="28"/>
  <c r="O559" i="28"/>
  <c r="R559" i="28"/>
  <c r="S550" i="28"/>
  <c r="R576" i="28"/>
  <c r="C47" i="33"/>
  <c r="E48" i="32"/>
  <c r="V47" i="32"/>
  <c r="R538" i="28"/>
  <c r="J533" i="24" s="1"/>
  <c r="R539" i="28"/>
  <c r="J534" i="24" s="1"/>
  <c r="S557" i="28"/>
  <c r="R568" i="28"/>
  <c r="O568" i="28"/>
  <c r="S568" i="28"/>
  <c r="R561" i="28"/>
  <c r="R550" i="28"/>
  <c r="J545" i="24" s="1"/>
  <c r="S546" i="28"/>
  <c r="R573" i="28"/>
  <c r="R577" i="28"/>
  <c r="R579" i="28"/>
  <c r="P46" i="32"/>
  <c r="D46" i="33" s="1"/>
  <c r="AB46" i="32"/>
  <c r="W46" i="32"/>
  <c r="X46" i="32"/>
  <c r="AA46" i="32"/>
  <c r="Y46" i="32"/>
  <c r="AC46" i="32"/>
  <c r="Z46" i="32"/>
  <c r="U46" i="32"/>
  <c r="R572" i="28"/>
  <c r="R560" i="28"/>
  <c r="S563" i="28"/>
  <c r="S537" i="28"/>
  <c r="S548" i="28"/>
  <c r="R557" i="28"/>
  <c r="S554" i="28"/>
  <c r="B47" i="33"/>
  <c r="E47" i="33" s="1"/>
  <c r="C48" i="32"/>
  <c r="T47" i="32"/>
  <c r="R549" i="28"/>
  <c r="J544" i="24" s="1"/>
  <c r="S536" i="28"/>
  <c r="S569" i="28"/>
  <c r="O569" i="28"/>
  <c r="R569" i="28"/>
  <c r="E46" i="33"/>
  <c r="F46" i="33" s="1"/>
  <c r="R547" i="28"/>
  <c r="S561" i="28"/>
  <c r="S553" i="28"/>
  <c r="O553" i="28"/>
  <c r="J550" i="24" s="1"/>
  <c r="R553" i="28"/>
  <c r="L565" i="28"/>
  <c r="R535" i="28"/>
  <c r="J530" i="24" s="1"/>
  <c r="R563" i="28"/>
  <c r="S539" i="28"/>
  <c r="R548" i="28"/>
  <c r="J543" i="24" s="1"/>
  <c r="Q48" i="32"/>
  <c r="D49" i="32"/>
  <c r="R566" i="28"/>
  <c r="O566" i="28"/>
  <c r="S566" i="28"/>
  <c r="E49" i="47" l="1"/>
  <c r="F49" i="47" s="1"/>
  <c r="J555" i="24"/>
  <c r="J554" i="24"/>
  <c r="S565" i="28"/>
  <c r="O565" i="28"/>
  <c r="R565" i="28"/>
  <c r="C48" i="33"/>
  <c r="E49" i="32"/>
  <c r="V48" i="32"/>
  <c r="S567" i="28"/>
  <c r="O567" i="28"/>
  <c r="R567" i="28"/>
  <c r="J551" i="24"/>
  <c r="J557" i="24"/>
  <c r="F47" i="33"/>
  <c r="P48" i="32"/>
  <c r="D48" i="33" s="1"/>
  <c r="AA48" i="32"/>
  <c r="X48" i="32"/>
  <c r="AC48" i="32"/>
  <c r="AB48" i="32"/>
  <c r="W48" i="32"/>
  <c r="Y48" i="32"/>
  <c r="Z48" i="32"/>
  <c r="J552" i="24"/>
  <c r="U48" i="32"/>
  <c r="B48" i="33"/>
  <c r="C49" i="32"/>
  <c r="T48" i="32"/>
  <c r="J547" i="24"/>
  <c r="R564" i="28"/>
  <c r="O564" i="28"/>
  <c r="J566" i="24" s="1"/>
  <c r="S564" i="28"/>
  <c r="J548" i="24"/>
  <c r="J549" i="24"/>
  <c r="J553" i="24"/>
  <c r="J558" i="24"/>
  <c r="J556" i="24"/>
  <c r="J562" i="24"/>
  <c r="J559" i="24"/>
  <c r="J569" i="24"/>
  <c r="Q49" i="32" l="1"/>
  <c r="E48" i="33"/>
  <c r="F48" i="33" s="1"/>
  <c r="P49" i="32"/>
  <c r="D49" i="33" s="1"/>
  <c r="W49" i="32"/>
  <c r="AA49" i="32"/>
  <c r="Y49" i="32"/>
  <c r="AB49" i="32"/>
  <c r="X49" i="32"/>
  <c r="AC49" i="32"/>
  <c r="Z49" i="32"/>
  <c r="U49" i="32"/>
  <c r="J574" i="24"/>
  <c r="J568" i="24"/>
  <c r="J567" i="24"/>
  <c r="J577" i="24"/>
  <c r="J575" i="24"/>
  <c r="J561" i="24"/>
  <c r="J573" i="24"/>
  <c r="J560" i="24"/>
  <c r="J576" i="24"/>
  <c r="B49" i="33"/>
  <c r="T49" i="32"/>
  <c r="J565" i="24"/>
  <c r="J571" i="24"/>
  <c r="J563" i="24"/>
  <c r="J572" i="24"/>
  <c r="J564" i="24"/>
  <c r="C49" i="33"/>
  <c r="V49" i="32"/>
  <c r="J570" i="24"/>
  <c r="E49" i="33" l="1"/>
  <c r="F49" i="33" s="1"/>
</calcChain>
</file>

<file path=xl/sharedStrings.xml><?xml version="1.0" encoding="utf-8"?>
<sst xmlns="http://schemas.openxmlformats.org/spreadsheetml/2006/main" count="732" uniqueCount="209">
  <si>
    <t>Assembly</t>
  </si>
  <si>
    <t>Education</t>
  </si>
  <si>
    <t>Year</t>
  </si>
  <si>
    <t>Heating</t>
  </si>
  <si>
    <t>Cooling</t>
  </si>
  <si>
    <t>WtrHeat</t>
  </si>
  <si>
    <t>Ventilation</t>
  </si>
  <si>
    <t>Cooking</t>
  </si>
  <si>
    <t>O.Lighting</t>
  </si>
  <si>
    <t>I.Lighting</t>
  </si>
  <si>
    <t>Refrig</t>
  </si>
  <si>
    <t>Office</t>
  </si>
  <si>
    <t>Misc</t>
  </si>
  <si>
    <t>Total</t>
  </si>
  <si>
    <t>Heat</t>
  </si>
  <si>
    <t>Cool</t>
  </si>
  <si>
    <t>Vent</t>
  </si>
  <si>
    <t>EWHeat</t>
  </si>
  <si>
    <t>O. Light</t>
  </si>
  <si>
    <t>I.Light</t>
  </si>
  <si>
    <t>Food Sales</t>
  </si>
  <si>
    <t>Lodging</t>
  </si>
  <si>
    <t>Other</t>
  </si>
  <si>
    <t>Base-Yr Utility Employment</t>
  </si>
  <si>
    <t>Building Type</t>
  </si>
  <si>
    <t>Census Region Base-Yr Intensities (kWh / sq ft)</t>
  </si>
  <si>
    <t>Census Region</t>
  </si>
  <si>
    <t>All Buildings</t>
  </si>
  <si>
    <t>Utility Weighted Base-Year Intensity</t>
  </si>
  <si>
    <t>Utility Weighted</t>
  </si>
  <si>
    <t>Weighted End-Use Intensity</t>
  </si>
  <si>
    <t>Base-Yr:  2004</t>
  </si>
  <si>
    <t>2003 CBECS SqFt/Employee</t>
  </si>
  <si>
    <t>Base Year Floor Space (Mil SqFt)</t>
  </si>
  <si>
    <t>Utility Floor Space (SqFt)</t>
  </si>
  <si>
    <t>Weight</t>
  </si>
  <si>
    <t>Base Year Sales (MWh)</t>
  </si>
  <si>
    <t>Food Service</t>
  </si>
  <si>
    <t>Health Care</t>
  </si>
  <si>
    <t>Large Office</t>
  </si>
  <si>
    <t>Small Office</t>
  </si>
  <si>
    <t>Merc/Service</t>
  </si>
  <si>
    <t>Warehouse</t>
  </si>
  <si>
    <t>Sales Adjusted</t>
  </si>
  <si>
    <t>Utility Service Area Employment</t>
  </si>
  <si>
    <t>NonHVAC</t>
  </si>
  <si>
    <t>YEAR</t>
  </si>
  <si>
    <t>%Chg</t>
  </si>
  <si>
    <t>Calculated Sq Footage Adjustment (Sales / EI)</t>
  </si>
  <si>
    <t>Sales Adjusted = Sq Ft Adj * Wt. Energy Intensity</t>
  </si>
  <si>
    <t>Month</t>
  </si>
  <si>
    <t>BillingDays</t>
  </si>
  <si>
    <t>Output</t>
  </si>
  <si>
    <t>HDD</t>
  </si>
  <si>
    <t>CDD</t>
  </si>
  <si>
    <t>KU Real Growth Rates</t>
  </si>
  <si>
    <t>YM</t>
  </si>
  <si>
    <t>How are these derived?</t>
  </si>
  <si>
    <t>KU</t>
  </si>
  <si>
    <t>LG&amp;E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</si>
  <si>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</si>
  <si>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</si>
  <si>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</si>
  <si>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</si>
  <si>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</si>
  <si>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</si>
  <si>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</si>
  <si>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</si>
  <si>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</si>
  <si>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</si>
  <si>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</si>
  <si>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</si>
  <si>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Price:</t>
  </si>
  <si>
    <t>Created on Wed 26 Nov 2008, 9:18 AM EST (15:18 GMT)</t>
  </si>
  <si>
    <t>Unit</t>
  </si>
  <si>
    <t>SeriesType</t>
  </si>
  <si>
    <t>Frequency</t>
  </si>
  <si>
    <t>Start Date</t>
  </si>
  <si>
    <t>End Date</t>
  </si>
  <si>
    <t>Last Update</t>
  </si>
  <si>
    <t>Million 2000$</t>
  </si>
  <si>
    <t>U.S. Regional - 30 Year State Forecast</t>
  </si>
  <si>
    <t>QUARTERLY</t>
  </si>
  <si>
    <t>Million $</t>
  </si>
  <si>
    <t>Q1</t>
  </si>
  <si>
    <t>Q2</t>
  </si>
  <si>
    <t>Q3</t>
  </si>
  <si>
    <t>Q4</t>
  </si>
  <si>
    <t>Quarter</t>
  </si>
  <si>
    <t>Grand Total</t>
  </si>
  <si>
    <t>Sum of Output</t>
  </si>
  <si>
    <t>Water Heating</t>
  </si>
  <si>
    <t>Refrigeration</t>
  </si>
  <si>
    <t>Lighting</t>
  </si>
  <si>
    <t>Office Equip - PCs</t>
  </si>
  <si>
    <t>Office Equip - NonPCs</t>
  </si>
  <si>
    <t>RGSP Spring 2008</t>
  </si>
  <si>
    <t>RGSP</t>
  </si>
  <si>
    <t>RGSP_Spr08 new growth rate</t>
  </si>
  <si>
    <t>KU GS Cust</t>
  </si>
  <si>
    <t>MWh_KUGS</t>
  </si>
  <si>
    <t>KPC_KUGS</t>
  </si>
  <si>
    <t>KUGS</t>
  </si>
  <si>
    <t>CalHDD</t>
  </si>
  <si>
    <t>CalCDD</t>
  </si>
  <si>
    <t>(All)</t>
  </si>
  <si>
    <t>KU General Service Rate GS</t>
  </si>
  <si>
    <t>Energy</t>
  </si>
  <si>
    <t>Date Effective</t>
  </si>
  <si>
    <t>Charge</t>
  </si>
  <si>
    <t xml:space="preserve">  First 500 kWh</t>
  </si>
  <si>
    <t xml:space="preserve">  Next 1,500 kWh</t>
  </si>
  <si>
    <t xml:space="preserve">  In Excess of 2,000 kWh</t>
  </si>
  <si>
    <t>All kWh</t>
  </si>
  <si>
    <t>Mary Gillespie Historical rates, Samantha Stickler for forecast:</t>
  </si>
  <si>
    <t xml:space="preserve">    Normal Cycle Degree Days</t>
  </si>
  <si>
    <t>1991-2010</t>
  </si>
  <si>
    <t>dHDD</t>
  </si>
  <si>
    <t>dCDD</t>
  </si>
  <si>
    <t>Heat_new</t>
  </si>
  <si>
    <t>Cool_new</t>
  </si>
  <si>
    <t>Cooking_new</t>
  </si>
  <si>
    <t>Mary Gillespie Historical rates, Samantha Stickler for forecast with rate case:</t>
  </si>
  <si>
    <t>Tariff rate projection through 2020</t>
  </si>
  <si>
    <t>GS Custs by Alloc Date</t>
  </si>
  <si>
    <t>KPC_GS Sales by Alloc Date</t>
  </si>
  <si>
    <t>1991-2011</t>
  </si>
  <si>
    <t>RGSP_W10</t>
  </si>
  <si>
    <t>RGSP_W11</t>
  </si>
  <si>
    <t>RGSP_W12</t>
  </si>
  <si>
    <t>KU HHS</t>
  </si>
  <si>
    <t>KUEmp</t>
  </si>
  <si>
    <t>BR:[Annual Tariff Rates ($/kWh):]</t>
  </si>
  <si>
    <t>BS:[Base Energy Rate - Forecast]</t>
  </si>
  <si>
    <t>BT:[Base Demand Rate - Forecast]</t>
  </si>
  <si>
    <t>BU:[Base Customer Rate - Forecast]</t>
  </si>
  <si>
    <t>BV:[Rate Case Rate - Forecast]</t>
  </si>
  <si>
    <t>BW:[Fuel Rate - Forecast]</t>
  </si>
  <si>
    <t>BX:[FAC Rate - Forecast]</t>
  </si>
  <si>
    <t>BY:[ECR Mechanism Rate - Forecast]</t>
  </si>
  <si>
    <t>BZ:[DSM Mechanism Rate - Forecast]</t>
  </si>
  <si>
    <t>CA:[Total Annual Rate - Forecast ($/kWh)]</t>
  </si>
  <si>
    <t>GSPrice 2013 BP</t>
  </si>
  <si>
    <t>GSPrice 2012 BP</t>
  </si>
  <si>
    <t>New New Rates</t>
  </si>
  <si>
    <t>Source: L Chapman email</t>
  </si>
  <si>
    <t>LEGS</t>
  </si>
  <si>
    <t>LGE Real Growth Rates</t>
  </si>
  <si>
    <t>Cust_LEGS</t>
  </si>
  <si>
    <t>Custs by Alloc Date</t>
  </si>
  <si>
    <t>MWh_LEGS</t>
  </si>
  <si>
    <t>KPC_LEGS by Alloc Date</t>
  </si>
  <si>
    <t>KPC_LEGS</t>
  </si>
  <si>
    <t>Cust_LELC</t>
  </si>
  <si>
    <t>MWh_LELC</t>
  </si>
  <si>
    <t>KPC_LELC</t>
  </si>
  <si>
    <t>HDD_Cal</t>
  </si>
  <si>
    <t>CDD_Cal</t>
  </si>
  <si>
    <t>GS Price</t>
  </si>
  <si>
    <t>GSPrice_2012 Corrected Rates</t>
  </si>
  <si>
    <t>GSPrice_2012</t>
  </si>
  <si>
    <t>GSPrice2_2012</t>
  </si>
  <si>
    <t>LGE rates</t>
  </si>
  <si>
    <t>Tariff rate projection through 2020 (less rate case)</t>
  </si>
  <si>
    <t>no seasonal rate</t>
  </si>
  <si>
    <t>rate case</t>
  </si>
  <si>
    <t>less rate case</t>
  </si>
  <si>
    <t>New Rates</t>
  </si>
  <si>
    <t>Winter</t>
  </si>
  <si>
    <t>Summer</t>
  </si>
  <si>
    <t>(blank)</t>
  </si>
  <si>
    <t>Cook_new</t>
  </si>
  <si>
    <t>Cook</t>
  </si>
  <si>
    <t>Electric General Service Rates</t>
  </si>
  <si>
    <t>Base</t>
  </si>
  <si>
    <t>Rate Case</t>
  </si>
  <si>
    <t>Fuel</t>
  </si>
  <si>
    <t>FAC</t>
  </si>
  <si>
    <t>ECR Mechanism</t>
  </si>
  <si>
    <t>DSM</t>
  </si>
  <si>
    <t>Less: Rate Case</t>
  </si>
  <si>
    <t>need rates</t>
  </si>
  <si>
    <t>where prior to 2001?</t>
  </si>
  <si>
    <t>ODGS</t>
  </si>
  <si>
    <t>OD GS Cust</t>
  </si>
  <si>
    <t>MWh_ODGS</t>
  </si>
  <si>
    <t>KPC_ODGS by Alloc Date</t>
  </si>
  <si>
    <t>KPC_ODGS</t>
  </si>
  <si>
    <t>Cust_KULPS</t>
  </si>
  <si>
    <t>MWh_KULPS</t>
  </si>
  <si>
    <t>KPC_KULPS</t>
  </si>
  <si>
    <t>Sum of KPC_ODGS</t>
  </si>
  <si>
    <t>ODP General Service Rate GS</t>
  </si>
  <si>
    <t xml:space="preserve">  First 1,500 kWh</t>
  </si>
  <si>
    <t xml:space="preserve">  In Excess of 1,500 kWh</t>
  </si>
  <si>
    <t>Sum of KPC_ODGS by Alloc Date</t>
  </si>
  <si>
    <t>2001 Total</t>
  </si>
  <si>
    <t>2002 Total</t>
  </si>
  <si>
    <t>2003 Total</t>
  </si>
  <si>
    <t>2004 Total</t>
  </si>
  <si>
    <t>2005 Total</t>
  </si>
  <si>
    <t>2006 Total</t>
  </si>
  <si>
    <t>2007 Total</t>
  </si>
  <si>
    <t>2008 Total</t>
  </si>
  <si>
    <t>2009 Total</t>
  </si>
  <si>
    <t>2010 Total</t>
  </si>
  <si>
    <t>2011 Total</t>
  </si>
  <si>
    <t>GSPrice 2013</t>
  </si>
  <si>
    <t>Adjust: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</si>
</sst>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.000_);_(* \(#,##0.000\);_(* &quot;-&quot;??_);_(@_)"/>
    <numFmt numFmtId="166" formatCode="_(* #,##0.0000_);_(* \(#,##0.0000\);_(* &quot;-&quot;??_);_(@_)"/>
    <numFmt numFmtId="167" formatCode="_(* #,##0_);_(* \(#,##0\);_(* &quot;-&quot;??_);_(@_)"/>
    <numFmt numFmtId="168" formatCode="0.00000"/>
    <numFmt numFmtId="169" formatCode="yyyy\ &quot;Q4&quot;"/>
    <numFmt numFmtId="170" formatCode="yyyy\ &quot;Q1&quot;"/>
    <numFmt numFmtId="171" formatCode="yyyy\ &quot;Q2&quot;"/>
    <numFmt numFmtId="172" formatCode="yyyy\ &quot;Q3&quot;"/>
    <numFmt numFmtId="173" formatCode="mm/dd/yyyy"/>
    <numFmt numFmtId="174" formatCode="[hhhh]:m"/>
    <numFmt numFmtId="175" formatCode="_(* #,##0.00000_);_(* \(#,##0.00000\);_(* &quot;-&quot;?????_);_(@_)"/>
    <numFmt numFmtId="176" formatCode="#,##0.000"/>
    <numFmt numFmtId="177" formatCode="#,##0.0000"/>
    <numFmt numFmtId="178" formatCode="_(* #,##0_);[Red]_(* \(#,##0\);_(* &quot;-&quot;??_);_(@_)"/>
    <numFmt numFmtId="179" formatCode="mm/dd/yy;@"/>
    <numFmt numFmtId="180" formatCode="&quot;$&quot;#,##0.00000_);[Red]\(&quot;$&quot;#,##0.00000\)"/>
    <numFmt numFmtId="181" formatCode="_(&quot;$&quot;* #,##0.00000_);_(&quot;$&quot;* \(#,##0.00000\);_(&quot;$&quot;* &quot;-&quot;??_);_(@_)"/>
    <numFmt numFmtId="182" formatCode="_(* #,##0.00_);_(* \(#,##0.00\);_(* &quot;-&quot;?????_);_(@_)"/>
    <numFmt numFmtId="183" formatCode="#,##0_);[Red]\(#,##0\);&quot; &quot;"/>
    <numFmt numFmtId="184" formatCode="#,##0.00000_);[Red]\(#,##0.00000\);&quot; &quot;"/>
    <numFmt numFmtId="185" formatCode="_(* #,##0.0_);_(* \(#,##0.0\);_(* &quot;-&quot;??_);_(@_)"/>
    <numFmt numFmtId="186" formatCode="_(* #,##0.00000_);_(* \(#,##0.00000\);_(* &quot;-&quot;??_);_(@_)"/>
    <numFmt numFmtId="187" formatCode="#,##0.0"/>
    <numFmt numFmtId="188" formatCode="0.000000000000000%"/>
    <numFmt numFmtId="189" formatCode="0.0000%"/>
    <numFmt numFmtId="190" formatCode="0.0000"/>
  </numFmts>
  <fonts count="46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Tahoma"/>
      <family val="2"/>
    </font>
    <font>
      <sz val="10"/>
      <color indexed="20"/>
      <name val="Tahoma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20"/>
      <name val="Times New Roman"/>
      <family val="1"/>
    </font>
    <font>
      <b/>
      <sz val="10"/>
      <color indexed="20"/>
      <name val="Times New Roman"/>
      <family val="1"/>
    </font>
    <font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b/>
      <sz val="10"/>
      <color indexed="9"/>
      <name val="Verdana"/>
      <family val="2"/>
    </font>
    <font>
      <sz val="8"/>
      <color indexed="8"/>
      <name val="Times New Roman"/>
      <family val="1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</font>
    <font>
      <sz val="10"/>
      <color indexed="40"/>
      <name val="Times New Roman"/>
      <family val="1"/>
    </font>
    <font>
      <sz val="10"/>
      <color indexed="36"/>
      <name val="Times New Roman"/>
      <family val="1"/>
    </font>
    <font>
      <sz val="10"/>
      <color indexed="12"/>
      <name val="Tahoma"/>
      <family val="2"/>
    </font>
    <font>
      <sz val="10"/>
      <color indexed="61"/>
      <name val="Times New Roman"/>
      <family val="1"/>
    </font>
    <font>
      <b/>
      <sz val="10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rgb="FF7030A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0"/>
      <color rgb="FF0000FF"/>
      <name val="Times New Roman"/>
      <family val="1"/>
    </font>
    <font>
      <sz val="10"/>
      <color rgb="FF00B050"/>
      <name val="Tahoma"/>
      <family val="2"/>
    </font>
    <font>
      <sz val="10"/>
      <color theme="3" tint="0.39997558519241921"/>
      <name val="Arial"/>
      <family val="2"/>
    </font>
    <font>
      <sz val="10"/>
      <color rgb="FF7030A0"/>
      <name val="Tahoma"/>
      <family val="2"/>
    </font>
    <font>
      <sz val="10"/>
      <color theme="9" tint="-0.249977111117893"/>
      <name val="Tahoma"/>
      <family val="2"/>
    </font>
    <font>
      <sz val="10"/>
      <color rgb="FF00B050"/>
      <name val="Times New Roman"/>
      <family val="1"/>
    </font>
    <font>
      <b/>
      <sz val="11"/>
      <color theme="1"/>
      <name val="Calibri"/>
      <family val="2"/>
      <scheme val="minor"/>
    </font>
    <font>
      <sz val="10"/>
      <color rgb="FF0000FF"/>
      <name val="Tahoma"/>
      <family val="2"/>
    </font>
    <font>
      <sz val="10"/>
      <color rgb="FFFF3300"/>
      <name val="Tahoma"/>
      <family val="2"/>
    </font>
    <font>
      <sz val="10"/>
      <color rgb="FFFF0000"/>
      <name val="Tahoma"/>
      <family val="2"/>
    </font>
    <font>
      <sz val="10"/>
      <color indexed="20"/>
      <name val="Arial"/>
      <family val="2"/>
    </font>
    <font>
      <b/>
      <sz val="10"/>
      <color indexed="10"/>
      <name val="Arial"/>
      <family val="2"/>
    </font>
    <font>
      <i/>
      <sz val="10"/>
      <color indexed="61"/>
      <name val="Times New Roman"/>
      <family val="1"/>
    </font>
    <font>
      <sz val="10"/>
      <color rgb="FFFF0000"/>
      <name val="Times New Roman"/>
      <family val="1"/>
    </font>
    <font>
      <sz val="10"/>
      <color rgb="FF3A4BEE"/>
      <name val="Times New Roman"/>
      <family val="1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A62B0A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2" fontId="14" fillId="2" borderId="1" applyProtection="0"/>
    <xf numFmtId="2" fontId="14" fillId="2" borderId="1" applyProtection="0"/>
    <xf numFmtId="2" fontId="13" fillId="0" borderId="0" applyFill="0" applyBorder="0" applyProtection="0"/>
    <xf numFmtId="2" fontId="13" fillId="3" borderId="1" applyProtection="0"/>
    <xf numFmtId="2" fontId="13" fillId="4" borderId="1" applyProtection="0"/>
    <xf numFmtId="2" fontId="13" fillId="5" borderId="1" applyProtection="0"/>
  </cellStyleXfs>
  <cellXfs count="265">
    <xf numFmtId="0" fontId="0" fillId="0" borderId="0" xfId="0"/>
    <xf numFmtId="0" fontId="3" fillId="0" borderId="0" xfId="0" applyFont="1"/>
    <xf numFmtId="2" fontId="4" fillId="0" borderId="0" xfId="0" applyNumberFormat="1" applyFont="1"/>
    <xf numFmtId="0" fontId="5" fillId="0" borderId="0" xfId="0" applyFont="1"/>
    <xf numFmtId="0" fontId="5" fillId="7" borderId="0" xfId="0" applyFont="1" applyFill="1" applyAlignment="1">
      <alignment wrapText="1"/>
    </xf>
    <xf numFmtId="0" fontId="5" fillId="7" borderId="0" xfId="0" applyFont="1" applyFill="1"/>
    <xf numFmtId="0" fontId="6" fillId="0" borderId="0" xfId="0" applyFont="1"/>
    <xf numFmtId="0" fontId="6" fillId="0" borderId="0" xfId="0" applyFont="1" applyBorder="1" applyAlignment="1">
      <alignment horizontal="center"/>
    </xf>
    <xf numFmtId="167" fontId="6" fillId="0" borderId="0" xfId="1" applyNumberFormat="1" applyFont="1" applyBorder="1" applyAlignment="1">
      <alignment horizontal="center"/>
    </xf>
    <xf numFmtId="167" fontId="6" fillId="0" borderId="0" xfId="1" applyNumberFormat="1" applyFont="1" applyFill="1" applyBorder="1" applyAlignment="1">
      <alignment horizontal="center"/>
    </xf>
    <xf numFmtId="0" fontId="5" fillId="0" borderId="0" xfId="0" applyFont="1" applyBorder="1"/>
    <xf numFmtId="0" fontId="6" fillId="0" borderId="0" xfId="0" applyFont="1" applyBorder="1" applyAlignment="1">
      <alignment horizontal="right"/>
    </xf>
    <xf numFmtId="167" fontId="5" fillId="0" borderId="0" xfId="1" applyNumberFormat="1" applyFont="1" applyBorder="1"/>
    <xf numFmtId="167" fontId="5" fillId="0" borderId="0" xfId="0" applyNumberFormat="1" applyFont="1" applyBorder="1"/>
    <xf numFmtId="164" fontId="5" fillId="0" borderId="0" xfId="5" applyNumberFormat="1" applyFont="1" applyBorder="1"/>
    <xf numFmtId="0" fontId="6" fillId="0" borderId="0" xfId="0" applyFont="1" applyBorder="1" applyAlignment="1">
      <alignment horizontal="left"/>
    </xf>
    <xf numFmtId="0" fontId="6" fillId="0" borderId="0" xfId="0" applyFont="1" applyAlignment="1">
      <alignment horizontal="center"/>
    </xf>
    <xf numFmtId="3" fontId="7" fillId="0" borderId="0" xfId="0" applyNumberFormat="1" applyFont="1" applyBorder="1" applyAlignment="1">
      <alignment horizontal="center"/>
    </xf>
    <xf numFmtId="3" fontId="8" fillId="0" borderId="0" xfId="0" applyNumberFormat="1" applyFont="1" applyBorder="1" applyAlignment="1">
      <alignment horizontal="center"/>
    </xf>
    <xf numFmtId="3" fontId="7" fillId="0" borderId="0" xfId="0" applyNumberFormat="1" applyFont="1" applyBorder="1"/>
    <xf numFmtId="3" fontId="7" fillId="0" borderId="0" xfId="0" applyNumberFormat="1" applyFont="1" applyBorder="1" applyAlignment="1">
      <alignment horizontal="right"/>
    </xf>
    <xf numFmtId="168" fontId="7" fillId="0" borderId="0" xfId="0" applyNumberFormat="1" applyFont="1" applyBorder="1" applyAlignment="1">
      <alignment horizontal="center"/>
    </xf>
    <xf numFmtId="167" fontId="7" fillId="0" borderId="0" xfId="1" applyNumberFormat="1" applyFont="1" applyBorder="1" applyAlignment="1">
      <alignment horizontal="center"/>
    </xf>
    <xf numFmtId="168" fontId="7" fillId="0" borderId="0" xfId="0" applyNumberFormat="1" applyFont="1" applyAlignment="1">
      <alignment horizontal="center"/>
    </xf>
    <xf numFmtId="3" fontId="9" fillId="0" borderId="0" xfId="0" applyNumberFormat="1" applyFont="1" applyBorder="1" applyAlignment="1">
      <alignment horizontal="center"/>
    </xf>
    <xf numFmtId="168" fontId="9" fillId="0" borderId="0" xfId="0" applyNumberFormat="1" applyFont="1" applyAlignment="1">
      <alignment horizontal="center"/>
    </xf>
    <xf numFmtId="3" fontId="9" fillId="0" borderId="0" xfId="0" applyNumberFormat="1" applyFont="1" applyBorder="1"/>
    <xf numFmtId="3" fontId="9" fillId="0" borderId="0" xfId="0" applyNumberFormat="1" applyFont="1" applyBorder="1" applyAlignment="1">
      <alignment horizontal="right"/>
    </xf>
    <xf numFmtId="0" fontId="7" fillId="0" borderId="0" xfId="0" applyFont="1" applyAlignment="1">
      <alignment horizontal="center"/>
    </xf>
    <xf numFmtId="0" fontId="10" fillId="0" borderId="0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6" fillId="0" borderId="0" xfId="0" applyNumberFormat="1" applyFont="1" applyBorder="1" applyAlignment="1">
      <alignment horizontal="center"/>
    </xf>
    <xf numFmtId="164" fontId="5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4" fontId="5" fillId="0" borderId="0" xfId="1" applyNumberFormat="1" applyFont="1" applyBorder="1" applyAlignment="1">
      <alignment horizontal="center"/>
    </xf>
    <xf numFmtId="4" fontId="9" fillId="0" borderId="0" xfId="1" applyNumberFormat="1" applyFont="1" applyBorder="1" applyAlignment="1">
      <alignment horizontal="center"/>
    </xf>
    <xf numFmtId="4" fontId="5" fillId="0" borderId="0" xfId="0" applyNumberFormat="1" applyFont="1" applyBorder="1" applyAlignment="1">
      <alignment horizontal="center"/>
    </xf>
    <xf numFmtId="0" fontId="5" fillId="7" borderId="0" xfId="0" applyFont="1" applyFill="1" applyAlignment="1">
      <alignment horizontal="right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166" fontId="7" fillId="0" borderId="0" xfId="0" applyNumberFormat="1" applyFont="1"/>
    <xf numFmtId="0" fontId="6" fillId="0" borderId="0" xfId="0" applyFont="1" applyFill="1" applyBorder="1" applyAlignment="1">
      <alignment horizontal="right"/>
    </xf>
    <xf numFmtId="166" fontId="7" fillId="0" borderId="0" xfId="1" applyNumberFormat="1" applyFont="1"/>
    <xf numFmtId="0" fontId="5" fillId="0" borderId="0" xfId="1" applyNumberFormat="1" applyFont="1" applyAlignment="1">
      <alignment horizontal="right"/>
    </xf>
    <xf numFmtId="167" fontId="7" fillId="0" borderId="0" xfId="0" applyNumberFormat="1" applyFont="1"/>
    <xf numFmtId="165" fontId="7" fillId="0" borderId="0" xfId="1" applyNumberFormat="1" applyFont="1" applyAlignment="1">
      <alignment horizontal="right"/>
    </xf>
    <xf numFmtId="165" fontId="5" fillId="0" borderId="0" xfId="1" applyNumberFormat="1" applyFont="1" applyAlignment="1">
      <alignment horizontal="right"/>
    </xf>
    <xf numFmtId="167" fontId="5" fillId="0" borderId="0" xfId="0" applyNumberFormat="1" applyFont="1"/>
    <xf numFmtId="0" fontId="6" fillId="0" borderId="0" xfId="0" applyFont="1" applyFill="1" applyBorder="1" applyAlignment="1">
      <alignment horizontal="left"/>
    </xf>
    <xf numFmtId="3" fontId="6" fillId="0" borderId="0" xfId="0" applyNumberFormat="1" applyFont="1" applyBorder="1" applyAlignment="1">
      <alignment horizontal="right"/>
    </xf>
    <xf numFmtId="0" fontId="12" fillId="0" borderId="0" xfId="0" applyFont="1"/>
    <xf numFmtId="3" fontId="12" fillId="0" borderId="2" xfId="0" applyNumberFormat="1" applyFont="1" applyBorder="1" applyAlignment="1">
      <alignment horizontal="right"/>
    </xf>
    <xf numFmtId="3" fontId="12" fillId="0" borderId="3" xfId="0" applyNumberFormat="1" applyFont="1" applyBorder="1" applyAlignment="1">
      <alignment horizontal="right"/>
    </xf>
    <xf numFmtId="3" fontId="12" fillId="0" borderId="4" xfId="0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6" fontId="7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8" fillId="0" borderId="5" xfId="0" applyNumberFormat="1" applyFont="1" applyBorder="1" applyAlignment="1">
      <alignment horizontal="right"/>
    </xf>
    <xf numFmtId="37" fontId="7" fillId="0" borderId="0" xfId="0" applyNumberFormat="1" applyFont="1" applyAlignment="1">
      <alignment horizontal="right"/>
    </xf>
    <xf numFmtId="0" fontId="9" fillId="0" borderId="0" xfId="0" applyFont="1"/>
    <xf numFmtId="167" fontId="5" fillId="0" borderId="6" xfId="0" applyNumberFormat="1" applyFont="1" applyBorder="1"/>
    <xf numFmtId="167" fontId="5" fillId="0" borderId="7" xfId="0" applyNumberFormat="1" applyFont="1" applyBorder="1"/>
    <xf numFmtId="167" fontId="5" fillId="0" borderId="8" xfId="0" applyNumberFormat="1" applyFont="1" applyBorder="1"/>
    <xf numFmtId="2" fontId="15" fillId="0" borderId="0" xfId="8" applyNumberFormat="1" applyFont="1"/>
    <xf numFmtId="2" fontId="16" fillId="2" borderId="1" xfId="6" applyNumberFormat="1" applyFont="1"/>
    <xf numFmtId="169" fontId="16" fillId="2" borderId="1" xfId="7" applyNumberFormat="1" applyFont="1"/>
    <xf numFmtId="170" fontId="16" fillId="2" borderId="1" xfId="7" applyNumberFormat="1" applyFont="1"/>
    <xf numFmtId="171" fontId="16" fillId="2" borderId="1" xfId="7" applyNumberFormat="1" applyFont="1"/>
    <xf numFmtId="172" fontId="16" fillId="2" borderId="1" xfId="7" applyNumberFormat="1" applyFont="1"/>
    <xf numFmtId="2" fontId="17" fillId="3" borderId="1" xfId="9" applyNumberFormat="1" applyFont="1"/>
    <xf numFmtId="170" fontId="17" fillId="3" borderId="1" xfId="9" applyNumberFormat="1" applyFont="1"/>
    <xf numFmtId="169" fontId="17" fillId="3" borderId="1" xfId="9" applyNumberFormat="1" applyFont="1"/>
    <xf numFmtId="173" fontId="17" fillId="3" borderId="1" xfId="9" applyNumberFormat="1" applyFont="1"/>
    <xf numFmtId="2" fontId="17" fillId="4" borderId="1" xfId="10" applyNumberFormat="1" applyFont="1"/>
    <xf numFmtId="2" fontId="17" fillId="5" borderId="1" xfId="11" applyNumberFormat="1" applyFont="1"/>
    <xf numFmtId="0" fontId="5" fillId="8" borderId="0" xfId="0" applyFont="1" applyFill="1" applyAlignment="1">
      <alignment horizontal="center"/>
    </xf>
    <xf numFmtId="0" fontId="8" fillId="0" borderId="0" xfId="0" applyFont="1" applyAlignment="1">
      <alignment horizontal="right"/>
    </xf>
    <xf numFmtId="0" fontId="5" fillId="6" borderId="0" xfId="0" applyFont="1" applyFill="1"/>
    <xf numFmtId="0" fontId="6" fillId="7" borderId="0" xfId="0" applyFont="1" applyFill="1" applyAlignment="1">
      <alignment horizontal="center"/>
    </xf>
    <xf numFmtId="0" fontId="6" fillId="7" borderId="0" xfId="0" applyFont="1" applyFill="1" applyBorder="1" applyAlignment="1">
      <alignment horizontal="right"/>
    </xf>
    <xf numFmtId="167" fontId="5" fillId="7" borderId="0" xfId="1" applyNumberFormat="1" applyFont="1" applyFill="1" applyBorder="1"/>
    <xf numFmtId="167" fontId="5" fillId="7" borderId="0" xfId="0" applyNumberFormat="1" applyFont="1" applyFill="1" applyBorder="1"/>
    <xf numFmtId="164" fontId="5" fillId="7" borderId="0" xfId="5" applyNumberFormat="1" applyFont="1" applyFill="1" applyBorder="1"/>
    <xf numFmtId="3" fontId="5" fillId="0" borderId="0" xfId="0" applyNumberFormat="1" applyFont="1"/>
    <xf numFmtId="3" fontId="12" fillId="0" borderId="0" xfId="0" applyNumberFormat="1" applyFont="1"/>
    <xf numFmtId="2" fontId="5" fillId="0" borderId="0" xfId="0" applyNumberFormat="1" applyFont="1"/>
    <xf numFmtId="174" fontId="5" fillId="0" borderId="0" xfId="0" applyNumberFormat="1" applyFont="1"/>
    <xf numFmtId="164" fontId="5" fillId="0" borderId="0" xfId="0" applyNumberFormat="1" applyFont="1"/>
    <xf numFmtId="1" fontId="7" fillId="0" borderId="0" xfId="0" applyNumberFormat="1" applyFont="1"/>
    <xf numFmtId="167" fontId="5" fillId="0" borderId="0" xfId="1" applyNumberFormat="1" applyFont="1"/>
    <xf numFmtId="0" fontId="7" fillId="0" borderId="0" xfId="0" applyFont="1"/>
    <xf numFmtId="0" fontId="18" fillId="0" borderId="0" xfId="0" applyFont="1"/>
    <xf numFmtId="0" fontId="0" fillId="0" borderId="6" xfId="0" applyBorder="1"/>
    <xf numFmtId="0" fontId="0" fillId="0" borderId="9" xfId="0" applyBorder="1"/>
    <xf numFmtId="0" fontId="19" fillId="0" borderId="0" xfId="0" applyFont="1"/>
    <xf numFmtId="38" fontId="5" fillId="0" borderId="0" xfId="0" applyNumberFormat="1" applyFont="1"/>
    <xf numFmtId="38" fontId="5" fillId="7" borderId="6" xfId="0" applyNumberFormat="1" applyFont="1" applyFill="1" applyBorder="1"/>
    <xf numFmtId="38" fontId="5" fillId="7" borderId="8" xfId="0" applyNumberFormat="1" applyFont="1" applyFill="1" applyBorder="1"/>
    <xf numFmtId="38" fontId="5" fillId="7" borderId="0" xfId="0" applyNumberFormat="1" applyFont="1" applyFill="1"/>
    <xf numFmtId="37" fontId="5" fillId="0" borderId="0" xfId="0" applyNumberFormat="1" applyFont="1" applyFill="1"/>
    <xf numFmtId="37" fontId="5" fillId="0" borderId="0" xfId="0" applyNumberFormat="1" applyFont="1" applyFill="1" applyAlignment="1">
      <alignment horizontal="right"/>
    </xf>
    <xf numFmtId="1" fontId="5" fillId="0" borderId="0" xfId="0" applyNumberFormat="1" applyFont="1"/>
    <xf numFmtId="0" fontId="20" fillId="0" borderId="0" xfId="0" applyFont="1"/>
    <xf numFmtId="175" fontId="5" fillId="0" borderId="0" xfId="0" applyNumberFormat="1" applyFont="1"/>
    <xf numFmtId="0" fontId="7" fillId="7" borderId="0" xfId="0" applyFont="1" applyFill="1"/>
    <xf numFmtId="0" fontId="9" fillId="7" borderId="0" xfId="0" applyFont="1" applyFill="1"/>
    <xf numFmtId="43" fontId="7" fillId="7" borderId="0" xfId="0" applyNumberFormat="1" applyFont="1" applyFill="1"/>
    <xf numFmtId="166" fontId="5" fillId="0" borderId="0" xfId="0" applyNumberFormat="1" applyFont="1"/>
    <xf numFmtId="177" fontId="21" fillId="0" borderId="0" xfId="0" applyNumberFormat="1" applyFont="1" applyBorder="1" applyAlignment="1">
      <alignment horizontal="center"/>
    </xf>
    <xf numFmtId="176" fontId="21" fillId="0" borderId="0" xfId="0" applyNumberFormat="1" applyFont="1" applyBorder="1" applyAlignment="1">
      <alignment horizontal="center"/>
    </xf>
    <xf numFmtId="164" fontId="21" fillId="0" borderId="0" xfId="5" applyNumberFormat="1" applyFont="1" applyBorder="1" applyAlignment="1">
      <alignment horizontal="center"/>
    </xf>
    <xf numFmtId="164" fontId="25" fillId="0" borderId="0" xfId="0" applyNumberFormat="1" applyFont="1" applyAlignment="1">
      <alignment horizontal="center"/>
    </xf>
    <xf numFmtId="38" fontId="25" fillId="0" borderId="0" xfId="0" applyNumberFormat="1" applyFont="1"/>
    <xf numFmtId="0" fontId="5" fillId="0" borderId="0" xfId="0" applyFont="1" applyFill="1" applyBorder="1"/>
    <xf numFmtId="0" fontId="5" fillId="0" borderId="10" xfId="0" applyFont="1" applyBorder="1"/>
    <xf numFmtId="0" fontId="5" fillId="0" borderId="11" xfId="0" applyFont="1" applyBorder="1"/>
    <xf numFmtId="0" fontId="5" fillId="0" borderId="12" xfId="0" applyFont="1" applyBorder="1"/>
    <xf numFmtId="0" fontId="0" fillId="0" borderId="8" xfId="0" applyBorder="1"/>
    <xf numFmtId="0" fontId="0" fillId="0" borderId="13" xfId="0" applyBorder="1"/>
    <xf numFmtId="0" fontId="0" fillId="0" borderId="14" xfId="0" applyBorder="1"/>
    <xf numFmtId="0" fontId="0" fillId="0" borderId="14" xfId="0" applyNumberFormat="1" applyBorder="1"/>
    <xf numFmtId="0" fontId="0" fillId="0" borderId="15" xfId="0" applyNumberFormat="1" applyBorder="1"/>
    <xf numFmtId="0" fontId="0" fillId="0" borderId="16" xfId="0" applyNumberFormat="1" applyBorder="1"/>
    <xf numFmtId="178" fontId="5" fillId="0" borderId="0" xfId="0" applyNumberFormat="1" applyFont="1"/>
    <xf numFmtId="182" fontId="25" fillId="0" borderId="0" xfId="0" applyNumberFormat="1" applyFont="1"/>
    <xf numFmtId="0" fontId="26" fillId="0" borderId="0" xfId="0" applyFont="1"/>
    <xf numFmtId="0" fontId="27" fillId="0" borderId="0" xfId="0" applyFont="1"/>
    <xf numFmtId="0" fontId="26" fillId="0" borderId="0" xfId="0" applyFont="1" applyAlignment="1">
      <alignment horizontal="center"/>
    </xf>
    <xf numFmtId="181" fontId="27" fillId="0" borderId="0" xfId="0" applyNumberFormat="1" applyFont="1"/>
    <xf numFmtId="179" fontId="26" fillId="0" borderId="0" xfId="0" applyNumberFormat="1" applyFont="1" applyAlignment="1">
      <alignment horizontal="center"/>
    </xf>
    <xf numFmtId="180" fontId="27" fillId="0" borderId="0" xfId="0" applyNumberFormat="1" applyFont="1"/>
    <xf numFmtId="179" fontId="27" fillId="0" borderId="0" xfId="0" applyNumberFormat="1" applyFont="1"/>
    <xf numFmtId="181" fontId="27" fillId="0" borderId="0" xfId="3" applyNumberFormat="1" applyFont="1"/>
    <xf numFmtId="0" fontId="27" fillId="0" borderId="0" xfId="0" applyFont="1" applyAlignment="1">
      <alignment horizontal="center"/>
    </xf>
    <xf numFmtId="10" fontId="5" fillId="0" borderId="0" xfId="5" applyNumberFormat="1" applyFont="1"/>
    <xf numFmtId="0" fontId="5" fillId="0" borderId="16" xfId="0" pivotButton="1" applyFont="1" applyBorder="1"/>
    <xf numFmtId="0" fontId="5" fillId="0" borderId="16" xfId="0" applyFont="1" applyBorder="1"/>
    <xf numFmtId="0" fontId="5" fillId="0" borderId="6" xfId="0" pivotButton="1" applyFont="1" applyBorder="1"/>
    <xf numFmtId="0" fontId="5" fillId="0" borderId="14" xfId="0" applyFont="1" applyBorder="1"/>
    <xf numFmtId="0" fontId="5" fillId="0" borderId="6" xfId="0" applyFont="1" applyBorder="1"/>
    <xf numFmtId="0" fontId="5" fillId="0" borderId="14" xfId="0" applyNumberFormat="1" applyFont="1" applyBorder="1"/>
    <xf numFmtId="0" fontId="5" fillId="0" borderId="8" xfId="0" applyFont="1" applyBorder="1"/>
    <xf numFmtId="0" fontId="5" fillId="0" borderId="15" xfId="0" applyNumberFormat="1" applyFont="1" applyBorder="1"/>
    <xf numFmtId="0" fontId="5" fillId="0" borderId="13" xfId="0" applyFont="1" applyBorder="1"/>
    <xf numFmtId="0" fontId="5" fillId="0" borderId="16" xfId="0" applyNumberFormat="1" applyFont="1" applyBorder="1"/>
    <xf numFmtId="9" fontId="0" fillId="0" borderId="0" xfId="5" applyFont="1"/>
    <xf numFmtId="164" fontId="3" fillId="0" borderId="0" xfId="5" applyNumberFormat="1" applyFont="1"/>
    <xf numFmtId="167" fontId="5" fillId="7" borderId="0" xfId="0" applyNumberFormat="1" applyFont="1" applyFill="1"/>
    <xf numFmtId="0" fontId="4" fillId="0" borderId="0" xfId="0" applyFont="1"/>
    <xf numFmtId="164" fontId="5" fillId="0" borderId="0" xfId="5" applyNumberFormat="1" applyFont="1"/>
    <xf numFmtId="10" fontId="6" fillId="0" borderId="0" xfId="0" applyNumberFormat="1" applyFont="1"/>
    <xf numFmtId="0" fontId="5" fillId="0" borderId="0" xfId="0" applyFont="1" applyAlignment="1">
      <alignment wrapText="1"/>
    </xf>
    <xf numFmtId="181" fontId="5" fillId="0" borderId="0" xfId="0" applyNumberFormat="1" applyFont="1"/>
    <xf numFmtId="9" fontId="25" fillId="0" borderId="0" xfId="5" applyFont="1"/>
    <xf numFmtId="164" fontId="25" fillId="0" borderId="0" xfId="5" applyNumberFormat="1" applyFont="1"/>
    <xf numFmtId="38" fontId="28" fillId="0" borderId="0" xfId="0" applyNumberFormat="1" applyFont="1"/>
    <xf numFmtId="2" fontId="29" fillId="0" borderId="0" xfId="0" applyNumberFormat="1" applyFont="1"/>
    <xf numFmtId="4" fontId="21" fillId="0" borderId="0" xfId="0" applyNumberFormat="1" applyFont="1" applyBorder="1" applyAlignment="1">
      <alignment horizontal="center"/>
    </xf>
    <xf numFmtId="2" fontId="0" fillId="0" borderId="0" xfId="0" applyNumberFormat="1"/>
    <xf numFmtId="4" fontId="5" fillId="0" borderId="0" xfId="0" applyNumberFormat="1" applyFont="1"/>
    <xf numFmtId="2" fontId="5" fillId="0" borderId="0" xfId="5" applyNumberFormat="1" applyFont="1"/>
    <xf numFmtId="167" fontId="25" fillId="0" borderId="0" xfId="1" applyNumberFormat="1" applyFont="1"/>
    <xf numFmtId="0" fontId="25" fillId="0" borderId="0" xfId="0" applyFont="1"/>
    <xf numFmtId="0" fontId="22" fillId="0" borderId="0" xfId="4" applyFont="1" applyBorder="1" applyAlignment="1">
      <alignment horizontal="left"/>
    </xf>
    <xf numFmtId="0" fontId="22" fillId="0" borderId="0" xfId="4" applyFont="1" applyAlignment="1">
      <alignment horizontal="center"/>
    </xf>
    <xf numFmtId="0" fontId="1" fillId="0" borderId="0" xfId="4"/>
    <xf numFmtId="0" fontId="23" fillId="0" borderId="0" xfId="4" applyFont="1" applyBorder="1" applyAlignment="1">
      <alignment horizontal="left"/>
    </xf>
    <xf numFmtId="177" fontId="1" fillId="0" borderId="0" xfId="4" applyNumberFormat="1" applyBorder="1" applyAlignment="1">
      <alignment horizontal="center"/>
    </xf>
    <xf numFmtId="177" fontId="22" fillId="0" borderId="0" xfId="4" applyNumberFormat="1" applyFont="1" applyBorder="1" applyAlignment="1">
      <alignment horizontal="center"/>
    </xf>
    <xf numFmtId="0" fontId="1" fillId="0" borderId="0" xfId="4" applyBorder="1"/>
    <xf numFmtId="177" fontId="0" fillId="0" borderId="0" xfId="2" applyNumberFormat="1" applyFont="1" applyBorder="1" applyAlignment="1">
      <alignment horizontal="center"/>
    </xf>
    <xf numFmtId="177" fontId="1" fillId="0" borderId="0" xfId="4" applyNumberFormat="1" applyAlignment="1">
      <alignment horizontal="center"/>
    </xf>
    <xf numFmtId="177" fontId="30" fillId="0" borderId="0" xfId="4" applyNumberFormat="1" applyFont="1" applyBorder="1" applyAlignment="1">
      <alignment horizontal="center"/>
    </xf>
    <xf numFmtId="177" fontId="30" fillId="0" borderId="0" xfId="4" applyNumberFormat="1" applyFont="1" applyAlignment="1">
      <alignment horizontal="center"/>
    </xf>
    <xf numFmtId="0" fontId="24" fillId="0" borderId="0" xfId="4" applyFont="1" applyFill="1" applyBorder="1" applyAlignment="1">
      <alignment horizontal="left"/>
    </xf>
    <xf numFmtId="0" fontId="1" fillId="0" borderId="0" xfId="4" applyBorder="1" applyAlignment="1">
      <alignment horizontal="left"/>
    </xf>
    <xf numFmtId="0" fontId="1" fillId="0" borderId="0" xfId="4" applyAlignment="1">
      <alignment horizontal="center"/>
    </xf>
    <xf numFmtId="0" fontId="0" fillId="0" borderId="0" xfId="0" applyAlignment="1">
      <alignment horizontal="right"/>
    </xf>
    <xf numFmtId="164" fontId="0" fillId="0" borderId="0" xfId="5" applyNumberFormat="1" applyFont="1"/>
    <xf numFmtId="183" fontId="5" fillId="0" borderId="0" xfId="0" applyNumberFormat="1" applyFont="1"/>
    <xf numFmtId="184" fontId="5" fillId="0" borderId="0" xfId="0" applyNumberFormat="1" applyFont="1"/>
    <xf numFmtId="184" fontId="26" fillId="0" borderId="0" xfId="0" applyNumberFormat="1" applyFont="1" applyAlignment="1">
      <alignment horizontal="center"/>
    </xf>
    <xf numFmtId="184" fontId="27" fillId="0" borderId="0" xfId="0" applyNumberFormat="1" applyFont="1"/>
    <xf numFmtId="184" fontId="26" fillId="0" borderId="0" xfId="0" applyNumberFormat="1" applyFont="1"/>
    <xf numFmtId="2" fontId="3" fillId="0" borderId="0" xfId="0" applyNumberFormat="1" applyFont="1"/>
    <xf numFmtId="0" fontId="0" fillId="0" borderId="0" xfId="0" applyAlignment="1">
      <alignment horizontal="right" wrapText="1"/>
    </xf>
    <xf numFmtId="2" fontId="31" fillId="0" borderId="0" xfId="0" applyNumberFormat="1" applyFont="1"/>
    <xf numFmtId="2" fontId="32" fillId="0" borderId="0" xfId="0" applyNumberFormat="1" applyFont="1"/>
    <xf numFmtId="15" fontId="5" fillId="0" borderId="0" xfId="0" applyNumberFormat="1" applyFont="1"/>
    <xf numFmtId="164" fontId="5" fillId="0" borderId="0" xfId="5" applyNumberFormat="1" applyFont="1" applyBorder="1" applyAlignment="1">
      <alignment horizontal="center"/>
    </xf>
    <xf numFmtId="164" fontId="6" fillId="0" borderId="0" xfId="5" applyNumberFormat="1" applyFont="1"/>
    <xf numFmtId="164" fontId="33" fillId="0" borderId="0" xfId="5" applyNumberFormat="1" applyFont="1"/>
    <xf numFmtId="9" fontId="5" fillId="0" borderId="0" xfId="5" applyFont="1"/>
    <xf numFmtId="0" fontId="11" fillId="0" borderId="0" xfId="0" applyFont="1"/>
    <xf numFmtId="0" fontId="28" fillId="0" borderId="0" xfId="0" applyFont="1"/>
    <xf numFmtId="37" fontId="5" fillId="0" borderId="0" xfId="0" applyNumberFormat="1" applyFont="1"/>
    <xf numFmtId="0" fontId="5" fillId="8" borderId="0" xfId="0" applyFont="1" applyFill="1"/>
    <xf numFmtId="38" fontId="28" fillId="8" borderId="0" xfId="0" applyNumberFormat="1" applyFont="1" applyFill="1"/>
    <xf numFmtId="185" fontId="5" fillId="8" borderId="0" xfId="1" applyNumberFormat="1" applyFont="1" applyFill="1"/>
    <xf numFmtId="185" fontId="5" fillId="7" borderId="0" xfId="1" applyNumberFormat="1" applyFont="1" applyFill="1"/>
    <xf numFmtId="37" fontId="28" fillId="0" borderId="0" xfId="0" applyNumberFormat="1" applyFont="1" applyFill="1"/>
    <xf numFmtId="37" fontId="28" fillId="0" borderId="0" xfId="0" applyNumberFormat="1" applyFont="1" applyFill="1" applyAlignment="1">
      <alignment horizontal="right"/>
    </xf>
    <xf numFmtId="38" fontId="28" fillId="0" borderId="0" xfId="0" applyNumberFormat="1" applyFont="1" applyFill="1"/>
    <xf numFmtId="1" fontId="28" fillId="0" borderId="0" xfId="0" applyNumberFormat="1" applyFont="1"/>
    <xf numFmtId="43" fontId="5" fillId="7" borderId="0" xfId="1" applyFont="1" applyFill="1"/>
    <xf numFmtId="38" fontId="35" fillId="0" borderId="0" xfId="0" applyNumberFormat="1" applyFont="1"/>
    <xf numFmtId="0" fontId="3" fillId="0" borderId="0" xfId="0" quotePrefix="1" applyFont="1" applyAlignment="1">
      <alignment horizontal="left"/>
    </xf>
    <xf numFmtId="167" fontId="4" fillId="0" borderId="0" xfId="1" applyNumberFormat="1" applyFont="1"/>
    <xf numFmtId="167" fontId="29" fillId="0" borderId="0" xfId="1" applyNumberFormat="1" applyFont="1"/>
    <xf numFmtId="3" fontId="0" fillId="0" borderId="0" xfId="0" applyNumberFormat="1"/>
    <xf numFmtId="0" fontId="0" fillId="0" borderId="0" xfId="0" applyFill="1" applyBorder="1"/>
    <xf numFmtId="0" fontId="0" fillId="0" borderId="11" xfId="0" applyBorder="1"/>
    <xf numFmtId="2" fontId="36" fillId="0" borderId="0" xfId="0" applyNumberFormat="1" applyFont="1"/>
    <xf numFmtId="2" fontId="37" fillId="0" borderId="0" xfId="0" applyNumberFormat="1" applyFont="1"/>
    <xf numFmtId="0" fontId="0" fillId="0" borderId="10" xfId="0" applyBorder="1"/>
    <xf numFmtId="0" fontId="0" fillId="0" borderId="0" xfId="0" applyBorder="1"/>
    <xf numFmtId="0" fontId="0" fillId="0" borderId="12" xfId="0" applyBorder="1"/>
    <xf numFmtId="3" fontId="38" fillId="0" borderId="0" xfId="0" applyNumberFormat="1" applyFont="1"/>
    <xf numFmtId="186" fontId="5" fillId="0" borderId="0" xfId="0" applyNumberFormat="1" applyFont="1"/>
    <xf numFmtId="0" fontId="27" fillId="0" borderId="0" xfId="0" applyFont="1" applyAlignment="1">
      <alignment horizontal="left"/>
    </xf>
    <xf numFmtId="0" fontId="5" fillId="0" borderId="17" xfId="0" applyFont="1" applyBorder="1"/>
    <xf numFmtId="0" fontId="5" fillId="0" borderId="18" xfId="0" applyFont="1" applyBorder="1"/>
    <xf numFmtId="0" fontId="5" fillId="0" borderId="19" xfId="0" applyFont="1" applyBorder="1"/>
    <xf numFmtId="176" fontId="5" fillId="0" borderId="0" xfId="1" applyNumberFormat="1" applyFont="1" applyAlignment="1">
      <alignment horizontal="right"/>
    </xf>
    <xf numFmtId="3" fontId="39" fillId="0" borderId="2" xfId="0" applyNumberFormat="1" applyFont="1" applyBorder="1" applyAlignment="1">
      <alignment horizontal="right"/>
    </xf>
    <xf numFmtId="3" fontId="39" fillId="0" borderId="3" xfId="0" applyNumberFormat="1" applyFont="1" applyBorder="1" applyAlignment="1">
      <alignment horizontal="right"/>
    </xf>
    <xf numFmtId="3" fontId="39" fillId="0" borderId="4" xfId="0" applyNumberFormat="1" applyFont="1" applyBorder="1" applyAlignment="1">
      <alignment horizontal="right"/>
    </xf>
    <xf numFmtId="3" fontId="6" fillId="0" borderId="5" xfId="0" applyNumberFormat="1" applyFont="1" applyBorder="1" applyAlignment="1">
      <alignment horizontal="right"/>
    </xf>
    <xf numFmtId="4" fontId="25" fillId="0" borderId="0" xfId="1" applyNumberFormat="1" applyFont="1" applyBorder="1" applyAlignment="1">
      <alignment horizontal="center"/>
    </xf>
    <xf numFmtId="176" fontId="25" fillId="0" borderId="0" xfId="1" applyNumberFormat="1" applyFont="1" applyBorder="1" applyAlignment="1">
      <alignment horizontal="center"/>
    </xf>
    <xf numFmtId="187" fontId="21" fillId="0" borderId="0" xfId="0" applyNumberFormat="1" applyFont="1" applyBorder="1" applyAlignment="1">
      <alignment horizontal="center"/>
    </xf>
    <xf numFmtId="188" fontId="5" fillId="0" borderId="0" xfId="0" applyNumberFormat="1" applyFont="1"/>
    <xf numFmtId="10" fontId="5" fillId="9" borderId="0" xfId="5" applyNumberFormat="1" applyFont="1" applyFill="1"/>
    <xf numFmtId="164" fontId="40" fillId="0" borderId="0" xfId="5" applyNumberFormat="1" applyFont="1" applyBorder="1" applyAlignment="1">
      <alignment horizontal="center"/>
    </xf>
    <xf numFmtId="189" fontId="5" fillId="0" borderId="0" xfId="5" applyNumberFormat="1" applyFont="1" applyBorder="1"/>
    <xf numFmtId="0" fontId="41" fillId="0" borderId="0" xfId="0" applyFont="1"/>
    <xf numFmtId="38" fontId="5" fillId="0" borderId="6" xfId="0" applyNumberFormat="1" applyFont="1" applyBorder="1"/>
    <xf numFmtId="38" fontId="5" fillId="0" borderId="0" xfId="0" applyNumberFormat="1" applyFont="1" applyBorder="1"/>
    <xf numFmtId="37" fontId="42" fillId="0" borderId="0" xfId="0" applyNumberFormat="1" applyFont="1"/>
    <xf numFmtId="38" fontId="42" fillId="0" borderId="0" xfId="0" applyNumberFormat="1" applyFont="1"/>
    <xf numFmtId="38" fontId="5" fillId="0" borderId="8" xfId="0" applyNumberFormat="1" applyFont="1" applyBorder="1"/>
    <xf numFmtId="175" fontId="42" fillId="0" borderId="0" xfId="0" applyNumberFormat="1" applyFont="1"/>
    <xf numFmtId="190" fontId="0" fillId="0" borderId="0" xfId="0" applyNumberFormat="1"/>
    <xf numFmtId="1" fontId="42" fillId="0" borderId="0" xfId="0" applyNumberFormat="1" applyFont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43" fillId="0" borderId="0" xfId="0" applyFont="1"/>
    <xf numFmtId="0" fontId="44" fillId="0" borderId="0" xfId="0" applyFont="1"/>
    <xf numFmtId="0" fontId="43" fillId="0" borderId="0" xfId="0" applyFont="1" applyAlignment="1">
      <alignment horizontal="center"/>
    </xf>
    <xf numFmtId="179" fontId="43" fillId="0" borderId="0" xfId="0" applyNumberFormat="1" applyFont="1" applyAlignment="1">
      <alignment horizontal="center"/>
    </xf>
    <xf numFmtId="180" fontId="44" fillId="0" borderId="0" xfId="0" applyNumberFormat="1" applyFont="1"/>
    <xf numFmtId="179" fontId="44" fillId="0" borderId="0" xfId="0" applyNumberFormat="1" applyFont="1"/>
    <xf numFmtId="0" fontId="44" fillId="0" borderId="0" xfId="0" applyFont="1" applyAlignment="1">
      <alignment horizontal="center"/>
    </xf>
    <xf numFmtId="183" fontId="34" fillId="0" borderId="0" xfId="0" applyNumberFormat="1" applyFont="1" applyAlignment="1">
      <alignment horizontal="left"/>
    </xf>
    <xf numFmtId="183" fontId="0" fillId="0" borderId="0" xfId="0" applyNumberFormat="1" applyFont="1" applyAlignment="1">
      <alignment horizontal="right"/>
    </xf>
    <xf numFmtId="184" fontId="0" fillId="0" borderId="0" xfId="0" applyNumberFormat="1" applyFont="1" applyAlignment="1">
      <alignment horizontal="left"/>
    </xf>
    <xf numFmtId="184" fontId="0" fillId="0" borderId="0" xfId="0" applyNumberFormat="1" applyFont="1" applyAlignment="1">
      <alignment horizontal="right"/>
    </xf>
    <xf numFmtId="2" fontId="45" fillId="0" borderId="0" xfId="0" applyNumberFormat="1" applyFont="1"/>
    <xf numFmtId="0" fontId="5" fillId="0" borderId="0" xfId="0" applyFont="1" applyFill="1" applyAlignment="1">
      <alignment horizontal="right"/>
    </xf>
    <xf numFmtId="9" fontId="5" fillId="9" borderId="0" xfId="0" applyNumberFormat="1" applyFont="1" applyFill="1"/>
    <xf numFmtId="9" fontId="5" fillId="0" borderId="0" xfId="0" applyNumberFormat="1" applyFont="1"/>
    <xf numFmtId="0" fontId="0" fillId="10" borderId="0" xfId="0" applyFill="1"/>
  </cellXfs>
  <cellStyles count="12">
    <cellStyle name="Comma" xfId="1" builtinId="3"/>
    <cellStyle name="Comma 2" xfId="2"/>
    <cellStyle name="Currency" xfId="3" builtinId="4"/>
    <cellStyle name="Normal" xfId="0" builtinId="0"/>
    <cellStyle name="Normal 2" xfId="4"/>
    <cellStyle name="Percent" xfId="5" builtinId="5"/>
    <cellStyle name="styleColumnTitles" xfId="6"/>
    <cellStyle name="styleDateRange" xfId="7"/>
    <cellStyle name="styleNormal" xfId="8"/>
    <cellStyle name="styleSeriesAttributes" xfId="9"/>
    <cellStyle name="styleSeriesData" xfId="10"/>
    <cellStyle name="styleSeriesDataForecast" xfId="11"/>
  </cellStyles>
  <dxfs count="3"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7.xml"/><Relationship Id="rId26" Type="http://schemas.openxmlformats.org/officeDocument/2006/relationships/worksheet" Target="worksheets/sheet25.xml"/><Relationship Id="rId39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0.xml"/><Relationship Id="rId34" Type="http://schemas.openxmlformats.org/officeDocument/2006/relationships/worksheet" Target="worksheets/sheet32.xml"/><Relationship Id="rId42" Type="http://schemas.openxmlformats.org/officeDocument/2006/relationships/pivotCacheDefinition" Target="pivotCache/pivotCacheDefinition4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hartsheet" Target="chartsheets/sheet1.xml"/><Relationship Id="rId25" Type="http://schemas.openxmlformats.org/officeDocument/2006/relationships/worksheet" Target="worksheets/sheet24.xml"/><Relationship Id="rId33" Type="http://schemas.openxmlformats.org/officeDocument/2006/relationships/worksheet" Target="worksheets/sheet31.xml"/><Relationship Id="rId38" Type="http://schemas.openxmlformats.org/officeDocument/2006/relationships/worksheet" Target="worksheets/sheet36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19.xml"/><Relationship Id="rId29" Type="http://schemas.openxmlformats.org/officeDocument/2006/relationships/worksheet" Target="worksheets/sheet28.xml"/><Relationship Id="rId41" Type="http://schemas.openxmlformats.org/officeDocument/2006/relationships/pivotCacheDefinition" Target="pivotCache/pivotCacheDefiniti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3.xml"/><Relationship Id="rId32" Type="http://schemas.openxmlformats.org/officeDocument/2006/relationships/chartsheet" Target="chartsheets/sheet2.xml"/><Relationship Id="rId37" Type="http://schemas.openxmlformats.org/officeDocument/2006/relationships/worksheet" Target="worksheets/sheet35.xml"/><Relationship Id="rId40" Type="http://schemas.openxmlformats.org/officeDocument/2006/relationships/pivotCacheDefinition" Target="pivotCache/pivotCacheDefinition2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2.xml"/><Relationship Id="rId28" Type="http://schemas.openxmlformats.org/officeDocument/2006/relationships/worksheet" Target="worksheets/sheet27.xml"/><Relationship Id="rId36" Type="http://schemas.openxmlformats.org/officeDocument/2006/relationships/worksheet" Target="worksheets/sheet3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8.xml"/><Relationship Id="rId31" Type="http://schemas.openxmlformats.org/officeDocument/2006/relationships/worksheet" Target="worksheets/sheet30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1.xml"/><Relationship Id="rId27" Type="http://schemas.openxmlformats.org/officeDocument/2006/relationships/worksheet" Target="worksheets/sheet26.xml"/><Relationship Id="rId30" Type="http://schemas.openxmlformats.org/officeDocument/2006/relationships/worksheet" Target="worksheets/sheet29.xml"/><Relationship Id="rId35" Type="http://schemas.openxmlformats.org/officeDocument/2006/relationships/worksheet" Target="worksheets/sheet33.xml"/><Relationship Id="rId43" Type="http://schemas.openxmlformats.org/officeDocument/2006/relationships/pivotCacheDefinition" Target="pivotCache/pivotCacheDefinition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[Attachment to AG 1-13-#8 Commercial SAE Inputs.xlsx]PVT KY RGSP!PivotTable1</c:name>
    <c:fmtId val="0"/>
  </c:pivotSource>
  <c:chart>
    <c:title>
      <c:layout/>
      <c:overlay val="0"/>
    </c:title>
    <c:autoTitleDeleted val="0"/>
    <c:pivotFmts>
      <c:pivotFmt>
        <c:idx val="0"/>
      </c:pivotFmt>
      <c:pivotFmt>
        <c:idx val="1"/>
      </c:pivotFmt>
      <c:pivotFmt>
        <c:idx val="2"/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'PVT KY RGSP'!$B$3:$B$4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'PVT KY RGSP'!$A$5:$A$49</c:f>
              <c:strCache>
                <c:ptCount val="4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  <c:pt idx="41">
                  <c:v>2036</c:v>
                </c:pt>
                <c:pt idx="42">
                  <c:v>2037</c:v>
                </c:pt>
                <c:pt idx="43">
                  <c:v>2038</c:v>
                </c:pt>
              </c:strCache>
            </c:strRef>
          </c:cat>
          <c:val>
            <c:numRef>
              <c:f>'PVT KY RGSP'!$B$5:$B$49</c:f>
              <c:numCache>
                <c:formatCode>General</c:formatCode>
                <c:ptCount val="44"/>
                <c:pt idx="1">
                  <c:v>1276344.510157305</c:v>
                </c:pt>
                <c:pt idx="2">
                  <c:v>1338911.999999997</c:v>
                </c:pt>
                <c:pt idx="3">
                  <c:v>1357811.999999997</c:v>
                </c:pt>
                <c:pt idx="4">
                  <c:v>1388495.9999999998</c:v>
                </c:pt>
                <c:pt idx="5">
                  <c:v>1342800</c:v>
                </c:pt>
                <c:pt idx="6">
                  <c:v>1345992.000000003</c:v>
                </c:pt>
                <c:pt idx="7">
                  <c:v>1385904</c:v>
                </c:pt>
                <c:pt idx="8">
                  <c:v>1406868</c:v>
                </c:pt>
                <c:pt idx="9">
                  <c:v>1439207.9999999967</c:v>
                </c:pt>
                <c:pt idx="10">
                  <c:v>1473096.0000000026</c:v>
                </c:pt>
                <c:pt idx="11">
                  <c:v>1511340.0000000002</c:v>
                </c:pt>
                <c:pt idx="12">
                  <c:v>1545244.027387107</c:v>
                </c:pt>
                <c:pt idx="13">
                  <c:v>1561043.8614605223</c:v>
                </c:pt>
                <c:pt idx="14">
                  <c:v>1553639.8401896099</c:v>
                </c:pt>
                <c:pt idx="15">
                  <c:v>1579923.3601549985</c:v>
                </c:pt>
                <c:pt idx="16">
                  <c:v>1617789.7846632029</c:v>
                </c:pt>
                <c:pt idx="17">
                  <c:v>1659712.2969953043</c:v>
                </c:pt>
                <c:pt idx="18">
                  <c:v>1695429.9418409313</c:v>
                </c:pt>
                <c:pt idx="19">
                  <c:v>1734755.0874925414</c:v>
                </c:pt>
                <c:pt idx="20">
                  <c:v>1776626.9212924051</c:v>
                </c:pt>
                <c:pt idx="21">
                  <c:v>1820449.8986466327</c:v>
                </c:pt>
                <c:pt idx="22">
                  <c:v>1863764.6514661135</c:v>
                </c:pt>
                <c:pt idx="23">
                  <c:v>1910159.974342233</c:v>
                </c:pt>
                <c:pt idx="24">
                  <c:v>1954727.4966082468</c:v>
                </c:pt>
                <c:pt idx="25">
                  <c:v>1998232.5781372411</c:v>
                </c:pt>
                <c:pt idx="26">
                  <c:v>2040792.92265804</c:v>
                </c:pt>
                <c:pt idx="27">
                  <c:v>2084846.9810915668</c:v>
                </c:pt>
                <c:pt idx="28">
                  <c:v>2129251.692431625</c:v>
                </c:pt>
                <c:pt idx="29">
                  <c:v>2175335.9005703996</c:v>
                </c:pt>
                <c:pt idx="30">
                  <c:v>2224145.2709033187</c:v>
                </c:pt>
                <c:pt idx="31">
                  <c:v>2273932.1139808982</c:v>
                </c:pt>
                <c:pt idx="32">
                  <c:v>2323998.1636807532</c:v>
                </c:pt>
                <c:pt idx="33">
                  <c:v>2375544.921821523</c:v>
                </c:pt>
                <c:pt idx="34">
                  <c:v>2429965.1151049947</c:v>
                </c:pt>
                <c:pt idx="35">
                  <c:v>2488032.993216909</c:v>
                </c:pt>
                <c:pt idx="36">
                  <c:v>2546310.3365043998</c:v>
                </c:pt>
                <c:pt idx="37">
                  <c:v>2605180.2802156918</c:v>
                </c:pt>
                <c:pt idx="38">
                  <c:v>2666501.5800943109</c:v>
                </c:pt>
                <c:pt idx="39">
                  <c:v>2730740.069466861</c:v>
                </c:pt>
                <c:pt idx="40">
                  <c:v>2796014.5811874955</c:v>
                </c:pt>
                <c:pt idx="41">
                  <c:v>2863336.0203506076</c:v>
                </c:pt>
                <c:pt idx="42">
                  <c:v>2932228.7327159755</c:v>
                </c:pt>
                <c:pt idx="43">
                  <c:v>3003096.1513934126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29152"/>
        <c:axId val="363331968"/>
      </c:lineChart>
      <c:catAx>
        <c:axId val="36292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3331968"/>
        <c:crosses val="autoZero"/>
        <c:auto val="0"/>
        <c:lblAlgn val="ctr"/>
        <c:lblOffset val="100"/>
        <c:noMultiLvlLbl val="0"/>
      </c:catAx>
      <c:valAx>
        <c:axId val="363331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29291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[Attachment to AG 1-13-#8 Commercial SAE Inputs.xlsx]PVT KY RGSP (3)!PivotTable1</c:name>
    <c:fmtId val="0"/>
  </c:pivotSource>
  <c:chart>
    <c:title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'PVT KY RGSP (3)'!$B$3:$B$4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strRef>
              <c:f>'PVT KY RGSP (3)'!$A$5:$A$49</c:f>
              <c:strCache>
                <c:ptCount val="4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  <c:pt idx="41">
                  <c:v>2036</c:v>
                </c:pt>
                <c:pt idx="42">
                  <c:v>2037</c:v>
                </c:pt>
                <c:pt idx="43">
                  <c:v>2038</c:v>
                </c:pt>
              </c:strCache>
            </c:strRef>
          </c:cat>
          <c:val>
            <c:numRef>
              <c:f>'PVT KY RGSP (3)'!$B$5:$B$49</c:f>
              <c:numCache>
                <c:formatCode>General</c:formatCode>
                <c:ptCount val="44"/>
                <c:pt idx="1">
                  <c:v>1276344.510157305</c:v>
                </c:pt>
                <c:pt idx="2">
                  <c:v>1338911.999999997</c:v>
                </c:pt>
                <c:pt idx="3">
                  <c:v>1357811.999999997</c:v>
                </c:pt>
                <c:pt idx="4">
                  <c:v>1388495.9999999998</c:v>
                </c:pt>
                <c:pt idx="5">
                  <c:v>1342800</c:v>
                </c:pt>
                <c:pt idx="6">
                  <c:v>1345992.000000003</c:v>
                </c:pt>
                <c:pt idx="7">
                  <c:v>1385904</c:v>
                </c:pt>
                <c:pt idx="8">
                  <c:v>1406868</c:v>
                </c:pt>
                <c:pt idx="9">
                  <c:v>1439207.9999999967</c:v>
                </c:pt>
                <c:pt idx="10">
                  <c:v>1473096.0000000026</c:v>
                </c:pt>
                <c:pt idx="11">
                  <c:v>1511340.0000000002</c:v>
                </c:pt>
                <c:pt idx="12">
                  <c:v>1545244.027387107</c:v>
                </c:pt>
                <c:pt idx="13">
                  <c:v>1561043.8614605223</c:v>
                </c:pt>
                <c:pt idx="14">
                  <c:v>1553639.8401896099</c:v>
                </c:pt>
                <c:pt idx="15">
                  <c:v>1579923.3601549985</c:v>
                </c:pt>
                <c:pt idx="16">
                  <c:v>1617789.7846632029</c:v>
                </c:pt>
                <c:pt idx="17">
                  <c:v>1659712.2969953043</c:v>
                </c:pt>
                <c:pt idx="18">
                  <c:v>1695429.9418409313</c:v>
                </c:pt>
                <c:pt idx="19">
                  <c:v>1734755.0874925414</c:v>
                </c:pt>
                <c:pt idx="20">
                  <c:v>1776626.9212924051</c:v>
                </c:pt>
                <c:pt idx="21">
                  <c:v>1820449.8986466327</c:v>
                </c:pt>
                <c:pt idx="22">
                  <c:v>1863764.6514661135</c:v>
                </c:pt>
                <c:pt idx="23">
                  <c:v>1910159.974342233</c:v>
                </c:pt>
                <c:pt idx="24">
                  <c:v>1954727.4966082468</c:v>
                </c:pt>
                <c:pt idx="25">
                  <c:v>1998232.5781372411</c:v>
                </c:pt>
                <c:pt idx="26">
                  <c:v>2040792.92265804</c:v>
                </c:pt>
                <c:pt idx="27">
                  <c:v>2084846.9810915668</c:v>
                </c:pt>
                <c:pt idx="28">
                  <c:v>2129251.692431625</c:v>
                </c:pt>
                <c:pt idx="29">
                  <c:v>2175335.9005703996</c:v>
                </c:pt>
                <c:pt idx="30">
                  <c:v>2224145.2709033187</c:v>
                </c:pt>
                <c:pt idx="31">
                  <c:v>2273932.1139808982</c:v>
                </c:pt>
                <c:pt idx="32">
                  <c:v>2323998.1636807532</c:v>
                </c:pt>
                <c:pt idx="33">
                  <c:v>2375544.921821523</c:v>
                </c:pt>
                <c:pt idx="34">
                  <c:v>2429965.1151049947</c:v>
                </c:pt>
                <c:pt idx="35">
                  <c:v>2488032.993216909</c:v>
                </c:pt>
                <c:pt idx="36">
                  <c:v>2546310.3365043998</c:v>
                </c:pt>
                <c:pt idx="37">
                  <c:v>2605180.2802156918</c:v>
                </c:pt>
                <c:pt idx="38">
                  <c:v>2666501.5800943109</c:v>
                </c:pt>
                <c:pt idx="39">
                  <c:v>2730740.069466861</c:v>
                </c:pt>
                <c:pt idx="40">
                  <c:v>2796014.5811874955</c:v>
                </c:pt>
                <c:pt idx="41">
                  <c:v>2863336.0203506076</c:v>
                </c:pt>
                <c:pt idx="42">
                  <c:v>2932228.7327159755</c:v>
                </c:pt>
                <c:pt idx="43">
                  <c:v>3003096.1513934126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568384"/>
        <c:axId val="583590656"/>
      </c:lineChart>
      <c:catAx>
        <c:axId val="5835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83590656"/>
        <c:crosses val="autoZero"/>
        <c:auto val="0"/>
        <c:lblAlgn val="ctr"/>
        <c:lblOffset val="100"/>
        <c:noMultiLvlLbl val="0"/>
      </c:catAx>
      <c:valAx>
        <c:axId val="583590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835683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[Attachment to AG 1-13-#8 Commercial SAE Inputs.xlsx]PVT KY RGSP (3)!PivotTable1</c:name>
    <c:fmtId val="1"/>
  </c:pivotSource>
  <c:chart>
    <c:title>
      <c:layout/>
      <c:overlay val="0"/>
      <c:spPr>
        <a:noFill/>
        <a:ln w="25400">
          <a:noFill/>
        </a:ln>
      </c:spPr>
    </c:title>
    <c:autoTitleDeleted val="0"/>
    <c:pivotFmts>
      <c:pivotFmt>
        <c:idx val="0"/>
      </c:pivotFmt>
      <c:pivotFmt>
        <c:idx val="1"/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'PVT KY RGSP (3)'!$B$3:$B$4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'PVT KY RGSP (3)'!$A$5:$A$49</c:f>
              <c:strCache>
                <c:ptCount val="4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  <c:pt idx="41">
                  <c:v>2036</c:v>
                </c:pt>
                <c:pt idx="42">
                  <c:v>2037</c:v>
                </c:pt>
                <c:pt idx="43">
                  <c:v>2038</c:v>
                </c:pt>
              </c:strCache>
            </c:strRef>
          </c:cat>
          <c:val>
            <c:numRef>
              <c:f>'PVT KY RGSP (3)'!$B$5:$B$49</c:f>
              <c:numCache>
                <c:formatCode>General</c:formatCode>
                <c:ptCount val="44"/>
                <c:pt idx="1">
                  <c:v>1276344.510157305</c:v>
                </c:pt>
                <c:pt idx="2">
                  <c:v>1338911.999999997</c:v>
                </c:pt>
                <c:pt idx="3">
                  <c:v>1357811.999999997</c:v>
                </c:pt>
                <c:pt idx="4">
                  <c:v>1388495.9999999998</c:v>
                </c:pt>
                <c:pt idx="5">
                  <c:v>1342800</c:v>
                </c:pt>
                <c:pt idx="6">
                  <c:v>1345992.000000003</c:v>
                </c:pt>
                <c:pt idx="7">
                  <c:v>1385904</c:v>
                </c:pt>
                <c:pt idx="8">
                  <c:v>1406868</c:v>
                </c:pt>
                <c:pt idx="9">
                  <c:v>1439207.9999999967</c:v>
                </c:pt>
                <c:pt idx="10">
                  <c:v>1473096.0000000026</c:v>
                </c:pt>
                <c:pt idx="11">
                  <c:v>1511340.0000000002</c:v>
                </c:pt>
                <c:pt idx="12">
                  <c:v>1545244.027387107</c:v>
                </c:pt>
                <c:pt idx="13">
                  <c:v>1561043.8614605223</c:v>
                </c:pt>
                <c:pt idx="14">
                  <c:v>1553639.8401896099</c:v>
                </c:pt>
                <c:pt idx="15">
                  <c:v>1579923.3601549985</c:v>
                </c:pt>
                <c:pt idx="16">
                  <c:v>1617789.7846632029</c:v>
                </c:pt>
                <c:pt idx="17">
                  <c:v>1659712.2969953043</c:v>
                </c:pt>
                <c:pt idx="18">
                  <c:v>1695429.9418409313</c:v>
                </c:pt>
                <c:pt idx="19">
                  <c:v>1734755.0874925414</c:v>
                </c:pt>
                <c:pt idx="20">
                  <c:v>1776626.9212924051</c:v>
                </c:pt>
                <c:pt idx="21">
                  <c:v>1820449.8986466327</c:v>
                </c:pt>
                <c:pt idx="22">
                  <c:v>1863764.6514661135</c:v>
                </c:pt>
                <c:pt idx="23">
                  <c:v>1910159.974342233</c:v>
                </c:pt>
                <c:pt idx="24">
                  <c:v>1954727.4966082468</c:v>
                </c:pt>
                <c:pt idx="25">
                  <c:v>1998232.5781372411</c:v>
                </c:pt>
                <c:pt idx="26">
                  <c:v>2040792.92265804</c:v>
                </c:pt>
                <c:pt idx="27">
                  <c:v>2084846.9810915668</c:v>
                </c:pt>
                <c:pt idx="28">
                  <c:v>2129251.692431625</c:v>
                </c:pt>
                <c:pt idx="29">
                  <c:v>2175335.9005703996</c:v>
                </c:pt>
                <c:pt idx="30">
                  <c:v>2224145.2709033187</c:v>
                </c:pt>
                <c:pt idx="31">
                  <c:v>2273932.1139808982</c:v>
                </c:pt>
                <c:pt idx="32">
                  <c:v>2323998.1636807532</c:v>
                </c:pt>
                <c:pt idx="33">
                  <c:v>2375544.921821523</c:v>
                </c:pt>
                <c:pt idx="34">
                  <c:v>2429965.1151049947</c:v>
                </c:pt>
                <c:pt idx="35">
                  <c:v>2488032.993216909</c:v>
                </c:pt>
                <c:pt idx="36">
                  <c:v>2546310.3365043998</c:v>
                </c:pt>
                <c:pt idx="37">
                  <c:v>2605180.2802156918</c:v>
                </c:pt>
                <c:pt idx="38">
                  <c:v>2666501.5800943109</c:v>
                </c:pt>
                <c:pt idx="39">
                  <c:v>2730740.069466861</c:v>
                </c:pt>
                <c:pt idx="40">
                  <c:v>2796014.5811874955</c:v>
                </c:pt>
                <c:pt idx="41">
                  <c:v>2863336.0203506076</c:v>
                </c:pt>
                <c:pt idx="42">
                  <c:v>2932228.7327159755</c:v>
                </c:pt>
                <c:pt idx="43">
                  <c:v>3003096.1513934126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862720"/>
        <c:axId val="585901184"/>
      </c:lineChart>
      <c:catAx>
        <c:axId val="58486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901184"/>
        <c:crosses val="autoZero"/>
        <c:auto val="0"/>
        <c:lblAlgn val="ctr"/>
        <c:lblOffset val="100"/>
        <c:tickMarkSkip val="1"/>
        <c:noMultiLvlLbl val="0"/>
      </c:catAx>
      <c:valAx>
        <c:axId val="585901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862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14047034731591"/>
          <c:y val="6.7357512953367893E-2"/>
          <c:w val="0.83212793967072451"/>
          <c:h val="0.8160621761658031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'OD AnnualIndices'!$B$1</c:f>
              <c:strCache>
                <c:ptCount val="1"/>
                <c:pt idx="0">
                  <c:v>Heating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'OD AnnualIndices'!$A$2:$A$37</c:f>
              <c:numCache>
                <c:formatCode>General</c:formatCode>
                <c:ptCount val="3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</c:numCache>
            </c:numRef>
          </c:xVal>
          <c:yVal>
            <c:numRef>
              <c:f>'OD AnnualIndices'!$B$2:$B$37</c:f>
              <c:numCache>
                <c:formatCode>_(* #,##0_);_(* \(#,##0\);_(* "-"??_);_(@_)</c:formatCode>
                <c:ptCount val="36"/>
                <c:pt idx="0">
                  <c:v>3741.3970261626823</c:v>
                </c:pt>
                <c:pt idx="1">
                  <c:v>3691.2179346826933</c:v>
                </c:pt>
                <c:pt idx="2">
                  <c:v>3642.2806300391208</c:v>
                </c:pt>
                <c:pt idx="3">
                  <c:v>3594.5396903822061</c:v>
                </c:pt>
                <c:pt idx="4">
                  <c:v>3547.9518822866689</c:v>
                </c:pt>
                <c:pt idx="5">
                  <c:v>3502.4760305226209</c:v>
                </c:pt>
                <c:pt idx="6">
                  <c:v>3458.0728970167302</c:v>
                </c:pt>
                <c:pt idx="7">
                  <c:v>3414.7050682557838</c:v>
                </c:pt>
                <c:pt idx="8">
                  <c:v>3372.3368504535547</c:v>
                </c:pt>
                <c:pt idx="9">
                  <c:v>3330.9341718635756</c:v>
                </c:pt>
                <c:pt idx="10">
                  <c:v>3258.544717173384</c:v>
                </c:pt>
                <c:pt idx="11">
                  <c:v>3192.7533325973741</c:v>
                </c:pt>
                <c:pt idx="12">
                  <c:v>3141.4084324647524</c:v>
                </c:pt>
                <c:pt idx="13">
                  <c:v>3066.1252665343141</c:v>
                </c:pt>
                <c:pt idx="14">
                  <c:v>3024.2624303958892</c:v>
                </c:pt>
                <c:pt idx="15">
                  <c:v>2992.4291769742795</c:v>
                </c:pt>
                <c:pt idx="16">
                  <c:v>2960.9901389631841</c:v>
                </c:pt>
                <c:pt idx="17">
                  <c:v>2943.1524697916102</c:v>
                </c:pt>
                <c:pt idx="18">
                  <c:v>2922.2351727734149</c:v>
                </c:pt>
                <c:pt idx="19">
                  <c:v>2896.946559443455</c:v>
                </c:pt>
                <c:pt idx="20">
                  <c:v>2870.7666179110465</c:v>
                </c:pt>
                <c:pt idx="21">
                  <c:v>2841.1091162732951</c:v>
                </c:pt>
                <c:pt idx="22">
                  <c:v>2808.0334229512969</c:v>
                </c:pt>
                <c:pt idx="23">
                  <c:v>2775.4013292437053</c:v>
                </c:pt>
                <c:pt idx="24">
                  <c:v>2748.1260877493655</c:v>
                </c:pt>
                <c:pt idx="25">
                  <c:v>2724.1821129669383</c:v>
                </c:pt>
                <c:pt idx="26">
                  <c:v>2701.08843669007</c:v>
                </c:pt>
                <c:pt idx="27">
                  <c:v>2680.0152300692398</c:v>
                </c:pt>
                <c:pt idx="28">
                  <c:v>2658.8190439795176</c:v>
                </c:pt>
                <c:pt idx="29">
                  <c:v>2635.6845059383145</c:v>
                </c:pt>
                <c:pt idx="30">
                  <c:v>2610.4842479358185</c:v>
                </c:pt>
                <c:pt idx="31">
                  <c:v>2583.6867986068632</c:v>
                </c:pt>
                <c:pt idx="32">
                  <c:v>2556.1670071492799</c:v>
                </c:pt>
                <c:pt idx="33">
                  <c:v>2527.4177871594479</c:v>
                </c:pt>
                <c:pt idx="34">
                  <c:v>2498.900329333017</c:v>
                </c:pt>
                <c:pt idx="35">
                  <c:v>2473.5784526010907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'OD AnnualIndices'!$C$1</c:f>
              <c:strCache>
                <c:ptCount val="1"/>
                <c:pt idx="0">
                  <c:v>Cooling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'OD AnnualIndices'!$A$2:$A$37</c:f>
              <c:numCache>
                <c:formatCode>General</c:formatCode>
                <c:ptCount val="3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</c:numCache>
            </c:numRef>
          </c:xVal>
          <c:yVal>
            <c:numRef>
              <c:f>'OD AnnualIndices'!$C$2:$C$37</c:f>
              <c:numCache>
                <c:formatCode>_(* #,##0_);_(* \(#,##0\);_(* "-"??_);_(@_)</c:formatCode>
                <c:ptCount val="36"/>
                <c:pt idx="0">
                  <c:v>17041.486059058076</c:v>
                </c:pt>
                <c:pt idx="1">
                  <c:v>16999.61631826028</c:v>
                </c:pt>
                <c:pt idx="2">
                  <c:v>16958.271531961895</c:v>
                </c:pt>
                <c:pt idx="3">
                  <c:v>16917.441889005124</c:v>
                </c:pt>
                <c:pt idx="4">
                  <c:v>16947.975949463475</c:v>
                </c:pt>
                <c:pt idx="5">
                  <c:v>16983.675152940734</c:v>
                </c:pt>
                <c:pt idx="6">
                  <c:v>17020.093961537295</c:v>
                </c:pt>
                <c:pt idx="7">
                  <c:v>17057.228803980259</c:v>
                </c:pt>
                <c:pt idx="8">
                  <c:v>17095.076274196923</c:v>
                </c:pt>
                <c:pt idx="9">
                  <c:v>17133.633127006058</c:v>
                </c:pt>
                <c:pt idx="10">
                  <c:v>17245.046962161825</c:v>
                </c:pt>
                <c:pt idx="11">
                  <c:v>17320.968149391567</c:v>
                </c:pt>
                <c:pt idx="12">
                  <c:v>17410.538084095173</c:v>
                </c:pt>
                <c:pt idx="13">
                  <c:v>17498.089612016789</c:v>
                </c:pt>
                <c:pt idx="14">
                  <c:v>17598.068362116926</c:v>
                </c:pt>
                <c:pt idx="15">
                  <c:v>17657.531873804244</c:v>
                </c:pt>
                <c:pt idx="16">
                  <c:v>17753.931171505272</c:v>
                </c:pt>
                <c:pt idx="17">
                  <c:v>17706.638786235046</c:v>
                </c:pt>
                <c:pt idx="18">
                  <c:v>17638.583148504014</c:v>
                </c:pt>
                <c:pt idx="19">
                  <c:v>17547.90442050168</c:v>
                </c:pt>
                <c:pt idx="20">
                  <c:v>17475.723918489984</c:v>
                </c:pt>
                <c:pt idx="21">
                  <c:v>17386.812892764283</c:v>
                </c:pt>
                <c:pt idx="22">
                  <c:v>17263.101716399997</c:v>
                </c:pt>
                <c:pt idx="23">
                  <c:v>17137.09994423468</c:v>
                </c:pt>
                <c:pt idx="24">
                  <c:v>17018.938349246648</c:v>
                </c:pt>
                <c:pt idx="25">
                  <c:v>16906.203727698208</c:v>
                </c:pt>
                <c:pt idx="26">
                  <c:v>16811.904951775439</c:v>
                </c:pt>
                <c:pt idx="27">
                  <c:v>16753.873630695605</c:v>
                </c:pt>
                <c:pt idx="28">
                  <c:v>16721.852230492357</c:v>
                </c:pt>
                <c:pt idx="29">
                  <c:v>16711.684973163239</c:v>
                </c:pt>
                <c:pt idx="30">
                  <c:v>16716.426149311552</c:v>
                </c:pt>
                <c:pt idx="31">
                  <c:v>16699.293133370727</c:v>
                </c:pt>
                <c:pt idx="32">
                  <c:v>16675.035249117038</c:v>
                </c:pt>
                <c:pt idx="33">
                  <c:v>16628.067963273203</c:v>
                </c:pt>
                <c:pt idx="34">
                  <c:v>16590.766063363986</c:v>
                </c:pt>
                <c:pt idx="35">
                  <c:v>16548.680091471968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'OD AnnualIndices'!$D$1</c:f>
              <c:strCache>
                <c:ptCount val="1"/>
                <c:pt idx="0">
                  <c:v>NonHVAC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'OD AnnualIndices'!$A$2:$A$37</c:f>
              <c:numCache>
                <c:formatCode>General</c:formatCode>
                <c:ptCount val="3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</c:numCache>
            </c:numRef>
          </c:xVal>
          <c:yVal>
            <c:numRef>
              <c:f>'OD AnnualIndices'!$D$2:$D$37</c:f>
              <c:numCache>
                <c:formatCode>_(* #,##0_);_(* \(#,##0\);_(* "-"??_);_(@_)</c:formatCode>
                <c:ptCount val="36"/>
                <c:pt idx="0">
                  <c:v>72710.53093983134</c:v>
                </c:pt>
                <c:pt idx="1">
                  <c:v>72739.956860144521</c:v>
                </c:pt>
                <c:pt idx="2">
                  <c:v>72782.362867498363</c:v>
                </c:pt>
                <c:pt idx="3">
                  <c:v>72837.761195008847</c:v>
                </c:pt>
                <c:pt idx="4">
                  <c:v>72927.453386267865</c:v>
                </c:pt>
                <c:pt idx="5">
                  <c:v>73012.021141426521</c:v>
                </c:pt>
                <c:pt idx="6">
                  <c:v>73096.194099968867</c:v>
                </c:pt>
                <c:pt idx="7">
                  <c:v>73183.522719662389</c:v>
                </c:pt>
                <c:pt idx="8">
                  <c:v>73276.678760644892</c:v>
                </c:pt>
                <c:pt idx="9">
                  <c:v>73377.679701130372</c:v>
                </c:pt>
                <c:pt idx="10">
                  <c:v>72403.628096478729</c:v>
                </c:pt>
                <c:pt idx="11">
                  <c:v>71706.060392904779</c:v>
                </c:pt>
                <c:pt idx="12">
                  <c:v>71344.716039140971</c:v>
                </c:pt>
                <c:pt idx="13">
                  <c:v>71097.629250173428</c:v>
                </c:pt>
                <c:pt idx="14">
                  <c:v>70512.14046072209</c:v>
                </c:pt>
                <c:pt idx="15">
                  <c:v>70189.243113494143</c:v>
                </c:pt>
                <c:pt idx="16">
                  <c:v>70151.326089976326</c:v>
                </c:pt>
                <c:pt idx="17">
                  <c:v>70228.488537705503</c:v>
                </c:pt>
                <c:pt idx="18">
                  <c:v>70269.982622276526</c:v>
                </c:pt>
                <c:pt idx="19">
                  <c:v>70506.554006189777</c:v>
                </c:pt>
                <c:pt idx="20">
                  <c:v>70810.494668285421</c:v>
                </c:pt>
                <c:pt idx="21">
                  <c:v>71167.187121604788</c:v>
                </c:pt>
                <c:pt idx="22">
                  <c:v>71502.273794823443</c:v>
                </c:pt>
                <c:pt idx="23">
                  <c:v>71840.440137103986</c:v>
                </c:pt>
                <c:pt idx="24">
                  <c:v>72223.77136301811</c:v>
                </c:pt>
                <c:pt idx="25">
                  <c:v>72569.697540808571</c:v>
                </c:pt>
                <c:pt idx="26">
                  <c:v>72947.902300017886</c:v>
                </c:pt>
                <c:pt idx="27">
                  <c:v>73323.416188212825</c:v>
                </c:pt>
                <c:pt idx="28">
                  <c:v>73743.29043695025</c:v>
                </c:pt>
                <c:pt idx="29">
                  <c:v>74169.721764451388</c:v>
                </c:pt>
                <c:pt idx="30">
                  <c:v>74620.619546682588</c:v>
                </c:pt>
                <c:pt idx="31">
                  <c:v>75054.237833082938</c:v>
                </c:pt>
                <c:pt idx="32">
                  <c:v>75478.870998539816</c:v>
                </c:pt>
                <c:pt idx="33">
                  <c:v>75893.664468462855</c:v>
                </c:pt>
                <c:pt idx="34">
                  <c:v>76309.016157546459</c:v>
                </c:pt>
                <c:pt idx="35">
                  <c:v>76731.510520113021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615936"/>
        <c:axId val="597430272"/>
      </c:scatterChart>
      <c:valAx>
        <c:axId val="596615936"/>
        <c:scaling>
          <c:orientation val="minMax"/>
          <c:max val="2030"/>
          <c:min val="1995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430272"/>
        <c:crosses val="autoZero"/>
        <c:crossBetween val="midCat"/>
      </c:valAx>
      <c:valAx>
        <c:axId val="59743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66159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897250361794504"/>
          <c:y val="0.41450777202072536"/>
          <c:w val="0.14327062228654119"/>
          <c:h val="0.165803108808290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14047034731591"/>
          <c:y val="6.7357512953367907E-2"/>
          <c:w val="0.83212793967072463"/>
          <c:h val="0.8160621761658031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'KU AnnualIndices'!$B$1</c:f>
              <c:strCache>
                <c:ptCount val="1"/>
                <c:pt idx="0">
                  <c:v>Heating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'KU AnnualIndices'!$A$2:$A$37</c:f>
              <c:numCache>
                <c:formatCode>General</c:formatCode>
                <c:ptCount val="3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</c:numCache>
            </c:numRef>
          </c:xVal>
          <c:yVal>
            <c:numRef>
              <c:f>'KU AnnualIndices'!$B$2:$B$37</c:f>
              <c:numCache>
                <c:formatCode>_(* #,##0_);_(* \(#,##0\);_(* "-"??_);_(@_)</c:formatCode>
                <c:ptCount val="36"/>
                <c:pt idx="0">
                  <c:v>61709.329468419179</c:v>
                </c:pt>
                <c:pt idx="1">
                  <c:v>60871.422904759231</c:v>
                </c:pt>
                <c:pt idx="2">
                  <c:v>60054.260855822795</c:v>
                </c:pt>
                <c:pt idx="3">
                  <c:v>59257.084524578022</c:v>
                </c:pt>
                <c:pt idx="4">
                  <c:v>58479.171672837307</c:v>
                </c:pt>
                <c:pt idx="5">
                  <c:v>57719.834445708235</c:v>
                </c:pt>
                <c:pt idx="6">
                  <c:v>56978.417349572665</c:v>
                </c:pt>
                <c:pt idx="7">
                  <c:v>56254.295371100859</c:v>
                </c:pt>
                <c:pt idx="8">
                  <c:v>55546.872225955791</c:v>
                </c:pt>
                <c:pt idx="9">
                  <c:v>54855.578726873966</c:v>
                </c:pt>
                <c:pt idx="10">
                  <c:v>53722.16068891684</c:v>
                </c:pt>
                <c:pt idx="11">
                  <c:v>52694.688625440649</c:v>
                </c:pt>
                <c:pt idx="12">
                  <c:v>51903.214034818084</c:v>
                </c:pt>
                <c:pt idx="13">
                  <c:v>50713.644254104998</c:v>
                </c:pt>
                <c:pt idx="14">
                  <c:v>50074.453069217816</c:v>
                </c:pt>
                <c:pt idx="15">
                  <c:v>49599.716741369732</c:v>
                </c:pt>
                <c:pt idx="16">
                  <c:v>49068.696083245763</c:v>
                </c:pt>
                <c:pt idx="17">
                  <c:v>49164.296517845702</c:v>
                </c:pt>
                <c:pt idx="18">
                  <c:v>48854.006285067211</c:v>
                </c:pt>
                <c:pt idx="19">
                  <c:v>48292.983555620565</c:v>
                </c:pt>
                <c:pt idx="20">
                  <c:v>47778.437393724722</c:v>
                </c:pt>
                <c:pt idx="21">
                  <c:v>47280.77831485754</c:v>
                </c:pt>
                <c:pt idx="22">
                  <c:v>46708.199335893834</c:v>
                </c:pt>
                <c:pt idx="23">
                  <c:v>46141.85702452057</c:v>
                </c:pt>
                <c:pt idx="24">
                  <c:v>45679.107689933044</c:v>
                </c:pt>
                <c:pt idx="25">
                  <c:v>45273.997726204107</c:v>
                </c:pt>
                <c:pt idx="26">
                  <c:v>44886.481552573277</c:v>
                </c:pt>
                <c:pt idx="27">
                  <c:v>44534.260338226952</c:v>
                </c:pt>
                <c:pt idx="28">
                  <c:v>44182.430277756372</c:v>
                </c:pt>
                <c:pt idx="29">
                  <c:v>43793.134497049439</c:v>
                </c:pt>
                <c:pt idx="30">
                  <c:v>43360.487376770019</c:v>
                </c:pt>
                <c:pt idx="31">
                  <c:v>42898.401849481532</c:v>
                </c:pt>
                <c:pt idx="32">
                  <c:v>42420.257035927774</c:v>
                </c:pt>
                <c:pt idx="33">
                  <c:v>41916.050146810034</c:v>
                </c:pt>
                <c:pt idx="34">
                  <c:v>41416.311039817279</c:v>
                </c:pt>
                <c:pt idx="35">
                  <c:v>40977.418090611645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'KU AnnualIndices'!$C$1</c:f>
              <c:strCache>
                <c:ptCount val="1"/>
                <c:pt idx="0">
                  <c:v>Cooling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'KU AnnualIndices'!$A$2:$A$37</c:f>
              <c:numCache>
                <c:formatCode>General</c:formatCode>
                <c:ptCount val="3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</c:numCache>
            </c:numRef>
          </c:xVal>
          <c:yVal>
            <c:numRef>
              <c:f>'KU AnnualIndices'!$C$2:$C$37</c:f>
              <c:numCache>
                <c:formatCode>_(* #,##0_);_(* \(#,##0\);_(* "-"??_);_(@_)</c:formatCode>
                <c:ptCount val="36"/>
                <c:pt idx="0">
                  <c:v>170519.2885365969</c:v>
                </c:pt>
                <c:pt idx="1">
                  <c:v>170268.11945934693</c:v>
                </c:pt>
                <c:pt idx="2">
                  <c:v>170020.09949013311</c:v>
                </c:pt>
                <c:pt idx="3">
                  <c:v>169775.16977357666</c:v>
                </c:pt>
                <c:pt idx="4">
                  <c:v>170423.42374814977</c:v>
                </c:pt>
                <c:pt idx="5">
                  <c:v>171133.3073656421</c:v>
                </c:pt>
                <c:pt idx="6">
                  <c:v>171849.0335899411</c:v>
                </c:pt>
                <c:pt idx="7">
                  <c:v>172570.61586193915</c:v>
                </c:pt>
                <c:pt idx="8">
                  <c:v>173298.06828881614</c:v>
                </c:pt>
                <c:pt idx="9">
                  <c:v>174031.4056322207</c:v>
                </c:pt>
                <c:pt idx="10">
                  <c:v>175892.99194253873</c:v>
                </c:pt>
                <c:pt idx="11">
                  <c:v>177387.5938403956</c:v>
                </c:pt>
                <c:pt idx="12">
                  <c:v>179016.11627325069</c:v>
                </c:pt>
                <c:pt idx="13">
                  <c:v>180618.54151189429</c:v>
                </c:pt>
                <c:pt idx="14">
                  <c:v>182344.34017916306</c:v>
                </c:pt>
                <c:pt idx="15">
                  <c:v>183644.37068839328</c:v>
                </c:pt>
                <c:pt idx="16">
                  <c:v>185322.48162328801</c:v>
                </c:pt>
                <c:pt idx="17">
                  <c:v>185107.35826178369</c:v>
                </c:pt>
                <c:pt idx="18">
                  <c:v>184763.61799740369</c:v>
                </c:pt>
                <c:pt idx="19">
                  <c:v>183749.31870105784</c:v>
                </c:pt>
                <c:pt idx="20">
                  <c:v>183136.25819168575</c:v>
                </c:pt>
                <c:pt idx="21">
                  <c:v>182294.6694077288</c:v>
                </c:pt>
                <c:pt idx="22">
                  <c:v>180996.16241867433</c:v>
                </c:pt>
                <c:pt idx="23">
                  <c:v>179651.39364768006</c:v>
                </c:pt>
                <c:pt idx="24">
                  <c:v>178384.38664210541</c:v>
                </c:pt>
                <c:pt idx="25">
                  <c:v>177209.55280864277</c:v>
                </c:pt>
                <c:pt idx="26">
                  <c:v>176245.14143003486</c:v>
                </c:pt>
                <c:pt idx="27">
                  <c:v>175717.88999437561</c:v>
                </c:pt>
                <c:pt idx="28">
                  <c:v>175502.4547191216</c:v>
                </c:pt>
                <c:pt idx="29">
                  <c:v>175547.56899398577</c:v>
                </c:pt>
                <c:pt idx="30">
                  <c:v>175768.0423629554</c:v>
                </c:pt>
                <c:pt idx="31">
                  <c:v>175704.34755200418</c:v>
                </c:pt>
                <c:pt idx="32">
                  <c:v>175542.95788639045</c:v>
                </c:pt>
                <c:pt idx="33">
                  <c:v>175088.09928893307</c:v>
                </c:pt>
                <c:pt idx="34">
                  <c:v>174745.6860180058</c:v>
                </c:pt>
                <c:pt idx="35">
                  <c:v>174357.63812636837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'KU AnnualIndices'!$D$1</c:f>
              <c:strCache>
                <c:ptCount val="1"/>
                <c:pt idx="0">
                  <c:v>NonHVAC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'KU AnnualIndices'!$A$2:$A$37</c:f>
              <c:numCache>
                <c:formatCode>General</c:formatCode>
                <c:ptCount val="3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</c:numCache>
            </c:numRef>
          </c:xVal>
          <c:yVal>
            <c:numRef>
              <c:f>'KU AnnualIndices'!$D$2:$D$37</c:f>
              <c:numCache>
                <c:formatCode>_(* #,##0_);_(* \(#,##0\);_(* "-"??_);_(@_)</c:formatCode>
                <c:ptCount val="36"/>
                <c:pt idx="0">
                  <c:v>1002636.8195963174</c:v>
                </c:pt>
                <c:pt idx="1">
                  <c:v>1002998.8013636902</c:v>
                </c:pt>
                <c:pt idx="2">
                  <c:v>1003541.4321789383</c:v>
                </c:pt>
                <c:pt idx="3">
                  <c:v>1004264.9326904832</c:v>
                </c:pt>
                <c:pt idx="4">
                  <c:v>1005353.0032780519</c:v>
                </c:pt>
                <c:pt idx="5">
                  <c:v>1006454.9390051231</c:v>
                </c:pt>
                <c:pt idx="6">
                  <c:v>1007614.5926431235</c:v>
                </c:pt>
                <c:pt idx="7">
                  <c:v>1008864.9881786553</c:v>
                </c:pt>
                <c:pt idx="8">
                  <c:v>1010231.0870450021</c:v>
                </c:pt>
                <c:pt idx="9">
                  <c:v>1011731.8546409054</c:v>
                </c:pt>
                <c:pt idx="10">
                  <c:v>999469.77817730955</c:v>
                </c:pt>
                <c:pt idx="11">
                  <c:v>991413.93552618823</c:v>
                </c:pt>
                <c:pt idx="12">
                  <c:v>987775.63293244841</c:v>
                </c:pt>
                <c:pt idx="13">
                  <c:v>985871.02877075889</c:v>
                </c:pt>
                <c:pt idx="14">
                  <c:v>978471.53416432603</c:v>
                </c:pt>
                <c:pt idx="15">
                  <c:v>974662.60435465339</c:v>
                </c:pt>
                <c:pt idx="16">
                  <c:v>974639.85333231813</c:v>
                </c:pt>
                <c:pt idx="17">
                  <c:v>976080.03968119819</c:v>
                </c:pt>
                <c:pt idx="18">
                  <c:v>977025.10954866023</c:v>
                </c:pt>
                <c:pt idx="19">
                  <c:v>980698.23421546072</c:v>
                </c:pt>
                <c:pt idx="20">
                  <c:v>985317.47619561548</c:v>
                </c:pt>
                <c:pt idx="21">
                  <c:v>990715.6837733807</c:v>
                </c:pt>
                <c:pt idx="22">
                  <c:v>995767.15373904444</c:v>
                </c:pt>
                <c:pt idx="23">
                  <c:v>1000827.8364719155</c:v>
                </c:pt>
                <c:pt idx="24">
                  <c:v>1006472.5318285414</c:v>
                </c:pt>
                <c:pt idx="25">
                  <c:v>1011608.2228530329</c:v>
                </c:pt>
                <c:pt idx="26">
                  <c:v>1017202.7580362544</c:v>
                </c:pt>
                <c:pt idx="27">
                  <c:v>1022690.5828762266</c:v>
                </c:pt>
                <c:pt idx="28">
                  <c:v>1028787.0744564011</c:v>
                </c:pt>
                <c:pt idx="29">
                  <c:v>1034990.5368562408</c:v>
                </c:pt>
                <c:pt idx="30">
                  <c:v>1041535.6032985065</c:v>
                </c:pt>
                <c:pt idx="31">
                  <c:v>1047806.5752589882</c:v>
                </c:pt>
                <c:pt idx="32">
                  <c:v>1053954.8295461279</c:v>
                </c:pt>
                <c:pt idx="33">
                  <c:v>1059976.085114565</c:v>
                </c:pt>
                <c:pt idx="34">
                  <c:v>1065976.4607487761</c:v>
                </c:pt>
                <c:pt idx="35">
                  <c:v>1072056.8710721161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765248"/>
        <c:axId val="417812480"/>
      </c:scatterChart>
      <c:valAx>
        <c:axId val="417765248"/>
        <c:scaling>
          <c:orientation val="minMax"/>
          <c:max val="2030"/>
          <c:min val="1995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12480"/>
        <c:crosses val="autoZero"/>
        <c:crossBetween val="midCat"/>
      </c:valAx>
      <c:valAx>
        <c:axId val="41781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7652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897250361794504"/>
          <c:y val="0.41450777202072536"/>
          <c:w val="0.14327062228654119"/>
          <c:h val="0.165803108808290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trendline>
            <c:trendlineType val="linear"/>
            <c:dispRSqr val="1"/>
            <c:dispEq val="1"/>
            <c:trendlineLbl>
              <c:layout>
                <c:manualLayout>
                  <c:x val="0.26531605424321958"/>
                  <c:y val="6.9152814231554407E-4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val>
            <c:numRef>
              <c:f>'LE Data'!$Q$63:$Q$185</c:f>
              <c:numCache>
                <c:formatCode>_(* #,##0_);_(* \(#,##0\);_(* "-"??_);_(@_)</c:formatCode>
                <c:ptCount val="123"/>
                <c:pt idx="0">
                  <c:v>38268</c:v>
                </c:pt>
                <c:pt idx="1">
                  <c:v>38247</c:v>
                </c:pt>
                <c:pt idx="2">
                  <c:v>38148</c:v>
                </c:pt>
                <c:pt idx="3">
                  <c:v>38093</c:v>
                </c:pt>
                <c:pt idx="4">
                  <c:v>38071</c:v>
                </c:pt>
                <c:pt idx="5">
                  <c:v>38202</c:v>
                </c:pt>
                <c:pt idx="6">
                  <c:v>38377</c:v>
                </c:pt>
                <c:pt idx="7">
                  <c:v>38440</c:v>
                </c:pt>
                <c:pt idx="8">
                  <c:v>38510</c:v>
                </c:pt>
                <c:pt idx="9">
                  <c:v>38536</c:v>
                </c:pt>
                <c:pt idx="10">
                  <c:v>38592</c:v>
                </c:pt>
                <c:pt idx="11">
                  <c:v>38600</c:v>
                </c:pt>
                <c:pt idx="12">
                  <c:v>38604</c:v>
                </c:pt>
                <c:pt idx="13">
                  <c:v>39098</c:v>
                </c:pt>
                <c:pt idx="14">
                  <c:v>39233</c:v>
                </c:pt>
                <c:pt idx="15">
                  <c:v>39320</c:v>
                </c:pt>
                <c:pt idx="16">
                  <c:v>39354</c:v>
                </c:pt>
                <c:pt idx="17">
                  <c:v>39510</c:v>
                </c:pt>
                <c:pt idx="18">
                  <c:v>39530</c:v>
                </c:pt>
                <c:pt idx="19">
                  <c:v>39552</c:v>
                </c:pt>
                <c:pt idx="20">
                  <c:v>39574</c:v>
                </c:pt>
                <c:pt idx="21">
                  <c:v>39590</c:v>
                </c:pt>
                <c:pt idx="22">
                  <c:v>39827</c:v>
                </c:pt>
                <c:pt idx="23">
                  <c:v>39924</c:v>
                </c:pt>
                <c:pt idx="24">
                  <c:v>40151</c:v>
                </c:pt>
                <c:pt idx="25">
                  <c:v>40319</c:v>
                </c:pt>
                <c:pt idx="26">
                  <c:v>40511</c:v>
                </c:pt>
                <c:pt idx="27">
                  <c:v>40560</c:v>
                </c:pt>
                <c:pt idx="28">
                  <c:v>40570</c:v>
                </c:pt>
                <c:pt idx="29">
                  <c:v>40560</c:v>
                </c:pt>
                <c:pt idx="30">
                  <c:v>40544</c:v>
                </c:pt>
                <c:pt idx="31">
                  <c:v>40530</c:v>
                </c:pt>
                <c:pt idx="32">
                  <c:v>40500</c:v>
                </c:pt>
                <c:pt idx="33">
                  <c:v>40452</c:v>
                </c:pt>
                <c:pt idx="34">
                  <c:v>40424</c:v>
                </c:pt>
                <c:pt idx="35">
                  <c:v>40406</c:v>
                </c:pt>
                <c:pt idx="36">
                  <c:v>40506</c:v>
                </c:pt>
                <c:pt idx="37">
                  <c:v>40593</c:v>
                </c:pt>
                <c:pt idx="38">
                  <c:v>40588</c:v>
                </c:pt>
                <c:pt idx="39">
                  <c:v>40600</c:v>
                </c:pt>
                <c:pt idx="40">
                  <c:v>40567</c:v>
                </c:pt>
                <c:pt idx="41">
                  <c:v>40550</c:v>
                </c:pt>
                <c:pt idx="42">
                  <c:v>40490</c:v>
                </c:pt>
                <c:pt idx="43">
                  <c:v>40468</c:v>
                </c:pt>
                <c:pt idx="44">
                  <c:v>40384</c:v>
                </c:pt>
                <c:pt idx="45">
                  <c:v>40331</c:v>
                </c:pt>
                <c:pt idx="46">
                  <c:v>40289</c:v>
                </c:pt>
                <c:pt idx="47">
                  <c:v>40302</c:v>
                </c:pt>
                <c:pt idx="48">
                  <c:v>40377</c:v>
                </c:pt>
                <c:pt idx="49">
                  <c:v>40400</c:v>
                </c:pt>
                <c:pt idx="50">
                  <c:v>40360</c:v>
                </c:pt>
                <c:pt idx="51">
                  <c:v>40356</c:v>
                </c:pt>
                <c:pt idx="52">
                  <c:v>40403</c:v>
                </c:pt>
                <c:pt idx="53">
                  <c:v>40429</c:v>
                </c:pt>
                <c:pt idx="54">
                  <c:v>40381</c:v>
                </c:pt>
                <c:pt idx="55">
                  <c:v>40390</c:v>
                </c:pt>
                <c:pt idx="56">
                  <c:v>40400</c:v>
                </c:pt>
                <c:pt idx="57">
                  <c:v>40400</c:v>
                </c:pt>
                <c:pt idx="58">
                  <c:v>40027</c:v>
                </c:pt>
                <c:pt idx="59">
                  <c:v>39847</c:v>
                </c:pt>
                <c:pt idx="60">
                  <c:v>39819</c:v>
                </c:pt>
                <c:pt idx="61">
                  <c:v>39799</c:v>
                </c:pt>
                <c:pt idx="62">
                  <c:v>39923</c:v>
                </c:pt>
                <c:pt idx="63">
                  <c:v>39980</c:v>
                </c:pt>
                <c:pt idx="64">
                  <c:v>40019</c:v>
                </c:pt>
                <c:pt idx="65">
                  <c:v>40093</c:v>
                </c:pt>
                <c:pt idx="66">
                  <c:v>40180</c:v>
                </c:pt>
                <c:pt idx="67">
                  <c:v>40224</c:v>
                </c:pt>
                <c:pt idx="68">
                  <c:v>40250</c:v>
                </c:pt>
                <c:pt idx="69">
                  <c:v>40210</c:v>
                </c:pt>
                <c:pt idx="70">
                  <c:v>40212</c:v>
                </c:pt>
                <c:pt idx="71">
                  <c:v>40326</c:v>
                </c:pt>
                <c:pt idx="72">
                  <c:v>40383</c:v>
                </c:pt>
                <c:pt idx="73">
                  <c:v>40489</c:v>
                </c:pt>
                <c:pt idx="74">
                  <c:v>40595</c:v>
                </c:pt>
                <c:pt idx="75">
                  <c:v>40552</c:v>
                </c:pt>
                <c:pt idx="76">
                  <c:v>40625</c:v>
                </c:pt>
                <c:pt idx="77">
                  <c:v>40647</c:v>
                </c:pt>
                <c:pt idx="78">
                  <c:v>40653</c:v>
                </c:pt>
                <c:pt idx="79">
                  <c:v>40660</c:v>
                </c:pt>
                <c:pt idx="80">
                  <c:v>40680</c:v>
                </c:pt>
                <c:pt idx="81">
                  <c:v>40720</c:v>
                </c:pt>
                <c:pt idx="82">
                  <c:v>40735</c:v>
                </c:pt>
                <c:pt idx="83">
                  <c:v>40798</c:v>
                </c:pt>
                <c:pt idx="84">
                  <c:v>41038</c:v>
                </c:pt>
                <c:pt idx="85">
                  <c:v>41042</c:v>
                </c:pt>
                <c:pt idx="86">
                  <c:v>41157</c:v>
                </c:pt>
                <c:pt idx="87">
                  <c:v>41121</c:v>
                </c:pt>
                <c:pt idx="88">
                  <c:v>41234</c:v>
                </c:pt>
                <c:pt idx="89">
                  <c:v>41340</c:v>
                </c:pt>
                <c:pt idx="90">
                  <c:v>41378</c:v>
                </c:pt>
                <c:pt idx="91">
                  <c:v>41463</c:v>
                </c:pt>
                <c:pt idx="92">
                  <c:v>41495</c:v>
                </c:pt>
                <c:pt idx="93">
                  <c:v>41490</c:v>
                </c:pt>
                <c:pt idx="94">
                  <c:v>41490</c:v>
                </c:pt>
                <c:pt idx="95">
                  <c:v>41490</c:v>
                </c:pt>
                <c:pt idx="96">
                  <c:v>41490</c:v>
                </c:pt>
                <c:pt idx="97">
                  <c:v>41490</c:v>
                </c:pt>
                <c:pt idx="98">
                  <c:v>41500</c:v>
                </c:pt>
                <c:pt idx="99">
                  <c:v>41520</c:v>
                </c:pt>
                <c:pt idx="100">
                  <c:v>41935</c:v>
                </c:pt>
                <c:pt idx="101">
                  <c:v>41825</c:v>
                </c:pt>
                <c:pt idx="102">
                  <c:v>42046</c:v>
                </c:pt>
                <c:pt idx="103">
                  <c:v>42086</c:v>
                </c:pt>
                <c:pt idx="104">
                  <c:v>42086</c:v>
                </c:pt>
                <c:pt idx="105">
                  <c:v>42060</c:v>
                </c:pt>
                <c:pt idx="106" formatCode="#,##0_);[Red]\(#,##0\)">
                  <c:v>39058</c:v>
                </c:pt>
                <c:pt idx="107" formatCode="#,##0_);[Red]\(#,##0\)">
                  <c:v>38959</c:v>
                </c:pt>
                <c:pt idx="108" formatCode="#,##0_);[Red]\(#,##0\)">
                  <c:v>38753</c:v>
                </c:pt>
                <c:pt idx="109" formatCode="#,##0_);[Red]\(#,##0\)">
                  <c:v>38753</c:v>
                </c:pt>
                <c:pt idx="110" formatCode="#,##0_);[Red]\(#,##0\)">
                  <c:v>38753</c:v>
                </c:pt>
                <c:pt idx="111" formatCode="#,##0_);[Red]\(#,##0\)">
                  <c:v>40657</c:v>
                </c:pt>
                <c:pt idx="112" formatCode="#,##0_);[Red]\(#,##0\)">
                  <c:v>40753</c:v>
                </c:pt>
                <c:pt idx="113" formatCode="#,##0_);[Red]\(#,##0\)">
                  <c:v>40753</c:v>
                </c:pt>
                <c:pt idx="114" formatCode="#,##0_);[Red]\(#,##0\)">
                  <c:v>40753</c:v>
                </c:pt>
                <c:pt idx="115" formatCode="#,##0_);[Red]\(#,##0\)">
                  <c:v>40753</c:v>
                </c:pt>
                <c:pt idx="116" formatCode="#,##0_);[Red]\(#,##0\)">
                  <c:v>40753</c:v>
                </c:pt>
                <c:pt idx="117" formatCode="#,##0_);[Red]\(#,##0\)">
                  <c:v>40753</c:v>
                </c:pt>
                <c:pt idx="118" formatCode="#,##0_);[Red]\(#,##0\)">
                  <c:v>40753</c:v>
                </c:pt>
                <c:pt idx="119" formatCode="#,##0_);[Red]\(#,##0\)">
                  <c:v>40753</c:v>
                </c:pt>
                <c:pt idx="120">
                  <c:v>43234</c:v>
                </c:pt>
                <c:pt idx="121">
                  <c:v>43031</c:v>
                </c:pt>
                <c:pt idx="122">
                  <c:v>44017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99904"/>
        <c:axId val="424526208"/>
      </c:lineChart>
      <c:catAx>
        <c:axId val="42229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4526208"/>
        <c:crosses val="autoZero"/>
        <c:auto val="1"/>
        <c:lblAlgn val="ctr"/>
        <c:lblOffset val="100"/>
        <c:noMultiLvlLbl val="0"/>
      </c:catAx>
      <c:valAx>
        <c:axId val="42452620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229990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'LE Data'!$U$75:$U$182</c:f>
              <c:numCache>
                <c:formatCode>General</c:formatCode>
                <c:ptCount val="108"/>
                <c:pt idx="0">
                  <c:v>3085.1425499948195</c:v>
                </c:pt>
                <c:pt idx="1">
                  <c:v>2766.3474346513899</c:v>
                </c:pt>
                <c:pt idx="2">
                  <c:v>2653.5673285244598</c:v>
                </c:pt>
                <c:pt idx="3">
                  <c:v>2575.6085198372357</c:v>
                </c:pt>
                <c:pt idx="4">
                  <c:v>2765.6806931951</c:v>
                </c:pt>
                <c:pt idx="5">
                  <c:v>3041.5561123766092</c:v>
                </c:pt>
                <c:pt idx="6">
                  <c:v>3392.7771312926893</c:v>
                </c:pt>
                <c:pt idx="7">
                  <c:v>3643.93097694175</c:v>
                </c:pt>
                <c:pt idx="8">
                  <c:v>3468.6244251276103</c:v>
                </c:pt>
                <c:pt idx="9">
                  <c:v>2671.5474867390799</c:v>
                </c:pt>
                <c:pt idx="10">
                  <c:v>2462.3808722725794</c:v>
                </c:pt>
                <c:pt idx="11">
                  <c:v>2574.8314547640502</c:v>
                </c:pt>
                <c:pt idx="12">
                  <c:v>2777.4927150008721</c:v>
                </c:pt>
                <c:pt idx="13">
                  <c:v>2596.1197698355595</c:v>
                </c:pt>
                <c:pt idx="14">
                  <c:v>2591.7541408506299</c:v>
                </c:pt>
                <c:pt idx="15">
                  <c:v>2529.5507889546352</c:v>
                </c:pt>
                <c:pt idx="16">
                  <c:v>2508.337022430369</c:v>
                </c:pt>
                <c:pt idx="17">
                  <c:v>3052.3040433925066</c:v>
                </c:pt>
                <c:pt idx="18">
                  <c:v>3594.7335487371702</c:v>
                </c:pt>
                <c:pt idx="19">
                  <c:v>3653.091167036765</c:v>
                </c:pt>
                <c:pt idx="20">
                  <c:v>3577.8508395061763</c:v>
                </c:pt>
                <c:pt idx="21">
                  <c:v>2809.5155987343001</c:v>
                </c:pt>
                <c:pt idx="22">
                  <c:v>2407.1086978032799</c:v>
                </c:pt>
                <c:pt idx="23">
                  <c:v>2743.1482205613001</c:v>
                </c:pt>
                <c:pt idx="24">
                  <c:v>2833.8379499333437</c:v>
                </c:pt>
                <c:pt idx="25">
                  <c:v>2809.6842312714007</c:v>
                </c:pt>
                <c:pt idx="26">
                  <c:v>2633.25744062284</c:v>
                </c:pt>
                <c:pt idx="27">
                  <c:v>2422.2247783251269</c:v>
                </c:pt>
                <c:pt idx="28">
                  <c:v>2608.8369364261598</c:v>
                </c:pt>
                <c:pt idx="29">
                  <c:v>2763.0302342786695</c:v>
                </c:pt>
                <c:pt idx="30">
                  <c:v>3370.9047666090401</c:v>
                </c:pt>
                <c:pt idx="31">
                  <c:v>3322.1482652960399</c:v>
                </c:pt>
                <c:pt idx="32">
                  <c:v>3358.6600881537192</c:v>
                </c:pt>
                <c:pt idx="33">
                  <c:v>2584.0196870893401</c:v>
                </c:pt>
                <c:pt idx="34">
                  <c:v>2462.8701878924799</c:v>
                </c:pt>
                <c:pt idx="35">
                  <c:v>2699.1186541610837</c:v>
                </c:pt>
                <c:pt idx="36">
                  <c:v>2866.7919360031701</c:v>
                </c:pt>
                <c:pt idx="37">
                  <c:v>2804.4102722772277</c:v>
                </c:pt>
                <c:pt idx="38">
                  <c:v>2673.9264370664027</c:v>
                </c:pt>
                <c:pt idx="39">
                  <c:v>2397.1942709882001</c:v>
                </c:pt>
                <c:pt idx="40">
                  <c:v>2700.9585921837488</c:v>
                </c:pt>
                <c:pt idx="41">
                  <c:v>3314.8749165203208</c:v>
                </c:pt>
                <c:pt idx="42">
                  <c:v>3368.7227161288702</c:v>
                </c:pt>
                <c:pt idx="43">
                  <c:v>3166.6681604357505</c:v>
                </c:pt>
                <c:pt idx="44">
                  <c:v>3281.0819801980147</c:v>
                </c:pt>
                <c:pt idx="45">
                  <c:v>2748.9044059405901</c:v>
                </c:pt>
                <c:pt idx="46">
                  <c:v>2521.0776226047396</c:v>
                </c:pt>
                <c:pt idx="47">
                  <c:v>2690.2969608753501</c:v>
                </c:pt>
                <c:pt idx="48">
                  <c:v>2923.5407468796302</c:v>
                </c:pt>
                <c:pt idx="49">
                  <c:v>2747.9471846026281</c:v>
                </c:pt>
                <c:pt idx="50">
                  <c:v>2620.5901360118232</c:v>
                </c:pt>
                <c:pt idx="51">
                  <c:v>2544.0525512756376</c:v>
                </c:pt>
                <c:pt idx="52">
                  <c:v>2474.9098678127889</c:v>
                </c:pt>
                <c:pt idx="53">
                  <c:v>3091.5736662260247</c:v>
                </c:pt>
                <c:pt idx="54">
                  <c:v>3612.9502986560474</c:v>
                </c:pt>
                <c:pt idx="55">
                  <c:v>3728.2634745425617</c:v>
                </c:pt>
                <c:pt idx="56">
                  <c:v>3605.6427080745343</c:v>
                </c:pt>
                <c:pt idx="57">
                  <c:v>3085.6704053717981</c:v>
                </c:pt>
                <c:pt idx="58">
                  <c:v>2540.2109071918831</c:v>
                </c:pt>
                <c:pt idx="59">
                  <c:v>2909.1409016515399</c:v>
                </c:pt>
                <c:pt idx="60">
                  <c:v>2966.4311715325757</c:v>
                </c:pt>
                <c:pt idx="61">
                  <c:v>2681.0706611672304</c:v>
                </c:pt>
                <c:pt idx="62">
                  <c:v>2628.2627417169601</c:v>
                </c:pt>
                <c:pt idx="63">
                  <c:v>2599.2894555139083</c:v>
                </c:pt>
                <c:pt idx="64">
                  <c:v>2696.6940553846157</c:v>
                </c:pt>
                <c:pt idx="65">
                  <c:v>3138.8935468792283</c:v>
                </c:pt>
                <c:pt idx="66">
                  <c:v>3500.7530809534351</c:v>
                </c:pt>
                <c:pt idx="67">
                  <c:v>3718.9663551401868</c:v>
                </c:pt>
                <c:pt idx="68">
                  <c:v>3388.2932645034412</c:v>
                </c:pt>
                <c:pt idx="69">
                  <c:v>2755.352848722986</c:v>
                </c:pt>
                <c:pt idx="70">
                  <c:v>2622.7157481281456</c:v>
                </c:pt>
                <c:pt idx="71">
                  <c:v>2791.4320309819109</c:v>
                </c:pt>
                <c:pt idx="72">
                  <c:v>2939.8925386227397</c:v>
                </c:pt>
                <c:pt idx="73">
                  <c:v>3002.4716144437407</c:v>
                </c:pt>
                <c:pt idx="74">
                  <c:v>2798.0410136793257</c:v>
                </c:pt>
                <c:pt idx="75">
                  <c:v>2748.530021157073</c:v>
                </c:pt>
                <c:pt idx="76">
                  <c:v>2774.3114662657031</c:v>
                </c:pt>
                <c:pt idx="77">
                  <c:v>3336.9221819061445</c:v>
                </c:pt>
                <c:pt idx="78">
                  <c:v>3554.1353859538885</c:v>
                </c:pt>
                <c:pt idx="79">
                  <c:v>3792.207823842944</c:v>
                </c:pt>
                <c:pt idx="80">
                  <c:v>3899.1311724304132</c:v>
                </c:pt>
                <c:pt idx="81">
                  <c:v>3193.4018799710775</c:v>
                </c:pt>
                <c:pt idx="82">
                  <c:v>2695.7702819956621</c:v>
                </c:pt>
                <c:pt idx="83">
                  <c:v>2791.5954687876597</c:v>
                </c:pt>
                <c:pt idx="84">
                  <c:v>3125.1587129428781</c:v>
                </c:pt>
                <c:pt idx="85">
                  <c:v>2929.5515786936612</c:v>
                </c:pt>
                <c:pt idx="86">
                  <c:v>2845.4089879518069</c:v>
                </c:pt>
                <c:pt idx="87">
                  <c:v>2658.6371146435449</c:v>
                </c:pt>
                <c:pt idx="88">
                  <c:v>2554.3199713842851</c:v>
                </c:pt>
                <c:pt idx="89">
                  <c:v>3147.8279497907952</c:v>
                </c:pt>
                <c:pt idx="90">
                  <c:v>3543.3414831375167</c:v>
                </c:pt>
                <c:pt idx="91">
                  <c:v>3616.338925058214</c:v>
                </c:pt>
                <c:pt idx="92">
                  <c:v>3424.5554103502354</c:v>
                </c:pt>
                <c:pt idx="93" formatCode="_(* #,##0.0_);_(* \(#,##0.0\);_(* &quot;-&quot;??_);_(@_)">
                  <c:v>2850.3030432715168</c:v>
                </c:pt>
                <c:pt idx="94" formatCode="_(* #,##0.0_);_(* \(#,##0.0\);_(* &quot;-&quot;??_);_(@_)">
                  <c:v>2771.7618669670746</c:v>
                </c:pt>
                <c:pt idx="95" formatCode="_(* #,##0.0_);_(* \(#,##0.0\);_(* &quot;-&quot;??_);_(@_)">
                  <c:v>3245.587977104135</c:v>
                </c:pt>
                <c:pt idx="96" formatCode="_(* #,##0.0_);_(* \(#,##0.0\);_(* &quot;-&quot;??_);_(@_)">
                  <c:v>3306.392459938585</c:v>
                </c:pt>
                <c:pt idx="97" formatCode="_(* #,##0.0_);_(* \(#,##0.0\);_(* &quot;-&quot;??_);_(@_)">
                  <c:v>2930.6388408639332</c:v>
                </c:pt>
                <c:pt idx="98" formatCode="_(* #,##0.0_);_(* \(#,##0.0\);_(* &quot;-&quot;??_);_(@_)">
                  <c:v>2757.4401465692981</c:v>
                </c:pt>
                <c:pt idx="99" formatCode="_(* #,##0.0_);_(* \(#,##0.0\);_(* &quot;-&quot;??_);_(@_)">
                  <c:v>2809.8593846078165</c:v>
                </c:pt>
                <c:pt idx="100" formatCode="_(* #,##0.0_);_(* \(#,##0.0\);_(* &quot;-&quot;??_);_(@_)">
                  <c:v>2601.6381125315929</c:v>
                </c:pt>
                <c:pt idx="101" formatCode="_(* #,##0.0_);_(* \(#,##0.0\);_(* &quot;-&quot;??_);_(@_)">
                  <c:v>3142.4218830515547</c:v>
                </c:pt>
                <c:pt idx="102" formatCode="_(* #,##0.0_);_(* \(#,##0.0\);_(* &quot;-&quot;??_);_(@_)">
                  <c:v>3310.6392412828504</c:v>
                </c:pt>
                <c:pt idx="103" formatCode="_(* #,##0.0_);_(* \(#,##0.0\);_(* &quot;-&quot;??_);_(@_)">
                  <c:v>3301.7531470075819</c:v>
                </c:pt>
                <c:pt idx="104" formatCode="_(* #,##0.0_);_(* \(#,##0.0\);_(* &quot;-&quot;??_);_(@_)">
                  <c:v>3050.1803302824333</c:v>
                </c:pt>
                <c:pt idx="105" formatCode="_(* #,##0.0_);_(* \(#,##0.0\);_(* &quot;-&quot;??_);_(@_)">
                  <c:v>2922.1918140995754</c:v>
                </c:pt>
                <c:pt idx="106" formatCode="_(* #,##0.0_);_(* \(#,##0.0\);_(* &quot;-&quot;??_);_(@_)">
                  <c:v>2330.0095698476189</c:v>
                </c:pt>
                <c:pt idx="107" formatCode="_(* #,##0.0_);_(* \(#,##0.0\);_(* &quot;-&quot;??_);_(@_)">
                  <c:v>2783.3151915196427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870848"/>
        <c:axId val="427005824"/>
      </c:lineChart>
      <c:catAx>
        <c:axId val="42587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7005824"/>
        <c:crosses val="autoZero"/>
        <c:auto val="1"/>
        <c:lblAlgn val="ctr"/>
        <c:lblOffset val="100"/>
        <c:noMultiLvlLbl val="0"/>
      </c:catAx>
      <c:valAx>
        <c:axId val="427005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5870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797358276851116"/>
          <c:y val="0.45814122193059204"/>
          <c:w val="9.0657507718727715E-2"/>
          <c:h val="8.37171916010498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[Attachment to AG 1-13-#8 Commercial SAE Inputs.xlsx]PVT KY RGSP (2)!PivotTable1</c:name>
    <c:fmtId val="1"/>
  </c:pivotSource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'PVT KY RGSP (2)'!$C$3:$C$4</c:f>
              <c:strCache>
                <c:ptCount val="1"/>
                <c:pt idx="0">
                  <c:v>Total</c:v>
                </c:pt>
              </c:strCache>
            </c:strRef>
          </c:tx>
          <c:cat>
            <c:multiLvlStrRef>
              <c:f>'PVT KY RGSP (2)'!$A$5:$B$546</c:f>
              <c:multiLvlStrCache>
                <c:ptCount val="541"/>
                <c:lvl>
                  <c:pt idx="0">
                    <c:v>(blank)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</c:v>
                  </c:pt>
                  <c:pt idx="14">
                    <c:v>2</c:v>
                  </c:pt>
                  <c:pt idx="15">
                    <c:v>3</c:v>
                  </c:pt>
                  <c:pt idx="16">
                    <c:v>4</c:v>
                  </c:pt>
                  <c:pt idx="17">
                    <c:v>5</c:v>
                  </c:pt>
                  <c:pt idx="18">
                    <c:v>6</c:v>
                  </c:pt>
                  <c:pt idx="19">
                    <c:v>7</c:v>
                  </c:pt>
                  <c:pt idx="20">
                    <c:v>8</c:v>
                  </c:pt>
                  <c:pt idx="21">
                    <c:v>9</c:v>
                  </c:pt>
                  <c:pt idx="22">
                    <c:v>10</c:v>
                  </c:pt>
                  <c:pt idx="23">
                    <c:v>11</c:v>
                  </c:pt>
                  <c:pt idx="24">
                    <c:v>12</c:v>
                  </c:pt>
                  <c:pt idx="25">
                    <c:v>1</c:v>
                  </c:pt>
                  <c:pt idx="26">
                    <c:v>2</c:v>
                  </c:pt>
                  <c:pt idx="27">
                    <c:v>3</c:v>
                  </c:pt>
                  <c:pt idx="28">
                    <c:v>4</c:v>
                  </c:pt>
                  <c:pt idx="29">
                    <c:v>5</c:v>
                  </c:pt>
                  <c:pt idx="30">
                    <c:v>6</c:v>
                  </c:pt>
                  <c:pt idx="31">
                    <c:v>7</c:v>
                  </c:pt>
                  <c:pt idx="32">
                    <c:v>8</c:v>
                  </c:pt>
                  <c:pt idx="33">
                    <c:v>9</c:v>
                  </c:pt>
                  <c:pt idx="34">
                    <c:v>10</c:v>
                  </c:pt>
                  <c:pt idx="35">
                    <c:v>11</c:v>
                  </c:pt>
                  <c:pt idx="36">
                    <c:v>12</c:v>
                  </c:pt>
                  <c:pt idx="37">
                    <c:v>1</c:v>
                  </c:pt>
                  <c:pt idx="38">
                    <c:v>2</c:v>
                  </c:pt>
                  <c:pt idx="39">
                    <c:v>3</c:v>
                  </c:pt>
                  <c:pt idx="40">
                    <c:v>4</c:v>
                  </c:pt>
                  <c:pt idx="41">
                    <c:v>5</c:v>
                  </c:pt>
                  <c:pt idx="42">
                    <c:v>6</c:v>
                  </c:pt>
                  <c:pt idx="43">
                    <c:v>7</c:v>
                  </c:pt>
                  <c:pt idx="44">
                    <c:v>8</c:v>
                  </c:pt>
                  <c:pt idx="45">
                    <c:v>9</c:v>
                  </c:pt>
                  <c:pt idx="46">
                    <c:v>10</c:v>
                  </c:pt>
                  <c:pt idx="47">
                    <c:v>11</c:v>
                  </c:pt>
                  <c:pt idx="48">
                    <c:v>12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  <c:pt idx="52">
                    <c:v>4</c:v>
                  </c:pt>
                  <c:pt idx="53">
                    <c:v>5</c:v>
                  </c:pt>
                  <c:pt idx="54">
                    <c:v>6</c:v>
                  </c:pt>
                  <c:pt idx="55">
                    <c:v>7</c:v>
                  </c:pt>
                  <c:pt idx="56">
                    <c:v>8</c:v>
                  </c:pt>
                  <c:pt idx="57">
                    <c:v>9</c:v>
                  </c:pt>
                  <c:pt idx="58">
                    <c:v>10</c:v>
                  </c:pt>
                  <c:pt idx="59">
                    <c:v>11</c:v>
                  </c:pt>
                  <c:pt idx="60">
                    <c:v>12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</c:v>
                  </c:pt>
                  <c:pt idx="74">
                    <c:v>2</c:v>
                  </c:pt>
                  <c:pt idx="75">
                    <c:v>3</c:v>
                  </c:pt>
                  <c:pt idx="76">
                    <c:v>4</c:v>
                  </c:pt>
                  <c:pt idx="77">
                    <c:v>5</c:v>
                  </c:pt>
                  <c:pt idx="78">
                    <c:v>6</c:v>
                  </c:pt>
                  <c:pt idx="79">
                    <c:v>7</c:v>
                  </c:pt>
                  <c:pt idx="80">
                    <c:v>8</c:v>
                  </c:pt>
                  <c:pt idx="81">
                    <c:v>9</c:v>
                  </c:pt>
                  <c:pt idx="82">
                    <c:v>10</c:v>
                  </c:pt>
                  <c:pt idx="83">
                    <c:v>11</c:v>
                  </c:pt>
                  <c:pt idx="84">
                    <c:v>12</c:v>
                  </c:pt>
                  <c:pt idx="85">
                    <c:v>1</c:v>
                  </c:pt>
                  <c:pt idx="86">
                    <c:v>2</c:v>
                  </c:pt>
                  <c:pt idx="87">
                    <c:v>3</c:v>
                  </c:pt>
                  <c:pt idx="88">
                    <c:v>4</c:v>
                  </c:pt>
                  <c:pt idx="89">
                    <c:v>5</c:v>
                  </c:pt>
                  <c:pt idx="90">
                    <c:v>6</c:v>
                  </c:pt>
                  <c:pt idx="91">
                    <c:v>7</c:v>
                  </c:pt>
                  <c:pt idx="92">
                    <c:v>8</c:v>
                  </c:pt>
                  <c:pt idx="93">
                    <c:v>9</c:v>
                  </c:pt>
                  <c:pt idx="94">
                    <c:v>10</c:v>
                  </c:pt>
                  <c:pt idx="95">
                    <c:v>11</c:v>
                  </c:pt>
                  <c:pt idx="96">
                    <c:v>12</c:v>
                  </c:pt>
                  <c:pt idx="97">
                    <c:v>1</c:v>
                  </c:pt>
                  <c:pt idx="98">
                    <c:v>2</c:v>
                  </c:pt>
                  <c:pt idx="99">
                    <c:v>3</c:v>
                  </c:pt>
                  <c:pt idx="100">
                    <c:v>4</c:v>
                  </c:pt>
                  <c:pt idx="101">
                    <c:v>5</c:v>
                  </c:pt>
                  <c:pt idx="102">
                    <c:v>6</c:v>
                  </c:pt>
                  <c:pt idx="103">
                    <c:v>7</c:v>
                  </c:pt>
                  <c:pt idx="104">
                    <c:v>8</c:v>
                  </c:pt>
                  <c:pt idx="105">
                    <c:v>9</c:v>
                  </c:pt>
                  <c:pt idx="106">
                    <c:v>10</c:v>
                  </c:pt>
                  <c:pt idx="107">
                    <c:v>11</c:v>
                  </c:pt>
                  <c:pt idx="108">
                    <c:v>12</c:v>
                  </c:pt>
                  <c:pt idx="109">
                    <c:v>1</c:v>
                  </c:pt>
                  <c:pt idx="110">
                    <c:v>2</c:v>
                  </c:pt>
                  <c:pt idx="111">
                    <c:v>3</c:v>
                  </c:pt>
                  <c:pt idx="112">
                    <c:v>4</c:v>
                  </c:pt>
                  <c:pt idx="113">
                    <c:v>5</c:v>
                  </c:pt>
                  <c:pt idx="114">
                    <c:v>6</c:v>
                  </c:pt>
                  <c:pt idx="115">
                    <c:v>7</c:v>
                  </c:pt>
                  <c:pt idx="116">
                    <c:v>8</c:v>
                  </c:pt>
                  <c:pt idx="117">
                    <c:v>9</c:v>
                  </c:pt>
                  <c:pt idx="118">
                    <c:v>10</c:v>
                  </c:pt>
                  <c:pt idx="119">
                    <c:v>11</c:v>
                  </c:pt>
                  <c:pt idx="120">
                    <c:v>12</c:v>
                  </c:pt>
                  <c:pt idx="121">
                    <c:v>1</c:v>
                  </c:pt>
                  <c:pt idx="122">
                    <c:v>2</c:v>
                  </c:pt>
                  <c:pt idx="123">
                    <c:v>3</c:v>
                  </c:pt>
                  <c:pt idx="124">
                    <c:v>4</c:v>
                  </c:pt>
                  <c:pt idx="125">
                    <c:v>5</c:v>
                  </c:pt>
                  <c:pt idx="126">
                    <c:v>6</c:v>
                  </c:pt>
                  <c:pt idx="127">
                    <c:v>7</c:v>
                  </c:pt>
                  <c:pt idx="128">
                    <c:v>8</c:v>
                  </c:pt>
                  <c:pt idx="129">
                    <c:v>9</c:v>
                  </c:pt>
                  <c:pt idx="130">
                    <c:v>10</c:v>
                  </c:pt>
                  <c:pt idx="131">
                    <c:v>11</c:v>
                  </c:pt>
                  <c:pt idx="132">
                    <c:v>12</c:v>
                  </c:pt>
                  <c:pt idx="133">
                    <c:v>1</c:v>
                  </c:pt>
                  <c:pt idx="134">
                    <c:v>2</c:v>
                  </c:pt>
                  <c:pt idx="135">
                    <c:v>3</c:v>
                  </c:pt>
                  <c:pt idx="136">
                    <c:v>4</c:v>
                  </c:pt>
                  <c:pt idx="137">
                    <c:v>5</c:v>
                  </c:pt>
                  <c:pt idx="138">
                    <c:v>6</c:v>
                  </c:pt>
                  <c:pt idx="139">
                    <c:v>7</c:v>
                  </c:pt>
                  <c:pt idx="140">
                    <c:v>8</c:v>
                  </c:pt>
                  <c:pt idx="141">
                    <c:v>9</c:v>
                  </c:pt>
                  <c:pt idx="142">
                    <c:v>10</c:v>
                  </c:pt>
                  <c:pt idx="143">
                    <c:v>11</c:v>
                  </c:pt>
                  <c:pt idx="144">
                    <c:v>12</c:v>
                  </c:pt>
                  <c:pt idx="145">
                    <c:v>1</c:v>
                  </c:pt>
                  <c:pt idx="146">
                    <c:v>2</c:v>
                  </c:pt>
                  <c:pt idx="147">
                    <c:v>3</c:v>
                  </c:pt>
                  <c:pt idx="148">
                    <c:v>4</c:v>
                  </c:pt>
                  <c:pt idx="149">
                    <c:v>5</c:v>
                  </c:pt>
                  <c:pt idx="150">
                    <c:v>6</c:v>
                  </c:pt>
                  <c:pt idx="151">
                    <c:v>7</c:v>
                  </c:pt>
                  <c:pt idx="152">
                    <c:v>8</c:v>
                  </c:pt>
                  <c:pt idx="153">
                    <c:v>9</c:v>
                  </c:pt>
                  <c:pt idx="154">
                    <c:v>10</c:v>
                  </c:pt>
                  <c:pt idx="155">
                    <c:v>11</c:v>
                  </c:pt>
                  <c:pt idx="156">
                    <c:v>12</c:v>
                  </c:pt>
                  <c:pt idx="157">
                    <c:v>1</c:v>
                  </c:pt>
                  <c:pt idx="158">
                    <c:v>2</c:v>
                  </c:pt>
                  <c:pt idx="159">
                    <c:v>3</c:v>
                  </c:pt>
                  <c:pt idx="160">
                    <c:v>4</c:v>
                  </c:pt>
                  <c:pt idx="161">
                    <c:v>5</c:v>
                  </c:pt>
                  <c:pt idx="162">
                    <c:v>6</c:v>
                  </c:pt>
                  <c:pt idx="163">
                    <c:v>7</c:v>
                  </c:pt>
                  <c:pt idx="164">
                    <c:v>8</c:v>
                  </c:pt>
                  <c:pt idx="165">
                    <c:v>9</c:v>
                  </c:pt>
                  <c:pt idx="166">
                    <c:v>10</c:v>
                  </c:pt>
                  <c:pt idx="167">
                    <c:v>11</c:v>
                  </c:pt>
                  <c:pt idx="168">
                    <c:v>12</c:v>
                  </c:pt>
                  <c:pt idx="169">
                    <c:v>1</c:v>
                  </c:pt>
                  <c:pt idx="170">
                    <c:v>2</c:v>
                  </c:pt>
                  <c:pt idx="171">
                    <c:v>3</c:v>
                  </c:pt>
                  <c:pt idx="172">
                    <c:v>4</c:v>
                  </c:pt>
                  <c:pt idx="173">
                    <c:v>5</c:v>
                  </c:pt>
                  <c:pt idx="174">
                    <c:v>6</c:v>
                  </c:pt>
                  <c:pt idx="175">
                    <c:v>7</c:v>
                  </c:pt>
                  <c:pt idx="176">
                    <c:v>8</c:v>
                  </c:pt>
                  <c:pt idx="177">
                    <c:v>9</c:v>
                  </c:pt>
                  <c:pt idx="178">
                    <c:v>10</c:v>
                  </c:pt>
                  <c:pt idx="179">
                    <c:v>11</c:v>
                  </c:pt>
                  <c:pt idx="180">
                    <c:v>12</c:v>
                  </c:pt>
                  <c:pt idx="181">
                    <c:v>1</c:v>
                  </c:pt>
                  <c:pt idx="182">
                    <c:v>2</c:v>
                  </c:pt>
                  <c:pt idx="183">
                    <c:v>3</c:v>
                  </c:pt>
                  <c:pt idx="184">
                    <c:v>4</c:v>
                  </c:pt>
                  <c:pt idx="185">
                    <c:v>5</c:v>
                  </c:pt>
                  <c:pt idx="186">
                    <c:v>6</c:v>
                  </c:pt>
                  <c:pt idx="187">
                    <c:v>7</c:v>
                  </c:pt>
                  <c:pt idx="188">
                    <c:v>8</c:v>
                  </c:pt>
                  <c:pt idx="189">
                    <c:v>9</c:v>
                  </c:pt>
                  <c:pt idx="190">
                    <c:v>10</c:v>
                  </c:pt>
                  <c:pt idx="191">
                    <c:v>11</c:v>
                  </c:pt>
                  <c:pt idx="192">
                    <c:v>12</c:v>
                  </c:pt>
                  <c:pt idx="193">
                    <c:v>1</c:v>
                  </c:pt>
                  <c:pt idx="194">
                    <c:v>2</c:v>
                  </c:pt>
                  <c:pt idx="195">
                    <c:v>3</c:v>
                  </c:pt>
                  <c:pt idx="196">
                    <c:v>4</c:v>
                  </c:pt>
                  <c:pt idx="197">
                    <c:v>5</c:v>
                  </c:pt>
                  <c:pt idx="198">
                    <c:v>6</c:v>
                  </c:pt>
                  <c:pt idx="199">
                    <c:v>7</c:v>
                  </c:pt>
                  <c:pt idx="200">
                    <c:v>8</c:v>
                  </c:pt>
                  <c:pt idx="201">
                    <c:v>9</c:v>
                  </c:pt>
                  <c:pt idx="202">
                    <c:v>10</c:v>
                  </c:pt>
                  <c:pt idx="203">
                    <c:v>11</c:v>
                  </c:pt>
                  <c:pt idx="204">
                    <c:v>12</c:v>
                  </c:pt>
                  <c:pt idx="205">
                    <c:v>1</c:v>
                  </c:pt>
                  <c:pt idx="206">
                    <c:v>2</c:v>
                  </c:pt>
                  <c:pt idx="207">
                    <c:v>3</c:v>
                  </c:pt>
                  <c:pt idx="208">
                    <c:v>4</c:v>
                  </c:pt>
                  <c:pt idx="209">
                    <c:v>5</c:v>
                  </c:pt>
                  <c:pt idx="210">
                    <c:v>6</c:v>
                  </c:pt>
                  <c:pt idx="211">
                    <c:v>7</c:v>
                  </c:pt>
                  <c:pt idx="212">
                    <c:v>8</c:v>
                  </c:pt>
                  <c:pt idx="213">
                    <c:v>9</c:v>
                  </c:pt>
                  <c:pt idx="214">
                    <c:v>10</c:v>
                  </c:pt>
                  <c:pt idx="215">
                    <c:v>11</c:v>
                  </c:pt>
                  <c:pt idx="216">
                    <c:v>12</c:v>
                  </c:pt>
                  <c:pt idx="217">
                    <c:v>1</c:v>
                  </c:pt>
                  <c:pt idx="218">
                    <c:v>2</c:v>
                  </c:pt>
                  <c:pt idx="219">
                    <c:v>3</c:v>
                  </c:pt>
                  <c:pt idx="220">
                    <c:v>4</c:v>
                  </c:pt>
                  <c:pt idx="221">
                    <c:v>5</c:v>
                  </c:pt>
                  <c:pt idx="222">
                    <c:v>6</c:v>
                  </c:pt>
                  <c:pt idx="223">
                    <c:v>7</c:v>
                  </c:pt>
                  <c:pt idx="224">
                    <c:v>8</c:v>
                  </c:pt>
                  <c:pt idx="225">
                    <c:v>9</c:v>
                  </c:pt>
                  <c:pt idx="226">
                    <c:v>10</c:v>
                  </c:pt>
                  <c:pt idx="227">
                    <c:v>11</c:v>
                  </c:pt>
                  <c:pt idx="228">
                    <c:v>12</c:v>
                  </c:pt>
                  <c:pt idx="229">
                    <c:v>1</c:v>
                  </c:pt>
                  <c:pt idx="230">
                    <c:v>2</c:v>
                  </c:pt>
                  <c:pt idx="231">
                    <c:v>3</c:v>
                  </c:pt>
                  <c:pt idx="232">
                    <c:v>4</c:v>
                  </c:pt>
                  <c:pt idx="233">
                    <c:v>5</c:v>
                  </c:pt>
                  <c:pt idx="234">
                    <c:v>6</c:v>
                  </c:pt>
                  <c:pt idx="235">
                    <c:v>7</c:v>
                  </c:pt>
                  <c:pt idx="236">
                    <c:v>8</c:v>
                  </c:pt>
                  <c:pt idx="237">
                    <c:v>9</c:v>
                  </c:pt>
                  <c:pt idx="238">
                    <c:v>10</c:v>
                  </c:pt>
                  <c:pt idx="239">
                    <c:v>11</c:v>
                  </c:pt>
                  <c:pt idx="240">
                    <c:v>12</c:v>
                  </c:pt>
                  <c:pt idx="241">
                    <c:v>1</c:v>
                  </c:pt>
                  <c:pt idx="242">
                    <c:v>2</c:v>
                  </c:pt>
                  <c:pt idx="243">
                    <c:v>3</c:v>
                  </c:pt>
                  <c:pt idx="244">
                    <c:v>4</c:v>
                  </c:pt>
                  <c:pt idx="245">
                    <c:v>5</c:v>
                  </c:pt>
                  <c:pt idx="246">
                    <c:v>6</c:v>
                  </c:pt>
                  <c:pt idx="247">
                    <c:v>7</c:v>
                  </c:pt>
                  <c:pt idx="248">
                    <c:v>8</c:v>
                  </c:pt>
                  <c:pt idx="249">
                    <c:v>9</c:v>
                  </c:pt>
                  <c:pt idx="250">
                    <c:v>10</c:v>
                  </c:pt>
                  <c:pt idx="251">
                    <c:v>11</c:v>
                  </c:pt>
                  <c:pt idx="252">
                    <c:v>12</c:v>
                  </c:pt>
                  <c:pt idx="253">
                    <c:v>1</c:v>
                  </c:pt>
                  <c:pt idx="254">
                    <c:v>2</c:v>
                  </c:pt>
                  <c:pt idx="255">
                    <c:v>3</c:v>
                  </c:pt>
                  <c:pt idx="256">
                    <c:v>4</c:v>
                  </c:pt>
                  <c:pt idx="257">
                    <c:v>5</c:v>
                  </c:pt>
                  <c:pt idx="258">
                    <c:v>6</c:v>
                  </c:pt>
                  <c:pt idx="259">
                    <c:v>7</c:v>
                  </c:pt>
                  <c:pt idx="260">
                    <c:v>8</c:v>
                  </c:pt>
                  <c:pt idx="261">
                    <c:v>9</c:v>
                  </c:pt>
                  <c:pt idx="262">
                    <c:v>10</c:v>
                  </c:pt>
                  <c:pt idx="263">
                    <c:v>11</c:v>
                  </c:pt>
                  <c:pt idx="264">
                    <c:v>12</c:v>
                  </c:pt>
                  <c:pt idx="265">
                    <c:v>1</c:v>
                  </c:pt>
                  <c:pt idx="266">
                    <c:v>2</c:v>
                  </c:pt>
                  <c:pt idx="267">
                    <c:v>3</c:v>
                  </c:pt>
                  <c:pt idx="268">
                    <c:v>4</c:v>
                  </c:pt>
                  <c:pt idx="269">
                    <c:v>5</c:v>
                  </c:pt>
                  <c:pt idx="270">
                    <c:v>6</c:v>
                  </c:pt>
                  <c:pt idx="271">
                    <c:v>7</c:v>
                  </c:pt>
                  <c:pt idx="272">
                    <c:v>8</c:v>
                  </c:pt>
                  <c:pt idx="273">
                    <c:v>9</c:v>
                  </c:pt>
                  <c:pt idx="274">
                    <c:v>10</c:v>
                  </c:pt>
                  <c:pt idx="275">
                    <c:v>11</c:v>
                  </c:pt>
                  <c:pt idx="276">
                    <c:v>12</c:v>
                  </c:pt>
                  <c:pt idx="277">
                    <c:v>1</c:v>
                  </c:pt>
                  <c:pt idx="278">
                    <c:v>2</c:v>
                  </c:pt>
                  <c:pt idx="279">
                    <c:v>3</c:v>
                  </c:pt>
                  <c:pt idx="280">
                    <c:v>4</c:v>
                  </c:pt>
                  <c:pt idx="281">
                    <c:v>5</c:v>
                  </c:pt>
                  <c:pt idx="282">
                    <c:v>6</c:v>
                  </c:pt>
                  <c:pt idx="283">
                    <c:v>7</c:v>
                  </c:pt>
                  <c:pt idx="284">
                    <c:v>8</c:v>
                  </c:pt>
                  <c:pt idx="285">
                    <c:v>9</c:v>
                  </c:pt>
                  <c:pt idx="286">
                    <c:v>10</c:v>
                  </c:pt>
                  <c:pt idx="287">
                    <c:v>11</c:v>
                  </c:pt>
                  <c:pt idx="288">
                    <c:v>12</c:v>
                  </c:pt>
                  <c:pt idx="289">
                    <c:v>1</c:v>
                  </c:pt>
                  <c:pt idx="290">
                    <c:v>2</c:v>
                  </c:pt>
                  <c:pt idx="291">
                    <c:v>3</c:v>
                  </c:pt>
                  <c:pt idx="292">
                    <c:v>4</c:v>
                  </c:pt>
                  <c:pt idx="293">
                    <c:v>5</c:v>
                  </c:pt>
                  <c:pt idx="294">
                    <c:v>6</c:v>
                  </c:pt>
                  <c:pt idx="295">
                    <c:v>7</c:v>
                  </c:pt>
                  <c:pt idx="296">
                    <c:v>8</c:v>
                  </c:pt>
                  <c:pt idx="297">
                    <c:v>9</c:v>
                  </c:pt>
                  <c:pt idx="298">
                    <c:v>10</c:v>
                  </c:pt>
                  <c:pt idx="299">
                    <c:v>11</c:v>
                  </c:pt>
                  <c:pt idx="300">
                    <c:v>12</c:v>
                  </c:pt>
                  <c:pt idx="301">
                    <c:v>1</c:v>
                  </c:pt>
                  <c:pt idx="302">
                    <c:v>2</c:v>
                  </c:pt>
                  <c:pt idx="303">
                    <c:v>3</c:v>
                  </c:pt>
                  <c:pt idx="304">
                    <c:v>4</c:v>
                  </c:pt>
                  <c:pt idx="305">
                    <c:v>5</c:v>
                  </c:pt>
                  <c:pt idx="306">
                    <c:v>6</c:v>
                  </c:pt>
                  <c:pt idx="307">
                    <c:v>7</c:v>
                  </c:pt>
                  <c:pt idx="308">
                    <c:v>8</c:v>
                  </c:pt>
                  <c:pt idx="309">
                    <c:v>9</c:v>
                  </c:pt>
                  <c:pt idx="310">
                    <c:v>10</c:v>
                  </c:pt>
                  <c:pt idx="311">
                    <c:v>11</c:v>
                  </c:pt>
                  <c:pt idx="312">
                    <c:v>12</c:v>
                  </c:pt>
                  <c:pt idx="313">
                    <c:v>1</c:v>
                  </c:pt>
                  <c:pt idx="314">
                    <c:v>2</c:v>
                  </c:pt>
                  <c:pt idx="315">
                    <c:v>3</c:v>
                  </c:pt>
                  <c:pt idx="316">
                    <c:v>4</c:v>
                  </c:pt>
                  <c:pt idx="317">
                    <c:v>5</c:v>
                  </c:pt>
                  <c:pt idx="318">
                    <c:v>6</c:v>
                  </c:pt>
                  <c:pt idx="319">
                    <c:v>7</c:v>
                  </c:pt>
                  <c:pt idx="320">
                    <c:v>8</c:v>
                  </c:pt>
                  <c:pt idx="321">
                    <c:v>9</c:v>
                  </c:pt>
                  <c:pt idx="322">
                    <c:v>10</c:v>
                  </c:pt>
                  <c:pt idx="323">
                    <c:v>11</c:v>
                  </c:pt>
                  <c:pt idx="324">
                    <c:v>12</c:v>
                  </c:pt>
                  <c:pt idx="325">
                    <c:v>1</c:v>
                  </c:pt>
                  <c:pt idx="326">
                    <c:v>2</c:v>
                  </c:pt>
                  <c:pt idx="327">
                    <c:v>3</c:v>
                  </c:pt>
                  <c:pt idx="328">
                    <c:v>4</c:v>
                  </c:pt>
                  <c:pt idx="329">
                    <c:v>5</c:v>
                  </c:pt>
                  <c:pt idx="330">
                    <c:v>6</c:v>
                  </c:pt>
                  <c:pt idx="331">
                    <c:v>7</c:v>
                  </c:pt>
                  <c:pt idx="332">
                    <c:v>8</c:v>
                  </c:pt>
                  <c:pt idx="333">
                    <c:v>9</c:v>
                  </c:pt>
                  <c:pt idx="334">
                    <c:v>10</c:v>
                  </c:pt>
                  <c:pt idx="335">
                    <c:v>11</c:v>
                  </c:pt>
                  <c:pt idx="336">
                    <c:v>12</c:v>
                  </c:pt>
                  <c:pt idx="337">
                    <c:v>1</c:v>
                  </c:pt>
                  <c:pt idx="338">
                    <c:v>2</c:v>
                  </c:pt>
                  <c:pt idx="339">
                    <c:v>3</c:v>
                  </c:pt>
                  <c:pt idx="340">
                    <c:v>4</c:v>
                  </c:pt>
                  <c:pt idx="341">
                    <c:v>5</c:v>
                  </c:pt>
                  <c:pt idx="342">
                    <c:v>6</c:v>
                  </c:pt>
                  <c:pt idx="343">
                    <c:v>7</c:v>
                  </c:pt>
                  <c:pt idx="344">
                    <c:v>8</c:v>
                  </c:pt>
                  <c:pt idx="345">
                    <c:v>9</c:v>
                  </c:pt>
                  <c:pt idx="346">
                    <c:v>10</c:v>
                  </c:pt>
                  <c:pt idx="347">
                    <c:v>11</c:v>
                  </c:pt>
                  <c:pt idx="348">
                    <c:v>12</c:v>
                  </c:pt>
                  <c:pt idx="349">
                    <c:v>1</c:v>
                  </c:pt>
                  <c:pt idx="350">
                    <c:v>2</c:v>
                  </c:pt>
                  <c:pt idx="351">
                    <c:v>3</c:v>
                  </c:pt>
                  <c:pt idx="352">
                    <c:v>4</c:v>
                  </c:pt>
                  <c:pt idx="353">
                    <c:v>5</c:v>
                  </c:pt>
                  <c:pt idx="354">
                    <c:v>6</c:v>
                  </c:pt>
                  <c:pt idx="355">
                    <c:v>7</c:v>
                  </c:pt>
                  <c:pt idx="356">
                    <c:v>8</c:v>
                  </c:pt>
                  <c:pt idx="357">
                    <c:v>9</c:v>
                  </c:pt>
                  <c:pt idx="358">
                    <c:v>10</c:v>
                  </c:pt>
                  <c:pt idx="359">
                    <c:v>11</c:v>
                  </c:pt>
                  <c:pt idx="360">
                    <c:v>12</c:v>
                  </c:pt>
                  <c:pt idx="361">
                    <c:v>1</c:v>
                  </c:pt>
                  <c:pt idx="362">
                    <c:v>2</c:v>
                  </c:pt>
                  <c:pt idx="363">
                    <c:v>3</c:v>
                  </c:pt>
                  <c:pt idx="364">
                    <c:v>4</c:v>
                  </c:pt>
                  <c:pt idx="365">
                    <c:v>5</c:v>
                  </c:pt>
                  <c:pt idx="366">
                    <c:v>6</c:v>
                  </c:pt>
                  <c:pt idx="367">
                    <c:v>7</c:v>
                  </c:pt>
                  <c:pt idx="368">
                    <c:v>8</c:v>
                  </c:pt>
                  <c:pt idx="369">
                    <c:v>9</c:v>
                  </c:pt>
                  <c:pt idx="370">
                    <c:v>10</c:v>
                  </c:pt>
                  <c:pt idx="371">
                    <c:v>11</c:v>
                  </c:pt>
                  <c:pt idx="372">
                    <c:v>12</c:v>
                  </c:pt>
                  <c:pt idx="373">
                    <c:v>1</c:v>
                  </c:pt>
                  <c:pt idx="374">
                    <c:v>2</c:v>
                  </c:pt>
                  <c:pt idx="375">
                    <c:v>3</c:v>
                  </c:pt>
                  <c:pt idx="376">
                    <c:v>4</c:v>
                  </c:pt>
                  <c:pt idx="377">
                    <c:v>5</c:v>
                  </c:pt>
                  <c:pt idx="378">
                    <c:v>6</c:v>
                  </c:pt>
                  <c:pt idx="379">
                    <c:v>7</c:v>
                  </c:pt>
                  <c:pt idx="380">
                    <c:v>8</c:v>
                  </c:pt>
                  <c:pt idx="381">
                    <c:v>9</c:v>
                  </c:pt>
                  <c:pt idx="382">
                    <c:v>10</c:v>
                  </c:pt>
                  <c:pt idx="383">
                    <c:v>11</c:v>
                  </c:pt>
                  <c:pt idx="384">
                    <c:v>12</c:v>
                  </c:pt>
                  <c:pt idx="385">
                    <c:v>1</c:v>
                  </c:pt>
                  <c:pt idx="386">
                    <c:v>2</c:v>
                  </c:pt>
                  <c:pt idx="387">
                    <c:v>3</c:v>
                  </c:pt>
                  <c:pt idx="388">
                    <c:v>4</c:v>
                  </c:pt>
                  <c:pt idx="389">
                    <c:v>5</c:v>
                  </c:pt>
                  <c:pt idx="390">
                    <c:v>6</c:v>
                  </c:pt>
                  <c:pt idx="391">
                    <c:v>7</c:v>
                  </c:pt>
                  <c:pt idx="392">
                    <c:v>8</c:v>
                  </c:pt>
                  <c:pt idx="393">
                    <c:v>9</c:v>
                  </c:pt>
                  <c:pt idx="394">
                    <c:v>10</c:v>
                  </c:pt>
                  <c:pt idx="395">
                    <c:v>11</c:v>
                  </c:pt>
                  <c:pt idx="396">
                    <c:v>12</c:v>
                  </c:pt>
                  <c:pt idx="397">
                    <c:v>1</c:v>
                  </c:pt>
                  <c:pt idx="398">
                    <c:v>2</c:v>
                  </c:pt>
                  <c:pt idx="399">
                    <c:v>3</c:v>
                  </c:pt>
                  <c:pt idx="400">
                    <c:v>4</c:v>
                  </c:pt>
                  <c:pt idx="401">
                    <c:v>5</c:v>
                  </c:pt>
                  <c:pt idx="402">
                    <c:v>6</c:v>
                  </c:pt>
                  <c:pt idx="403">
                    <c:v>7</c:v>
                  </c:pt>
                  <c:pt idx="404">
                    <c:v>8</c:v>
                  </c:pt>
                  <c:pt idx="405">
                    <c:v>9</c:v>
                  </c:pt>
                  <c:pt idx="406">
                    <c:v>10</c:v>
                  </c:pt>
                  <c:pt idx="407">
                    <c:v>11</c:v>
                  </c:pt>
                  <c:pt idx="408">
                    <c:v>12</c:v>
                  </c:pt>
                  <c:pt idx="409">
                    <c:v>1</c:v>
                  </c:pt>
                  <c:pt idx="410">
                    <c:v>2</c:v>
                  </c:pt>
                  <c:pt idx="411">
                    <c:v>3</c:v>
                  </c:pt>
                  <c:pt idx="412">
                    <c:v>4</c:v>
                  </c:pt>
                  <c:pt idx="413">
                    <c:v>5</c:v>
                  </c:pt>
                  <c:pt idx="414">
                    <c:v>6</c:v>
                  </c:pt>
                  <c:pt idx="415">
                    <c:v>7</c:v>
                  </c:pt>
                  <c:pt idx="416">
                    <c:v>8</c:v>
                  </c:pt>
                  <c:pt idx="417">
                    <c:v>9</c:v>
                  </c:pt>
                  <c:pt idx="418">
                    <c:v>10</c:v>
                  </c:pt>
                  <c:pt idx="419">
                    <c:v>11</c:v>
                  </c:pt>
                  <c:pt idx="420">
                    <c:v>12</c:v>
                  </c:pt>
                  <c:pt idx="421">
                    <c:v>1</c:v>
                  </c:pt>
                  <c:pt idx="422">
                    <c:v>2</c:v>
                  </c:pt>
                  <c:pt idx="423">
                    <c:v>3</c:v>
                  </c:pt>
                  <c:pt idx="424">
                    <c:v>4</c:v>
                  </c:pt>
                  <c:pt idx="425">
                    <c:v>5</c:v>
                  </c:pt>
                  <c:pt idx="426">
                    <c:v>6</c:v>
                  </c:pt>
                  <c:pt idx="427">
                    <c:v>7</c:v>
                  </c:pt>
                  <c:pt idx="428">
                    <c:v>8</c:v>
                  </c:pt>
                  <c:pt idx="429">
                    <c:v>9</c:v>
                  </c:pt>
                  <c:pt idx="430">
                    <c:v>10</c:v>
                  </c:pt>
                  <c:pt idx="431">
                    <c:v>11</c:v>
                  </c:pt>
                  <c:pt idx="432">
                    <c:v>12</c:v>
                  </c:pt>
                  <c:pt idx="433">
                    <c:v>1</c:v>
                  </c:pt>
                  <c:pt idx="434">
                    <c:v>2</c:v>
                  </c:pt>
                  <c:pt idx="435">
                    <c:v>3</c:v>
                  </c:pt>
                  <c:pt idx="436">
                    <c:v>4</c:v>
                  </c:pt>
                  <c:pt idx="437">
                    <c:v>5</c:v>
                  </c:pt>
                  <c:pt idx="438">
                    <c:v>6</c:v>
                  </c:pt>
                  <c:pt idx="439">
                    <c:v>7</c:v>
                  </c:pt>
                  <c:pt idx="440">
                    <c:v>8</c:v>
                  </c:pt>
                  <c:pt idx="441">
                    <c:v>9</c:v>
                  </c:pt>
                  <c:pt idx="442">
                    <c:v>10</c:v>
                  </c:pt>
                  <c:pt idx="443">
                    <c:v>11</c:v>
                  </c:pt>
                  <c:pt idx="444">
                    <c:v>12</c:v>
                  </c:pt>
                  <c:pt idx="445">
                    <c:v>1</c:v>
                  </c:pt>
                  <c:pt idx="446">
                    <c:v>2</c:v>
                  </c:pt>
                  <c:pt idx="447">
                    <c:v>3</c:v>
                  </c:pt>
                  <c:pt idx="448">
                    <c:v>4</c:v>
                  </c:pt>
                  <c:pt idx="449">
                    <c:v>5</c:v>
                  </c:pt>
                  <c:pt idx="450">
                    <c:v>6</c:v>
                  </c:pt>
                  <c:pt idx="451">
                    <c:v>7</c:v>
                  </c:pt>
                  <c:pt idx="452">
                    <c:v>8</c:v>
                  </c:pt>
                  <c:pt idx="453">
                    <c:v>9</c:v>
                  </c:pt>
                  <c:pt idx="454">
                    <c:v>10</c:v>
                  </c:pt>
                  <c:pt idx="455">
                    <c:v>11</c:v>
                  </c:pt>
                  <c:pt idx="456">
                    <c:v>12</c:v>
                  </c:pt>
                  <c:pt idx="457">
                    <c:v>1</c:v>
                  </c:pt>
                  <c:pt idx="458">
                    <c:v>2</c:v>
                  </c:pt>
                  <c:pt idx="459">
                    <c:v>3</c:v>
                  </c:pt>
                  <c:pt idx="460">
                    <c:v>4</c:v>
                  </c:pt>
                  <c:pt idx="461">
                    <c:v>5</c:v>
                  </c:pt>
                  <c:pt idx="462">
                    <c:v>6</c:v>
                  </c:pt>
                  <c:pt idx="463">
                    <c:v>7</c:v>
                  </c:pt>
                  <c:pt idx="464">
                    <c:v>8</c:v>
                  </c:pt>
                  <c:pt idx="465">
                    <c:v>9</c:v>
                  </c:pt>
                  <c:pt idx="466">
                    <c:v>10</c:v>
                  </c:pt>
                  <c:pt idx="467">
                    <c:v>11</c:v>
                  </c:pt>
                  <c:pt idx="468">
                    <c:v>12</c:v>
                  </c:pt>
                  <c:pt idx="469">
                    <c:v>1</c:v>
                  </c:pt>
                  <c:pt idx="470">
                    <c:v>2</c:v>
                  </c:pt>
                  <c:pt idx="471">
                    <c:v>3</c:v>
                  </c:pt>
                  <c:pt idx="472">
                    <c:v>4</c:v>
                  </c:pt>
                  <c:pt idx="473">
                    <c:v>5</c:v>
                  </c:pt>
                  <c:pt idx="474">
                    <c:v>6</c:v>
                  </c:pt>
                  <c:pt idx="475">
                    <c:v>7</c:v>
                  </c:pt>
                  <c:pt idx="476">
                    <c:v>8</c:v>
                  </c:pt>
                  <c:pt idx="477">
                    <c:v>9</c:v>
                  </c:pt>
                  <c:pt idx="478">
                    <c:v>10</c:v>
                  </c:pt>
                  <c:pt idx="479">
                    <c:v>11</c:v>
                  </c:pt>
                  <c:pt idx="480">
                    <c:v>12</c:v>
                  </c:pt>
                  <c:pt idx="481">
                    <c:v>1</c:v>
                  </c:pt>
                  <c:pt idx="482">
                    <c:v>2</c:v>
                  </c:pt>
                  <c:pt idx="483">
                    <c:v>3</c:v>
                  </c:pt>
                  <c:pt idx="484">
                    <c:v>4</c:v>
                  </c:pt>
                  <c:pt idx="485">
                    <c:v>5</c:v>
                  </c:pt>
                  <c:pt idx="486">
                    <c:v>6</c:v>
                  </c:pt>
                  <c:pt idx="487">
                    <c:v>7</c:v>
                  </c:pt>
                  <c:pt idx="488">
                    <c:v>8</c:v>
                  </c:pt>
                  <c:pt idx="489">
                    <c:v>9</c:v>
                  </c:pt>
                  <c:pt idx="490">
                    <c:v>10</c:v>
                  </c:pt>
                  <c:pt idx="491">
                    <c:v>11</c:v>
                  </c:pt>
                  <c:pt idx="492">
                    <c:v>12</c:v>
                  </c:pt>
                  <c:pt idx="493">
                    <c:v>1</c:v>
                  </c:pt>
                  <c:pt idx="494">
                    <c:v>2</c:v>
                  </c:pt>
                  <c:pt idx="495">
                    <c:v>3</c:v>
                  </c:pt>
                  <c:pt idx="496">
                    <c:v>4</c:v>
                  </c:pt>
                  <c:pt idx="497">
                    <c:v>5</c:v>
                  </c:pt>
                  <c:pt idx="498">
                    <c:v>6</c:v>
                  </c:pt>
                  <c:pt idx="499">
                    <c:v>7</c:v>
                  </c:pt>
                  <c:pt idx="500">
                    <c:v>8</c:v>
                  </c:pt>
                  <c:pt idx="501">
                    <c:v>9</c:v>
                  </c:pt>
                  <c:pt idx="502">
                    <c:v>10</c:v>
                  </c:pt>
                  <c:pt idx="503">
                    <c:v>11</c:v>
                  </c:pt>
                  <c:pt idx="504">
                    <c:v>12</c:v>
                  </c:pt>
                  <c:pt idx="505">
                    <c:v>1</c:v>
                  </c:pt>
                  <c:pt idx="506">
                    <c:v>2</c:v>
                  </c:pt>
                  <c:pt idx="507">
                    <c:v>3</c:v>
                  </c:pt>
                  <c:pt idx="508">
                    <c:v>4</c:v>
                  </c:pt>
                  <c:pt idx="509">
                    <c:v>5</c:v>
                  </c:pt>
                  <c:pt idx="510">
                    <c:v>6</c:v>
                  </c:pt>
                  <c:pt idx="511">
                    <c:v>7</c:v>
                  </c:pt>
                  <c:pt idx="512">
                    <c:v>8</c:v>
                  </c:pt>
                  <c:pt idx="513">
                    <c:v>9</c:v>
                  </c:pt>
                  <c:pt idx="514">
                    <c:v>10</c:v>
                  </c:pt>
                  <c:pt idx="515">
                    <c:v>11</c:v>
                  </c:pt>
                  <c:pt idx="516">
                    <c:v>12</c:v>
                  </c:pt>
                  <c:pt idx="517">
                    <c:v>1</c:v>
                  </c:pt>
                  <c:pt idx="518">
                    <c:v>2</c:v>
                  </c:pt>
                  <c:pt idx="519">
                    <c:v>3</c:v>
                  </c:pt>
                  <c:pt idx="520">
                    <c:v>4</c:v>
                  </c:pt>
                  <c:pt idx="521">
                    <c:v>5</c:v>
                  </c:pt>
                  <c:pt idx="522">
                    <c:v>6</c:v>
                  </c:pt>
                  <c:pt idx="523">
                    <c:v>7</c:v>
                  </c:pt>
                  <c:pt idx="524">
                    <c:v>8</c:v>
                  </c:pt>
                  <c:pt idx="525">
                    <c:v>9</c:v>
                  </c:pt>
                  <c:pt idx="526">
                    <c:v>10</c:v>
                  </c:pt>
                  <c:pt idx="527">
                    <c:v>11</c:v>
                  </c:pt>
                  <c:pt idx="528">
                    <c:v>12</c:v>
                  </c:pt>
                  <c:pt idx="529">
                    <c:v>1</c:v>
                  </c:pt>
                  <c:pt idx="530">
                    <c:v>2</c:v>
                  </c:pt>
                  <c:pt idx="531">
                    <c:v>3</c:v>
                  </c:pt>
                  <c:pt idx="532">
                    <c:v>4</c:v>
                  </c:pt>
                  <c:pt idx="533">
                    <c:v>5</c:v>
                  </c:pt>
                  <c:pt idx="534">
                    <c:v>6</c:v>
                  </c:pt>
                  <c:pt idx="535">
                    <c:v>7</c:v>
                  </c:pt>
                  <c:pt idx="536">
                    <c:v>8</c:v>
                  </c:pt>
                  <c:pt idx="537">
                    <c:v>9</c:v>
                  </c:pt>
                  <c:pt idx="538">
                    <c:v>10</c:v>
                  </c:pt>
                  <c:pt idx="539">
                    <c:v>11</c:v>
                  </c:pt>
                  <c:pt idx="540">
                    <c:v>12</c:v>
                  </c:pt>
                </c:lvl>
                <c:lvl>
                  <c:pt idx="0">
                    <c:v>1995</c:v>
                  </c:pt>
                  <c:pt idx="1">
                    <c:v>1996</c:v>
                  </c:pt>
                  <c:pt idx="13">
                    <c:v>1997</c:v>
                  </c:pt>
                  <c:pt idx="25">
                    <c:v>1998</c:v>
                  </c:pt>
                  <c:pt idx="37">
                    <c:v>1999</c:v>
                  </c:pt>
                  <c:pt idx="49">
                    <c:v>2000</c:v>
                  </c:pt>
                  <c:pt idx="61">
                    <c:v>2001</c:v>
                  </c:pt>
                  <c:pt idx="73">
                    <c:v>2002</c:v>
                  </c:pt>
                  <c:pt idx="85">
                    <c:v>2003</c:v>
                  </c:pt>
                  <c:pt idx="97">
                    <c:v>2004</c:v>
                  </c:pt>
                  <c:pt idx="109">
                    <c:v>2005</c:v>
                  </c:pt>
                  <c:pt idx="121">
                    <c:v>2006</c:v>
                  </c:pt>
                  <c:pt idx="133">
                    <c:v>2007</c:v>
                  </c:pt>
                  <c:pt idx="145">
                    <c:v>2008</c:v>
                  </c:pt>
                  <c:pt idx="157">
                    <c:v>2009</c:v>
                  </c:pt>
                  <c:pt idx="169">
                    <c:v>2010</c:v>
                  </c:pt>
                  <c:pt idx="181">
                    <c:v>2011</c:v>
                  </c:pt>
                  <c:pt idx="193">
                    <c:v>2012</c:v>
                  </c:pt>
                  <c:pt idx="205">
                    <c:v>2013</c:v>
                  </c:pt>
                  <c:pt idx="217">
                    <c:v>2014</c:v>
                  </c:pt>
                  <c:pt idx="229">
                    <c:v>2015</c:v>
                  </c:pt>
                  <c:pt idx="241">
                    <c:v>2016</c:v>
                  </c:pt>
                  <c:pt idx="253">
                    <c:v>2017</c:v>
                  </c:pt>
                  <c:pt idx="265">
                    <c:v>2018</c:v>
                  </c:pt>
                  <c:pt idx="277">
                    <c:v>2019</c:v>
                  </c:pt>
                  <c:pt idx="289">
                    <c:v>2020</c:v>
                  </c:pt>
                  <c:pt idx="301">
                    <c:v>2021</c:v>
                  </c:pt>
                  <c:pt idx="313">
                    <c:v>2022</c:v>
                  </c:pt>
                  <c:pt idx="325">
                    <c:v>2023</c:v>
                  </c:pt>
                  <c:pt idx="337">
                    <c:v>2024</c:v>
                  </c:pt>
                  <c:pt idx="349">
                    <c:v>2025</c:v>
                  </c:pt>
                  <c:pt idx="361">
                    <c:v>2026</c:v>
                  </c:pt>
                  <c:pt idx="373">
                    <c:v>2027</c:v>
                  </c:pt>
                  <c:pt idx="385">
                    <c:v>2028</c:v>
                  </c:pt>
                  <c:pt idx="397">
                    <c:v>2029</c:v>
                  </c:pt>
                  <c:pt idx="409">
                    <c:v>2030</c:v>
                  </c:pt>
                  <c:pt idx="421">
                    <c:v>2031</c:v>
                  </c:pt>
                  <c:pt idx="433">
                    <c:v>2032</c:v>
                  </c:pt>
                  <c:pt idx="445">
                    <c:v>2033</c:v>
                  </c:pt>
                  <c:pt idx="457">
                    <c:v>2034</c:v>
                  </c:pt>
                  <c:pt idx="469">
                    <c:v>2035</c:v>
                  </c:pt>
                  <c:pt idx="481">
                    <c:v>2036</c:v>
                  </c:pt>
                  <c:pt idx="493">
                    <c:v>2037</c:v>
                  </c:pt>
                  <c:pt idx="505">
                    <c:v>2038</c:v>
                  </c:pt>
                  <c:pt idx="517">
                    <c:v>2039</c:v>
                  </c:pt>
                  <c:pt idx="529">
                    <c:v>2040</c:v>
                  </c:pt>
                </c:lvl>
              </c:multiLvlStrCache>
            </c:multiLvlStrRef>
          </c:cat>
          <c:val>
            <c:numRef>
              <c:f>'PVT KY RGSP (2)'!$C$5:$C$546</c:f>
              <c:numCache>
                <c:formatCode>General</c:formatCode>
                <c:ptCount val="541"/>
                <c:pt idx="1">
                  <c:v>104690.585771698</c:v>
                </c:pt>
                <c:pt idx="2">
                  <c:v>104690.585771698</c:v>
                </c:pt>
                <c:pt idx="3">
                  <c:v>104690.585771698</c:v>
                </c:pt>
                <c:pt idx="4">
                  <c:v>106156.64467723601</c:v>
                </c:pt>
                <c:pt idx="5">
                  <c:v>106156.64467723601</c:v>
                </c:pt>
                <c:pt idx="6">
                  <c:v>106156.64467723601</c:v>
                </c:pt>
                <c:pt idx="7">
                  <c:v>106799.027987134</c:v>
                </c:pt>
                <c:pt idx="8">
                  <c:v>106799.027987134</c:v>
                </c:pt>
                <c:pt idx="9">
                  <c:v>106799.027987134</c:v>
                </c:pt>
                <c:pt idx="10">
                  <c:v>107801.911616367</c:v>
                </c:pt>
                <c:pt idx="11">
                  <c:v>107801.911616367</c:v>
                </c:pt>
                <c:pt idx="12">
                  <c:v>107801.911616367</c:v>
                </c:pt>
                <c:pt idx="13">
                  <c:v>109270.627568948</c:v>
                </c:pt>
                <c:pt idx="14">
                  <c:v>109270.627568948</c:v>
                </c:pt>
                <c:pt idx="15">
                  <c:v>109270.627568948</c:v>
                </c:pt>
                <c:pt idx="16">
                  <c:v>111039.298748813</c:v>
                </c:pt>
                <c:pt idx="17">
                  <c:v>111039.298748813</c:v>
                </c:pt>
                <c:pt idx="18">
                  <c:v>111039.298748813</c:v>
                </c:pt>
                <c:pt idx="19">
                  <c:v>112529.21996337301</c:v>
                </c:pt>
                <c:pt idx="20">
                  <c:v>112529.21996337301</c:v>
                </c:pt>
                <c:pt idx="21">
                  <c:v>112529.21996337301</c:v>
                </c:pt>
                <c:pt idx="22">
                  <c:v>113464.85371886499</c:v>
                </c:pt>
                <c:pt idx="23">
                  <c:v>113464.85371886499</c:v>
                </c:pt>
                <c:pt idx="24">
                  <c:v>113464.85371886499</c:v>
                </c:pt>
                <c:pt idx="25">
                  <c:v>112654.819251334</c:v>
                </c:pt>
                <c:pt idx="26">
                  <c:v>112654.819251334</c:v>
                </c:pt>
                <c:pt idx="27">
                  <c:v>112654.819251334</c:v>
                </c:pt>
                <c:pt idx="28">
                  <c:v>112635.148811507</c:v>
                </c:pt>
                <c:pt idx="29">
                  <c:v>112635.148811507</c:v>
                </c:pt>
                <c:pt idx="30">
                  <c:v>112635.148811507</c:v>
                </c:pt>
                <c:pt idx="31">
                  <c:v>113174.513212159</c:v>
                </c:pt>
                <c:pt idx="32">
                  <c:v>113174.513212159</c:v>
                </c:pt>
                <c:pt idx="33">
                  <c:v>113174.513212159</c:v>
                </c:pt>
                <c:pt idx="34">
                  <c:v>114139.518724999</c:v>
                </c:pt>
                <c:pt idx="35">
                  <c:v>114139.518724999</c:v>
                </c:pt>
                <c:pt idx="36">
                  <c:v>114139.518724999</c:v>
                </c:pt>
                <c:pt idx="37">
                  <c:v>114728.87242120699</c:v>
                </c:pt>
                <c:pt idx="38">
                  <c:v>114728.87242120699</c:v>
                </c:pt>
                <c:pt idx="39">
                  <c:v>114728.87242120699</c:v>
                </c:pt>
                <c:pt idx="40">
                  <c:v>115062.305421194</c:v>
                </c:pt>
                <c:pt idx="41">
                  <c:v>115062.305421194</c:v>
                </c:pt>
                <c:pt idx="42">
                  <c:v>115062.305421194</c:v>
                </c:pt>
                <c:pt idx="43">
                  <c:v>115795.04750817</c:v>
                </c:pt>
                <c:pt idx="44">
                  <c:v>115795.04750817</c:v>
                </c:pt>
                <c:pt idx="45">
                  <c:v>115795.04750817</c:v>
                </c:pt>
                <c:pt idx="46">
                  <c:v>117245.774649429</c:v>
                </c:pt>
                <c:pt idx="47">
                  <c:v>117245.774649429</c:v>
                </c:pt>
                <c:pt idx="48">
                  <c:v>117245.774649429</c:v>
                </c:pt>
                <c:pt idx="49">
                  <c:v>113423.515542373</c:v>
                </c:pt>
                <c:pt idx="50">
                  <c:v>113423.515542373</c:v>
                </c:pt>
                <c:pt idx="51">
                  <c:v>113423.515542373</c:v>
                </c:pt>
                <c:pt idx="52">
                  <c:v>113222.91062273399</c:v>
                </c:pt>
                <c:pt idx="53">
                  <c:v>113222.91062273399</c:v>
                </c:pt>
                <c:pt idx="54">
                  <c:v>113222.91062273399</c:v>
                </c:pt>
                <c:pt idx="55">
                  <c:v>111148.252592365</c:v>
                </c:pt>
                <c:pt idx="56">
                  <c:v>111148.252592365</c:v>
                </c:pt>
                <c:pt idx="57">
                  <c:v>111148.252592365</c:v>
                </c:pt>
                <c:pt idx="58">
                  <c:v>109805.32124252801</c:v>
                </c:pt>
                <c:pt idx="59">
                  <c:v>109805.32124252801</c:v>
                </c:pt>
                <c:pt idx="60">
                  <c:v>109805.32124252801</c:v>
                </c:pt>
                <c:pt idx="61">
                  <c:v>112209.85438024301</c:v>
                </c:pt>
                <c:pt idx="62">
                  <c:v>112209.85438024301</c:v>
                </c:pt>
                <c:pt idx="63">
                  <c:v>112209.85438024301</c:v>
                </c:pt>
                <c:pt idx="64">
                  <c:v>112410.39919618799</c:v>
                </c:pt>
                <c:pt idx="65">
                  <c:v>112410.39919618799</c:v>
                </c:pt>
                <c:pt idx="66">
                  <c:v>112410.39919618799</c:v>
                </c:pt>
                <c:pt idx="67">
                  <c:v>111872.80066365001</c:v>
                </c:pt>
                <c:pt idx="68">
                  <c:v>111872.80066365001</c:v>
                </c:pt>
                <c:pt idx="69">
                  <c:v>111872.80066365001</c:v>
                </c:pt>
                <c:pt idx="70">
                  <c:v>112170.94575992</c:v>
                </c:pt>
                <c:pt idx="71">
                  <c:v>112170.94575992</c:v>
                </c:pt>
                <c:pt idx="72">
                  <c:v>112170.94575992</c:v>
                </c:pt>
                <c:pt idx="73">
                  <c:v>114095.282556893</c:v>
                </c:pt>
                <c:pt idx="74">
                  <c:v>114095.282556893</c:v>
                </c:pt>
                <c:pt idx="75">
                  <c:v>114095.282556893</c:v>
                </c:pt>
                <c:pt idx="76">
                  <c:v>115101.948846404</c:v>
                </c:pt>
                <c:pt idx="77">
                  <c:v>115101.948846404</c:v>
                </c:pt>
                <c:pt idx="78">
                  <c:v>115101.948846404</c:v>
                </c:pt>
                <c:pt idx="79">
                  <c:v>116164.98415027501</c:v>
                </c:pt>
                <c:pt idx="80">
                  <c:v>116164.98415027501</c:v>
                </c:pt>
                <c:pt idx="81">
                  <c:v>116164.98415027501</c:v>
                </c:pt>
                <c:pt idx="82">
                  <c:v>116605.78444642801</c:v>
                </c:pt>
                <c:pt idx="83">
                  <c:v>116605.78444642801</c:v>
                </c:pt>
                <c:pt idx="84">
                  <c:v>116605.78444642801</c:v>
                </c:pt>
                <c:pt idx="85">
                  <c:v>115672.530838583</c:v>
                </c:pt>
                <c:pt idx="86">
                  <c:v>115672.530838583</c:v>
                </c:pt>
                <c:pt idx="87">
                  <c:v>115672.530838583</c:v>
                </c:pt>
                <c:pt idx="88">
                  <c:v>116376.67056277501</c:v>
                </c:pt>
                <c:pt idx="89">
                  <c:v>116376.67056277501</c:v>
                </c:pt>
                <c:pt idx="90">
                  <c:v>116376.67056277501</c:v>
                </c:pt>
                <c:pt idx="91">
                  <c:v>118208.30948973099</c:v>
                </c:pt>
                <c:pt idx="92">
                  <c:v>118208.30948973099</c:v>
                </c:pt>
                <c:pt idx="93">
                  <c:v>118208.30948973099</c:v>
                </c:pt>
                <c:pt idx="94">
                  <c:v>118698.489108911</c:v>
                </c:pt>
                <c:pt idx="95">
                  <c:v>118698.489108911</c:v>
                </c:pt>
                <c:pt idx="96">
                  <c:v>118698.489108911</c:v>
                </c:pt>
                <c:pt idx="97">
                  <c:v>119029.876629789</c:v>
                </c:pt>
                <c:pt idx="98">
                  <c:v>119029.876629789</c:v>
                </c:pt>
                <c:pt idx="99">
                  <c:v>119029.876629789</c:v>
                </c:pt>
                <c:pt idx="100">
                  <c:v>119660.529292743</c:v>
                </c:pt>
                <c:pt idx="101">
                  <c:v>119660.529292743</c:v>
                </c:pt>
                <c:pt idx="102">
                  <c:v>119660.529292743</c:v>
                </c:pt>
                <c:pt idx="103">
                  <c:v>120335.243715303</c:v>
                </c:pt>
                <c:pt idx="104">
                  <c:v>120335.243715303</c:v>
                </c:pt>
                <c:pt idx="105">
                  <c:v>120335.243715303</c:v>
                </c:pt>
                <c:pt idx="106">
                  <c:v>120710.350362164</c:v>
                </c:pt>
                <c:pt idx="107">
                  <c:v>120710.350362164</c:v>
                </c:pt>
                <c:pt idx="108">
                  <c:v>120710.350362164</c:v>
                </c:pt>
                <c:pt idx="109">
                  <c:v>121748.320872489</c:v>
                </c:pt>
                <c:pt idx="110">
                  <c:v>121748.320872489</c:v>
                </c:pt>
                <c:pt idx="111">
                  <c:v>121748.320872489</c:v>
                </c:pt>
                <c:pt idx="112">
                  <c:v>122359.855236612</c:v>
                </c:pt>
                <c:pt idx="113">
                  <c:v>122359.855236612</c:v>
                </c:pt>
                <c:pt idx="114">
                  <c:v>122359.855236612</c:v>
                </c:pt>
                <c:pt idx="115">
                  <c:v>123346.738302905</c:v>
                </c:pt>
                <c:pt idx="116">
                  <c:v>123346.738302905</c:v>
                </c:pt>
                <c:pt idx="117">
                  <c:v>123346.738302905</c:v>
                </c:pt>
                <c:pt idx="118">
                  <c:v>123577.085587995</c:v>
                </c:pt>
                <c:pt idx="119">
                  <c:v>123577.085587995</c:v>
                </c:pt>
                <c:pt idx="120">
                  <c:v>123577.085587995</c:v>
                </c:pt>
                <c:pt idx="121">
                  <c:v>125163.497657953</c:v>
                </c:pt>
                <c:pt idx="122">
                  <c:v>125163.497657953</c:v>
                </c:pt>
                <c:pt idx="123">
                  <c:v>125163.497657953</c:v>
                </c:pt>
                <c:pt idx="124">
                  <c:v>125937.289055389</c:v>
                </c:pt>
                <c:pt idx="125">
                  <c:v>125937.289055389</c:v>
                </c:pt>
                <c:pt idx="126">
                  <c:v>125937.289055389</c:v>
                </c:pt>
                <c:pt idx="127">
                  <c:v>126131.405527208</c:v>
                </c:pt>
                <c:pt idx="128">
                  <c:v>126131.405527208</c:v>
                </c:pt>
                <c:pt idx="129">
                  <c:v>126131.405527208</c:v>
                </c:pt>
                <c:pt idx="130">
                  <c:v>126547.80775945001</c:v>
                </c:pt>
                <c:pt idx="131">
                  <c:v>126547.80775945001</c:v>
                </c:pt>
                <c:pt idx="132">
                  <c:v>126547.80775945001</c:v>
                </c:pt>
                <c:pt idx="133">
                  <c:v>126824.812198434</c:v>
                </c:pt>
                <c:pt idx="134">
                  <c:v>126824.812198434</c:v>
                </c:pt>
                <c:pt idx="135">
                  <c:v>126824.812198434</c:v>
                </c:pt>
                <c:pt idx="136">
                  <c:v>128389.402487959</c:v>
                </c:pt>
                <c:pt idx="137">
                  <c:v>128389.402487959</c:v>
                </c:pt>
                <c:pt idx="138">
                  <c:v>128389.402487959</c:v>
                </c:pt>
                <c:pt idx="139">
                  <c:v>129962.77491206399</c:v>
                </c:pt>
                <c:pt idx="140">
                  <c:v>129962.77491206399</c:v>
                </c:pt>
                <c:pt idx="141">
                  <c:v>129962.77491206399</c:v>
                </c:pt>
                <c:pt idx="142">
                  <c:v>129904.352863912</c:v>
                </c:pt>
                <c:pt idx="143">
                  <c:v>129904.352863912</c:v>
                </c:pt>
                <c:pt idx="144">
                  <c:v>129904.352863912</c:v>
                </c:pt>
                <c:pt idx="145">
                  <c:v>129942.961946489</c:v>
                </c:pt>
                <c:pt idx="146">
                  <c:v>129942.961946489</c:v>
                </c:pt>
                <c:pt idx="147">
                  <c:v>129942.961946489</c:v>
                </c:pt>
                <c:pt idx="148">
                  <c:v>130794.210639176</c:v>
                </c:pt>
                <c:pt idx="149">
                  <c:v>130794.210639176</c:v>
                </c:pt>
                <c:pt idx="150">
                  <c:v>130794.210639176</c:v>
                </c:pt>
                <c:pt idx="151">
                  <c:v>130114.27353578901</c:v>
                </c:pt>
                <c:pt idx="152">
                  <c:v>130114.27353578901</c:v>
                </c:pt>
                <c:pt idx="153">
                  <c:v>130114.27353578901</c:v>
                </c:pt>
                <c:pt idx="154">
                  <c:v>129496.50769872</c:v>
                </c:pt>
                <c:pt idx="155">
                  <c:v>129496.50769872</c:v>
                </c:pt>
                <c:pt idx="156">
                  <c:v>129496.50769872</c:v>
                </c:pt>
                <c:pt idx="157">
                  <c:v>129118.074321843</c:v>
                </c:pt>
                <c:pt idx="158">
                  <c:v>129118.074321843</c:v>
                </c:pt>
                <c:pt idx="159">
                  <c:v>129118.074321843</c:v>
                </c:pt>
                <c:pt idx="160">
                  <c:v>129323.71316566299</c:v>
                </c:pt>
                <c:pt idx="161">
                  <c:v>129323.71316566299</c:v>
                </c:pt>
                <c:pt idx="162">
                  <c:v>129323.71316566299</c:v>
                </c:pt>
                <c:pt idx="163">
                  <c:v>129493.69057109499</c:v>
                </c:pt>
                <c:pt idx="164">
                  <c:v>129493.69057109499</c:v>
                </c:pt>
                <c:pt idx="165">
                  <c:v>129493.69057109499</c:v>
                </c:pt>
                <c:pt idx="166">
                  <c:v>129944.468671269</c:v>
                </c:pt>
                <c:pt idx="167">
                  <c:v>129944.468671269</c:v>
                </c:pt>
                <c:pt idx="168">
                  <c:v>129944.468671269</c:v>
                </c:pt>
                <c:pt idx="169">
                  <c:v>130533.97132953801</c:v>
                </c:pt>
                <c:pt idx="170">
                  <c:v>130533.97132953801</c:v>
                </c:pt>
                <c:pt idx="171">
                  <c:v>130533.97132953801</c:v>
                </c:pt>
                <c:pt idx="172">
                  <c:v>131302.08432405299</c:v>
                </c:pt>
                <c:pt idx="173">
                  <c:v>131302.08432405299</c:v>
                </c:pt>
                <c:pt idx="174">
                  <c:v>131302.08432405299</c:v>
                </c:pt>
                <c:pt idx="175">
                  <c:v>132103.24930924701</c:v>
                </c:pt>
                <c:pt idx="176">
                  <c:v>132103.24930924701</c:v>
                </c:pt>
                <c:pt idx="177">
                  <c:v>132103.24930924701</c:v>
                </c:pt>
                <c:pt idx="178">
                  <c:v>132701.81508882801</c:v>
                </c:pt>
                <c:pt idx="179">
                  <c:v>132701.81508882801</c:v>
                </c:pt>
                <c:pt idx="180">
                  <c:v>132701.81508882801</c:v>
                </c:pt>
                <c:pt idx="181">
                  <c:v>133488.421329098</c:v>
                </c:pt>
                <c:pt idx="182">
                  <c:v>133488.421329098</c:v>
                </c:pt>
                <c:pt idx="183">
                  <c:v>133488.421329098</c:v>
                </c:pt>
                <c:pt idx="184">
                  <c:v>134372.22016463699</c:v>
                </c:pt>
                <c:pt idx="185">
                  <c:v>134372.22016463699</c:v>
                </c:pt>
                <c:pt idx="186">
                  <c:v>134372.22016463699</c:v>
                </c:pt>
                <c:pt idx="187">
                  <c:v>135285.296986067</c:v>
                </c:pt>
                <c:pt idx="188">
                  <c:v>135285.296986067</c:v>
                </c:pt>
                <c:pt idx="189">
                  <c:v>135285.296986067</c:v>
                </c:pt>
                <c:pt idx="190">
                  <c:v>136117.323074599</c:v>
                </c:pt>
                <c:pt idx="191">
                  <c:v>136117.323074599</c:v>
                </c:pt>
                <c:pt idx="192">
                  <c:v>136117.323074599</c:v>
                </c:pt>
                <c:pt idx="193">
                  <c:v>137021.55125200201</c:v>
                </c:pt>
                <c:pt idx="194">
                  <c:v>137021.55125200201</c:v>
                </c:pt>
                <c:pt idx="195">
                  <c:v>137021.55125200201</c:v>
                </c:pt>
                <c:pt idx="196">
                  <c:v>137946.9521385</c:v>
                </c:pt>
                <c:pt idx="197">
                  <c:v>137946.9521385</c:v>
                </c:pt>
                <c:pt idx="198">
                  <c:v>137946.9521385</c:v>
                </c:pt>
                <c:pt idx="199">
                  <c:v>138802.281515713</c:v>
                </c:pt>
                <c:pt idx="200">
                  <c:v>138802.281515713</c:v>
                </c:pt>
                <c:pt idx="201">
                  <c:v>138802.281515713</c:v>
                </c:pt>
                <c:pt idx="202">
                  <c:v>139466.647425553</c:v>
                </c:pt>
                <c:pt idx="203">
                  <c:v>139466.647425553</c:v>
                </c:pt>
                <c:pt idx="204">
                  <c:v>139466.647425553</c:v>
                </c:pt>
                <c:pt idx="205">
                  <c:v>140178.599521934</c:v>
                </c:pt>
                <c:pt idx="206">
                  <c:v>140178.599521934</c:v>
                </c:pt>
                <c:pt idx="207">
                  <c:v>140178.599521934</c:v>
                </c:pt>
                <c:pt idx="208">
                  <c:v>140875.23006360501</c:v>
                </c:pt>
                <c:pt idx="209">
                  <c:v>140875.23006360501</c:v>
                </c:pt>
                <c:pt idx="210">
                  <c:v>140875.23006360501</c:v>
                </c:pt>
                <c:pt idx="211">
                  <c:v>141681.235768385</c:v>
                </c:pt>
                <c:pt idx="212">
                  <c:v>141681.235768385</c:v>
                </c:pt>
                <c:pt idx="213">
                  <c:v>141681.235768385</c:v>
                </c:pt>
                <c:pt idx="214">
                  <c:v>142408.24859305299</c:v>
                </c:pt>
                <c:pt idx="215">
                  <c:v>142408.24859305299</c:v>
                </c:pt>
                <c:pt idx="216">
                  <c:v>142408.24859305299</c:v>
                </c:pt>
                <c:pt idx="217">
                  <c:v>143306.76445339099</c:v>
                </c:pt>
                <c:pt idx="218">
                  <c:v>143306.76445339099</c:v>
                </c:pt>
                <c:pt idx="219">
                  <c:v>143306.76445339099</c:v>
                </c:pt>
                <c:pt idx="220">
                  <c:v>144222.40993599099</c:v>
                </c:pt>
                <c:pt idx="221">
                  <c:v>144222.40993599099</c:v>
                </c:pt>
                <c:pt idx="222">
                  <c:v>144222.40993599099</c:v>
                </c:pt>
                <c:pt idx="223">
                  <c:v>145094.561347423</c:v>
                </c:pt>
                <c:pt idx="224">
                  <c:v>145094.561347423</c:v>
                </c:pt>
                <c:pt idx="225">
                  <c:v>145094.561347423</c:v>
                </c:pt>
                <c:pt idx="226">
                  <c:v>145627.96009404201</c:v>
                </c:pt>
                <c:pt idx="227">
                  <c:v>145627.96009404201</c:v>
                </c:pt>
                <c:pt idx="228">
                  <c:v>145627.96009404201</c:v>
                </c:pt>
                <c:pt idx="229">
                  <c:v>146604.579108829</c:v>
                </c:pt>
                <c:pt idx="230">
                  <c:v>146604.579108829</c:v>
                </c:pt>
                <c:pt idx="231">
                  <c:v>146604.579108829</c:v>
                </c:pt>
                <c:pt idx="232">
                  <c:v>147600.42225076101</c:v>
                </c:pt>
                <c:pt idx="233">
                  <c:v>147600.42225076101</c:v>
                </c:pt>
                <c:pt idx="234">
                  <c:v>147600.42225076101</c:v>
                </c:pt>
                <c:pt idx="235">
                  <c:v>148582.53072664599</c:v>
                </c:pt>
                <c:pt idx="236">
                  <c:v>148582.53072664599</c:v>
                </c:pt>
                <c:pt idx="237">
                  <c:v>148582.53072664599</c:v>
                </c:pt>
                <c:pt idx="238">
                  <c:v>149421.44167789901</c:v>
                </c:pt>
                <c:pt idx="239">
                  <c:v>149421.44167789901</c:v>
                </c:pt>
                <c:pt idx="240">
                  <c:v>149421.44167789901</c:v>
                </c:pt>
                <c:pt idx="241">
                  <c:v>150339.79990697099</c:v>
                </c:pt>
                <c:pt idx="242">
                  <c:v>150339.79990697099</c:v>
                </c:pt>
                <c:pt idx="243">
                  <c:v>150339.79990697099</c:v>
                </c:pt>
                <c:pt idx="244">
                  <c:v>151282.21026257399</c:v>
                </c:pt>
                <c:pt idx="245">
                  <c:v>151282.21026257399</c:v>
                </c:pt>
                <c:pt idx="246">
                  <c:v>151282.21026257399</c:v>
                </c:pt>
                <c:pt idx="247">
                  <c:v>152207.20901720901</c:v>
                </c:pt>
                <c:pt idx="248">
                  <c:v>152207.20901720901</c:v>
                </c:pt>
                <c:pt idx="249">
                  <c:v>152207.20901720901</c:v>
                </c:pt>
                <c:pt idx="250">
                  <c:v>152987.41369545701</c:v>
                </c:pt>
                <c:pt idx="251">
                  <c:v>152987.41369545701</c:v>
                </c:pt>
                <c:pt idx="252">
                  <c:v>152987.41369545701</c:v>
                </c:pt>
                <c:pt idx="253">
                  <c:v>153878.46691878699</c:v>
                </c:pt>
                <c:pt idx="254">
                  <c:v>153878.46691878699</c:v>
                </c:pt>
                <c:pt idx="255">
                  <c:v>153878.46691878699</c:v>
                </c:pt>
                <c:pt idx="256">
                  <c:v>154836.722079197</c:v>
                </c:pt>
                <c:pt idx="257">
                  <c:v>154836.722079197</c:v>
                </c:pt>
                <c:pt idx="258">
                  <c:v>154836.722079197</c:v>
                </c:pt>
                <c:pt idx="259">
                  <c:v>155825.41744332001</c:v>
                </c:pt>
                <c:pt idx="260">
                  <c:v>155825.41744332001</c:v>
                </c:pt>
                <c:pt idx="261">
                  <c:v>155825.41744332001</c:v>
                </c:pt>
                <c:pt idx="262">
                  <c:v>156714.27738073401</c:v>
                </c:pt>
                <c:pt idx="263">
                  <c:v>156714.27738073401</c:v>
                </c:pt>
                <c:pt idx="264">
                  <c:v>156714.27738073401</c:v>
                </c:pt>
                <c:pt idx="265">
                  <c:v>157711.951667691</c:v>
                </c:pt>
                <c:pt idx="266">
                  <c:v>157711.951667691</c:v>
                </c:pt>
                <c:pt idx="267">
                  <c:v>157711.951667691</c:v>
                </c:pt>
                <c:pt idx="268">
                  <c:v>158704.378115581</c:v>
                </c:pt>
                <c:pt idx="269">
                  <c:v>158704.378115581</c:v>
                </c:pt>
                <c:pt idx="270">
                  <c:v>158704.378115581</c:v>
                </c:pt>
                <c:pt idx="271">
                  <c:v>159706.96569164499</c:v>
                </c:pt>
                <c:pt idx="272">
                  <c:v>159706.96569164499</c:v>
                </c:pt>
                <c:pt idx="273">
                  <c:v>159706.96569164499</c:v>
                </c:pt>
                <c:pt idx="274">
                  <c:v>160596.695972494</c:v>
                </c:pt>
                <c:pt idx="275">
                  <c:v>160596.695972494</c:v>
                </c:pt>
                <c:pt idx="276">
                  <c:v>160596.695972494</c:v>
                </c:pt>
                <c:pt idx="277">
                  <c:v>161529.81167975601</c:v>
                </c:pt>
                <c:pt idx="278">
                  <c:v>161529.81167975601</c:v>
                </c:pt>
                <c:pt idx="279">
                  <c:v>161529.81167975601</c:v>
                </c:pt>
                <c:pt idx="280">
                  <c:v>162450.86262581599</c:v>
                </c:pt>
                <c:pt idx="281">
                  <c:v>162450.86262581599</c:v>
                </c:pt>
                <c:pt idx="282">
                  <c:v>162450.86262581599</c:v>
                </c:pt>
                <c:pt idx="283">
                  <c:v>163351.050854058</c:v>
                </c:pt>
                <c:pt idx="284">
                  <c:v>163351.050854058</c:v>
                </c:pt>
                <c:pt idx="285">
                  <c:v>163351.050854058</c:v>
                </c:pt>
                <c:pt idx="286">
                  <c:v>164244.107043119</c:v>
                </c:pt>
                <c:pt idx="287">
                  <c:v>164244.107043119</c:v>
                </c:pt>
                <c:pt idx="288">
                  <c:v>164244.107043119</c:v>
                </c:pt>
                <c:pt idx="289">
                  <c:v>165179.50045283799</c:v>
                </c:pt>
                <c:pt idx="290">
                  <c:v>165179.50045283799</c:v>
                </c:pt>
                <c:pt idx="291">
                  <c:v>165179.50045283799</c:v>
                </c:pt>
                <c:pt idx="292">
                  <c:v>166100.65247921101</c:v>
                </c:pt>
                <c:pt idx="293">
                  <c:v>166100.65247921101</c:v>
                </c:pt>
                <c:pt idx="294">
                  <c:v>166100.65247921101</c:v>
                </c:pt>
                <c:pt idx="295">
                  <c:v>166975.34980574201</c:v>
                </c:pt>
                <c:pt idx="296">
                  <c:v>166975.34980574201</c:v>
                </c:pt>
                <c:pt idx="297">
                  <c:v>166975.34980574201</c:v>
                </c:pt>
                <c:pt idx="298">
                  <c:v>167822.023307956</c:v>
                </c:pt>
                <c:pt idx="299">
                  <c:v>167822.023307956</c:v>
                </c:pt>
                <c:pt idx="300">
                  <c:v>167822.023307956</c:v>
                </c:pt>
                <c:pt idx="301">
                  <c:v>168709.59592133501</c:v>
                </c:pt>
                <c:pt idx="302">
                  <c:v>168709.59592133501</c:v>
                </c:pt>
                <c:pt idx="303">
                  <c:v>168709.59592133501</c:v>
                </c:pt>
                <c:pt idx="304">
                  <c:v>169609.38351574901</c:v>
                </c:pt>
                <c:pt idx="305">
                  <c:v>169609.38351574901</c:v>
                </c:pt>
                <c:pt idx="306">
                  <c:v>169609.38351574901</c:v>
                </c:pt>
                <c:pt idx="307">
                  <c:v>170524.44756790201</c:v>
                </c:pt>
                <c:pt idx="308">
                  <c:v>170524.44756790201</c:v>
                </c:pt>
                <c:pt idx="309">
                  <c:v>170524.44756790201</c:v>
                </c:pt>
                <c:pt idx="310">
                  <c:v>171420.88054769399</c:v>
                </c:pt>
                <c:pt idx="311">
                  <c:v>171420.88054769399</c:v>
                </c:pt>
                <c:pt idx="312">
                  <c:v>171420.88054769399</c:v>
                </c:pt>
                <c:pt idx="313">
                  <c:v>172337.52575961701</c:v>
                </c:pt>
                <c:pt idx="314">
                  <c:v>172337.52575961701</c:v>
                </c:pt>
                <c:pt idx="315">
                  <c:v>172337.52575961701</c:v>
                </c:pt>
                <c:pt idx="316">
                  <c:v>173275.603048366</c:v>
                </c:pt>
                <c:pt idx="317">
                  <c:v>173275.603048366</c:v>
                </c:pt>
                <c:pt idx="318">
                  <c:v>173275.603048366</c:v>
                </c:pt>
                <c:pt idx="319">
                  <c:v>174215.39310101801</c:v>
                </c:pt>
                <c:pt idx="320">
                  <c:v>174215.39310101801</c:v>
                </c:pt>
                <c:pt idx="321">
                  <c:v>174215.39310101801</c:v>
                </c:pt>
                <c:pt idx="322">
                  <c:v>175120.47178818801</c:v>
                </c:pt>
                <c:pt idx="323">
                  <c:v>175120.47178818801</c:v>
                </c:pt>
                <c:pt idx="324">
                  <c:v>175120.47178818801</c:v>
                </c:pt>
                <c:pt idx="325">
                  <c:v>176035.32961362001</c:v>
                </c:pt>
                <c:pt idx="326">
                  <c:v>176035.32961362001</c:v>
                </c:pt>
                <c:pt idx="327">
                  <c:v>176035.32961362001</c:v>
                </c:pt>
                <c:pt idx="328">
                  <c:v>176964.13954827099</c:v>
                </c:pt>
                <c:pt idx="329">
                  <c:v>176964.13954827099</c:v>
                </c:pt>
                <c:pt idx="330">
                  <c:v>176964.13954827099</c:v>
                </c:pt>
                <c:pt idx="331">
                  <c:v>177911.60346343499</c:v>
                </c:pt>
                <c:pt idx="332">
                  <c:v>177911.60346343499</c:v>
                </c:pt>
                <c:pt idx="333">
                  <c:v>177911.60346343499</c:v>
                </c:pt>
                <c:pt idx="334">
                  <c:v>178839.49151854901</c:v>
                </c:pt>
                <c:pt idx="335">
                  <c:v>178839.49151854901</c:v>
                </c:pt>
                <c:pt idx="336">
                  <c:v>178839.49151854901</c:v>
                </c:pt>
                <c:pt idx="337">
                  <c:v>179792.96212303199</c:v>
                </c:pt>
                <c:pt idx="338">
                  <c:v>179792.96212303199</c:v>
                </c:pt>
                <c:pt idx="339">
                  <c:v>179792.96212303199</c:v>
                </c:pt>
                <c:pt idx="340">
                  <c:v>180773.699072644</c:v>
                </c:pt>
                <c:pt idx="341">
                  <c:v>180773.699072644</c:v>
                </c:pt>
                <c:pt idx="342">
                  <c:v>180773.699072644</c:v>
                </c:pt>
                <c:pt idx="343">
                  <c:v>181783.481732824</c:v>
                </c:pt>
                <c:pt idx="344">
                  <c:v>181783.481732824</c:v>
                </c:pt>
                <c:pt idx="345">
                  <c:v>181783.481732824</c:v>
                </c:pt>
                <c:pt idx="346">
                  <c:v>182761.8239283</c:v>
                </c:pt>
                <c:pt idx="347">
                  <c:v>182761.8239283</c:v>
                </c:pt>
                <c:pt idx="348">
                  <c:v>182761.8239283</c:v>
                </c:pt>
                <c:pt idx="349">
                  <c:v>183780.13221128</c:v>
                </c:pt>
                <c:pt idx="350">
                  <c:v>183780.13221128</c:v>
                </c:pt>
                <c:pt idx="351">
                  <c:v>183780.13221128</c:v>
                </c:pt>
                <c:pt idx="352">
                  <c:v>184816.40179236999</c:v>
                </c:pt>
                <c:pt idx="353">
                  <c:v>184816.40179236999</c:v>
                </c:pt>
                <c:pt idx="354">
                  <c:v>184816.40179236999</c:v>
                </c:pt>
                <c:pt idx="355">
                  <c:v>185881.854309063</c:v>
                </c:pt>
                <c:pt idx="356">
                  <c:v>185881.854309063</c:v>
                </c:pt>
                <c:pt idx="357">
                  <c:v>185881.854309063</c:v>
                </c:pt>
                <c:pt idx="358">
                  <c:v>186903.36865506001</c:v>
                </c:pt>
                <c:pt idx="359">
                  <c:v>186903.36865506001</c:v>
                </c:pt>
                <c:pt idx="360">
                  <c:v>186903.36865506001</c:v>
                </c:pt>
                <c:pt idx="361">
                  <c:v>187934.48143471201</c:v>
                </c:pt>
                <c:pt idx="362">
                  <c:v>187934.48143471201</c:v>
                </c:pt>
                <c:pt idx="363">
                  <c:v>187934.48143471201</c:v>
                </c:pt>
                <c:pt idx="364">
                  <c:v>188963.02524375301</c:v>
                </c:pt>
                <c:pt idx="365">
                  <c:v>188963.02524375301</c:v>
                </c:pt>
                <c:pt idx="366">
                  <c:v>188963.02524375301</c:v>
                </c:pt>
                <c:pt idx="367">
                  <c:v>190029.30875282499</c:v>
                </c:pt>
                <c:pt idx="368">
                  <c:v>190029.30875282499</c:v>
                </c:pt>
                <c:pt idx="369">
                  <c:v>190029.30875282499</c:v>
                </c:pt>
                <c:pt idx="370">
                  <c:v>191050.55589567599</c:v>
                </c:pt>
                <c:pt idx="371">
                  <c:v>191050.55589567599</c:v>
                </c:pt>
                <c:pt idx="372">
                  <c:v>191050.55589567599</c:v>
                </c:pt>
                <c:pt idx="373">
                  <c:v>192080.70186255599</c:v>
                </c:pt>
                <c:pt idx="374">
                  <c:v>192080.70186255599</c:v>
                </c:pt>
                <c:pt idx="375">
                  <c:v>192080.70186255599</c:v>
                </c:pt>
                <c:pt idx="376">
                  <c:v>193104.70903906599</c:v>
                </c:pt>
                <c:pt idx="377">
                  <c:v>193104.70903906599</c:v>
                </c:pt>
                <c:pt idx="378">
                  <c:v>193104.70903906599</c:v>
                </c:pt>
                <c:pt idx="379">
                  <c:v>194223.82225502099</c:v>
                </c:pt>
                <c:pt idx="380">
                  <c:v>194223.82225502099</c:v>
                </c:pt>
                <c:pt idx="381">
                  <c:v>194223.82225502099</c:v>
                </c:pt>
                <c:pt idx="382">
                  <c:v>195256.82140360799</c:v>
                </c:pt>
                <c:pt idx="383">
                  <c:v>195256.82140360799</c:v>
                </c:pt>
                <c:pt idx="384">
                  <c:v>195256.82140360799</c:v>
                </c:pt>
                <c:pt idx="385">
                  <c:v>196312.754498564</c:v>
                </c:pt>
                <c:pt idx="386">
                  <c:v>196312.754498564</c:v>
                </c:pt>
                <c:pt idx="387">
                  <c:v>196312.754498564</c:v>
                </c:pt>
                <c:pt idx="388">
                  <c:v>197368.158497297</c:v>
                </c:pt>
                <c:pt idx="389">
                  <c:v>197368.158497297</c:v>
                </c:pt>
                <c:pt idx="390">
                  <c:v>197368.158497297</c:v>
                </c:pt>
                <c:pt idx="391">
                  <c:v>198539.577342089</c:v>
                </c:pt>
                <c:pt idx="392">
                  <c:v>198539.577342089</c:v>
                </c:pt>
                <c:pt idx="393">
                  <c:v>198539.577342089</c:v>
                </c:pt>
                <c:pt idx="394">
                  <c:v>199627.81693589099</c:v>
                </c:pt>
                <c:pt idx="395">
                  <c:v>199627.81693589099</c:v>
                </c:pt>
                <c:pt idx="396">
                  <c:v>199627.81693589099</c:v>
                </c:pt>
                <c:pt idx="397">
                  <c:v>200734.91461940101</c:v>
                </c:pt>
                <c:pt idx="398">
                  <c:v>200734.91461940101</c:v>
                </c:pt>
                <c:pt idx="399">
                  <c:v>200734.91461940101</c:v>
                </c:pt>
                <c:pt idx="400">
                  <c:v>201861.977527248</c:v>
                </c:pt>
                <c:pt idx="401">
                  <c:v>201861.977527248</c:v>
                </c:pt>
                <c:pt idx="402">
                  <c:v>201861.977527248</c:v>
                </c:pt>
                <c:pt idx="403">
                  <c:v>203118.13828368901</c:v>
                </c:pt>
                <c:pt idx="404">
                  <c:v>203118.13828368901</c:v>
                </c:pt>
                <c:pt idx="405">
                  <c:v>203118.13828368901</c:v>
                </c:pt>
                <c:pt idx="406">
                  <c:v>204273.34127132699</c:v>
                </c:pt>
                <c:pt idx="407">
                  <c:v>204273.34127132699</c:v>
                </c:pt>
                <c:pt idx="408">
                  <c:v>204273.34127132699</c:v>
                </c:pt>
                <c:pt idx="409">
                  <c:v>205491.43713285</c:v>
                </c:pt>
                <c:pt idx="410">
                  <c:v>205491.43713285</c:v>
                </c:pt>
                <c:pt idx="411">
                  <c:v>205491.43713285</c:v>
                </c:pt>
                <c:pt idx="412">
                  <c:v>206708.40645452801</c:v>
                </c:pt>
                <c:pt idx="413">
                  <c:v>206708.40645452801</c:v>
                </c:pt>
                <c:pt idx="414">
                  <c:v>206708.40645452801</c:v>
                </c:pt>
                <c:pt idx="415">
                  <c:v>207989.31718725699</c:v>
                </c:pt>
                <c:pt idx="416">
                  <c:v>207989.31718725699</c:v>
                </c:pt>
                <c:pt idx="417">
                  <c:v>207989.31718725699</c:v>
                </c:pt>
                <c:pt idx="418">
                  <c:v>209155.170297668</c:v>
                </c:pt>
                <c:pt idx="419">
                  <c:v>209155.170297668</c:v>
                </c:pt>
                <c:pt idx="420">
                  <c:v>209155.170297668</c:v>
                </c:pt>
                <c:pt idx="421">
                  <c:v>210358.718240079</c:v>
                </c:pt>
                <c:pt idx="422">
                  <c:v>210358.718240079</c:v>
                </c:pt>
                <c:pt idx="423">
                  <c:v>210358.718240079</c:v>
                </c:pt>
                <c:pt idx="424">
                  <c:v>211527.553060921</c:v>
                </c:pt>
                <c:pt idx="425">
                  <c:v>211527.553060921</c:v>
                </c:pt>
                <c:pt idx="426">
                  <c:v>211527.553060921</c:v>
                </c:pt>
                <c:pt idx="427">
                  <c:v>212841.54575976299</c:v>
                </c:pt>
                <c:pt idx="428">
                  <c:v>212841.54575976299</c:v>
                </c:pt>
                <c:pt idx="429">
                  <c:v>212841.54575976299</c:v>
                </c:pt>
                <c:pt idx="430">
                  <c:v>214042.29510737001</c:v>
                </c:pt>
                <c:pt idx="431">
                  <c:v>214042.29510737001</c:v>
                </c:pt>
                <c:pt idx="432">
                  <c:v>214042.29510737001</c:v>
                </c:pt>
                <c:pt idx="433">
                  <c:v>215247.70683133299</c:v>
                </c:pt>
                <c:pt idx="434">
                  <c:v>215247.70683133299</c:v>
                </c:pt>
                <c:pt idx="435">
                  <c:v>215247.70683133299</c:v>
                </c:pt>
                <c:pt idx="436">
                  <c:v>216412.16435804401</c:v>
                </c:pt>
                <c:pt idx="437">
                  <c:v>216412.16435804401</c:v>
                </c:pt>
                <c:pt idx="438">
                  <c:v>216412.16435804401</c:v>
                </c:pt>
                <c:pt idx="439">
                  <c:v>217747.73975943099</c:v>
                </c:pt>
                <c:pt idx="440">
                  <c:v>217747.73975943099</c:v>
                </c:pt>
                <c:pt idx="441">
                  <c:v>217747.73975943099</c:v>
                </c:pt>
                <c:pt idx="442">
                  <c:v>218985.81578975599</c:v>
                </c:pt>
                <c:pt idx="443">
                  <c:v>218985.81578975599</c:v>
                </c:pt>
                <c:pt idx="444">
                  <c:v>218985.81578975599</c:v>
                </c:pt>
                <c:pt idx="445">
                  <c:v>220244.625523906</c:v>
                </c:pt>
                <c:pt idx="446">
                  <c:v>220244.625523906</c:v>
                </c:pt>
                <c:pt idx="447">
                  <c:v>220244.625523906</c:v>
                </c:pt>
                <c:pt idx="448">
                  <c:v>221460.68962381</c:v>
                </c:pt>
                <c:pt idx="449">
                  <c:v>221460.68962381</c:v>
                </c:pt>
                <c:pt idx="450">
                  <c:v>221460.68962381</c:v>
                </c:pt>
                <c:pt idx="451">
                  <c:v>222900.220918404</c:v>
                </c:pt>
                <c:pt idx="452">
                  <c:v>222900.220918404</c:v>
                </c:pt>
                <c:pt idx="453">
                  <c:v>222900.220918404</c:v>
                </c:pt>
                <c:pt idx="454">
                  <c:v>224228.32396531699</c:v>
                </c:pt>
                <c:pt idx="455">
                  <c:v>224228.32396531699</c:v>
                </c:pt>
                <c:pt idx="456">
                  <c:v>224228.32396531699</c:v>
                </c:pt>
                <c:pt idx="457">
                  <c:v>225550.661496591</c:v>
                </c:pt>
                <c:pt idx="458">
                  <c:v>225550.661496591</c:v>
                </c:pt>
                <c:pt idx="459">
                  <c:v>225550.661496591</c:v>
                </c:pt>
                <c:pt idx="460">
                  <c:v>226817.07948768101</c:v>
                </c:pt>
                <c:pt idx="461">
                  <c:v>226817.07948768101</c:v>
                </c:pt>
                <c:pt idx="462">
                  <c:v>226817.07948768101</c:v>
                </c:pt>
                <c:pt idx="463">
                  <c:v>228267.783114349</c:v>
                </c:pt>
                <c:pt idx="464">
                  <c:v>228267.783114349</c:v>
                </c:pt>
                <c:pt idx="465">
                  <c:v>228267.783114349</c:v>
                </c:pt>
                <c:pt idx="466">
                  <c:v>229611.165723666</c:v>
                </c:pt>
                <c:pt idx="467">
                  <c:v>229611.165723666</c:v>
                </c:pt>
                <c:pt idx="468">
                  <c:v>229611.165723666</c:v>
                </c:pt>
                <c:pt idx="469">
                  <c:v>230956.15567320801</c:v>
                </c:pt>
                <c:pt idx="470">
                  <c:v>230956.15567320801</c:v>
                </c:pt>
                <c:pt idx="471">
                  <c:v>230956.15567320801</c:v>
                </c:pt>
                <c:pt idx="472">
                  <c:v>232222.66650468</c:v>
                </c:pt>
                <c:pt idx="473">
                  <c:v>232222.66650468</c:v>
                </c:pt>
                <c:pt idx="474">
                  <c:v>232222.66650468</c:v>
                </c:pt>
                <c:pt idx="475">
                  <c:v>233726.629249702</c:v>
                </c:pt>
                <c:pt idx="476">
                  <c:v>233726.629249702</c:v>
                </c:pt>
                <c:pt idx="477">
                  <c:v>233726.629249702</c:v>
                </c:pt>
                <c:pt idx="478">
                  <c:v>235099.408968242</c:v>
                </c:pt>
                <c:pt idx="479">
                  <c:v>235099.408968242</c:v>
                </c:pt>
                <c:pt idx="480">
                  <c:v>235099.408968242</c:v>
                </c:pt>
                <c:pt idx="481">
                  <c:v>236501.36328540099</c:v>
                </c:pt>
                <c:pt idx="482">
                  <c:v>236501.36328540099</c:v>
                </c:pt>
                <c:pt idx="483">
                  <c:v>236501.36328540099</c:v>
                </c:pt>
                <c:pt idx="484">
                  <c:v>237808.00301518699</c:v>
                </c:pt>
                <c:pt idx="485">
                  <c:v>237808.00301518699</c:v>
                </c:pt>
                <c:pt idx="486">
                  <c:v>237808.00301518699</c:v>
                </c:pt>
                <c:pt idx="487">
                  <c:v>239364.02766884299</c:v>
                </c:pt>
                <c:pt idx="488">
                  <c:v>239364.02766884299</c:v>
                </c:pt>
                <c:pt idx="489">
                  <c:v>239364.02766884299</c:v>
                </c:pt>
                <c:pt idx="490">
                  <c:v>240771.94614743799</c:v>
                </c:pt>
                <c:pt idx="491">
                  <c:v>240771.94614743799</c:v>
                </c:pt>
                <c:pt idx="492">
                  <c:v>240771.94614743799</c:v>
                </c:pt>
                <c:pt idx="493">
                  <c:v>242217.196039826</c:v>
                </c:pt>
                <c:pt idx="494">
                  <c:v>242217.196039826</c:v>
                </c:pt>
                <c:pt idx="495">
                  <c:v>242217.196039826</c:v>
                </c:pt>
                <c:pt idx="496">
                  <c:v>243517.773051072</c:v>
                </c:pt>
                <c:pt idx="497">
                  <c:v>243517.773051072</c:v>
                </c:pt>
                <c:pt idx="498">
                  <c:v>243517.773051072</c:v>
                </c:pt>
                <c:pt idx="499">
                  <c:v>245132.03023918299</c:v>
                </c:pt>
                <c:pt idx="500">
                  <c:v>245132.03023918299</c:v>
                </c:pt>
                <c:pt idx="501">
                  <c:v>245132.03023918299</c:v>
                </c:pt>
                <c:pt idx="502">
                  <c:v>246542.57824191099</c:v>
                </c:pt>
                <c:pt idx="503">
                  <c:v>246542.57824191099</c:v>
                </c:pt>
                <c:pt idx="504">
                  <c:v>246542.57824191099</c:v>
                </c:pt>
                <c:pt idx="505">
                  <c:v>248069.70046773399</c:v>
                </c:pt>
                <c:pt idx="506">
                  <c:v>248069.70046773399</c:v>
                </c:pt>
                <c:pt idx="507">
                  <c:v>248069.70046773399</c:v>
                </c:pt>
                <c:pt idx="508">
                  <c:v>249396.432854655</c:v>
                </c:pt>
                <c:pt idx="509">
                  <c:v>249396.432854655</c:v>
                </c:pt>
                <c:pt idx="510">
                  <c:v>249396.432854655</c:v>
                </c:pt>
                <c:pt idx="511">
                  <c:v>251067.29651326401</c:v>
                </c:pt>
                <c:pt idx="512">
                  <c:v>251067.29651326401</c:v>
                </c:pt>
                <c:pt idx="513">
                  <c:v>251067.29651326401</c:v>
                </c:pt>
                <c:pt idx="514">
                  <c:v>252498.620628818</c:v>
                </c:pt>
                <c:pt idx="515">
                  <c:v>252498.620628818</c:v>
                </c:pt>
                <c:pt idx="516">
                  <c:v>252498.620628818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604800"/>
        <c:axId val="428648320"/>
      </c:lineChart>
      <c:catAx>
        <c:axId val="42860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8648320"/>
        <c:crosses val="autoZero"/>
        <c:auto val="0"/>
        <c:lblAlgn val="ctr"/>
        <c:lblOffset val="100"/>
        <c:tickMarkSkip val="1"/>
        <c:noMultiLvlLbl val="0"/>
      </c:catAx>
      <c:valAx>
        <c:axId val="428648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8604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'LE Efficiency'!$B$1</c:f>
              <c:strCache>
                <c:ptCount val="1"/>
                <c:pt idx="0">
                  <c:v>Heat</c:v>
                </c:pt>
              </c:strCache>
            </c:strRef>
          </c:tx>
          <c:marker>
            <c:symbol val="none"/>
          </c:marker>
          <c:val>
            <c:numRef>
              <c:f>'LE Efficiency'!$B$2:$B$49</c:f>
              <c:numCache>
                <c:formatCode>#,##0.00</c:formatCode>
                <c:ptCount val="48"/>
                <c:pt idx="0">
                  <c:v>1.048</c:v>
                </c:pt>
                <c:pt idx="1">
                  <c:v>1.0612621111111111</c:v>
                </c:pt>
                <c:pt idx="2">
                  <c:v>1.0745242222222222</c:v>
                </c:pt>
                <c:pt idx="3">
                  <c:v>1.0877863333333333</c:v>
                </c:pt>
                <c:pt idx="4">
                  <c:v>1.1010484444444444</c:v>
                </c:pt>
                <c:pt idx="5">
                  <c:v>1.1143105555555555</c:v>
                </c:pt>
                <c:pt idx="6">
                  <c:v>1.1275726666666666</c:v>
                </c:pt>
                <c:pt idx="7">
                  <c:v>1.1408347777777776</c:v>
                </c:pt>
                <c:pt idx="8">
                  <c:v>1.1540968888888887</c:v>
                </c:pt>
                <c:pt idx="9">
                  <c:v>1.167359</c:v>
                </c:pt>
                <c:pt idx="10">
                  <c:v>1.200447</c:v>
                </c:pt>
                <c:pt idx="11">
                  <c:v>1.2325299999999999</c:v>
                </c:pt>
                <c:pt idx="12">
                  <c:v>1.260186</c:v>
                </c:pt>
                <c:pt idx="13">
                  <c:v>1.2988690000000001</c:v>
                </c:pt>
                <c:pt idx="14">
                  <c:v>1.3247439999999999</c:v>
                </c:pt>
                <c:pt idx="15">
                  <c:v>1.3468640000000001</c:v>
                </c:pt>
                <c:pt idx="16">
                  <c:v>1.369326</c:v>
                </c:pt>
                <c:pt idx="17">
                  <c:v>1.388447</c:v>
                </c:pt>
                <c:pt idx="18">
                  <c:v>1.4060349999999999</c:v>
                </c:pt>
                <c:pt idx="19">
                  <c:v>1.422369</c:v>
                </c:pt>
                <c:pt idx="20">
                  <c:v>1.4374610000000001</c:v>
                </c:pt>
                <c:pt idx="21">
                  <c:v>1.4517370000000001</c:v>
                </c:pt>
                <c:pt idx="22">
                  <c:v>1.464785</c:v>
                </c:pt>
                <c:pt idx="23">
                  <c:v>1.477622</c:v>
                </c:pt>
                <c:pt idx="24">
                  <c:v>1.4905299999999999</c:v>
                </c:pt>
                <c:pt idx="25">
                  <c:v>1.502264</c:v>
                </c:pt>
                <c:pt idx="26">
                  <c:v>1.514383</c:v>
                </c:pt>
                <c:pt idx="27">
                  <c:v>1.5258890000000001</c:v>
                </c:pt>
                <c:pt idx="28">
                  <c:v>1.5381320000000001</c:v>
                </c:pt>
                <c:pt idx="29">
                  <c:v>1.550638</c:v>
                </c:pt>
                <c:pt idx="30">
                  <c:v>1.562708</c:v>
                </c:pt>
                <c:pt idx="31">
                  <c:v>1.5753250000000001</c:v>
                </c:pt>
                <c:pt idx="32">
                  <c:v>1.587723</c:v>
                </c:pt>
                <c:pt idx="33">
                  <c:v>1.599861</c:v>
                </c:pt>
                <c:pt idx="34">
                  <c:v>1.6121749999999999</c:v>
                </c:pt>
                <c:pt idx="35">
                  <c:v>1.6243559999999999</c:v>
                </c:pt>
                <c:pt idx="36">
                  <c:v>1.6361520000000001</c:v>
                </c:pt>
                <c:pt idx="37">
                  <c:v>1.6478489999999999</c:v>
                </c:pt>
                <c:pt idx="38">
                  <c:v>1.6592899999999999</c:v>
                </c:pt>
                <c:pt idx="39">
                  <c:v>1.670639</c:v>
                </c:pt>
                <c:pt idx="40" formatCode="#,##0.000">
                  <c:v>1.6816120000000001</c:v>
                </c:pt>
                <c:pt idx="41" formatCode="#,##0.000">
                  <c:v>1.6891676313675625</c:v>
                </c:pt>
                <c:pt idx="42" formatCode="#,##0.0">
                  <c:v>1.696723262735125</c:v>
                </c:pt>
                <c:pt idx="43" formatCode="#,##0.0">
                  <c:v>1.7042788941026874</c:v>
                </c:pt>
                <c:pt idx="44" formatCode="#,##0.0">
                  <c:v>1.7118345254702498</c:v>
                </c:pt>
                <c:pt idx="45" formatCode="#,##0.0">
                  <c:v>1.7193901568378123</c:v>
                </c:pt>
                <c:pt idx="46" formatCode="#,##0.0">
                  <c:v>1.7269457882053747</c:v>
                </c:pt>
                <c:pt idx="47" formatCode="#,##0.0">
                  <c:v>1.7345014195729371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'LE Efficiency'!$C$1</c:f>
              <c:strCache>
                <c:ptCount val="1"/>
                <c:pt idx="0">
                  <c:v>Cool</c:v>
                </c:pt>
              </c:strCache>
            </c:strRef>
          </c:tx>
          <c:marker>
            <c:symbol val="none"/>
          </c:marker>
          <c:val>
            <c:numRef>
              <c:f>'LE Efficiency'!$C$2:$C$49</c:f>
              <c:numCache>
                <c:formatCode>#,##0.00</c:formatCode>
                <c:ptCount val="48"/>
                <c:pt idx="0">
                  <c:v>2.5685406477883133</c:v>
                </c:pt>
                <c:pt idx="1">
                  <c:v>2.5848470202562783</c:v>
                </c:pt>
                <c:pt idx="2">
                  <c:v>2.6011533927242434</c:v>
                </c:pt>
                <c:pt idx="3">
                  <c:v>2.6174597651922085</c:v>
                </c:pt>
                <c:pt idx="4">
                  <c:v>2.6337661376601735</c:v>
                </c:pt>
                <c:pt idx="5">
                  <c:v>2.6500725101281386</c:v>
                </c:pt>
                <c:pt idx="6">
                  <c:v>2.6663788825961037</c:v>
                </c:pt>
                <c:pt idx="7">
                  <c:v>2.6826852550640687</c:v>
                </c:pt>
                <c:pt idx="8">
                  <c:v>2.6989916275320338</c:v>
                </c:pt>
                <c:pt idx="9">
                  <c:v>2.7152980000000002</c:v>
                </c:pt>
                <c:pt idx="10">
                  <c:v>2.7460819999999999</c:v>
                </c:pt>
                <c:pt idx="11">
                  <c:v>2.7830219999999999</c:v>
                </c:pt>
                <c:pt idx="12">
                  <c:v>2.8183020000000001</c:v>
                </c:pt>
                <c:pt idx="13">
                  <c:v>2.8544339999999999</c:v>
                </c:pt>
                <c:pt idx="14">
                  <c:v>2.8890600000000002</c:v>
                </c:pt>
                <c:pt idx="15">
                  <c:v>2.9309099999999999</c:v>
                </c:pt>
                <c:pt idx="16">
                  <c:v>2.9672139999999998</c:v>
                </c:pt>
                <c:pt idx="17">
                  <c:v>2.9973369999999999</c:v>
                </c:pt>
                <c:pt idx="18">
                  <c:v>3.024575</c:v>
                </c:pt>
                <c:pt idx="19">
                  <c:v>3.0492910000000002</c:v>
                </c:pt>
                <c:pt idx="20">
                  <c:v>3.0738940000000001</c:v>
                </c:pt>
                <c:pt idx="21">
                  <c:v>3.0973229999999998</c:v>
                </c:pt>
                <c:pt idx="22">
                  <c:v>3.1193939999999998</c:v>
                </c:pt>
                <c:pt idx="23">
                  <c:v>3.1402399999999999</c:v>
                </c:pt>
                <c:pt idx="24">
                  <c:v>3.159516</c:v>
                </c:pt>
                <c:pt idx="25">
                  <c:v>3.1811989999999999</c:v>
                </c:pt>
                <c:pt idx="26">
                  <c:v>3.201241</c:v>
                </c:pt>
                <c:pt idx="27">
                  <c:v>3.219827</c:v>
                </c:pt>
                <c:pt idx="28">
                  <c:v>3.237231</c:v>
                </c:pt>
                <c:pt idx="29">
                  <c:v>3.2534999999999998</c:v>
                </c:pt>
                <c:pt idx="30">
                  <c:v>3.2687940000000002</c:v>
                </c:pt>
                <c:pt idx="31">
                  <c:v>3.2833290000000002</c:v>
                </c:pt>
                <c:pt idx="32">
                  <c:v>3.2971979999999999</c:v>
                </c:pt>
                <c:pt idx="33">
                  <c:v>3.3103829999999999</c:v>
                </c:pt>
                <c:pt idx="34">
                  <c:v>3.3227880000000001</c:v>
                </c:pt>
                <c:pt idx="35">
                  <c:v>3.3367249999999999</c:v>
                </c:pt>
                <c:pt idx="36">
                  <c:v>3.3498480000000002</c:v>
                </c:pt>
                <c:pt idx="37">
                  <c:v>3.362457</c:v>
                </c:pt>
                <c:pt idx="38">
                  <c:v>3.3746119999999999</c:v>
                </c:pt>
                <c:pt idx="39" formatCode="#,##0.000">
                  <c:v>3.3860860000000002</c:v>
                </c:pt>
                <c:pt idx="40" formatCode="#,##0.000">
                  <c:v>3.3972899999999999</c:v>
                </c:pt>
                <c:pt idx="41" formatCode="#,##0.000">
                  <c:v>3.40829</c:v>
                </c:pt>
                <c:pt idx="42" formatCode="#,##0.0">
                  <c:v>3.4232900000000002</c:v>
                </c:pt>
                <c:pt idx="43" formatCode="#,##0.0">
                  <c:v>3.4382900000000003</c:v>
                </c:pt>
                <c:pt idx="44" formatCode="#,##0.0">
                  <c:v>3.4532900000000004</c:v>
                </c:pt>
                <c:pt idx="45" formatCode="#,##0.0">
                  <c:v>3.4682900000000005</c:v>
                </c:pt>
                <c:pt idx="46" formatCode="#,##0.0">
                  <c:v>3.4832900000000007</c:v>
                </c:pt>
                <c:pt idx="47" formatCode="#,##0.0">
                  <c:v>3.4982900000000008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157568"/>
        <c:axId val="499721344"/>
      </c:lineChart>
      <c:catAx>
        <c:axId val="49015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9721344"/>
        <c:crosses val="autoZero"/>
        <c:auto val="1"/>
        <c:lblAlgn val="ctr"/>
        <c:lblOffset val="100"/>
        <c:noMultiLvlLbl val="0"/>
      </c:catAx>
      <c:valAx>
        <c:axId val="499721344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015756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14047034731591"/>
          <c:y val="6.7357512953367893E-2"/>
          <c:w val="0.83212793967072451"/>
          <c:h val="0.8160621761658031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'LE AnnualIndices'!$B$1</c:f>
              <c:strCache>
                <c:ptCount val="1"/>
                <c:pt idx="0">
                  <c:v>Heating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'LE AnnualIndices'!$A$2:$A$37</c:f>
              <c:numCache>
                <c:formatCode>General</c:formatCode>
                <c:ptCount val="3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</c:numCache>
            </c:numRef>
          </c:xVal>
          <c:yVal>
            <c:numRef>
              <c:f>'LE AnnualIndices'!$B$2:$B$37</c:f>
              <c:numCache>
                <c:formatCode>_(* #,##0_);_(* \(#,##0\);_(* "-"??_);_(@_)</c:formatCode>
                <c:ptCount val="36"/>
                <c:pt idx="0">
                  <c:v>69526.554453727033</c:v>
                </c:pt>
                <c:pt idx="1">
                  <c:v>68561.685451123616</c:v>
                </c:pt>
                <c:pt idx="2">
                  <c:v>67620.721781996777</c:v>
                </c:pt>
                <c:pt idx="3">
                  <c:v>66702.789016238632</c:v>
                </c:pt>
                <c:pt idx="4">
                  <c:v>65807.054853802372</c:v>
                </c:pt>
                <c:pt idx="5">
                  <c:v>64932.726617620261</c:v>
                </c:pt>
                <c:pt idx="6">
                  <c:v>64079.048923446251</c:v>
                </c:pt>
                <c:pt idx="7">
                  <c:v>63245.301512225917</c:v>
                </c:pt>
                <c:pt idx="8">
                  <c:v>62430.797231920056</c:v>
                </c:pt>
                <c:pt idx="9">
                  <c:v>61634.880156896696</c:v>
                </c:pt>
                <c:pt idx="10">
                  <c:v>60000.502678654979</c:v>
                </c:pt>
                <c:pt idx="11">
                  <c:v>58501.512940784334</c:v>
                </c:pt>
                <c:pt idx="12">
                  <c:v>57279.140556655657</c:v>
                </c:pt>
                <c:pt idx="13">
                  <c:v>55632.960142997821</c:v>
                </c:pt>
                <c:pt idx="14">
                  <c:v>54604.918869825269</c:v>
                </c:pt>
                <c:pt idx="15">
                  <c:v>53765.788577421365</c:v>
                </c:pt>
                <c:pt idx="16">
                  <c:v>52940.590200458588</c:v>
                </c:pt>
                <c:pt idx="17">
                  <c:v>52267.535839175645</c:v>
                </c:pt>
                <c:pt idx="18">
                  <c:v>51811.222249325459</c:v>
                </c:pt>
                <c:pt idx="19">
                  <c:v>51510.889374963517</c:v>
                </c:pt>
                <c:pt idx="20">
                  <c:v>51113.343595184575</c:v>
                </c:pt>
                <c:pt idx="21">
                  <c:v>50592.209962679401</c:v>
                </c:pt>
                <c:pt idx="22">
                  <c:v>49808.082455452583</c:v>
                </c:pt>
                <c:pt idx="23">
                  <c:v>49116.093868925345</c:v>
                </c:pt>
                <c:pt idx="24">
                  <c:v>48516.927199539787</c:v>
                </c:pt>
                <c:pt idx="25">
                  <c:v>47992.459897345099</c:v>
                </c:pt>
                <c:pt idx="26">
                  <c:v>47538.766869425228</c:v>
                </c:pt>
                <c:pt idx="27">
                  <c:v>47251.041987632954</c:v>
                </c:pt>
                <c:pt idx="28">
                  <c:v>47066.411350771625</c:v>
                </c:pt>
                <c:pt idx="29">
                  <c:v>46893.042136708144</c:v>
                </c:pt>
                <c:pt idx="30">
                  <c:v>46690.187902455065</c:v>
                </c:pt>
                <c:pt idx="31">
                  <c:v>46379.837517792017</c:v>
                </c:pt>
                <c:pt idx="32">
                  <c:v>46076.98834254664</c:v>
                </c:pt>
                <c:pt idx="33">
                  <c:v>45749.946455571648</c:v>
                </c:pt>
                <c:pt idx="34">
                  <c:v>45415.116977091559</c:v>
                </c:pt>
                <c:pt idx="35">
                  <c:v>45215.44803814809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'LE AnnualIndices'!$C$1</c:f>
              <c:strCache>
                <c:ptCount val="1"/>
                <c:pt idx="0">
                  <c:v>Cooling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'LE AnnualIndices'!$A$2:$A$37</c:f>
              <c:numCache>
                <c:formatCode>General</c:formatCode>
                <c:ptCount val="3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</c:numCache>
            </c:numRef>
          </c:xVal>
          <c:yVal>
            <c:numRef>
              <c:f>'LE AnnualIndices'!$C$2:$C$37</c:f>
              <c:numCache>
                <c:formatCode>_(* #,##0_);_(* \(#,##0\);_(* "-"??_);_(@_)</c:formatCode>
                <c:ptCount val="36"/>
                <c:pt idx="0">
                  <c:v>192514.89016838482</c:v>
                </c:pt>
                <c:pt idx="1">
                  <c:v>192146.76475976428</c:v>
                </c:pt>
                <c:pt idx="2">
                  <c:v>191783.25483444793</c:v>
                </c:pt>
                <c:pt idx="3">
                  <c:v>191424.27413117877</c:v>
                </c:pt>
                <c:pt idx="4">
                  <c:v>191983.42587505947</c:v>
                </c:pt>
                <c:pt idx="5">
                  <c:v>192607.14427505687</c:v>
                </c:pt>
                <c:pt idx="6">
                  <c:v>193238.14324027507</c:v>
                </c:pt>
                <c:pt idx="7">
                  <c:v>193876.41316268416</c:v>
                </c:pt>
                <c:pt idx="8">
                  <c:v>194521.94568376237</c:v>
                </c:pt>
                <c:pt idx="9">
                  <c:v>195174.73366538112</c:v>
                </c:pt>
                <c:pt idx="10">
                  <c:v>194438.14609942856</c:v>
                </c:pt>
                <c:pt idx="11">
                  <c:v>193289.38911078672</c:v>
                </c:pt>
                <c:pt idx="12">
                  <c:v>192283.91826239653</c:v>
                </c:pt>
                <c:pt idx="13">
                  <c:v>191246.20872355701</c:v>
                </c:pt>
                <c:pt idx="14">
                  <c:v>190333.6066736193</c:v>
                </c:pt>
                <c:pt idx="15">
                  <c:v>188975.68974869771</c:v>
                </c:pt>
                <c:pt idx="16">
                  <c:v>188006.75245743131</c:v>
                </c:pt>
                <c:pt idx="17">
                  <c:v>187446.98948803332</c:v>
                </c:pt>
                <c:pt idx="18">
                  <c:v>185945.28451790154</c:v>
                </c:pt>
                <c:pt idx="19">
                  <c:v>184967.26307833922</c:v>
                </c:pt>
                <c:pt idx="20">
                  <c:v>183972.6121234438</c:v>
                </c:pt>
                <c:pt idx="21">
                  <c:v>182727.02474254998</c:v>
                </c:pt>
                <c:pt idx="22">
                  <c:v>180773.23167609575</c:v>
                </c:pt>
                <c:pt idx="23">
                  <c:v>179138.55847459394</c:v>
                </c:pt>
                <c:pt idx="24">
                  <c:v>177830.45760644277</c:v>
                </c:pt>
                <c:pt idx="25">
                  <c:v>176501.74269780522</c:v>
                </c:pt>
                <c:pt idx="26">
                  <c:v>175553.98092796834</c:v>
                </c:pt>
                <c:pt idx="27">
                  <c:v>174918.97471512092</c:v>
                </c:pt>
                <c:pt idx="28">
                  <c:v>174457.55302344696</c:v>
                </c:pt>
                <c:pt idx="29">
                  <c:v>174226.19320999234</c:v>
                </c:pt>
                <c:pt idx="30">
                  <c:v>173783.72219640878</c:v>
                </c:pt>
                <c:pt idx="31">
                  <c:v>172937.84649121991</c:v>
                </c:pt>
                <c:pt idx="32">
                  <c:v>172209.00421619479</c:v>
                </c:pt>
                <c:pt idx="33">
                  <c:v>171318.92652746095</c:v>
                </c:pt>
                <c:pt idx="34">
                  <c:v>170694.47777428143</c:v>
                </c:pt>
                <c:pt idx="35">
                  <c:v>170343.32944398705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'LE AnnualIndices'!$D$1</c:f>
              <c:strCache>
                <c:ptCount val="1"/>
                <c:pt idx="0">
                  <c:v>NonHVAC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'LE AnnualIndices'!$A$2:$A$37</c:f>
              <c:numCache>
                <c:formatCode>General</c:formatCode>
                <c:ptCount val="3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</c:numCache>
            </c:numRef>
          </c:xVal>
          <c:yVal>
            <c:numRef>
              <c:f>'LE AnnualIndices'!$D$2:$D$37</c:f>
              <c:numCache>
                <c:formatCode>_(* #,##0_);_(* \(#,##0\);_(* "-"??_);_(@_)</c:formatCode>
                <c:ptCount val="36"/>
                <c:pt idx="0">
                  <c:v>1125395.7392235873</c:v>
                </c:pt>
                <c:pt idx="1">
                  <c:v>1125815.0528103253</c:v>
                </c:pt>
                <c:pt idx="2">
                  <c:v>1126436.7267967302</c:v>
                </c:pt>
                <c:pt idx="3">
                  <c:v>1127261.0087384777</c:v>
                </c:pt>
                <c:pt idx="4">
                  <c:v>1128512.0887878803</c:v>
                </c:pt>
                <c:pt idx="5">
                  <c:v>1129767.845501862</c:v>
                </c:pt>
                <c:pt idx="6">
                  <c:v>1131080.2306707804</c:v>
                </c:pt>
                <c:pt idx="7">
                  <c:v>1132488.3453718154</c:v>
                </c:pt>
                <c:pt idx="8">
                  <c:v>1134021.7220630283</c:v>
                </c:pt>
                <c:pt idx="9">
                  <c:v>1135702.776177722</c:v>
                </c:pt>
                <c:pt idx="10">
                  <c:v>1119144.2197506183</c:v>
                </c:pt>
                <c:pt idx="11">
                  <c:v>1103085.886147968</c:v>
                </c:pt>
                <c:pt idx="12">
                  <c:v>1098175.0977024951</c:v>
                </c:pt>
                <c:pt idx="13">
                  <c:v>1093988.3417657772</c:v>
                </c:pt>
                <c:pt idx="14">
                  <c:v>1083061.4246365416</c:v>
                </c:pt>
                <c:pt idx="15">
                  <c:v>1078137.7748831876</c:v>
                </c:pt>
                <c:pt idx="16">
                  <c:v>1080315.9961927633</c:v>
                </c:pt>
                <c:pt idx="17">
                  <c:v>1079197.3403531653</c:v>
                </c:pt>
                <c:pt idx="18">
                  <c:v>1079064.0109507435</c:v>
                </c:pt>
                <c:pt idx="19">
                  <c:v>1082737.3677271763</c:v>
                </c:pt>
                <c:pt idx="20">
                  <c:v>1087312.6168533738</c:v>
                </c:pt>
                <c:pt idx="21">
                  <c:v>1092534.0865302375</c:v>
                </c:pt>
                <c:pt idx="22">
                  <c:v>1096987.3424832751</c:v>
                </c:pt>
                <c:pt idx="23">
                  <c:v>1101649.9641216754</c:v>
                </c:pt>
                <c:pt idx="24">
                  <c:v>1106764.4849240326</c:v>
                </c:pt>
                <c:pt idx="25">
                  <c:v>1111622.1652711784</c:v>
                </c:pt>
                <c:pt idx="26">
                  <c:v>1117280.4116676417</c:v>
                </c:pt>
                <c:pt idx="27">
                  <c:v>1123069.1658926469</c:v>
                </c:pt>
                <c:pt idx="28">
                  <c:v>1129634.9973707842</c:v>
                </c:pt>
                <c:pt idx="29">
                  <c:v>1136513.8448453627</c:v>
                </c:pt>
                <c:pt idx="30">
                  <c:v>1143711.6728058569</c:v>
                </c:pt>
                <c:pt idx="31">
                  <c:v>1150375.6748521458</c:v>
                </c:pt>
                <c:pt idx="32">
                  <c:v>1157078.7730318245</c:v>
                </c:pt>
                <c:pt idx="33">
                  <c:v>1163698.7309236662</c:v>
                </c:pt>
                <c:pt idx="34">
                  <c:v>1170481.9660247483</c:v>
                </c:pt>
                <c:pt idx="35">
                  <c:v>1177486.4696358345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054784"/>
        <c:axId val="576580224"/>
      </c:scatterChart>
      <c:valAx>
        <c:axId val="574054784"/>
        <c:scaling>
          <c:orientation val="minMax"/>
          <c:max val="2030"/>
          <c:min val="1995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6580224"/>
        <c:crosses val="autoZero"/>
        <c:crossBetween val="midCat"/>
      </c:valAx>
      <c:valAx>
        <c:axId val="57658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40547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897311135673888"/>
          <c:y val="0.41450777202072536"/>
          <c:w val="0.14182359621834539"/>
          <c:h val="0.165803108808290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[Attachment to AG 1-13-#8 Commercial SAE Inputs.xlsx]pvt data!PivotTable1</c:name>
    <c:fmtId val="0"/>
  </c:pivotSource>
  <c:chart>
    <c:title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'pvt data'!$C$3:$C$4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multiLvlStrRef>
              <c:f>'pvt data'!$A$5:$B$128</c:f>
              <c:multiLvlStrCache>
                <c:ptCount val="12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  <c:pt idx="96">
                    <c:v>1</c:v>
                  </c:pt>
                  <c:pt idx="97">
                    <c:v>2</c:v>
                  </c:pt>
                  <c:pt idx="98">
                    <c:v>3</c:v>
                  </c:pt>
                  <c:pt idx="99">
                    <c:v>4</c:v>
                  </c:pt>
                  <c:pt idx="100">
                    <c:v>5</c:v>
                  </c:pt>
                  <c:pt idx="101">
                    <c:v>6</c:v>
                  </c:pt>
                  <c:pt idx="102">
                    <c:v>7</c:v>
                  </c:pt>
                  <c:pt idx="103">
                    <c:v>8</c:v>
                  </c:pt>
                  <c:pt idx="104">
                    <c:v>9</c:v>
                  </c:pt>
                  <c:pt idx="105">
                    <c:v>10</c:v>
                  </c:pt>
                  <c:pt idx="106">
                    <c:v>11</c:v>
                  </c:pt>
                  <c:pt idx="107">
                    <c:v>12</c:v>
                  </c:pt>
                  <c:pt idx="108">
                    <c:v>1</c:v>
                  </c:pt>
                  <c:pt idx="109">
                    <c:v>2</c:v>
                  </c:pt>
                  <c:pt idx="110">
                    <c:v>3</c:v>
                  </c:pt>
                  <c:pt idx="111">
                    <c:v>4</c:v>
                  </c:pt>
                  <c:pt idx="112">
                    <c:v>5</c:v>
                  </c:pt>
                  <c:pt idx="113">
                    <c:v>6</c:v>
                  </c:pt>
                  <c:pt idx="114">
                    <c:v>7</c:v>
                  </c:pt>
                  <c:pt idx="115">
                    <c:v>8</c:v>
                  </c:pt>
                  <c:pt idx="116">
                    <c:v>9</c:v>
                  </c:pt>
                  <c:pt idx="117">
                    <c:v>10</c:v>
                  </c:pt>
                  <c:pt idx="118">
                    <c:v>11</c:v>
                  </c:pt>
                  <c:pt idx="119">
                    <c:v>12</c:v>
                  </c:pt>
                  <c:pt idx="120">
                    <c:v>1</c:v>
                  </c:pt>
                  <c:pt idx="121">
                    <c:v>2</c:v>
                  </c:pt>
                  <c:pt idx="122">
                    <c:v>3</c:v>
                  </c:pt>
                </c:lvl>
                <c:lvl>
                  <c:pt idx="0">
                    <c:v>2001</c:v>
                  </c:pt>
                  <c:pt idx="12">
                    <c:v>2002</c:v>
                  </c:pt>
                  <c:pt idx="24">
                    <c:v>2003</c:v>
                  </c:pt>
                  <c:pt idx="36">
                    <c:v>2004</c:v>
                  </c:pt>
                  <c:pt idx="48">
                    <c:v>2005</c:v>
                  </c:pt>
                  <c:pt idx="60">
                    <c:v>2006</c:v>
                  </c:pt>
                  <c:pt idx="72">
                    <c:v>2007</c:v>
                  </c:pt>
                  <c:pt idx="84">
                    <c:v>2008</c:v>
                  </c:pt>
                  <c:pt idx="96">
                    <c:v>2009</c:v>
                  </c:pt>
                  <c:pt idx="108">
                    <c:v>2010</c:v>
                  </c:pt>
                  <c:pt idx="120">
                    <c:v>2011</c:v>
                  </c:pt>
                </c:lvl>
              </c:multiLvlStrCache>
            </c:multiLvlStrRef>
          </c:cat>
          <c:val>
            <c:numRef>
              <c:f>'pvt data'!$C$5:$C$128</c:f>
              <c:numCache>
                <c:formatCode>General</c:formatCode>
                <c:ptCount val="123"/>
                <c:pt idx="0">
                  <c:v>3314.8875346260393</c:v>
                </c:pt>
                <c:pt idx="1">
                  <c:v>2541.9792672536209</c:v>
                </c:pt>
                <c:pt idx="2">
                  <c:v>2147.3486186271716</c:v>
                </c:pt>
                <c:pt idx="3">
                  <c:v>1943.3804960541147</c:v>
                </c:pt>
                <c:pt idx="4">
                  <c:v>1598.3108603667135</c:v>
                </c:pt>
                <c:pt idx="5">
                  <c:v>1640.9393511988717</c:v>
                </c:pt>
                <c:pt idx="6">
                  <c:v>1772.1270376616076</c:v>
                </c:pt>
                <c:pt idx="7">
                  <c:v>1823.3131026659105</c:v>
                </c:pt>
                <c:pt idx="8">
                  <c:v>1836.8056737588652</c:v>
                </c:pt>
                <c:pt idx="9">
                  <c:v>1619.2166712669059</c:v>
                </c:pt>
                <c:pt idx="10">
                  <c:v>1712.5829971181554</c:v>
                </c:pt>
                <c:pt idx="11">
                  <c:v>2032.0857380688121</c:v>
                </c:pt>
                <c:pt idx="12">
                  <c:v>2738.9456491902274</c:v>
                </c:pt>
                <c:pt idx="13">
                  <c:v>2436.1211781206175</c:v>
                </c:pt>
                <c:pt idx="14">
                  <c:v>2259.8078748952807</c:v>
                </c:pt>
                <c:pt idx="15">
                  <c:v>1929.5312687913411</c:v>
                </c:pt>
                <c:pt idx="16">
                  <c:v>1746.6298373527761</c:v>
                </c:pt>
                <c:pt idx="17">
                  <c:v>1803.5811001410436</c:v>
                </c:pt>
                <c:pt idx="18">
                  <c:v>1959.5726618705037</c:v>
                </c:pt>
                <c:pt idx="19">
                  <c:v>1875.3360972913213</c:v>
                </c:pt>
                <c:pt idx="20">
                  <c:v>1858.9003961516694</c:v>
                </c:pt>
                <c:pt idx="21">
                  <c:v>1663.3101212292079</c:v>
                </c:pt>
                <c:pt idx="22">
                  <c:v>1804.202874049028</c:v>
                </c:pt>
                <c:pt idx="23">
                  <c:v>2521.7139664804472</c:v>
                </c:pt>
                <c:pt idx="24">
                  <c:v>3010.9933091720104</c:v>
                </c:pt>
                <c:pt idx="25">
                  <c:v>3145.5160929191156</c:v>
                </c:pt>
                <c:pt idx="26">
                  <c:v>2227.5728992765721</c:v>
                </c:pt>
                <c:pt idx="27">
                  <c:v>1827.2939698492462</c:v>
                </c:pt>
                <c:pt idx="28">
                  <c:v>1752.1560758082496</c:v>
                </c:pt>
                <c:pt idx="29">
                  <c:v>1744.1685674547984</c:v>
                </c:pt>
                <c:pt idx="30">
                  <c:v>1943.5638827433627</c:v>
                </c:pt>
                <c:pt idx="31">
                  <c:v>1916.3613724405091</c:v>
                </c:pt>
                <c:pt idx="32">
                  <c:v>2069.1679956007702</c:v>
                </c:pt>
                <c:pt idx="33">
                  <c:v>1678.7743179939375</c:v>
                </c:pt>
                <c:pt idx="34">
                  <c:v>1753.5435911451218</c:v>
                </c:pt>
                <c:pt idx="35">
                  <c:v>2377.9528995371629</c:v>
                </c:pt>
                <c:pt idx="36">
                  <c:v>2965.8641509433965</c:v>
                </c:pt>
                <c:pt idx="37">
                  <c:v>2835.3739177489174</c:v>
                </c:pt>
                <c:pt idx="38">
                  <c:v>2239.7052178590639</c:v>
                </c:pt>
                <c:pt idx="39">
                  <c:v>2070.7828911748784</c:v>
                </c:pt>
                <c:pt idx="40">
                  <c:v>1730.8173983301911</c:v>
                </c:pt>
                <c:pt idx="41">
                  <c:v>1778.2742718446602</c:v>
                </c:pt>
                <c:pt idx="42">
                  <c:v>1923.208906882591</c:v>
                </c:pt>
                <c:pt idx="43">
                  <c:v>1890.1647819063005</c:v>
                </c:pt>
                <c:pt idx="44">
                  <c:v>1890.539163090129</c:v>
                </c:pt>
                <c:pt idx="45">
                  <c:v>1710.7022246046638</c:v>
                </c:pt>
                <c:pt idx="46">
                  <c:v>1830.7299838796346</c:v>
                </c:pt>
                <c:pt idx="47">
                  <c:v>2447.4056192034914</c:v>
                </c:pt>
                <c:pt idx="48">
                  <c:v>2933.7882932166303</c:v>
                </c:pt>
                <c:pt idx="49">
                  <c:v>2801.8555008210178</c:v>
                </c:pt>
                <c:pt idx="50">
                  <c:v>2693.4140109890109</c:v>
                </c:pt>
                <c:pt idx="51">
                  <c:v>2126.340629274966</c:v>
                </c:pt>
                <c:pt idx="52">
                  <c:v>1952.248230811105</c:v>
                </c:pt>
                <c:pt idx="53">
                  <c:v>1860.169468546638</c:v>
                </c:pt>
                <c:pt idx="54">
                  <c:v>2128.414138678223</c:v>
                </c:pt>
                <c:pt idx="55">
                  <c:v>1978.2391597091303</c:v>
                </c:pt>
                <c:pt idx="56">
                  <c:v>2025.0204796550793</c:v>
                </c:pt>
                <c:pt idx="57">
                  <c:v>1759.7008662696264</c:v>
                </c:pt>
                <c:pt idx="58">
                  <c:v>1991.3290218270008</c:v>
                </c:pt>
                <c:pt idx="59">
                  <c:v>2585.2394067796608</c:v>
                </c:pt>
                <c:pt idx="60">
                  <c:v>2799.6304463336874</c:v>
                </c:pt>
                <c:pt idx="61">
                  <c:v>2532.37799680341</c:v>
                </c:pt>
                <c:pt idx="62">
                  <c:v>2415.1711400478343</c:v>
                </c:pt>
                <c:pt idx="63">
                  <c:v>2064.9723109691163</c:v>
                </c:pt>
                <c:pt idx="64">
                  <c:v>1819.8532870122929</c:v>
                </c:pt>
                <c:pt idx="65">
                  <c:v>1914.4700718276138</c:v>
                </c:pt>
                <c:pt idx="66">
                  <c:v>1953.5715050883773</c:v>
                </c:pt>
                <c:pt idx="67">
                  <c:v>2065.4948152087213</c:v>
                </c:pt>
                <c:pt idx="68">
                  <c:v>2051.0159574468084</c:v>
                </c:pt>
                <c:pt idx="69">
                  <c:v>1810.2777336510458</c:v>
                </c:pt>
                <c:pt idx="70">
                  <c:v>2191.1376561254319</c:v>
                </c:pt>
                <c:pt idx="71">
                  <c:v>2395.5799946222105</c:v>
                </c:pt>
                <c:pt idx="72">
                  <c:v>2738.9973760167932</c:v>
                </c:pt>
                <c:pt idx="73">
                  <c:v>2973.1755037115586</c:v>
                </c:pt>
                <c:pt idx="74">
                  <c:v>2473.7767833640432</c:v>
                </c:pt>
                <c:pt idx="75">
                  <c:v>2104.7204016913315</c:v>
                </c:pt>
                <c:pt idx="76">
                  <c:v>1823.6967960406355</c:v>
                </c:pt>
                <c:pt idx="77">
                  <c:v>1877.2152431011825</c:v>
                </c:pt>
                <c:pt idx="78">
                  <c:v>1918.6604312808522</c:v>
                </c:pt>
                <c:pt idx="79">
                  <c:v>1316.3787564766837</c:v>
                </c:pt>
                <c:pt idx="80">
                  <c:v>1981.3179340773424</c:v>
                </c:pt>
                <c:pt idx="81">
                  <c:v>1740.9538381742739</c:v>
                </c:pt>
                <c:pt idx="82">
                  <c:v>1969.9429538942431</c:v>
                </c:pt>
                <c:pt idx="83">
                  <c:v>2277.1709644146467</c:v>
                </c:pt>
                <c:pt idx="84">
                  <c:v>2849.2943901183735</c:v>
                </c:pt>
                <c:pt idx="85">
                  <c:v>2595.3715090955675</c:v>
                </c:pt>
                <c:pt idx="86">
                  <c:v>2413.1307908881499</c:v>
                </c:pt>
                <c:pt idx="87">
                  <c:v>2052.1993329912775</c:v>
                </c:pt>
                <c:pt idx="88">
                  <c:v>1694.1040328795273</c:v>
                </c:pt>
                <c:pt idx="89">
                  <c:v>1805.2226782965624</c:v>
                </c:pt>
                <c:pt idx="90">
                  <c:v>1852.0617315573768</c:v>
                </c:pt>
                <c:pt idx="91">
                  <c:v>1880.6860286591607</c:v>
                </c:pt>
                <c:pt idx="92">
                  <c:v>1906.5435557819662</c:v>
                </c:pt>
                <c:pt idx="93">
                  <c:v>1716.3182165605094</c:v>
                </c:pt>
                <c:pt idx="94">
                  <c:v>2016.4719471947192</c:v>
                </c:pt>
                <c:pt idx="95">
                  <c:v>2742.3412033511045</c:v>
                </c:pt>
                <c:pt idx="96">
                  <c:v>2742.5817307692309</c:v>
                </c:pt>
                <c:pt idx="97">
                  <c:v>2751.0697084917615</c:v>
                </c:pt>
                <c:pt idx="98">
                  <c:v>2108.9499618999239</c:v>
                </c:pt>
                <c:pt idx="99">
                  <c:v>2287.5788671577343</c:v>
                </c:pt>
                <c:pt idx="100">
                  <c:v>1745.501651003302</c:v>
                </c:pt>
                <c:pt idx="101">
                  <c:v>1866.1838963677928</c:v>
                </c:pt>
                <c:pt idx="102">
                  <c:v>1920.0949961899923</c:v>
                </c:pt>
                <c:pt idx="103">
                  <c:v>1855.8569977139953</c:v>
                </c:pt>
                <c:pt idx="104">
                  <c:v>1846.0990601981202</c:v>
                </c:pt>
                <c:pt idx="105">
                  <c:v>1705.2623825247651</c:v>
                </c:pt>
                <c:pt idx="106">
                  <c:v>1724.5468630937262</c:v>
                </c:pt>
                <c:pt idx="107">
                  <c:v>2608.4348488696974</c:v>
                </c:pt>
                <c:pt idx="108">
                  <c:v>2777.7018181818185</c:v>
                </c:pt>
                <c:pt idx="109">
                  <c:v>2430.8049792531119</c:v>
                </c:pt>
                <c:pt idx="110">
                  <c:v>2460.0641735918744</c:v>
                </c:pt>
                <c:pt idx="111">
                  <c:v>1896.2636342538872</c:v>
                </c:pt>
                <c:pt idx="112">
                  <c:v>1578.1140861466822</c:v>
                </c:pt>
                <c:pt idx="113">
                  <c:v>1905.8441558441559</c:v>
                </c:pt>
                <c:pt idx="114">
                  <c:v>1898.7957387679483</c:v>
                </c:pt>
                <c:pt idx="115">
                  <c:v>1914.8642429820525</c:v>
                </c:pt>
                <c:pt idx="116">
                  <c:v>1885.8783008036739</c:v>
                </c:pt>
                <c:pt idx="117">
                  <c:v>1612.5172572480442</c:v>
                </c:pt>
                <c:pt idx="118">
                  <c:v>1723.3554893421958</c:v>
                </c:pt>
                <c:pt idx="119">
                  <c:v>2394.5483945483948</c:v>
                </c:pt>
                <c:pt idx="120">
                  <c:v>3471.9077169681705</c:v>
                </c:pt>
                <c:pt idx="121">
                  <c:v>2482.3293527585383</c:v>
                </c:pt>
                <c:pt idx="122">
                  <c:v>1917.4521679284242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0294912"/>
        <c:axId val="580898816"/>
      </c:lineChart>
      <c:catAx>
        <c:axId val="58029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80898816"/>
        <c:crosses val="autoZero"/>
        <c:auto val="0"/>
        <c:lblAlgn val="ctr"/>
        <c:lblOffset val="100"/>
        <c:noMultiLvlLbl val="0"/>
      </c:catAx>
      <c:valAx>
        <c:axId val="580898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802949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[Attachment to AG 1-13-#8 Commercial SAE Inputs.xlsx]Sheet1 (2)!PivotTable6</c:name>
    <c:fmtId val="0"/>
  </c:pivotSource>
  <c:chart>
    <c:title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'Sheet1 (2)'!$C$3:$C$4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multiLvlStrRef>
              <c:f>'Sheet1 (2)'!$A$5:$B$148</c:f>
              <c:multiLvlStrCache>
                <c:ptCount val="1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  <c:pt idx="96">
                    <c:v>1</c:v>
                  </c:pt>
                  <c:pt idx="97">
                    <c:v>2</c:v>
                  </c:pt>
                  <c:pt idx="98">
                    <c:v>3</c:v>
                  </c:pt>
                  <c:pt idx="99">
                    <c:v>4</c:v>
                  </c:pt>
                  <c:pt idx="100">
                    <c:v>5</c:v>
                  </c:pt>
                  <c:pt idx="101">
                    <c:v>6</c:v>
                  </c:pt>
                  <c:pt idx="102">
                    <c:v>7</c:v>
                  </c:pt>
                  <c:pt idx="103">
                    <c:v>8</c:v>
                  </c:pt>
                  <c:pt idx="104">
                    <c:v>9</c:v>
                  </c:pt>
                  <c:pt idx="105">
                    <c:v>10</c:v>
                  </c:pt>
                  <c:pt idx="106">
                    <c:v>11</c:v>
                  </c:pt>
                  <c:pt idx="107">
                    <c:v>12</c:v>
                  </c:pt>
                  <c:pt idx="108">
                    <c:v>1</c:v>
                  </c:pt>
                  <c:pt idx="109">
                    <c:v>2</c:v>
                  </c:pt>
                  <c:pt idx="110">
                    <c:v>3</c:v>
                  </c:pt>
                  <c:pt idx="111">
                    <c:v>4</c:v>
                  </c:pt>
                  <c:pt idx="112">
                    <c:v>5</c:v>
                  </c:pt>
                  <c:pt idx="113">
                    <c:v>6</c:v>
                  </c:pt>
                  <c:pt idx="114">
                    <c:v>7</c:v>
                  </c:pt>
                  <c:pt idx="115">
                    <c:v>8</c:v>
                  </c:pt>
                  <c:pt idx="116">
                    <c:v>9</c:v>
                  </c:pt>
                  <c:pt idx="117">
                    <c:v>10</c:v>
                  </c:pt>
                  <c:pt idx="118">
                    <c:v>11</c:v>
                  </c:pt>
                  <c:pt idx="119">
                    <c:v>12</c:v>
                  </c:pt>
                  <c:pt idx="120">
                    <c:v>1</c:v>
                  </c:pt>
                  <c:pt idx="121">
                    <c:v>2</c:v>
                  </c:pt>
                  <c:pt idx="122">
                    <c:v>3</c:v>
                  </c:pt>
                  <c:pt idx="123">
                    <c:v>4</c:v>
                  </c:pt>
                  <c:pt idx="124">
                    <c:v>5</c:v>
                  </c:pt>
                  <c:pt idx="125">
                    <c:v>6</c:v>
                  </c:pt>
                  <c:pt idx="126">
                    <c:v>7</c:v>
                  </c:pt>
                  <c:pt idx="127">
                    <c:v>8</c:v>
                  </c:pt>
                  <c:pt idx="128">
                    <c:v>9</c:v>
                  </c:pt>
                  <c:pt idx="129">
                    <c:v>10</c:v>
                  </c:pt>
                  <c:pt idx="130">
                    <c:v>11</c:v>
                  </c:pt>
                  <c:pt idx="131">
                    <c:v>12</c:v>
                  </c:pt>
                </c:lvl>
                <c:lvl>
                  <c:pt idx="0">
                    <c:v>2001</c:v>
                  </c:pt>
                  <c:pt idx="12">
                    <c:v>2002</c:v>
                  </c:pt>
                  <c:pt idx="24">
                    <c:v>2003</c:v>
                  </c:pt>
                  <c:pt idx="36">
                    <c:v>2004</c:v>
                  </c:pt>
                  <c:pt idx="48">
                    <c:v>2005</c:v>
                  </c:pt>
                  <c:pt idx="60">
                    <c:v>2006</c:v>
                  </c:pt>
                  <c:pt idx="72">
                    <c:v>2007</c:v>
                  </c:pt>
                  <c:pt idx="84">
                    <c:v>2008</c:v>
                  </c:pt>
                  <c:pt idx="96">
                    <c:v>2009</c:v>
                  </c:pt>
                  <c:pt idx="108">
                    <c:v>2010</c:v>
                  </c:pt>
                  <c:pt idx="120">
                    <c:v>2011</c:v>
                  </c:pt>
                </c:lvl>
              </c:multiLvlStrCache>
            </c:multiLvlStrRef>
          </c:cat>
          <c:val>
            <c:numRef>
              <c:f>'Sheet1 (2)'!$C$5:$C$148</c:f>
              <c:numCache>
                <c:formatCode>General</c:formatCode>
                <c:ptCount val="132"/>
                <c:pt idx="0">
                  <c:v>3149.1431578947368</c:v>
                </c:pt>
                <c:pt idx="1">
                  <c:v>2417.6955699621826</c:v>
                </c:pt>
                <c:pt idx="2">
                  <c:v>2042.0750270855908</c:v>
                </c:pt>
                <c:pt idx="3">
                  <c:v>1856.0199192462987</c:v>
                </c:pt>
                <c:pt idx="4">
                  <c:v>1525.1714670255719</c:v>
                </c:pt>
                <c:pt idx="5">
                  <c:v>1565.4278794402583</c:v>
                </c:pt>
                <c:pt idx="6">
                  <c:v>1690.8629659426119</c:v>
                </c:pt>
                <c:pt idx="7">
                  <c:v>1740.861630111021</c:v>
                </c:pt>
                <c:pt idx="8">
                  <c:v>1748.5120172832837</c:v>
                </c:pt>
                <c:pt idx="9">
                  <c:v>1541.7666228646517</c:v>
                </c:pt>
                <c:pt idx="10">
                  <c:v>1633.0483649354217</c:v>
                </c:pt>
                <c:pt idx="11">
                  <c:v>1932.8680390604379</c:v>
                </c:pt>
                <c:pt idx="12">
                  <c:v>2610.6695447409734</c:v>
                </c:pt>
                <c:pt idx="13">
                  <c:v>2320.8904329235706</c:v>
                </c:pt>
                <c:pt idx="14">
                  <c:v>2151.6543472480721</c:v>
                </c:pt>
                <c:pt idx="15">
                  <c:v>1840.9698795180723</c:v>
                </c:pt>
                <c:pt idx="16">
                  <c:v>1662.7020822210357</c:v>
                </c:pt>
                <c:pt idx="17">
                  <c:v>1715.5071102763618</c:v>
                </c:pt>
                <c:pt idx="18">
                  <c:v>1862.0494941208642</c:v>
                </c:pt>
                <c:pt idx="19">
                  <c:v>1786.9281011324731</c:v>
                </c:pt>
                <c:pt idx="20">
                  <c:v>1770.238210724872</c:v>
                </c:pt>
                <c:pt idx="21">
                  <c:v>1581.7053619302949</c:v>
                </c:pt>
                <c:pt idx="22">
                  <c:v>1717.113435237329</c:v>
                </c:pt>
                <c:pt idx="23">
                  <c:v>2399.7171717171718</c:v>
                </c:pt>
                <c:pt idx="24">
                  <c:v>2867.879182156134</c:v>
                </c:pt>
                <c:pt idx="25">
                  <c:v>2994.6520117239543</c:v>
                </c:pt>
                <c:pt idx="26">
                  <c:v>2118.5226250330775</c:v>
                </c:pt>
                <c:pt idx="27">
                  <c:v>1737.5542872312187</c:v>
                </c:pt>
                <c:pt idx="28">
                  <c:v>1666.2433077126955</c:v>
                </c:pt>
                <c:pt idx="29">
                  <c:v>1657.4903515728258</c:v>
                </c:pt>
                <c:pt idx="30">
                  <c:v>1848.9679031833728</c:v>
                </c:pt>
                <c:pt idx="31">
                  <c:v>1820.6440588853836</c:v>
                </c:pt>
                <c:pt idx="32">
                  <c:v>1967.4677124183006</c:v>
                </c:pt>
                <c:pt idx="33">
                  <c:v>1597.3445201887782</c:v>
                </c:pt>
                <c:pt idx="34">
                  <c:v>1663.9564315352698</c:v>
                </c:pt>
                <c:pt idx="35">
                  <c:v>2257.48798139054</c:v>
                </c:pt>
                <c:pt idx="36">
                  <c:v>2822.820933812211</c:v>
                </c:pt>
                <c:pt idx="37">
                  <c:v>2697.4368082368082</c:v>
                </c:pt>
                <c:pt idx="38">
                  <c:v>2130.269634177539</c:v>
                </c:pt>
                <c:pt idx="39">
                  <c:v>1967.4567901234568</c:v>
                </c:pt>
                <c:pt idx="40">
                  <c:v>1642.3524150268336</c:v>
                </c:pt>
                <c:pt idx="41">
                  <c:v>1682.1022959183674</c:v>
                </c:pt>
                <c:pt idx="42">
                  <c:v>1820.0482758620687</c:v>
                </c:pt>
                <c:pt idx="43">
                  <c:v>1788.5533757961784</c:v>
                </c:pt>
                <c:pt idx="44">
                  <c:v>1789.2688499619194</c:v>
                </c:pt>
                <c:pt idx="45">
                  <c:v>1619.5458005582339</c:v>
                </c:pt>
                <c:pt idx="46">
                  <c:v>1731.6332909783989</c:v>
                </c:pt>
                <c:pt idx="47">
                  <c:v>2269.7164179104479</c:v>
                </c:pt>
                <c:pt idx="48">
                  <c:v>2696.3122171945702</c:v>
                </c:pt>
                <c:pt idx="49">
                  <c:v>2569.1292346298619</c:v>
                </c:pt>
                <c:pt idx="50">
                  <c:v>2470.1504157218442</c:v>
                </c:pt>
                <c:pt idx="51">
                  <c:v>1951.2365051468742</c:v>
                </c:pt>
                <c:pt idx="52">
                  <c:v>1791.7961528853361</c:v>
                </c:pt>
                <c:pt idx="53">
                  <c:v>1706.1191245958719</c:v>
                </c:pt>
                <c:pt idx="54">
                  <c:v>1955.2388653894002</c:v>
                </c:pt>
                <c:pt idx="55">
                  <c:v>1816.3209693372899</c:v>
                </c:pt>
                <c:pt idx="56">
                  <c:v>1857.8123609394313</c:v>
                </c:pt>
                <c:pt idx="57">
                  <c:v>1600.2794190054162</c:v>
                </c:pt>
                <c:pt idx="58">
                  <c:v>1819.2570162481536</c:v>
                </c:pt>
                <c:pt idx="59">
                  <c:v>2373.4169705810841</c:v>
                </c:pt>
                <c:pt idx="60">
                  <c:v>2564.5677780481865</c:v>
                </c:pt>
                <c:pt idx="61">
                  <c:v>2319.2356672359115</c:v>
                </c:pt>
                <c:pt idx="62">
                  <c:v>2211.2625304136254</c:v>
                </c:pt>
                <c:pt idx="63">
                  <c:v>1891.7160975609756</c:v>
                </c:pt>
                <c:pt idx="64">
                  <c:v>1665.8246086105676</c:v>
                </c:pt>
                <c:pt idx="65">
                  <c:v>1753.1042630937882</c:v>
                </c:pt>
                <c:pt idx="66">
                  <c:v>1777.8786253960516</c:v>
                </c:pt>
                <c:pt idx="67">
                  <c:v>1878.2219535783368</c:v>
                </c:pt>
                <c:pt idx="68">
                  <c:v>1853.3573660177842</c:v>
                </c:pt>
                <c:pt idx="69">
                  <c:v>1639.6688249400479</c:v>
                </c:pt>
                <c:pt idx="70">
                  <c:v>1979.1769083053291</c:v>
                </c:pt>
                <c:pt idx="71">
                  <c:v>2157.7045289416324</c:v>
                </c:pt>
                <c:pt idx="72">
                  <c:v>2493.0305708144256</c:v>
                </c:pt>
                <c:pt idx="73">
                  <c:v>2683.6128260349365</c:v>
                </c:pt>
                <c:pt idx="74">
                  <c:v>2241.3255425709517</c:v>
                </c:pt>
                <c:pt idx="75">
                  <c:v>1905.3258373205742</c:v>
                </c:pt>
                <c:pt idx="76">
                  <c:v>1653.1693034238488</c:v>
                </c:pt>
                <c:pt idx="77">
                  <c:v>1699.4537235308114</c:v>
                </c:pt>
                <c:pt idx="78">
                  <c:v>1738.0381266180277</c:v>
                </c:pt>
                <c:pt idx="79">
                  <c:v>1195.019285042333</c:v>
                </c:pt>
                <c:pt idx="80">
                  <c:v>1795.3946378174976</c:v>
                </c:pt>
                <c:pt idx="81">
                  <c:v>1576.2193003052359</c:v>
                </c:pt>
                <c:pt idx="82">
                  <c:v>1781.9535815268614</c:v>
                </c:pt>
                <c:pt idx="83">
                  <c:v>2065.7003508771932</c:v>
                </c:pt>
                <c:pt idx="84">
                  <c:v>2576.7647195717946</c:v>
                </c:pt>
                <c:pt idx="85">
                  <c:v>2354.6571362157138</c:v>
                </c:pt>
                <c:pt idx="86">
                  <c:v>2186.9872419392254</c:v>
                </c:pt>
                <c:pt idx="87">
                  <c:v>1859.0455496165466</c:v>
                </c:pt>
                <c:pt idx="88">
                  <c:v>1530.5516361104665</c:v>
                </c:pt>
                <c:pt idx="89">
                  <c:v>1630.3887859128822</c:v>
                </c:pt>
                <c:pt idx="90">
                  <c:v>1674.87815612694</c:v>
                </c:pt>
                <c:pt idx="91">
                  <c:v>1700.1436502428869</c:v>
                </c:pt>
                <c:pt idx="92">
                  <c:v>1727.0627595754499</c:v>
                </c:pt>
                <c:pt idx="93">
                  <c:v>1551.8426629808798</c:v>
                </c:pt>
                <c:pt idx="94">
                  <c:v>1823.8537313432835</c:v>
                </c:pt>
                <c:pt idx="95">
                  <c:v>2486.0948216340621</c:v>
                </c:pt>
                <c:pt idx="96">
                  <c:v>2487.6481523984394</c:v>
                </c:pt>
                <c:pt idx="97">
                  <c:v>2491.4990817263542</c:v>
                </c:pt>
                <c:pt idx="98">
                  <c:v>1910.9173762945916</c:v>
                </c:pt>
                <c:pt idx="99">
                  <c:v>2094.6381412468368</c:v>
                </c:pt>
                <c:pt idx="100">
                  <c:v>1568.4881363741072</c:v>
                </c:pt>
                <c:pt idx="101">
                  <c:v>1642.4188229906113</c:v>
                </c:pt>
                <c:pt idx="102">
                  <c:v>1775.8724571428572</c:v>
                </c:pt>
                <c:pt idx="103">
                  <c:v>1624.4686001370173</c:v>
                </c:pt>
                <c:pt idx="104">
                  <c:v>1647.4629798903106</c:v>
                </c:pt>
                <c:pt idx="105">
                  <c:v>1562.6133667883214</c:v>
                </c:pt>
                <c:pt idx="106">
                  <c:v>1576.5021507810729</c:v>
                </c:pt>
                <c:pt idx="107">
                  <c:v>2319.3882113821142</c:v>
                </c:pt>
                <c:pt idx="108">
                  <c:v>2760.4915525114152</c:v>
                </c:pt>
                <c:pt idx="109">
                  <c:v>2472.4304237091919</c:v>
                </c:pt>
                <c:pt idx="110">
                  <c:v>2471.2720946416143</c:v>
                </c:pt>
                <c:pt idx="111">
                  <c:v>1896.7113641645362</c:v>
                </c:pt>
                <c:pt idx="112">
                  <c:v>1567.9612529002318</c:v>
                </c:pt>
                <c:pt idx="113">
                  <c:v>1694.7206768660174</c:v>
                </c:pt>
                <c:pt idx="114">
                  <c:v>1901.2289017341043</c:v>
                </c:pt>
                <c:pt idx="115">
                  <c:v>1915.0589725869618</c:v>
                </c:pt>
                <c:pt idx="116">
                  <c:v>1885.4352832795946</c:v>
                </c:pt>
                <c:pt idx="117">
                  <c:v>1614.5794198895028</c:v>
                </c:pt>
                <c:pt idx="118">
                  <c:v>1719.5036730945824</c:v>
                </c:pt>
                <c:pt idx="119">
                  <c:v>2382.6946740128556</c:v>
                </c:pt>
                <c:pt idx="120">
                  <c:v>3101.1589449541284</c:v>
                </c:pt>
                <c:pt idx="121">
                  <c:v>2466.1086056143581</c:v>
                </c:pt>
                <c:pt idx="122">
                  <c:v>2119.9640485459126</c:v>
                </c:pt>
                <c:pt idx="123">
                  <c:v>1805.1478857142858</c:v>
                </c:pt>
                <c:pt idx="124">
                  <c:v>1590.3243058716432</c:v>
                </c:pt>
                <c:pt idx="125">
                  <c:v>1706.1703096539163</c:v>
                </c:pt>
                <c:pt idx="126">
                  <c:v>1677.4921537411872</c:v>
                </c:pt>
                <c:pt idx="127">
                  <c:v>1815.0373321192806</c:v>
                </c:pt>
                <c:pt idx="128">
                  <c:v>1768.2610377787892</c:v>
                </c:pt>
                <c:pt idx="129">
                  <c:v>1550.9063423505343</c:v>
                </c:pt>
                <c:pt idx="130">
                  <c:v>1544.7102803738317</c:v>
                </c:pt>
                <c:pt idx="131">
                  <c:v>1943.2669404517453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750784"/>
        <c:axId val="582968448"/>
      </c:lineChart>
      <c:catAx>
        <c:axId val="58175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82968448"/>
        <c:crosses val="autoZero"/>
        <c:auto val="0"/>
        <c:lblAlgn val="ctr"/>
        <c:lblOffset val="100"/>
        <c:noMultiLvlLbl val="0"/>
      </c:catAx>
      <c:valAx>
        <c:axId val="582968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817507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2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10</xdr:row>
      <xdr:rowOff>142875</xdr:rowOff>
    </xdr:from>
    <xdr:to>
      <xdr:col>12</xdr:col>
      <xdr:colOff>266700</xdr:colOff>
      <xdr:row>27</xdr:row>
      <xdr:rowOff>133350</xdr:rowOff>
    </xdr:to>
    <xdr:graphicFrame macro="">
      <xdr:nvGraphicFramePr>
        <xdr:cNvPr id="389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9</xdr:row>
      <xdr:rowOff>9525</xdr:rowOff>
    </xdr:from>
    <xdr:to>
      <xdr:col>11</xdr:col>
      <xdr:colOff>381000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9</xdr:row>
      <xdr:rowOff>114300</xdr:rowOff>
    </xdr:from>
    <xdr:to>
      <xdr:col>11</xdr:col>
      <xdr:colOff>361950</xdr:colOff>
      <xdr:row>26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589977" cy="582860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92075</xdr:colOff>
      <xdr:row>49</xdr:row>
      <xdr:rowOff>146050</xdr:rowOff>
    </xdr:from>
    <xdr:to>
      <xdr:col>11</xdr:col>
      <xdr:colOff>47625</xdr:colOff>
      <xdr:row>72</xdr:row>
      <xdr:rowOff>98425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409575</xdr:colOff>
      <xdr:row>12</xdr:row>
      <xdr:rowOff>114300</xdr:rowOff>
    </xdr:from>
    <xdr:to>
      <xdr:col>18</xdr:col>
      <xdr:colOff>285750</xdr:colOff>
      <xdr:row>35</xdr:row>
      <xdr:rowOff>66675</xdr:rowOff>
    </xdr:to>
    <xdr:graphicFrame macro="">
      <xdr:nvGraphicFramePr>
        <xdr:cNvPr id="358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123825</xdr:rowOff>
    </xdr:from>
    <xdr:to>
      <xdr:col>9</xdr:col>
      <xdr:colOff>819150</xdr:colOff>
      <xdr:row>2</xdr:row>
      <xdr:rowOff>152400</xdr:rowOff>
    </xdr:to>
    <xdr:pic>
      <xdr:nvPicPr>
        <xdr:cNvPr id="594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"/>
          <a:ext cx="29241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200</xdr:row>
      <xdr:rowOff>38100</xdr:rowOff>
    </xdr:from>
    <xdr:to>
      <xdr:col>13</xdr:col>
      <xdr:colOff>19050</xdr:colOff>
      <xdr:row>217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75</xdr:row>
      <xdr:rowOff>19050</xdr:rowOff>
    </xdr:from>
    <xdr:to>
      <xdr:col>13</xdr:col>
      <xdr:colOff>447675</xdr:colOff>
      <xdr:row>92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89977" cy="582860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123825</xdr:rowOff>
    </xdr:from>
    <xdr:to>
      <xdr:col>5</xdr:col>
      <xdr:colOff>85725</xdr:colOff>
      <xdr:row>2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"/>
          <a:ext cx="2190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419100</xdr:colOff>
      <xdr:row>6</xdr:row>
      <xdr:rowOff>142875</xdr:rowOff>
    </xdr:from>
    <xdr:to>
      <xdr:col>21</xdr:col>
      <xdr:colOff>114300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174625</xdr:colOff>
      <xdr:row>50</xdr:row>
      <xdr:rowOff>31750</xdr:rowOff>
    </xdr:from>
    <xdr:to>
      <xdr:col>11</xdr:col>
      <xdr:colOff>114300</xdr:colOff>
      <xdr:row>72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6</xdr:row>
      <xdr:rowOff>19050</xdr:rowOff>
    </xdr:from>
    <xdr:to>
      <xdr:col>9</xdr:col>
      <xdr:colOff>152400</xdr:colOff>
      <xdr:row>23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2013BP%20LE%20Com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2013BP%20OD%20Com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2013BP%20OD%20Com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2013BP%20OD%20Com.xlsx" TargetMode="External"/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39784.429906597223" createdVersion="1" refreshedVersion="2" recordCount="520" upgradeOnRefresh="1">
  <cacheSource type="worksheet">
    <worksheetSource ref="F14:J534" sheet="KY GSP"/>
  </cacheSource>
  <cacheFields count="5">
    <cacheField name="Year" numFmtId="0">
      <sharedItems containsSemiMixedTypes="0" containsString="0" containsNumber="1" containsInteger="1" minValue="1995" maxValue="2038" count="44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</sharedItems>
    </cacheField>
    <cacheField name="Quarter" numFmtId="0">
      <sharedItems containsBlank="1" count="5">
        <m/>
        <s v="Q1"/>
        <s v="Q2"/>
        <s v="Q3"/>
        <s v="Q4"/>
      </sharedItems>
    </cacheField>
    <cacheField name="Month" numFmtId="0">
      <sharedItems containsString="0" containsBlank="1" containsNumber="1" containsInteger="1" minValue="1" maxValue="12" count="13">
        <m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YM" numFmtId="0">
      <sharedItems containsBlank="1"/>
    </cacheField>
    <cacheField name="Output" numFmtId="0">
      <sharedItems containsString="0" containsBlank="1" containsNumber="1" minValue="104690.585771698" maxValue="252498.6206288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0290.54858599537" createdVersion="1" refreshedVersion="4" recordCount="544" upgradeOnRefresh="1">
  <cacheSource type="worksheet">
    <worksheetSource ref="L14:P558" sheet="KY GSP" r:id="rId2"/>
  </cacheSource>
  <cacheFields count="5">
    <cacheField name="Year" numFmtId="0">
      <sharedItems containsSemiMixedTypes="0" containsString="0" containsNumber="1" containsInteger="1" minValue="1995" maxValue="2040" count="46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</cacheField>
    <cacheField name="Quarter" numFmtId="0">
      <sharedItems containsBlank="1" count="5">
        <m/>
        <s v="Q1"/>
        <s v="Q2"/>
        <s v="Q3"/>
        <s v="Q4"/>
      </sharedItems>
    </cacheField>
    <cacheField name="Month" numFmtId="0">
      <sharedItems containsString="0" containsBlank="1" containsNumber="1" containsInteger="1" minValue="1" maxValue="12" count="13">
        <m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YM" numFmtId="0">
      <sharedItems containsBlank="1"/>
    </cacheField>
    <cacheField name="Output" numFmtId="0">
      <sharedItems containsString="0" containsBlank="1" containsNumber="1" minValue="104690.585771698" maxValue="252498.6206288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uthor" refreshedDate="40659.529048032404" createdVersion="1" refreshedVersion="4" recordCount="123" upgradeOnRefresh="1">
  <cacheSource type="worksheet">
    <worksheetSource ref="A1:C124" sheet="UtilityData" r:id="rId2"/>
  </cacheSource>
  <cacheFields count="3">
    <cacheField name="Year" numFmtId="0">
      <sharedItems containsSemiMixedTypes="0" containsString="0" containsNumber="1" containsInteger="1" minValue="2001" maxValue="2011" count="11">
        <n v="2001"/>
        <n v="2002"/>
        <n v="2003"/>
        <n v="2004"/>
        <n v="2005"/>
        <n v="2006"/>
        <n v="2007"/>
        <n v="2008"/>
        <n v="2009"/>
        <n v="2010"/>
        <n v="2011"/>
      </sharedItems>
    </cacheField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KPC_ODGS" numFmtId="0">
      <sharedItems containsSemiMixedTypes="0" containsString="0" containsNumber="1" minValue="1316.3787564766837" maxValue="3471.90771696817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Author" refreshedDate="41080.697227199074" createdVersion="1" refreshedVersion="4" recordCount="136" upgradeOnRefresh="1">
  <cacheSource type="worksheet">
    <worksheetSource ref="A1:D137" sheet="UtilityData" r:id="rId2"/>
  </cacheSource>
  <cacheFields count="4">
    <cacheField name="Year" numFmtId="0">
      <sharedItems containsSemiMixedTypes="0" containsString="0" containsNumber="1" containsInteger="1" minValue="2001" maxValue="2012" count="12">
        <n v="2001"/>
        <n v="2002"/>
        <n v="2003"/>
        <n v="2004"/>
        <n v="2005"/>
        <n v="2006"/>
        <n v="2007"/>
        <n v="2008"/>
        <n v="2009"/>
        <n v="2010"/>
        <n v="2011"/>
        <n v="2012"/>
      </sharedItems>
    </cacheField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KPC_ODGS" numFmtId="0">
      <sharedItems containsString="0" containsBlank="1" containsNumber="1" minValue="1195.019285042333" maxValue="3471.9077169681705"/>
    </cacheField>
    <cacheField name="KPC_ODGS by Alloc Date" numFmtId="0">
      <sharedItems containsSemiMixedTypes="0" containsString="0" containsNumber="1" minValue="1195.019285042333" maxValue="3149.143157894736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Author" refreshedDate="39784.429906597223" createdVersion="1" refreshedVersion="4" recordCount="520" upgradeOnRefresh="1">
  <cacheSource type="worksheet">
    <worksheetSource ref="F14:J534" sheet="KY GSP" r:id="rId2"/>
  </cacheSource>
  <cacheFields count="5">
    <cacheField name="Year" numFmtId="0">
      <sharedItems containsSemiMixedTypes="0" containsString="0" containsNumber="1" containsInteger="1" minValue="1995" maxValue="2038" count="44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</sharedItems>
    </cacheField>
    <cacheField name="Quarter" numFmtId="0">
      <sharedItems containsBlank="1" count="5">
        <m/>
        <s v="Q1"/>
        <s v="Q2"/>
        <s v="Q3"/>
        <s v="Q4"/>
      </sharedItems>
    </cacheField>
    <cacheField name="Month" numFmtId="0">
      <sharedItems containsString="0" containsBlank="1" containsNumber="1" containsInteger="1" minValue="1" maxValue="12" count="13">
        <m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YM" numFmtId="0">
      <sharedItems containsBlank="1"/>
    </cacheField>
    <cacheField name="Output" numFmtId="0">
      <sharedItems containsString="0" containsBlank="1" containsNumber="1" minValue="104690.585771698" maxValue="252498.6206288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0">
  <r>
    <x v="0"/>
    <x v="0"/>
    <x v="0"/>
    <m/>
    <m/>
  </r>
  <r>
    <x v="0"/>
    <x v="0"/>
    <x v="0"/>
    <m/>
    <m/>
  </r>
  <r>
    <x v="0"/>
    <x v="0"/>
    <x v="0"/>
    <m/>
    <m/>
  </r>
  <r>
    <x v="0"/>
    <x v="0"/>
    <x v="0"/>
    <m/>
    <m/>
  </r>
  <r>
    <x v="1"/>
    <x v="1"/>
    <x v="1"/>
    <s v="1996_1"/>
    <n v="104690.585771698"/>
  </r>
  <r>
    <x v="1"/>
    <x v="1"/>
    <x v="2"/>
    <s v="1996_2"/>
    <n v="104690.585771698"/>
  </r>
  <r>
    <x v="1"/>
    <x v="1"/>
    <x v="3"/>
    <s v="1996_3"/>
    <n v="104690.585771698"/>
  </r>
  <r>
    <x v="1"/>
    <x v="2"/>
    <x v="4"/>
    <s v="1996_4"/>
    <n v="106156.64467723601"/>
  </r>
  <r>
    <x v="1"/>
    <x v="2"/>
    <x v="5"/>
    <s v="1996_5"/>
    <n v="106156.64467723601"/>
  </r>
  <r>
    <x v="1"/>
    <x v="2"/>
    <x v="6"/>
    <s v="1996_6"/>
    <n v="106156.64467723601"/>
  </r>
  <r>
    <x v="1"/>
    <x v="3"/>
    <x v="7"/>
    <s v="1996_7"/>
    <n v="106799.027987134"/>
  </r>
  <r>
    <x v="1"/>
    <x v="3"/>
    <x v="8"/>
    <s v="1996_8"/>
    <n v="106799.027987134"/>
  </r>
  <r>
    <x v="1"/>
    <x v="3"/>
    <x v="9"/>
    <s v="1996_9"/>
    <n v="106799.027987134"/>
  </r>
  <r>
    <x v="1"/>
    <x v="4"/>
    <x v="10"/>
    <s v="1996_10"/>
    <n v="107801.911616367"/>
  </r>
  <r>
    <x v="1"/>
    <x v="4"/>
    <x v="11"/>
    <s v="1996_11"/>
    <n v="107801.911616367"/>
  </r>
  <r>
    <x v="1"/>
    <x v="4"/>
    <x v="12"/>
    <s v="1996_12"/>
    <n v="107801.911616367"/>
  </r>
  <r>
    <x v="2"/>
    <x v="1"/>
    <x v="1"/>
    <s v="1997_1"/>
    <n v="109270.627568948"/>
  </r>
  <r>
    <x v="2"/>
    <x v="1"/>
    <x v="2"/>
    <s v="1997_2"/>
    <n v="109270.627568948"/>
  </r>
  <r>
    <x v="2"/>
    <x v="1"/>
    <x v="3"/>
    <s v="1997_3"/>
    <n v="109270.627568948"/>
  </r>
  <r>
    <x v="2"/>
    <x v="2"/>
    <x v="4"/>
    <s v="1997_4"/>
    <n v="111039.298748813"/>
  </r>
  <r>
    <x v="2"/>
    <x v="2"/>
    <x v="5"/>
    <s v="1997_5"/>
    <n v="111039.298748813"/>
  </r>
  <r>
    <x v="2"/>
    <x v="2"/>
    <x v="6"/>
    <s v="1997_6"/>
    <n v="111039.298748813"/>
  </r>
  <r>
    <x v="2"/>
    <x v="3"/>
    <x v="7"/>
    <s v="1997_7"/>
    <n v="112529.21996337301"/>
  </r>
  <r>
    <x v="2"/>
    <x v="3"/>
    <x v="8"/>
    <s v="1997_8"/>
    <n v="112529.21996337301"/>
  </r>
  <r>
    <x v="2"/>
    <x v="3"/>
    <x v="9"/>
    <s v="1997_9"/>
    <n v="112529.21996337301"/>
  </r>
  <r>
    <x v="2"/>
    <x v="4"/>
    <x v="10"/>
    <s v="1997_10"/>
    <n v="113464.85371886499"/>
  </r>
  <r>
    <x v="2"/>
    <x v="4"/>
    <x v="11"/>
    <s v="1997_11"/>
    <n v="113464.85371886499"/>
  </r>
  <r>
    <x v="2"/>
    <x v="4"/>
    <x v="12"/>
    <s v="1997_12"/>
    <n v="113464.85371886499"/>
  </r>
  <r>
    <x v="3"/>
    <x v="1"/>
    <x v="1"/>
    <s v="1998_1"/>
    <n v="112654.819251334"/>
  </r>
  <r>
    <x v="3"/>
    <x v="1"/>
    <x v="2"/>
    <s v="1998_2"/>
    <n v="112654.819251334"/>
  </r>
  <r>
    <x v="3"/>
    <x v="1"/>
    <x v="3"/>
    <s v="1998_3"/>
    <n v="112654.819251334"/>
  </r>
  <r>
    <x v="3"/>
    <x v="2"/>
    <x v="4"/>
    <s v="1998_4"/>
    <n v="112635.148811507"/>
  </r>
  <r>
    <x v="3"/>
    <x v="2"/>
    <x v="5"/>
    <s v="1998_5"/>
    <n v="112635.148811507"/>
  </r>
  <r>
    <x v="3"/>
    <x v="2"/>
    <x v="6"/>
    <s v="1998_6"/>
    <n v="112635.148811507"/>
  </r>
  <r>
    <x v="3"/>
    <x v="3"/>
    <x v="7"/>
    <s v="1998_7"/>
    <n v="113174.513212159"/>
  </r>
  <r>
    <x v="3"/>
    <x v="3"/>
    <x v="8"/>
    <s v="1998_8"/>
    <n v="113174.513212159"/>
  </r>
  <r>
    <x v="3"/>
    <x v="3"/>
    <x v="9"/>
    <s v="1998_9"/>
    <n v="113174.513212159"/>
  </r>
  <r>
    <x v="3"/>
    <x v="4"/>
    <x v="10"/>
    <s v="1998_10"/>
    <n v="114139.518724999"/>
  </r>
  <r>
    <x v="3"/>
    <x v="4"/>
    <x v="11"/>
    <s v="1998_11"/>
    <n v="114139.518724999"/>
  </r>
  <r>
    <x v="3"/>
    <x v="4"/>
    <x v="12"/>
    <s v="1998_12"/>
    <n v="114139.518724999"/>
  </r>
  <r>
    <x v="4"/>
    <x v="1"/>
    <x v="1"/>
    <s v="1999_1"/>
    <n v="114728.87242120699"/>
  </r>
  <r>
    <x v="4"/>
    <x v="1"/>
    <x v="2"/>
    <s v="1999_2"/>
    <n v="114728.87242120699"/>
  </r>
  <r>
    <x v="4"/>
    <x v="1"/>
    <x v="3"/>
    <s v="1999_3"/>
    <n v="114728.87242120699"/>
  </r>
  <r>
    <x v="4"/>
    <x v="2"/>
    <x v="4"/>
    <s v="1999_4"/>
    <n v="115062.305421194"/>
  </r>
  <r>
    <x v="4"/>
    <x v="2"/>
    <x v="5"/>
    <s v="1999_5"/>
    <n v="115062.305421194"/>
  </r>
  <r>
    <x v="4"/>
    <x v="2"/>
    <x v="6"/>
    <s v="1999_6"/>
    <n v="115062.305421194"/>
  </r>
  <r>
    <x v="4"/>
    <x v="3"/>
    <x v="7"/>
    <s v="1999_7"/>
    <n v="115795.04750817"/>
  </r>
  <r>
    <x v="4"/>
    <x v="3"/>
    <x v="8"/>
    <s v="1999_8"/>
    <n v="115795.04750817"/>
  </r>
  <r>
    <x v="4"/>
    <x v="3"/>
    <x v="9"/>
    <s v="1999_9"/>
    <n v="115795.04750817"/>
  </r>
  <r>
    <x v="4"/>
    <x v="4"/>
    <x v="10"/>
    <s v="1999_10"/>
    <n v="117245.774649429"/>
  </r>
  <r>
    <x v="4"/>
    <x v="4"/>
    <x v="11"/>
    <s v="1999_11"/>
    <n v="117245.774649429"/>
  </r>
  <r>
    <x v="4"/>
    <x v="4"/>
    <x v="12"/>
    <s v="1999_12"/>
    <n v="117245.774649429"/>
  </r>
  <r>
    <x v="5"/>
    <x v="1"/>
    <x v="1"/>
    <s v="2000_1"/>
    <n v="113423.515542373"/>
  </r>
  <r>
    <x v="5"/>
    <x v="1"/>
    <x v="2"/>
    <s v="2000_2"/>
    <n v="113423.515542373"/>
  </r>
  <r>
    <x v="5"/>
    <x v="1"/>
    <x v="3"/>
    <s v="2000_3"/>
    <n v="113423.515542373"/>
  </r>
  <r>
    <x v="5"/>
    <x v="2"/>
    <x v="4"/>
    <s v="2000_4"/>
    <n v="113222.91062273399"/>
  </r>
  <r>
    <x v="5"/>
    <x v="2"/>
    <x v="5"/>
    <s v="2000_5"/>
    <n v="113222.91062273399"/>
  </r>
  <r>
    <x v="5"/>
    <x v="2"/>
    <x v="6"/>
    <s v="2000_6"/>
    <n v="113222.91062273399"/>
  </r>
  <r>
    <x v="5"/>
    <x v="3"/>
    <x v="7"/>
    <s v="2000_7"/>
    <n v="111148.252592365"/>
  </r>
  <r>
    <x v="5"/>
    <x v="3"/>
    <x v="8"/>
    <s v="2000_8"/>
    <n v="111148.252592365"/>
  </r>
  <r>
    <x v="5"/>
    <x v="3"/>
    <x v="9"/>
    <s v="2000_9"/>
    <n v="111148.252592365"/>
  </r>
  <r>
    <x v="5"/>
    <x v="4"/>
    <x v="10"/>
    <s v="2000_10"/>
    <n v="109805.32124252801"/>
  </r>
  <r>
    <x v="5"/>
    <x v="4"/>
    <x v="11"/>
    <s v="2000_11"/>
    <n v="109805.32124252801"/>
  </r>
  <r>
    <x v="5"/>
    <x v="4"/>
    <x v="12"/>
    <s v="2000_12"/>
    <n v="109805.32124252801"/>
  </r>
  <r>
    <x v="6"/>
    <x v="1"/>
    <x v="1"/>
    <s v="2001_1"/>
    <n v="112209.85438024301"/>
  </r>
  <r>
    <x v="6"/>
    <x v="1"/>
    <x v="2"/>
    <s v="2001_2"/>
    <n v="112209.85438024301"/>
  </r>
  <r>
    <x v="6"/>
    <x v="1"/>
    <x v="3"/>
    <s v="2001_3"/>
    <n v="112209.85438024301"/>
  </r>
  <r>
    <x v="6"/>
    <x v="2"/>
    <x v="4"/>
    <s v="2001_4"/>
    <n v="112410.39919618799"/>
  </r>
  <r>
    <x v="6"/>
    <x v="2"/>
    <x v="5"/>
    <s v="2001_5"/>
    <n v="112410.39919618799"/>
  </r>
  <r>
    <x v="6"/>
    <x v="2"/>
    <x v="6"/>
    <s v="2001_6"/>
    <n v="112410.39919618799"/>
  </r>
  <r>
    <x v="6"/>
    <x v="3"/>
    <x v="7"/>
    <s v="2001_7"/>
    <n v="111872.80066365001"/>
  </r>
  <r>
    <x v="6"/>
    <x v="3"/>
    <x v="8"/>
    <s v="2001_8"/>
    <n v="111872.80066365001"/>
  </r>
  <r>
    <x v="6"/>
    <x v="3"/>
    <x v="9"/>
    <s v="2001_9"/>
    <n v="111872.80066365001"/>
  </r>
  <r>
    <x v="6"/>
    <x v="4"/>
    <x v="10"/>
    <s v="2001_10"/>
    <n v="112170.94575992"/>
  </r>
  <r>
    <x v="6"/>
    <x v="4"/>
    <x v="11"/>
    <s v="2001_11"/>
    <n v="112170.94575992"/>
  </r>
  <r>
    <x v="6"/>
    <x v="4"/>
    <x v="12"/>
    <s v="2001_12"/>
    <n v="112170.94575992"/>
  </r>
  <r>
    <x v="7"/>
    <x v="1"/>
    <x v="1"/>
    <s v="2002_1"/>
    <n v="114095.282556893"/>
  </r>
  <r>
    <x v="7"/>
    <x v="1"/>
    <x v="2"/>
    <s v="2002_2"/>
    <n v="114095.282556893"/>
  </r>
  <r>
    <x v="7"/>
    <x v="1"/>
    <x v="3"/>
    <s v="2002_3"/>
    <n v="114095.282556893"/>
  </r>
  <r>
    <x v="7"/>
    <x v="2"/>
    <x v="4"/>
    <s v="2002_4"/>
    <n v="115101.948846404"/>
  </r>
  <r>
    <x v="7"/>
    <x v="2"/>
    <x v="5"/>
    <s v="2002_5"/>
    <n v="115101.948846404"/>
  </r>
  <r>
    <x v="7"/>
    <x v="2"/>
    <x v="6"/>
    <s v="2002_6"/>
    <n v="115101.948846404"/>
  </r>
  <r>
    <x v="7"/>
    <x v="3"/>
    <x v="7"/>
    <s v="2002_7"/>
    <n v="116164.98415027501"/>
  </r>
  <r>
    <x v="7"/>
    <x v="3"/>
    <x v="8"/>
    <s v="2002_8"/>
    <n v="116164.98415027501"/>
  </r>
  <r>
    <x v="7"/>
    <x v="3"/>
    <x v="9"/>
    <s v="2002_9"/>
    <n v="116164.98415027501"/>
  </r>
  <r>
    <x v="7"/>
    <x v="4"/>
    <x v="10"/>
    <s v="2002_10"/>
    <n v="116605.78444642801"/>
  </r>
  <r>
    <x v="7"/>
    <x v="4"/>
    <x v="11"/>
    <s v="2002_11"/>
    <n v="116605.78444642801"/>
  </r>
  <r>
    <x v="7"/>
    <x v="4"/>
    <x v="12"/>
    <s v="2002_12"/>
    <n v="116605.78444642801"/>
  </r>
  <r>
    <x v="8"/>
    <x v="1"/>
    <x v="1"/>
    <s v="2003_1"/>
    <n v="115672.530838583"/>
  </r>
  <r>
    <x v="8"/>
    <x v="1"/>
    <x v="2"/>
    <s v="2003_2"/>
    <n v="115672.530838583"/>
  </r>
  <r>
    <x v="8"/>
    <x v="1"/>
    <x v="3"/>
    <s v="2003_3"/>
    <n v="115672.530838583"/>
  </r>
  <r>
    <x v="8"/>
    <x v="2"/>
    <x v="4"/>
    <s v="2003_4"/>
    <n v="116376.67056277501"/>
  </r>
  <r>
    <x v="8"/>
    <x v="2"/>
    <x v="5"/>
    <s v="2003_5"/>
    <n v="116376.67056277501"/>
  </r>
  <r>
    <x v="8"/>
    <x v="2"/>
    <x v="6"/>
    <s v="2003_6"/>
    <n v="116376.67056277501"/>
  </r>
  <r>
    <x v="8"/>
    <x v="3"/>
    <x v="7"/>
    <s v="2003_7"/>
    <n v="118208.30948973099"/>
  </r>
  <r>
    <x v="8"/>
    <x v="3"/>
    <x v="8"/>
    <s v="2003_8"/>
    <n v="118208.30948973099"/>
  </r>
  <r>
    <x v="8"/>
    <x v="3"/>
    <x v="9"/>
    <s v="2003_9"/>
    <n v="118208.30948973099"/>
  </r>
  <r>
    <x v="8"/>
    <x v="4"/>
    <x v="10"/>
    <s v="2003_10"/>
    <n v="118698.489108911"/>
  </r>
  <r>
    <x v="8"/>
    <x v="4"/>
    <x v="11"/>
    <s v="2003_11"/>
    <n v="118698.489108911"/>
  </r>
  <r>
    <x v="8"/>
    <x v="4"/>
    <x v="12"/>
    <s v="2003_12"/>
    <n v="118698.489108911"/>
  </r>
  <r>
    <x v="9"/>
    <x v="1"/>
    <x v="1"/>
    <s v="2004_1"/>
    <n v="119029.876629789"/>
  </r>
  <r>
    <x v="9"/>
    <x v="1"/>
    <x v="2"/>
    <s v="2004_2"/>
    <n v="119029.876629789"/>
  </r>
  <r>
    <x v="9"/>
    <x v="1"/>
    <x v="3"/>
    <s v="2004_3"/>
    <n v="119029.876629789"/>
  </r>
  <r>
    <x v="9"/>
    <x v="2"/>
    <x v="4"/>
    <s v="2004_4"/>
    <n v="119660.529292743"/>
  </r>
  <r>
    <x v="9"/>
    <x v="2"/>
    <x v="5"/>
    <s v="2004_5"/>
    <n v="119660.529292743"/>
  </r>
  <r>
    <x v="9"/>
    <x v="2"/>
    <x v="6"/>
    <s v="2004_6"/>
    <n v="119660.529292743"/>
  </r>
  <r>
    <x v="9"/>
    <x v="3"/>
    <x v="7"/>
    <s v="2004_7"/>
    <n v="120335.243715303"/>
  </r>
  <r>
    <x v="9"/>
    <x v="3"/>
    <x v="8"/>
    <s v="2004_8"/>
    <n v="120335.243715303"/>
  </r>
  <r>
    <x v="9"/>
    <x v="3"/>
    <x v="9"/>
    <s v="2004_9"/>
    <n v="120335.243715303"/>
  </r>
  <r>
    <x v="9"/>
    <x v="4"/>
    <x v="10"/>
    <s v="2004_10"/>
    <n v="120710.350362164"/>
  </r>
  <r>
    <x v="9"/>
    <x v="4"/>
    <x v="11"/>
    <s v="2004_11"/>
    <n v="120710.350362164"/>
  </r>
  <r>
    <x v="9"/>
    <x v="4"/>
    <x v="12"/>
    <s v="2004_12"/>
    <n v="120710.350362164"/>
  </r>
  <r>
    <x v="10"/>
    <x v="1"/>
    <x v="1"/>
    <s v="2005_1"/>
    <n v="121748.320872489"/>
  </r>
  <r>
    <x v="10"/>
    <x v="1"/>
    <x v="2"/>
    <s v="2005_2"/>
    <n v="121748.320872489"/>
  </r>
  <r>
    <x v="10"/>
    <x v="1"/>
    <x v="3"/>
    <s v="2005_3"/>
    <n v="121748.320872489"/>
  </r>
  <r>
    <x v="10"/>
    <x v="2"/>
    <x v="4"/>
    <s v="2005_4"/>
    <n v="122359.855236612"/>
  </r>
  <r>
    <x v="10"/>
    <x v="2"/>
    <x v="5"/>
    <s v="2005_5"/>
    <n v="122359.855236612"/>
  </r>
  <r>
    <x v="10"/>
    <x v="2"/>
    <x v="6"/>
    <s v="2005_6"/>
    <n v="122359.855236612"/>
  </r>
  <r>
    <x v="10"/>
    <x v="3"/>
    <x v="7"/>
    <s v="2005_7"/>
    <n v="123346.738302905"/>
  </r>
  <r>
    <x v="10"/>
    <x v="3"/>
    <x v="8"/>
    <s v="2005_8"/>
    <n v="123346.738302905"/>
  </r>
  <r>
    <x v="10"/>
    <x v="3"/>
    <x v="9"/>
    <s v="2005_9"/>
    <n v="123346.738302905"/>
  </r>
  <r>
    <x v="10"/>
    <x v="4"/>
    <x v="10"/>
    <s v="2005_10"/>
    <n v="123577.085587995"/>
  </r>
  <r>
    <x v="10"/>
    <x v="4"/>
    <x v="11"/>
    <s v="2005_11"/>
    <n v="123577.085587995"/>
  </r>
  <r>
    <x v="10"/>
    <x v="4"/>
    <x v="12"/>
    <s v="2005_12"/>
    <n v="123577.085587995"/>
  </r>
  <r>
    <x v="11"/>
    <x v="1"/>
    <x v="1"/>
    <s v="2006_1"/>
    <n v="125163.497657953"/>
  </r>
  <r>
    <x v="11"/>
    <x v="1"/>
    <x v="2"/>
    <s v="2006_2"/>
    <n v="125163.497657953"/>
  </r>
  <r>
    <x v="11"/>
    <x v="1"/>
    <x v="3"/>
    <s v="2006_3"/>
    <n v="125163.497657953"/>
  </r>
  <r>
    <x v="11"/>
    <x v="2"/>
    <x v="4"/>
    <s v="2006_4"/>
    <n v="125937.289055389"/>
  </r>
  <r>
    <x v="11"/>
    <x v="2"/>
    <x v="5"/>
    <s v="2006_5"/>
    <n v="125937.289055389"/>
  </r>
  <r>
    <x v="11"/>
    <x v="2"/>
    <x v="6"/>
    <s v="2006_6"/>
    <n v="125937.289055389"/>
  </r>
  <r>
    <x v="11"/>
    <x v="3"/>
    <x v="7"/>
    <s v="2006_7"/>
    <n v="126131.405527208"/>
  </r>
  <r>
    <x v="11"/>
    <x v="3"/>
    <x v="8"/>
    <s v="2006_8"/>
    <n v="126131.405527208"/>
  </r>
  <r>
    <x v="11"/>
    <x v="3"/>
    <x v="9"/>
    <s v="2006_9"/>
    <n v="126131.405527208"/>
  </r>
  <r>
    <x v="11"/>
    <x v="4"/>
    <x v="10"/>
    <s v="2006_10"/>
    <n v="126547.80775945001"/>
  </r>
  <r>
    <x v="11"/>
    <x v="4"/>
    <x v="11"/>
    <s v="2006_11"/>
    <n v="126547.80775945001"/>
  </r>
  <r>
    <x v="11"/>
    <x v="4"/>
    <x v="12"/>
    <s v="2006_12"/>
    <n v="126547.80775945001"/>
  </r>
  <r>
    <x v="12"/>
    <x v="1"/>
    <x v="1"/>
    <s v="2007_1"/>
    <n v="126824.812198434"/>
  </r>
  <r>
    <x v="12"/>
    <x v="1"/>
    <x v="2"/>
    <s v="2007_2"/>
    <n v="126824.812198434"/>
  </r>
  <r>
    <x v="12"/>
    <x v="1"/>
    <x v="3"/>
    <s v="2007_3"/>
    <n v="126824.812198434"/>
  </r>
  <r>
    <x v="12"/>
    <x v="2"/>
    <x v="4"/>
    <s v="2007_4"/>
    <n v="128389.402487959"/>
  </r>
  <r>
    <x v="12"/>
    <x v="2"/>
    <x v="5"/>
    <s v="2007_5"/>
    <n v="128389.402487959"/>
  </r>
  <r>
    <x v="12"/>
    <x v="2"/>
    <x v="6"/>
    <s v="2007_6"/>
    <n v="128389.402487959"/>
  </r>
  <r>
    <x v="12"/>
    <x v="3"/>
    <x v="7"/>
    <s v="2007_7"/>
    <n v="129962.77491206399"/>
  </r>
  <r>
    <x v="12"/>
    <x v="3"/>
    <x v="8"/>
    <s v="2007_8"/>
    <n v="129962.77491206399"/>
  </r>
  <r>
    <x v="12"/>
    <x v="3"/>
    <x v="9"/>
    <s v="2007_9"/>
    <n v="129962.77491206399"/>
  </r>
  <r>
    <x v="12"/>
    <x v="4"/>
    <x v="10"/>
    <s v="2007_10"/>
    <n v="129904.352863912"/>
  </r>
  <r>
    <x v="12"/>
    <x v="4"/>
    <x v="11"/>
    <s v="2007_11"/>
    <n v="129904.352863912"/>
  </r>
  <r>
    <x v="12"/>
    <x v="4"/>
    <x v="12"/>
    <s v="2007_12"/>
    <n v="129904.352863912"/>
  </r>
  <r>
    <x v="13"/>
    <x v="1"/>
    <x v="1"/>
    <s v="2008_1"/>
    <n v="129942.961946489"/>
  </r>
  <r>
    <x v="13"/>
    <x v="1"/>
    <x v="2"/>
    <s v="2008_2"/>
    <n v="129942.961946489"/>
  </r>
  <r>
    <x v="13"/>
    <x v="1"/>
    <x v="3"/>
    <s v="2008_3"/>
    <n v="129942.961946489"/>
  </r>
  <r>
    <x v="13"/>
    <x v="2"/>
    <x v="4"/>
    <s v="2008_4"/>
    <n v="130794.210639176"/>
  </r>
  <r>
    <x v="13"/>
    <x v="2"/>
    <x v="5"/>
    <s v="2008_5"/>
    <n v="130794.210639176"/>
  </r>
  <r>
    <x v="13"/>
    <x v="2"/>
    <x v="6"/>
    <s v="2008_6"/>
    <n v="130794.210639176"/>
  </r>
  <r>
    <x v="13"/>
    <x v="3"/>
    <x v="7"/>
    <s v="2008_7"/>
    <n v="130114.27353578901"/>
  </r>
  <r>
    <x v="13"/>
    <x v="3"/>
    <x v="8"/>
    <s v="2008_8"/>
    <n v="130114.27353578901"/>
  </r>
  <r>
    <x v="13"/>
    <x v="3"/>
    <x v="9"/>
    <s v="2008_9"/>
    <n v="130114.27353578901"/>
  </r>
  <r>
    <x v="13"/>
    <x v="4"/>
    <x v="10"/>
    <s v="2008_10"/>
    <n v="129496.50769872"/>
  </r>
  <r>
    <x v="13"/>
    <x v="4"/>
    <x v="11"/>
    <s v="2008_11"/>
    <n v="129496.50769872"/>
  </r>
  <r>
    <x v="13"/>
    <x v="4"/>
    <x v="12"/>
    <s v="2008_12"/>
    <n v="129496.50769872"/>
  </r>
  <r>
    <x v="14"/>
    <x v="1"/>
    <x v="1"/>
    <s v="2009_1"/>
    <n v="129118.074321843"/>
  </r>
  <r>
    <x v="14"/>
    <x v="1"/>
    <x v="2"/>
    <s v="2009_2"/>
    <n v="129118.074321843"/>
  </r>
  <r>
    <x v="14"/>
    <x v="1"/>
    <x v="3"/>
    <s v="2009_3"/>
    <n v="129118.074321843"/>
  </r>
  <r>
    <x v="14"/>
    <x v="2"/>
    <x v="4"/>
    <s v="2009_4"/>
    <n v="129323.71316566299"/>
  </r>
  <r>
    <x v="14"/>
    <x v="2"/>
    <x v="5"/>
    <s v="2009_5"/>
    <n v="129323.71316566299"/>
  </r>
  <r>
    <x v="14"/>
    <x v="2"/>
    <x v="6"/>
    <s v="2009_6"/>
    <n v="129323.71316566299"/>
  </r>
  <r>
    <x v="14"/>
    <x v="3"/>
    <x v="7"/>
    <s v="2009_7"/>
    <n v="129493.69057109499"/>
  </r>
  <r>
    <x v="14"/>
    <x v="3"/>
    <x v="8"/>
    <s v="2009_8"/>
    <n v="129493.69057109499"/>
  </r>
  <r>
    <x v="14"/>
    <x v="3"/>
    <x v="9"/>
    <s v="2009_9"/>
    <n v="129493.69057109499"/>
  </r>
  <r>
    <x v="14"/>
    <x v="4"/>
    <x v="10"/>
    <s v="2009_10"/>
    <n v="129944.468671269"/>
  </r>
  <r>
    <x v="14"/>
    <x v="4"/>
    <x v="11"/>
    <s v="2009_11"/>
    <n v="129944.468671269"/>
  </r>
  <r>
    <x v="14"/>
    <x v="4"/>
    <x v="12"/>
    <s v="2009_12"/>
    <n v="129944.468671269"/>
  </r>
  <r>
    <x v="15"/>
    <x v="1"/>
    <x v="1"/>
    <s v="2010_1"/>
    <n v="130533.97132953801"/>
  </r>
  <r>
    <x v="15"/>
    <x v="1"/>
    <x v="2"/>
    <s v="2010_2"/>
    <n v="130533.97132953801"/>
  </r>
  <r>
    <x v="15"/>
    <x v="1"/>
    <x v="3"/>
    <s v="2010_3"/>
    <n v="130533.97132953801"/>
  </r>
  <r>
    <x v="15"/>
    <x v="2"/>
    <x v="4"/>
    <s v="2010_4"/>
    <n v="131302.08432405299"/>
  </r>
  <r>
    <x v="15"/>
    <x v="2"/>
    <x v="5"/>
    <s v="2010_5"/>
    <n v="131302.08432405299"/>
  </r>
  <r>
    <x v="15"/>
    <x v="2"/>
    <x v="6"/>
    <s v="2010_6"/>
    <n v="131302.08432405299"/>
  </r>
  <r>
    <x v="15"/>
    <x v="3"/>
    <x v="7"/>
    <s v="2010_7"/>
    <n v="132103.24930924701"/>
  </r>
  <r>
    <x v="15"/>
    <x v="3"/>
    <x v="8"/>
    <s v="2010_8"/>
    <n v="132103.24930924701"/>
  </r>
  <r>
    <x v="15"/>
    <x v="3"/>
    <x v="9"/>
    <s v="2010_9"/>
    <n v="132103.24930924701"/>
  </r>
  <r>
    <x v="15"/>
    <x v="4"/>
    <x v="10"/>
    <s v="2010_10"/>
    <n v="132701.81508882801"/>
  </r>
  <r>
    <x v="15"/>
    <x v="4"/>
    <x v="11"/>
    <s v="2010_11"/>
    <n v="132701.81508882801"/>
  </r>
  <r>
    <x v="15"/>
    <x v="4"/>
    <x v="12"/>
    <s v="2010_12"/>
    <n v="132701.81508882801"/>
  </r>
  <r>
    <x v="16"/>
    <x v="1"/>
    <x v="1"/>
    <s v="2011_1"/>
    <n v="133488.421329098"/>
  </r>
  <r>
    <x v="16"/>
    <x v="1"/>
    <x v="2"/>
    <s v="2011_2"/>
    <n v="133488.421329098"/>
  </r>
  <r>
    <x v="16"/>
    <x v="1"/>
    <x v="3"/>
    <s v="2011_3"/>
    <n v="133488.421329098"/>
  </r>
  <r>
    <x v="16"/>
    <x v="2"/>
    <x v="4"/>
    <s v="2011_4"/>
    <n v="134372.22016463699"/>
  </r>
  <r>
    <x v="16"/>
    <x v="2"/>
    <x v="5"/>
    <s v="2011_5"/>
    <n v="134372.22016463699"/>
  </r>
  <r>
    <x v="16"/>
    <x v="2"/>
    <x v="6"/>
    <s v="2011_6"/>
    <n v="134372.22016463699"/>
  </r>
  <r>
    <x v="16"/>
    <x v="3"/>
    <x v="7"/>
    <s v="2011_7"/>
    <n v="135285.296986067"/>
  </r>
  <r>
    <x v="16"/>
    <x v="3"/>
    <x v="8"/>
    <s v="2011_8"/>
    <n v="135285.296986067"/>
  </r>
  <r>
    <x v="16"/>
    <x v="3"/>
    <x v="9"/>
    <s v="2011_9"/>
    <n v="135285.296986067"/>
  </r>
  <r>
    <x v="16"/>
    <x v="4"/>
    <x v="10"/>
    <s v="2011_10"/>
    <n v="136117.323074599"/>
  </r>
  <r>
    <x v="16"/>
    <x v="4"/>
    <x v="11"/>
    <s v="2011_11"/>
    <n v="136117.323074599"/>
  </r>
  <r>
    <x v="16"/>
    <x v="4"/>
    <x v="12"/>
    <s v="2011_12"/>
    <n v="136117.323074599"/>
  </r>
  <r>
    <x v="17"/>
    <x v="1"/>
    <x v="1"/>
    <s v="2012_1"/>
    <n v="137021.55125200201"/>
  </r>
  <r>
    <x v="17"/>
    <x v="1"/>
    <x v="2"/>
    <s v="2012_2"/>
    <n v="137021.55125200201"/>
  </r>
  <r>
    <x v="17"/>
    <x v="1"/>
    <x v="3"/>
    <s v="2012_3"/>
    <n v="137021.55125200201"/>
  </r>
  <r>
    <x v="17"/>
    <x v="2"/>
    <x v="4"/>
    <s v="2012_4"/>
    <n v="137946.9521385"/>
  </r>
  <r>
    <x v="17"/>
    <x v="2"/>
    <x v="5"/>
    <s v="2012_5"/>
    <n v="137946.9521385"/>
  </r>
  <r>
    <x v="17"/>
    <x v="2"/>
    <x v="6"/>
    <s v="2012_6"/>
    <n v="137946.9521385"/>
  </r>
  <r>
    <x v="17"/>
    <x v="3"/>
    <x v="7"/>
    <s v="2012_7"/>
    <n v="138802.281515713"/>
  </r>
  <r>
    <x v="17"/>
    <x v="3"/>
    <x v="8"/>
    <s v="2012_8"/>
    <n v="138802.281515713"/>
  </r>
  <r>
    <x v="17"/>
    <x v="3"/>
    <x v="9"/>
    <s v="2012_9"/>
    <n v="138802.281515713"/>
  </r>
  <r>
    <x v="17"/>
    <x v="4"/>
    <x v="10"/>
    <s v="2012_10"/>
    <n v="139466.647425553"/>
  </r>
  <r>
    <x v="17"/>
    <x v="4"/>
    <x v="11"/>
    <s v="2012_11"/>
    <n v="139466.647425553"/>
  </r>
  <r>
    <x v="17"/>
    <x v="4"/>
    <x v="12"/>
    <s v="2012_12"/>
    <n v="139466.647425553"/>
  </r>
  <r>
    <x v="18"/>
    <x v="1"/>
    <x v="1"/>
    <s v="2013_1"/>
    <n v="140178.599521934"/>
  </r>
  <r>
    <x v="18"/>
    <x v="1"/>
    <x v="2"/>
    <s v="2013_2"/>
    <n v="140178.599521934"/>
  </r>
  <r>
    <x v="18"/>
    <x v="1"/>
    <x v="3"/>
    <s v="2013_3"/>
    <n v="140178.599521934"/>
  </r>
  <r>
    <x v="18"/>
    <x v="2"/>
    <x v="4"/>
    <s v="2013_4"/>
    <n v="140875.23006360501"/>
  </r>
  <r>
    <x v="18"/>
    <x v="2"/>
    <x v="5"/>
    <s v="2013_5"/>
    <n v="140875.23006360501"/>
  </r>
  <r>
    <x v="18"/>
    <x v="2"/>
    <x v="6"/>
    <s v="2013_6"/>
    <n v="140875.23006360501"/>
  </r>
  <r>
    <x v="18"/>
    <x v="3"/>
    <x v="7"/>
    <s v="2013_7"/>
    <n v="141681.235768385"/>
  </r>
  <r>
    <x v="18"/>
    <x v="3"/>
    <x v="8"/>
    <s v="2013_8"/>
    <n v="141681.235768385"/>
  </r>
  <r>
    <x v="18"/>
    <x v="3"/>
    <x v="9"/>
    <s v="2013_9"/>
    <n v="141681.235768385"/>
  </r>
  <r>
    <x v="18"/>
    <x v="4"/>
    <x v="10"/>
    <s v="2013_10"/>
    <n v="142408.24859305299"/>
  </r>
  <r>
    <x v="18"/>
    <x v="4"/>
    <x v="11"/>
    <s v="2013_11"/>
    <n v="142408.24859305299"/>
  </r>
  <r>
    <x v="18"/>
    <x v="4"/>
    <x v="12"/>
    <s v="2013_12"/>
    <n v="142408.24859305299"/>
  </r>
  <r>
    <x v="19"/>
    <x v="1"/>
    <x v="1"/>
    <s v="2014_1"/>
    <n v="143306.76445339099"/>
  </r>
  <r>
    <x v="19"/>
    <x v="1"/>
    <x v="2"/>
    <s v="2014_2"/>
    <n v="143306.76445339099"/>
  </r>
  <r>
    <x v="19"/>
    <x v="1"/>
    <x v="3"/>
    <s v="2014_3"/>
    <n v="143306.76445339099"/>
  </r>
  <r>
    <x v="19"/>
    <x v="2"/>
    <x v="4"/>
    <s v="2014_4"/>
    <n v="144222.40993599099"/>
  </r>
  <r>
    <x v="19"/>
    <x v="2"/>
    <x v="5"/>
    <s v="2014_5"/>
    <n v="144222.40993599099"/>
  </r>
  <r>
    <x v="19"/>
    <x v="2"/>
    <x v="6"/>
    <s v="2014_6"/>
    <n v="144222.40993599099"/>
  </r>
  <r>
    <x v="19"/>
    <x v="3"/>
    <x v="7"/>
    <s v="2014_7"/>
    <n v="145094.561347423"/>
  </r>
  <r>
    <x v="19"/>
    <x v="3"/>
    <x v="8"/>
    <s v="2014_8"/>
    <n v="145094.561347423"/>
  </r>
  <r>
    <x v="19"/>
    <x v="3"/>
    <x v="9"/>
    <s v="2014_9"/>
    <n v="145094.561347423"/>
  </r>
  <r>
    <x v="19"/>
    <x v="4"/>
    <x v="10"/>
    <s v="2014_10"/>
    <n v="145627.96009404201"/>
  </r>
  <r>
    <x v="19"/>
    <x v="4"/>
    <x v="11"/>
    <s v="2014_11"/>
    <n v="145627.96009404201"/>
  </r>
  <r>
    <x v="19"/>
    <x v="4"/>
    <x v="12"/>
    <s v="2014_12"/>
    <n v="145627.96009404201"/>
  </r>
  <r>
    <x v="20"/>
    <x v="1"/>
    <x v="1"/>
    <s v="2015_1"/>
    <n v="146604.579108829"/>
  </r>
  <r>
    <x v="20"/>
    <x v="1"/>
    <x v="2"/>
    <s v="2015_2"/>
    <n v="146604.579108829"/>
  </r>
  <r>
    <x v="20"/>
    <x v="1"/>
    <x v="3"/>
    <s v="2015_3"/>
    <n v="146604.579108829"/>
  </r>
  <r>
    <x v="20"/>
    <x v="2"/>
    <x v="4"/>
    <s v="2015_4"/>
    <n v="147600.42225076101"/>
  </r>
  <r>
    <x v="20"/>
    <x v="2"/>
    <x v="5"/>
    <s v="2015_5"/>
    <n v="147600.42225076101"/>
  </r>
  <r>
    <x v="20"/>
    <x v="2"/>
    <x v="6"/>
    <s v="2015_6"/>
    <n v="147600.42225076101"/>
  </r>
  <r>
    <x v="20"/>
    <x v="3"/>
    <x v="7"/>
    <s v="2015_7"/>
    <n v="148582.53072664599"/>
  </r>
  <r>
    <x v="20"/>
    <x v="3"/>
    <x v="8"/>
    <s v="2015_8"/>
    <n v="148582.53072664599"/>
  </r>
  <r>
    <x v="20"/>
    <x v="3"/>
    <x v="9"/>
    <s v="2015_9"/>
    <n v="148582.53072664599"/>
  </r>
  <r>
    <x v="20"/>
    <x v="4"/>
    <x v="10"/>
    <s v="2015_10"/>
    <n v="149421.44167789901"/>
  </r>
  <r>
    <x v="20"/>
    <x v="4"/>
    <x v="11"/>
    <s v="2015_11"/>
    <n v="149421.44167789901"/>
  </r>
  <r>
    <x v="20"/>
    <x v="4"/>
    <x v="12"/>
    <s v="2015_12"/>
    <n v="149421.44167789901"/>
  </r>
  <r>
    <x v="21"/>
    <x v="1"/>
    <x v="1"/>
    <s v="2016_1"/>
    <n v="150339.79990697099"/>
  </r>
  <r>
    <x v="21"/>
    <x v="1"/>
    <x v="2"/>
    <s v="2016_2"/>
    <n v="150339.79990697099"/>
  </r>
  <r>
    <x v="21"/>
    <x v="1"/>
    <x v="3"/>
    <s v="2016_3"/>
    <n v="150339.79990697099"/>
  </r>
  <r>
    <x v="21"/>
    <x v="2"/>
    <x v="4"/>
    <s v="2016_4"/>
    <n v="151282.21026257399"/>
  </r>
  <r>
    <x v="21"/>
    <x v="2"/>
    <x v="5"/>
    <s v="2016_5"/>
    <n v="151282.21026257399"/>
  </r>
  <r>
    <x v="21"/>
    <x v="2"/>
    <x v="6"/>
    <s v="2016_6"/>
    <n v="151282.21026257399"/>
  </r>
  <r>
    <x v="21"/>
    <x v="3"/>
    <x v="7"/>
    <s v="2016_7"/>
    <n v="152207.20901720901"/>
  </r>
  <r>
    <x v="21"/>
    <x v="3"/>
    <x v="8"/>
    <s v="2016_8"/>
    <n v="152207.20901720901"/>
  </r>
  <r>
    <x v="21"/>
    <x v="3"/>
    <x v="9"/>
    <s v="2016_9"/>
    <n v="152207.20901720901"/>
  </r>
  <r>
    <x v="21"/>
    <x v="4"/>
    <x v="10"/>
    <s v="2016_10"/>
    <n v="152987.41369545701"/>
  </r>
  <r>
    <x v="21"/>
    <x v="4"/>
    <x v="11"/>
    <s v="2016_11"/>
    <n v="152987.41369545701"/>
  </r>
  <r>
    <x v="21"/>
    <x v="4"/>
    <x v="12"/>
    <s v="2016_12"/>
    <n v="152987.41369545701"/>
  </r>
  <r>
    <x v="22"/>
    <x v="1"/>
    <x v="1"/>
    <s v="2017_1"/>
    <n v="153878.46691878699"/>
  </r>
  <r>
    <x v="22"/>
    <x v="1"/>
    <x v="2"/>
    <s v="2017_2"/>
    <n v="153878.46691878699"/>
  </r>
  <r>
    <x v="22"/>
    <x v="1"/>
    <x v="3"/>
    <s v="2017_3"/>
    <n v="153878.46691878699"/>
  </r>
  <r>
    <x v="22"/>
    <x v="2"/>
    <x v="4"/>
    <s v="2017_4"/>
    <n v="154836.722079197"/>
  </r>
  <r>
    <x v="22"/>
    <x v="2"/>
    <x v="5"/>
    <s v="2017_5"/>
    <n v="154836.722079197"/>
  </r>
  <r>
    <x v="22"/>
    <x v="2"/>
    <x v="6"/>
    <s v="2017_6"/>
    <n v="154836.722079197"/>
  </r>
  <r>
    <x v="22"/>
    <x v="3"/>
    <x v="7"/>
    <s v="2017_7"/>
    <n v="155825.41744332001"/>
  </r>
  <r>
    <x v="22"/>
    <x v="3"/>
    <x v="8"/>
    <s v="2017_8"/>
    <n v="155825.41744332001"/>
  </r>
  <r>
    <x v="22"/>
    <x v="3"/>
    <x v="9"/>
    <s v="2017_9"/>
    <n v="155825.41744332001"/>
  </r>
  <r>
    <x v="22"/>
    <x v="4"/>
    <x v="10"/>
    <s v="2017_10"/>
    <n v="156714.27738073401"/>
  </r>
  <r>
    <x v="22"/>
    <x v="4"/>
    <x v="11"/>
    <s v="2017_11"/>
    <n v="156714.27738073401"/>
  </r>
  <r>
    <x v="22"/>
    <x v="4"/>
    <x v="12"/>
    <s v="2017_12"/>
    <n v="156714.27738073401"/>
  </r>
  <r>
    <x v="23"/>
    <x v="1"/>
    <x v="1"/>
    <s v="2018_1"/>
    <n v="157711.951667691"/>
  </r>
  <r>
    <x v="23"/>
    <x v="1"/>
    <x v="2"/>
    <s v="2018_2"/>
    <n v="157711.951667691"/>
  </r>
  <r>
    <x v="23"/>
    <x v="1"/>
    <x v="3"/>
    <s v="2018_3"/>
    <n v="157711.951667691"/>
  </r>
  <r>
    <x v="23"/>
    <x v="2"/>
    <x v="4"/>
    <s v="2018_4"/>
    <n v="158704.378115581"/>
  </r>
  <r>
    <x v="23"/>
    <x v="2"/>
    <x v="5"/>
    <s v="2018_5"/>
    <n v="158704.378115581"/>
  </r>
  <r>
    <x v="23"/>
    <x v="2"/>
    <x v="6"/>
    <s v="2018_6"/>
    <n v="158704.378115581"/>
  </r>
  <r>
    <x v="23"/>
    <x v="3"/>
    <x v="7"/>
    <s v="2018_7"/>
    <n v="159706.96569164499"/>
  </r>
  <r>
    <x v="23"/>
    <x v="3"/>
    <x v="8"/>
    <s v="2018_8"/>
    <n v="159706.96569164499"/>
  </r>
  <r>
    <x v="23"/>
    <x v="3"/>
    <x v="9"/>
    <s v="2018_9"/>
    <n v="159706.96569164499"/>
  </r>
  <r>
    <x v="23"/>
    <x v="4"/>
    <x v="10"/>
    <s v="2018_10"/>
    <n v="160596.695972494"/>
  </r>
  <r>
    <x v="23"/>
    <x v="4"/>
    <x v="11"/>
    <s v="2018_11"/>
    <n v="160596.695972494"/>
  </r>
  <r>
    <x v="23"/>
    <x v="4"/>
    <x v="12"/>
    <s v="2018_12"/>
    <n v="160596.695972494"/>
  </r>
  <r>
    <x v="24"/>
    <x v="1"/>
    <x v="1"/>
    <s v="2019_1"/>
    <n v="161529.81167975601"/>
  </r>
  <r>
    <x v="24"/>
    <x v="1"/>
    <x v="2"/>
    <s v="2019_2"/>
    <n v="161529.81167975601"/>
  </r>
  <r>
    <x v="24"/>
    <x v="1"/>
    <x v="3"/>
    <s v="2019_3"/>
    <n v="161529.81167975601"/>
  </r>
  <r>
    <x v="24"/>
    <x v="2"/>
    <x v="4"/>
    <s v="2019_4"/>
    <n v="162450.86262581599"/>
  </r>
  <r>
    <x v="24"/>
    <x v="2"/>
    <x v="5"/>
    <s v="2019_5"/>
    <n v="162450.86262581599"/>
  </r>
  <r>
    <x v="24"/>
    <x v="2"/>
    <x v="6"/>
    <s v="2019_6"/>
    <n v="162450.86262581599"/>
  </r>
  <r>
    <x v="24"/>
    <x v="3"/>
    <x v="7"/>
    <s v="2019_7"/>
    <n v="163351.050854058"/>
  </r>
  <r>
    <x v="24"/>
    <x v="3"/>
    <x v="8"/>
    <s v="2019_8"/>
    <n v="163351.050854058"/>
  </r>
  <r>
    <x v="24"/>
    <x v="3"/>
    <x v="9"/>
    <s v="2019_9"/>
    <n v="163351.050854058"/>
  </r>
  <r>
    <x v="24"/>
    <x v="4"/>
    <x v="10"/>
    <s v="2019_10"/>
    <n v="164244.107043119"/>
  </r>
  <r>
    <x v="24"/>
    <x v="4"/>
    <x v="11"/>
    <s v="2019_11"/>
    <n v="164244.107043119"/>
  </r>
  <r>
    <x v="24"/>
    <x v="4"/>
    <x v="12"/>
    <s v="2019_12"/>
    <n v="164244.107043119"/>
  </r>
  <r>
    <x v="25"/>
    <x v="1"/>
    <x v="1"/>
    <s v="2020_1"/>
    <n v="165179.50045283799"/>
  </r>
  <r>
    <x v="25"/>
    <x v="1"/>
    <x v="2"/>
    <s v="2020_2"/>
    <n v="165179.50045283799"/>
  </r>
  <r>
    <x v="25"/>
    <x v="1"/>
    <x v="3"/>
    <s v="2020_3"/>
    <n v="165179.50045283799"/>
  </r>
  <r>
    <x v="25"/>
    <x v="2"/>
    <x v="4"/>
    <s v="2020_4"/>
    <n v="166100.65247921101"/>
  </r>
  <r>
    <x v="25"/>
    <x v="2"/>
    <x v="5"/>
    <s v="2020_5"/>
    <n v="166100.65247921101"/>
  </r>
  <r>
    <x v="25"/>
    <x v="2"/>
    <x v="6"/>
    <s v="2020_6"/>
    <n v="166100.65247921101"/>
  </r>
  <r>
    <x v="25"/>
    <x v="3"/>
    <x v="7"/>
    <s v="2020_7"/>
    <n v="166975.34980574201"/>
  </r>
  <r>
    <x v="25"/>
    <x v="3"/>
    <x v="8"/>
    <s v="2020_8"/>
    <n v="166975.34980574201"/>
  </r>
  <r>
    <x v="25"/>
    <x v="3"/>
    <x v="9"/>
    <s v="2020_9"/>
    <n v="166975.34980574201"/>
  </r>
  <r>
    <x v="25"/>
    <x v="4"/>
    <x v="10"/>
    <s v="2020_10"/>
    <n v="167822.023307956"/>
  </r>
  <r>
    <x v="25"/>
    <x v="4"/>
    <x v="11"/>
    <s v="2020_11"/>
    <n v="167822.023307956"/>
  </r>
  <r>
    <x v="25"/>
    <x v="4"/>
    <x v="12"/>
    <s v="2020_12"/>
    <n v="167822.023307956"/>
  </r>
  <r>
    <x v="26"/>
    <x v="1"/>
    <x v="1"/>
    <s v="2021_1"/>
    <n v="168709.59592133501"/>
  </r>
  <r>
    <x v="26"/>
    <x v="1"/>
    <x v="2"/>
    <s v="2021_2"/>
    <n v="168709.59592133501"/>
  </r>
  <r>
    <x v="26"/>
    <x v="1"/>
    <x v="3"/>
    <s v="2021_3"/>
    <n v="168709.59592133501"/>
  </r>
  <r>
    <x v="26"/>
    <x v="2"/>
    <x v="4"/>
    <s v="2021_4"/>
    <n v="169609.38351574901"/>
  </r>
  <r>
    <x v="26"/>
    <x v="2"/>
    <x v="5"/>
    <s v="2021_5"/>
    <n v="169609.38351574901"/>
  </r>
  <r>
    <x v="26"/>
    <x v="2"/>
    <x v="6"/>
    <s v="2021_6"/>
    <n v="169609.38351574901"/>
  </r>
  <r>
    <x v="26"/>
    <x v="3"/>
    <x v="7"/>
    <s v="2021_7"/>
    <n v="170524.44756790201"/>
  </r>
  <r>
    <x v="26"/>
    <x v="3"/>
    <x v="8"/>
    <s v="2021_8"/>
    <n v="170524.44756790201"/>
  </r>
  <r>
    <x v="26"/>
    <x v="3"/>
    <x v="9"/>
    <s v="2021_9"/>
    <n v="170524.44756790201"/>
  </r>
  <r>
    <x v="26"/>
    <x v="4"/>
    <x v="10"/>
    <s v="2021_10"/>
    <n v="171420.88054769399"/>
  </r>
  <r>
    <x v="26"/>
    <x v="4"/>
    <x v="11"/>
    <s v="2021_11"/>
    <n v="171420.88054769399"/>
  </r>
  <r>
    <x v="26"/>
    <x v="4"/>
    <x v="12"/>
    <s v="2021_12"/>
    <n v="171420.88054769399"/>
  </r>
  <r>
    <x v="27"/>
    <x v="1"/>
    <x v="1"/>
    <s v="2022_1"/>
    <n v="172337.52575961701"/>
  </r>
  <r>
    <x v="27"/>
    <x v="1"/>
    <x v="2"/>
    <s v="2022_2"/>
    <n v="172337.52575961701"/>
  </r>
  <r>
    <x v="27"/>
    <x v="1"/>
    <x v="3"/>
    <s v="2022_3"/>
    <n v="172337.52575961701"/>
  </r>
  <r>
    <x v="27"/>
    <x v="2"/>
    <x v="4"/>
    <s v="2022_4"/>
    <n v="173275.603048366"/>
  </r>
  <r>
    <x v="27"/>
    <x v="2"/>
    <x v="5"/>
    <s v="2022_5"/>
    <n v="173275.603048366"/>
  </r>
  <r>
    <x v="27"/>
    <x v="2"/>
    <x v="6"/>
    <s v="2022_6"/>
    <n v="173275.603048366"/>
  </r>
  <r>
    <x v="27"/>
    <x v="3"/>
    <x v="7"/>
    <s v="2022_7"/>
    <n v="174215.39310101801"/>
  </r>
  <r>
    <x v="27"/>
    <x v="3"/>
    <x v="8"/>
    <s v="2022_8"/>
    <n v="174215.39310101801"/>
  </r>
  <r>
    <x v="27"/>
    <x v="3"/>
    <x v="9"/>
    <s v="2022_9"/>
    <n v="174215.39310101801"/>
  </r>
  <r>
    <x v="27"/>
    <x v="4"/>
    <x v="10"/>
    <s v="2022_10"/>
    <n v="175120.47178818801"/>
  </r>
  <r>
    <x v="27"/>
    <x v="4"/>
    <x v="11"/>
    <s v="2022_11"/>
    <n v="175120.47178818801"/>
  </r>
  <r>
    <x v="27"/>
    <x v="4"/>
    <x v="12"/>
    <s v="2022_12"/>
    <n v="175120.47178818801"/>
  </r>
  <r>
    <x v="28"/>
    <x v="1"/>
    <x v="1"/>
    <s v="2023_1"/>
    <n v="176035.32961362001"/>
  </r>
  <r>
    <x v="28"/>
    <x v="1"/>
    <x v="2"/>
    <s v="2023_2"/>
    <n v="176035.32961362001"/>
  </r>
  <r>
    <x v="28"/>
    <x v="1"/>
    <x v="3"/>
    <s v="2023_3"/>
    <n v="176035.32961362001"/>
  </r>
  <r>
    <x v="28"/>
    <x v="2"/>
    <x v="4"/>
    <s v="2023_4"/>
    <n v="176964.13954827099"/>
  </r>
  <r>
    <x v="28"/>
    <x v="2"/>
    <x v="5"/>
    <s v="2023_5"/>
    <n v="176964.13954827099"/>
  </r>
  <r>
    <x v="28"/>
    <x v="2"/>
    <x v="6"/>
    <s v="2023_6"/>
    <n v="176964.13954827099"/>
  </r>
  <r>
    <x v="28"/>
    <x v="3"/>
    <x v="7"/>
    <s v="2023_7"/>
    <n v="177911.60346343499"/>
  </r>
  <r>
    <x v="28"/>
    <x v="3"/>
    <x v="8"/>
    <s v="2023_8"/>
    <n v="177911.60346343499"/>
  </r>
  <r>
    <x v="28"/>
    <x v="3"/>
    <x v="9"/>
    <s v="2023_9"/>
    <n v="177911.60346343499"/>
  </r>
  <r>
    <x v="28"/>
    <x v="4"/>
    <x v="10"/>
    <s v="2023_10"/>
    <n v="178839.49151854901"/>
  </r>
  <r>
    <x v="28"/>
    <x v="4"/>
    <x v="11"/>
    <s v="2023_11"/>
    <n v="178839.49151854901"/>
  </r>
  <r>
    <x v="28"/>
    <x v="4"/>
    <x v="12"/>
    <s v="2023_12"/>
    <n v="178839.49151854901"/>
  </r>
  <r>
    <x v="29"/>
    <x v="1"/>
    <x v="1"/>
    <s v="2024_1"/>
    <n v="179792.96212303199"/>
  </r>
  <r>
    <x v="29"/>
    <x v="1"/>
    <x v="2"/>
    <s v="2024_2"/>
    <n v="179792.96212303199"/>
  </r>
  <r>
    <x v="29"/>
    <x v="1"/>
    <x v="3"/>
    <s v="2024_3"/>
    <n v="179792.96212303199"/>
  </r>
  <r>
    <x v="29"/>
    <x v="2"/>
    <x v="4"/>
    <s v="2024_4"/>
    <n v="180773.699072644"/>
  </r>
  <r>
    <x v="29"/>
    <x v="2"/>
    <x v="5"/>
    <s v="2024_5"/>
    <n v="180773.699072644"/>
  </r>
  <r>
    <x v="29"/>
    <x v="2"/>
    <x v="6"/>
    <s v="2024_6"/>
    <n v="180773.699072644"/>
  </r>
  <r>
    <x v="29"/>
    <x v="3"/>
    <x v="7"/>
    <s v="2024_7"/>
    <n v="181783.481732824"/>
  </r>
  <r>
    <x v="29"/>
    <x v="3"/>
    <x v="8"/>
    <s v="2024_8"/>
    <n v="181783.481732824"/>
  </r>
  <r>
    <x v="29"/>
    <x v="3"/>
    <x v="9"/>
    <s v="2024_9"/>
    <n v="181783.481732824"/>
  </r>
  <r>
    <x v="29"/>
    <x v="4"/>
    <x v="10"/>
    <s v="2024_10"/>
    <n v="182761.8239283"/>
  </r>
  <r>
    <x v="29"/>
    <x v="4"/>
    <x v="11"/>
    <s v="2024_11"/>
    <n v="182761.8239283"/>
  </r>
  <r>
    <x v="29"/>
    <x v="4"/>
    <x v="12"/>
    <s v="2024_12"/>
    <n v="182761.8239283"/>
  </r>
  <r>
    <x v="30"/>
    <x v="1"/>
    <x v="1"/>
    <s v="2025_1"/>
    <n v="183780.13221128"/>
  </r>
  <r>
    <x v="30"/>
    <x v="1"/>
    <x v="2"/>
    <s v="2025_2"/>
    <n v="183780.13221128"/>
  </r>
  <r>
    <x v="30"/>
    <x v="1"/>
    <x v="3"/>
    <s v="2025_3"/>
    <n v="183780.13221128"/>
  </r>
  <r>
    <x v="30"/>
    <x v="2"/>
    <x v="4"/>
    <s v="2025_4"/>
    <n v="184816.40179236999"/>
  </r>
  <r>
    <x v="30"/>
    <x v="2"/>
    <x v="5"/>
    <s v="2025_5"/>
    <n v="184816.40179236999"/>
  </r>
  <r>
    <x v="30"/>
    <x v="2"/>
    <x v="6"/>
    <s v="2025_6"/>
    <n v="184816.40179236999"/>
  </r>
  <r>
    <x v="30"/>
    <x v="3"/>
    <x v="7"/>
    <s v="2025_7"/>
    <n v="185881.854309063"/>
  </r>
  <r>
    <x v="30"/>
    <x v="3"/>
    <x v="8"/>
    <s v="2025_8"/>
    <n v="185881.854309063"/>
  </r>
  <r>
    <x v="30"/>
    <x v="3"/>
    <x v="9"/>
    <s v="2025_9"/>
    <n v="185881.854309063"/>
  </r>
  <r>
    <x v="30"/>
    <x v="4"/>
    <x v="10"/>
    <s v="2025_10"/>
    <n v="186903.36865506001"/>
  </r>
  <r>
    <x v="30"/>
    <x v="4"/>
    <x v="11"/>
    <s v="2025_11"/>
    <n v="186903.36865506001"/>
  </r>
  <r>
    <x v="30"/>
    <x v="4"/>
    <x v="12"/>
    <s v="2025_12"/>
    <n v="186903.36865506001"/>
  </r>
  <r>
    <x v="31"/>
    <x v="1"/>
    <x v="1"/>
    <s v="2026_1"/>
    <n v="187934.48143471201"/>
  </r>
  <r>
    <x v="31"/>
    <x v="1"/>
    <x v="2"/>
    <s v="2026_2"/>
    <n v="187934.48143471201"/>
  </r>
  <r>
    <x v="31"/>
    <x v="1"/>
    <x v="3"/>
    <s v="2026_3"/>
    <n v="187934.48143471201"/>
  </r>
  <r>
    <x v="31"/>
    <x v="2"/>
    <x v="4"/>
    <s v="2026_4"/>
    <n v="188963.02524375301"/>
  </r>
  <r>
    <x v="31"/>
    <x v="2"/>
    <x v="5"/>
    <s v="2026_5"/>
    <n v="188963.02524375301"/>
  </r>
  <r>
    <x v="31"/>
    <x v="2"/>
    <x v="6"/>
    <s v="2026_6"/>
    <n v="188963.02524375301"/>
  </r>
  <r>
    <x v="31"/>
    <x v="3"/>
    <x v="7"/>
    <s v="2026_7"/>
    <n v="190029.30875282499"/>
  </r>
  <r>
    <x v="31"/>
    <x v="3"/>
    <x v="8"/>
    <s v="2026_8"/>
    <n v="190029.30875282499"/>
  </r>
  <r>
    <x v="31"/>
    <x v="3"/>
    <x v="9"/>
    <s v="2026_9"/>
    <n v="190029.30875282499"/>
  </r>
  <r>
    <x v="31"/>
    <x v="4"/>
    <x v="10"/>
    <s v="2026_10"/>
    <n v="191050.55589567599"/>
  </r>
  <r>
    <x v="31"/>
    <x v="4"/>
    <x v="11"/>
    <s v="2026_11"/>
    <n v="191050.55589567599"/>
  </r>
  <r>
    <x v="31"/>
    <x v="4"/>
    <x v="12"/>
    <s v="2026_12"/>
    <n v="191050.55589567599"/>
  </r>
  <r>
    <x v="32"/>
    <x v="1"/>
    <x v="1"/>
    <s v="2027_1"/>
    <n v="192080.70186255599"/>
  </r>
  <r>
    <x v="32"/>
    <x v="1"/>
    <x v="2"/>
    <s v="2027_2"/>
    <n v="192080.70186255599"/>
  </r>
  <r>
    <x v="32"/>
    <x v="1"/>
    <x v="3"/>
    <s v="2027_3"/>
    <n v="192080.70186255599"/>
  </r>
  <r>
    <x v="32"/>
    <x v="2"/>
    <x v="4"/>
    <s v="2027_4"/>
    <n v="193104.70903906599"/>
  </r>
  <r>
    <x v="32"/>
    <x v="2"/>
    <x v="5"/>
    <s v="2027_5"/>
    <n v="193104.70903906599"/>
  </r>
  <r>
    <x v="32"/>
    <x v="2"/>
    <x v="6"/>
    <s v="2027_6"/>
    <n v="193104.70903906599"/>
  </r>
  <r>
    <x v="32"/>
    <x v="3"/>
    <x v="7"/>
    <s v="2027_7"/>
    <n v="194223.82225502099"/>
  </r>
  <r>
    <x v="32"/>
    <x v="3"/>
    <x v="8"/>
    <s v="2027_8"/>
    <n v="194223.82225502099"/>
  </r>
  <r>
    <x v="32"/>
    <x v="3"/>
    <x v="9"/>
    <s v="2027_9"/>
    <n v="194223.82225502099"/>
  </r>
  <r>
    <x v="32"/>
    <x v="4"/>
    <x v="10"/>
    <s v="2027_10"/>
    <n v="195256.82140360799"/>
  </r>
  <r>
    <x v="32"/>
    <x v="4"/>
    <x v="11"/>
    <s v="2027_11"/>
    <n v="195256.82140360799"/>
  </r>
  <r>
    <x v="32"/>
    <x v="4"/>
    <x v="12"/>
    <s v="2027_12"/>
    <n v="195256.82140360799"/>
  </r>
  <r>
    <x v="33"/>
    <x v="1"/>
    <x v="1"/>
    <s v="2028_1"/>
    <n v="196312.754498564"/>
  </r>
  <r>
    <x v="33"/>
    <x v="1"/>
    <x v="2"/>
    <s v="2028_2"/>
    <n v="196312.754498564"/>
  </r>
  <r>
    <x v="33"/>
    <x v="1"/>
    <x v="3"/>
    <s v="2028_3"/>
    <n v="196312.754498564"/>
  </r>
  <r>
    <x v="33"/>
    <x v="2"/>
    <x v="4"/>
    <s v="2028_4"/>
    <n v="197368.158497297"/>
  </r>
  <r>
    <x v="33"/>
    <x v="2"/>
    <x v="5"/>
    <s v="2028_5"/>
    <n v="197368.158497297"/>
  </r>
  <r>
    <x v="33"/>
    <x v="2"/>
    <x v="6"/>
    <s v="2028_6"/>
    <n v="197368.158497297"/>
  </r>
  <r>
    <x v="33"/>
    <x v="3"/>
    <x v="7"/>
    <s v="2028_7"/>
    <n v="198539.577342089"/>
  </r>
  <r>
    <x v="33"/>
    <x v="3"/>
    <x v="8"/>
    <s v="2028_8"/>
    <n v="198539.577342089"/>
  </r>
  <r>
    <x v="33"/>
    <x v="3"/>
    <x v="9"/>
    <s v="2028_9"/>
    <n v="198539.577342089"/>
  </r>
  <r>
    <x v="33"/>
    <x v="4"/>
    <x v="10"/>
    <s v="2028_10"/>
    <n v="199627.81693589099"/>
  </r>
  <r>
    <x v="33"/>
    <x v="4"/>
    <x v="11"/>
    <s v="2028_11"/>
    <n v="199627.81693589099"/>
  </r>
  <r>
    <x v="33"/>
    <x v="4"/>
    <x v="12"/>
    <s v="2028_12"/>
    <n v="199627.81693589099"/>
  </r>
  <r>
    <x v="34"/>
    <x v="1"/>
    <x v="1"/>
    <s v="2029_1"/>
    <n v="200734.91461940101"/>
  </r>
  <r>
    <x v="34"/>
    <x v="1"/>
    <x v="2"/>
    <s v="2029_2"/>
    <n v="200734.91461940101"/>
  </r>
  <r>
    <x v="34"/>
    <x v="1"/>
    <x v="3"/>
    <s v="2029_3"/>
    <n v="200734.91461940101"/>
  </r>
  <r>
    <x v="34"/>
    <x v="2"/>
    <x v="4"/>
    <s v="2029_4"/>
    <n v="201861.977527248"/>
  </r>
  <r>
    <x v="34"/>
    <x v="2"/>
    <x v="5"/>
    <s v="2029_5"/>
    <n v="201861.977527248"/>
  </r>
  <r>
    <x v="34"/>
    <x v="2"/>
    <x v="6"/>
    <s v="2029_6"/>
    <n v="201861.977527248"/>
  </r>
  <r>
    <x v="34"/>
    <x v="3"/>
    <x v="7"/>
    <s v="2029_7"/>
    <n v="203118.13828368901"/>
  </r>
  <r>
    <x v="34"/>
    <x v="3"/>
    <x v="8"/>
    <s v="2029_8"/>
    <n v="203118.13828368901"/>
  </r>
  <r>
    <x v="34"/>
    <x v="3"/>
    <x v="9"/>
    <s v="2029_9"/>
    <n v="203118.13828368901"/>
  </r>
  <r>
    <x v="34"/>
    <x v="4"/>
    <x v="10"/>
    <s v="2029_10"/>
    <n v="204273.34127132699"/>
  </r>
  <r>
    <x v="34"/>
    <x v="4"/>
    <x v="11"/>
    <s v="2029_11"/>
    <n v="204273.34127132699"/>
  </r>
  <r>
    <x v="34"/>
    <x v="4"/>
    <x v="12"/>
    <s v="2029_12"/>
    <n v="204273.34127132699"/>
  </r>
  <r>
    <x v="35"/>
    <x v="1"/>
    <x v="1"/>
    <s v="2030_1"/>
    <n v="205491.43713285"/>
  </r>
  <r>
    <x v="35"/>
    <x v="1"/>
    <x v="2"/>
    <s v="2030_2"/>
    <n v="205491.43713285"/>
  </r>
  <r>
    <x v="35"/>
    <x v="1"/>
    <x v="3"/>
    <s v="2030_3"/>
    <n v="205491.43713285"/>
  </r>
  <r>
    <x v="35"/>
    <x v="2"/>
    <x v="4"/>
    <s v="2030_4"/>
    <n v="206708.40645452801"/>
  </r>
  <r>
    <x v="35"/>
    <x v="2"/>
    <x v="5"/>
    <s v="2030_5"/>
    <n v="206708.40645452801"/>
  </r>
  <r>
    <x v="35"/>
    <x v="2"/>
    <x v="6"/>
    <s v="2030_6"/>
    <n v="206708.40645452801"/>
  </r>
  <r>
    <x v="35"/>
    <x v="3"/>
    <x v="7"/>
    <s v="2030_7"/>
    <n v="207989.31718725699"/>
  </r>
  <r>
    <x v="35"/>
    <x v="3"/>
    <x v="8"/>
    <s v="2030_8"/>
    <n v="207989.31718725699"/>
  </r>
  <r>
    <x v="35"/>
    <x v="3"/>
    <x v="9"/>
    <s v="2030_9"/>
    <n v="207989.31718725699"/>
  </r>
  <r>
    <x v="35"/>
    <x v="4"/>
    <x v="10"/>
    <s v="2030_10"/>
    <n v="209155.170297668"/>
  </r>
  <r>
    <x v="35"/>
    <x v="4"/>
    <x v="11"/>
    <s v="2030_11"/>
    <n v="209155.170297668"/>
  </r>
  <r>
    <x v="35"/>
    <x v="4"/>
    <x v="12"/>
    <s v="2030_12"/>
    <n v="209155.170297668"/>
  </r>
  <r>
    <x v="36"/>
    <x v="1"/>
    <x v="1"/>
    <s v="2031_1"/>
    <n v="210358.718240079"/>
  </r>
  <r>
    <x v="36"/>
    <x v="1"/>
    <x v="2"/>
    <s v="2031_2"/>
    <n v="210358.718240079"/>
  </r>
  <r>
    <x v="36"/>
    <x v="1"/>
    <x v="3"/>
    <s v="2031_3"/>
    <n v="210358.718240079"/>
  </r>
  <r>
    <x v="36"/>
    <x v="2"/>
    <x v="4"/>
    <s v="2031_4"/>
    <n v="211527.553060921"/>
  </r>
  <r>
    <x v="36"/>
    <x v="2"/>
    <x v="5"/>
    <s v="2031_5"/>
    <n v="211527.553060921"/>
  </r>
  <r>
    <x v="36"/>
    <x v="2"/>
    <x v="6"/>
    <s v="2031_6"/>
    <n v="211527.553060921"/>
  </r>
  <r>
    <x v="36"/>
    <x v="3"/>
    <x v="7"/>
    <s v="2031_7"/>
    <n v="212841.54575976299"/>
  </r>
  <r>
    <x v="36"/>
    <x v="3"/>
    <x v="8"/>
    <s v="2031_8"/>
    <n v="212841.54575976299"/>
  </r>
  <r>
    <x v="36"/>
    <x v="3"/>
    <x v="9"/>
    <s v="2031_9"/>
    <n v="212841.54575976299"/>
  </r>
  <r>
    <x v="36"/>
    <x v="4"/>
    <x v="10"/>
    <s v="2031_10"/>
    <n v="214042.29510737001"/>
  </r>
  <r>
    <x v="36"/>
    <x v="4"/>
    <x v="11"/>
    <s v="2031_11"/>
    <n v="214042.29510737001"/>
  </r>
  <r>
    <x v="36"/>
    <x v="4"/>
    <x v="12"/>
    <s v="2031_12"/>
    <n v="214042.29510737001"/>
  </r>
  <r>
    <x v="37"/>
    <x v="1"/>
    <x v="1"/>
    <s v="2032_1"/>
    <n v="215247.70683133299"/>
  </r>
  <r>
    <x v="37"/>
    <x v="1"/>
    <x v="2"/>
    <s v="2032_2"/>
    <n v="215247.70683133299"/>
  </r>
  <r>
    <x v="37"/>
    <x v="1"/>
    <x v="3"/>
    <s v="2032_3"/>
    <n v="215247.70683133299"/>
  </r>
  <r>
    <x v="37"/>
    <x v="2"/>
    <x v="4"/>
    <s v="2032_4"/>
    <n v="216412.16435804401"/>
  </r>
  <r>
    <x v="37"/>
    <x v="2"/>
    <x v="5"/>
    <s v="2032_5"/>
    <n v="216412.16435804401"/>
  </r>
  <r>
    <x v="37"/>
    <x v="2"/>
    <x v="6"/>
    <s v="2032_6"/>
    <n v="216412.16435804401"/>
  </r>
  <r>
    <x v="37"/>
    <x v="3"/>
    <x v="7"/>
    <s v="2032_7"/>
    <n v="217747.73975943099"/>
  </r>
  <r>
    <x v="37"/>
    <x v="3"/>
    <x v="8"/>
    <s v="2032_8"/>
    <n v="217747.73975943099"/>
  </r>
  <r>
    <x v="37"/>
    <x v="3"/>
    <x v="9"/>
    <s v="2032_9"/>
    <n v="217747.73975943099"/>
  </r>
  <r>
    <x v="37"/>
    <x v="4"/>
    <x v="10"/>
    <s v="2032_10"/>
    <n v="218985.81578975599"/>
  </r>
  <r>
    <x v="37"/>
    <x v="4"/>
    <x v="11"/>
    <s v="2032_11"/>
    <n v="218985.81578975599"/>
  </r>
  <r>
    <x v="37"/>
    <x v="4"/>
    <x v="12"/>
    <s v="2032_12"/>
    <n v="218985.81578975599"/>
  </r>
  <r>
    <x v="38"/>
    <x v="1"/>
    <x v="1"/>
    <s v="2033_1"/>
    <n v="220244.625523906"/>
  </r>
  <r>
    <x v="38"/>
    <x v="1"/>
    <x v="2"/>
    <s v="2033_2"/>
    <n v="220244.625523906"/>
  </r>
  <r>
    <x v="38"/>
    <x v="1"/>
    <x v="3"/>
    <s v="2033_3"/>
    <n v="220244.625523906"/>
  </r>
  <r>
    <x v="38"/>
    <x v="2"/>
    <x v="4"/>
    <s v="2033_4"/>
    <n v="221460.68962381"/>
  </r>
  <r>
    <x v="38"/>
    <x v="2"/>
    <x v="5"/>
    <s v="2033_5"/>
    <n v="221460.68962381"/>
  </r>
  <r>
    <x v="38"/>
    <x v="2"/>
    <x v="6"/>
    <s v="2033_6"/>
    <n v="221460.68962381"/>
  </r>
  <r>
    <x v="38"/>
    <x v="3"/>
    <x v="7"/>
    <s v="2033_7"/>
    <n v="222900.220918404"/>
  </r>
  <r>
    <x v="38"/>
    <x v="3"/>
    <x v="8"/>
    <s v="2033_8"/>
    <n v="222900.220918404"/>
  </r>
  <r>
    <x v="38"/>
    <x v="3"/>
    <x v="9"/>
    <s v="2033_9"/>
    <n v="222900.220918404"/>
  </r>
  <r>
    <x v="38"/>
    <x v="4"/>
    <x v="10"/>
    <s v="2033_10"/>
    <n v="224228.32396531699"/>
  </r>
  <r>
    <x v="38"/>
    <x v="4"/>
    <x v="11"/>
    <s v="2033_11"/>
    <n v="224228.32396531699"/>
  </r>
  <r>
    <x v="38"/>
    <x v="4"/>
    <x v="12"/>
    <s v="2033_12"/>
    <n v="224228.32396531699"/>
  </r>
  <r>
    <x v="39"/>
    <x v="1"/>
    <x v="1"/>
    <s v="2034_1"/>
    <n v="225550.661496591"/>
  </r>
  <r>
    <x v="39"/>
    <x v="1"/>
    <x v="2"/>
    <s v="2034_2"/>
    <n v="225550.661496591"/>
  </r>
  <r>
    <x v="39"/>
    <x v="1"/>
    <x v="3"/>
    <s v="2034_3"/>
    <n v="225550.661496591"/>
  </r>
  <r>
    <x v="39"/>
    <x v="2"/>
    <x v="4"/>
    <s v="2034_4"/>
    <n v="226817.07948768101"/>
  </r>
  <r>
    <x v="39"/>
    <x v="2"/>
    <x v="5"/>
    <s v="2034_5"/>
    <n v="226817.07948768101"/>
  </r>
  <r>
    <x v="39"/>
    <x v="2"/>
    <x v="6"/>
    <s v="2034_6"/>
    <n v="226817.07948768101"/>
  </r>
  <r>
    <x v="39"/>
    <x v="3"/>
    <x v="7"/>
    <s v="2034_7"/>
    <n v="228267.783114349"/>
  </r>
  <r>
    <x v="39"/>
    <x v="3"/>
    <x v="8"/>
    <s v="2034_8"/>
    <n v="228267.783114349"/>
  </r>
  <r>
    <x v="39"/>
    <x v="3"/>
    <x v="9"/>
    <s v="2034_9"/>
    <n v="228267.783114349"/>
  </r>
  <r>
    <x v="39"/>
    <x v="4"/>
    <x v="10"/>
    <s v="2034_10"/>
    <n v="229611.165723666"/>
  </r>
  <r>
    <x v="39"/>
    <x v="4"/>
    <x v="11"/>
    <s v="2034_11"/>
    <n v="229611.165723666"/>
  </r>
  <r>
    <x v="39"/>
    <x v="4"/>
    <x v="12"/>
    <s v="2034_12"/>
    <n v="229611.165723666"/>
  </r>
  <r>
    <x v="40"/>
    <x v="1"/>
    <x v="1"/>
    <s v="2035_1"/>
    <n v="230956.15567320801"/>
  </r>
  <r>
    <x v="40"/>
    <x v="1"/>
    <x v="2"/>
    <s v="2035_2"/>
    <n v="230956.15567320801"/>
  </r>
  <r>
    <x v="40"/>
    <x v="1"/>
    <x v="3"/>
    <s v="2035_3"/>
    <n v="230956.15567320801"/>
  </r>
  <r>
    <x v="40"/>
    <x v="2"/>
    <x v="4"/>
    <s v="2035_4"/>
    <n v="232222.66650468"/>
  </r>
  <r>
    <x v="40"/>
    <x v="2"/>
    <x v="5"/>
    <s v="2035_5"/>
    <n v="232222.66650468"/>
  </r>
  <r>
    <x v="40"/>
    <x v="2"/>
    <x v="6"/>
    <s v="2035_6"/>
    <n v="232222.66650468"/>
  </r>
  <r>
    <x v="40"/>
    <x v="3"/>
    <x v="7"/>
    <s v="2035_7"/>
    <n v="233726.629249702"/>
  </r>
  <r>
    <x v="40"/>
    <x v="3"/>
    <x v="8"/>
    <s v="2035_8"/>
    <n v="233726.629249702"/>
  </r>
  <r>
    <x v="40"/>
    <x v="3"/>
    <x v="9"/>
    <s v="2035_9"/>
    <n v="233726.629249702"/>
  </r>
  <r>
    <x v="40"/>
    <x v="4"/>
    <x v="10"/>
    <s v="2035_10"/>
    <n v="235099.408968242"/>
  </r>
  <r>
    <x v="40"/>
    <x v="4"/>
    <x v="11"/>
    <s v="2035_11"/>
    <n v="235099.408968242"/>
  </r>
  <r>
    <x v="40"/>
    <x v="4"/>
    <x v="12"/>
    <s v="2035_12"/>
    <n v="235099.408968242"/>
  </r>
  <r>
    <x v="41"/>
    <x v="1"/>
    <x v="1"/>
    <s v="2036_1"/>
    <n v="236501.36328540099"/>
  </r>
  <r>
    <x v="41"/>
    <x v="1"/>
    <x v="2"/>
    <s v="2036_2"/>
    <n v="236501.36328540099"/>
  </r>
  <r>
    <x v="41"/>
    <x v="1"/>
    <x v="3"/>
    <s v="2036_3"/>
    <n v="236501.36328540099"/>
  </r>
  <r>
    <x v="41"/>
    <x v="2"/>
    <x v="4"/>
    <s v="2036_4"/>
    <n v="237808.00301518699"/>
  </r>
  <r>
    <x v="41"/>
    <x v="2"/>
    <x v="5"/>
    <s v="2036_5"/>
    <n v="237808.00301518699"/>
  </r>
  <r>
    <x v="41"/>
    <x v="2"/>
    <x v="6"/>
    <s v="2036_6"/>
    <n v="237808.00301518699"/>
  </r>
  <r>
    <x v="41"/>
    <x v="3"/>
    <x v="7"/>
    <s v="2036_7"/>
    <n v="239364.02766884299"/>
  </r>
  <r>
    <x v="41"/>
    <x v="3"/>
    <x v="8"/>
    <s v="2036_8"/>
    <n v="239364.02766884299"/>
  </r>
  <r>
    <x v="41"/>
    <x v="3"/>
    <x v="9"/>
    <s v="2036_9"/>
    <n v="239364.02766884299"/>
  </r>
  <r>
    <x v="41"/>
    <x v="4"/>
    <x v="10"/>
    <s v="2036_10"/>
    <n v="240771.94614743799"/>
  </r>
  <r>
    <x v="41"/>
    <x v="4"/>
    <x v="11"/>
    <s v="2036_11"/>
    <n v="240771.94614743799"/>
  </r>
  <r>
    <x v="41"/>
    <x v="4"/>
    <x v="12"/>
    <s v="2036_12"/>
    <n v="240771.94614743799"/>
  </r>
  <r>
    <x v="42"/>
    <x v="1"/>
    <x v="1"/>
    <s v="2037_1"/>
    <n v="242217.196039826"/>
  </r>
  <r>
    <x v="42"/>
    <x v="1"/>
    <x v="2"/>
    <s v="2037_2"/>
    <n v="242217.196039826"/>
  </r>
  <r>
    <x v="42"/>
    <x v="1"/>
    <x v="3"/>
    <s v="2037_3"/>
    <n v="242217.196039826"/>
  </r>
  <r>
    <x v="42"/>
    <x v="2"/>
    <x v="4"/>
    <s v="2037_4"/>
    <n v="243517.773051072"/>
  </r>
  <r>
    <x v="42"/>
    <x v="2"/>
    <x v="5"/>
    <s v="2037_5"/>
    <n v="243517.773051072"/>
  </r>
  <r>
    <x v="42"/>
    <x v="2"/>
    <x v="6"/>
    <s v="2037_6"/>
    <n v="243517.773051072"/>
  </r>
  <r>
    <x v="42"/>
    <x v="3"/>
    <x v="7"/>
    <s v="2037_7"/>
    <n v="245132.03023918299"/>
  </r>
  <r>
    <x v="42"/>
    <x v="3"/>
    <x v="8"/>
    <s v="2037_8"/>
    <n v="245132.03023918299"/>
  </r>
  <r>
    <x v="42"/>
    <x v="3"/>
    <x v="9"/>
    <s v="2037_9"/>
    <n v="245132.03023918299"/>
  </r>
  <r>
    <x v="42"/>
    <x v="4"/>
    <x v="10"/>
    <s v="2037_10"/>
    <n v="246542.57824191099"/>
  </r>
  <r>
    <x v="42"/>
    <x v="4"/>
    <x v="11"/>
    <s v="2037_11"/>
    <n v="246542.57824191099"/>
  </r>
  <r>
    <x v="42"/>
    <x v="4"/>
    <x v="12"/>
    <s v="2037_12"/>
    <n v="246542.57824191099"/>
  </r>
  <r>
    <x v="43"/>
    <x v="1"/>
    <x v="1"/>
    <s v="2038_1"/>
    <n v="248069.70046773399"/>
  </r>
  <r>
    <x v="43"/>
    <x v="1"/>
    <x v="2"/>
    <s v="2038_2"/>
    <n v="248069.70046773399"/>
  </r>
  <r>
    <x v="43"/>
    <x v="1"/>
    <x v="3"/>
    <s v="2038_3"/>
    <n v="248069.70046773399"/>
  </r>
  <r>
    <x v="43"/>
    <x v="2"/>
    <x v="4"/>
    <s v="2038_4"/>
    <n v="249396.432854655"/>
  </r>
  <r>
    <x v="43"/>
    <x v="2"/>
    <x v="5"/>
    <s v="2038_5"/>
    <n v="249396.432854655"/>
  </r>
  <r>
    <x v="43"/>
    <x v="2"/>
    <x v="6"/>
    <s v="2038_6"/>
    <n v="249396.432854655"/>
  </r>
  <r>
    <x v="43"/>
    <x v="3"/>
    <x v="7"/>
    <s v="2038_7"/>
    <n v="251067.29651326401"/>
  </r>
  <r>
    <x v="43"/>
    <x v="3"/>
    <x v="8"/>
    <s v="2038_8"/>
    <n v="251067.29651326401"/>
  </r>
  <r>
    <x v="43"/>
    <x v="3"/>
    <x v="9"/>
    <s v="2038_9"/>
    <n v="251067.29651326401"/>
  </r>
  <r>
    <x v="43"/>
    <x v="4"/>
    <x v="10"/>
    <s v="2038_10"/>
    <n v="252498.620628818"/>
  </r>
  <r>
    <x v="43"/>
    <x v="4"/>
    <x v="11"/>
    <s v="2038_11"/>
    <n v="252498.620628818"/>
  </r>
  <r>
    <x v="43"/>
    <x v="4"/>
    <x v="12"/>
    <s v="2038_12"/>
    <n v="252498.62062881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4">
  <r>
    <x v="0"/>
    <x v="0"/>
    <x v="0"/>
    <m/>
    <m/>
  </r>
  <r>
    <x v="0"/>
    <x v="0"/>
    <x v="0"/>
    <m/>
    <m/>
  </r>
  <r>
    <x v="0"/>
    <x v="0"/>
    <x v="0"/>
    <m/>
    <m/>
  </r>
  <r>
    <x v="0"/>
    <x v="0"/>
    <x v="0"/>
    <m/>
    <m/>
  </r>
  <r>
    <x v="1"/>
    <x v="1"/>
    <x v="1"/>
    <s v="1996_1"/>
    <n v="104690.585771698"/>
  </r>
  <r>
    <x v="1"/>
    <x v="1"/>
    <x v="2"/>
    <s v="1996_2"/>
    <n v="104690.585771698"/>
  </r>
  <r>
    <x v="1"/>
    <x v="1"/>
    <x v="3"/>
    <s v="1996_3"/>
    <n v="104690.585771698"/>
  </r>
  <r>
    <x v="1"/>
    <x v="2"/>
    <x v="4"/>
    <s v="1996_4"/>
    <n v="106156.64467723601"/>
  </r>
  <r>
    <x v="1"/>
    <x v="2"/>
    <x v="5"/>
    <s v="1996_5"/>
    <n v="106156.64467723601"/>
  </r>
  <r>
    <x v="1"/>
    <x v="2"/>
    <x v="6"/>
    <s v="1996_6"/>
    <n v="106156.64467723601"/>
  </r>
  <r>
    <x v="1"/>
    <x v="3"/>
    <x v="7"/>
    <s v="1996_7"/>
    <n v="106799.027987134"/>
  </r>
  <r>
    <x v="1"/>
    <x v="3"/>
    <x v="8"/>
    <s v="1996_8"/>
    <n v="106799.027987134"/>
  </r>
  <r>
    <x v="1"/>
    <x v="3"/>
    <x v="9"/>
    <s v="1996_9"/>
    <n v="106799.027987134"/>
  </r>
  <r>
    <x v="1"/>
    <x v="4"/>
    <x v="10"/>
    <s v="1996_10"/>
    <n v="107801.911616367"/>
  </r>
  <r>
    <x v="1"/>
    <x v="4"/>
    <x v="11"/>
    <s v="1996_11"/>
    <n v="107801.911616367"/>
  </r>
  <r>
    <x v="1"/>
    <x v="4"/>
    <x v="12"/>
    <s v="1996_12"/>
    <n v="107801.911616367"/>
  </r>
  <r>
    <x v="2"/>
    <x v="1"/>
    <x v="1"/>
    <s v="1997_1"/>
    <n v="109270.627568948"/>
  </r>
  <r>
    <x v="2"/>
    <x v="1"/>
    <x v="2"/>
    <s v="1997_2"/>
    <n v="109270.627568948"/>
  </r>
  <r>
    <x v="2"/>
    <x v="1"/>
    <x v="3"/>
    <s v="1997_3"/>
    <n v="109270.627568948"/>
  </r>
  <r>
    <x v="2"/>
    <x v="2"/>
    <x v="4"/>
    <s v="1997_4"/>
    <n v="111039.298748813"/>
  </r>
  <r>
    <x v="2"/>
    <x v="2"/>
    <x v="5"/>
    <s v="1997_5"/>
    <n v="111039.298748813"/>
  </r>
  <r>
    <x v="2"/>
    <x v="2"/>
    <x v="6"/>
    <s v="1997_6"/>
    <n v="111039.298748813"/>
  </r>
  <r>
    <x v="2"/>
    <x v="3"/>
    <x v="7"/>
    <s v="1997_7"/>
    <n v="112529.21996337301"/>
  </r>
  <r>
    <x v="2"/>
    <x v="3"/>
    <x v="8"/>
    <s v="1997_8"/>
    <n v="112529.21996337301"/>
  </r>
  <r>
    <x v="2"/>
    <x v="3"/>
    <x v="9"/>
    <s v="1997_9"/>
    <n v="112529.21996337301"/>
  </r>
  <r>
    <x v="2"/>
    <x v="4"/>
    <x v="10"/>
    <s v="1997_10"/>
    <n v="113464.85371886499"/>
  </r>
  <r>
    <x v="2"/>
    <x v="4"/>
    <x v="11"/>
    <s v="1997_11"/>
    <n v="113464.85371886499"/>
  </r>
  <r>
    <x v="2"/>
    <x v="4"/>
    <x v="12"/>
    <s v="1997_12"/>
    <n v="113464.85371886499"/>
  </r>
  <r>
    <x v="3"/>
    <x v="1"/>
    <x v="1"/>
    <s v="1998_1"/>
    <n v="112654.819251334"/>
  </r>
  <r>
    <x v="3"/>
    <x v="1"/>
    <x v="2"/>
    <s v="1998_2"/>
    <n v="112654.819251334"/>
  </r>
  <r>
    <x v="3"/>
    <x v="1"/>
    <x v="3"/>
    <s v="1998_3"/>
    <n v="112654.819251334"/>
  </r>
  <r>
    <x v="3"/>
    <x v="2"/>
    <x v="4"/>
    <s v="1998_4"/>
    <n v="112635.148811507"/>
  </r>
  <r>
    <x v="3"/>
    <x v="2"/>
    <x v="5"/>
    <s v="1998_5"/>
    <n v="112635.148811507"/>
  </r>
  <r>
    <x v="3"/>
    <x v="2"/>
    <x v="6"/>
    <s v="1998_6"/>
    <n v="112635.148811507"/>
  </r>
  <r>
    <x v="3"/>
    <x v="3"/>
    <x v="7"/>
    <s v="1998_7"/>
    <n v="113174.513212159"/>
  </r>
  <r>
    <x v="3"/>
    <x v="3"/>
    <x v="8"/>
    <s v="1998_8"/>
    <n v="113174.513212159"/>
  </r>
  <r>
    <x v="3"/>
    <x v="3"/>
    <x v="9"/>
    <s v="1998_9"/>
    <n v="113174.513212159"/>
  </r>
  <r>
    <x v="3"/>
    <x v="4"/>
    <x v="10"/>
    <s v="1998_10"/>
    <n v="114139.518724999"/>
  </r>
  <r>
    <x v="3"/>
    <x v="4"/>
    <x v="11"/>
    <s v="1998_11"/>
    <n v="114139.518724999"/>
  </r>
  <r>
    <x v="3"/>
    <x v="4"/>
    <x v="12"/>
    <s v="1998_12"/>
    <n v="114139.518724999"/>
  </r>
  <r>
    <x v="4"/>
    <x v="1"/>
    <x v="1"/>
    <s v="1999_1"/>
    <n v="114728.87242120699"/>
  </r>
  <r>
    <x v="4"/>
    <x v="1"/>
    <x v="2"/>
    <s v="1999_2"/>
    <n v="114728.87242120699"/>
  </r>
  <r>
    <x v="4"/>
    <x v="1"/>
    <x v="3"/>
    <s v="1999_3"/>
    <n v="114728.87242120699"/>
  </r>
  <r>
    <x v="4"/>
    <x v="2"/>
    <x v="4"/>
    <s v="1999_4"/>
    <n v="115062.305421194"/>
  </r>
  <r>
    <x v="4"/>
    <x v="2"/>
    <x v="5"/>
    <s v="1999_5"/>
    <n v="115062.305421194"/>
  </r>
  <r>
    <x v="4"/>
    <x v="2"/>
    <x v="6"/>
    <s v="1999_6"/>
    <n v="115062.305421194"/>
  </r>
  <r>
    <x v="4"/>
    <x v="3"/>
    <x v="7"/>
    <s v="1999_7"/>
    <n v="115795.04750817"/>
  </r>
  <r>
    <x v="4"/>
    <x v="3"/>
    <x v="8"/>
    <s v="1999_8"/>
    <n v="115795.04750817"/>
  </r>
  <r>
    <x v="4"/>
    <x v="3"/>
    <x v="9"/>
    <s v="1999_9"/>
    <n v="115795.04750817"/>
  </r>
  <r>
    <x v="4"/>
    <x v="4"/>
    <x v="10"/>
    <s v="1999_10"/>
    <n v="117245.774649429"/>
  </r>
  <r>
    <x v="4"/>
    <x v="4"/>
    <x v="11"/>
    <s v="1999_11"/>
    <n v="117245.774649429"/>
  </r>
  <r>
    <x v="4"/>
    <x v="4"/>
    <x v="12"/>
    <s v="1999_12"/>
    <n v="117245.774649429"/>
  </r>
  <r>
    <x v="5"/>
    <x v="1"/>
    <x v="1"/>
    <s v="2000_1"/>
    <n v="113423.515542373"/>
  </r>
  <r>
    <x v="5"/>
    <x v="1"/>
    <x v="2"/>
    <s v="2000_2"/>
    <n v="113423.515542373"/>
  </r>
  <r>
    <x v="5"/>
    <x v="1"/>
    <x v="3"/>
    <s v="2000_3"/>
    <n v="113423.515542373"/>
  </r>
  <r>
    <x v="5"/>
    <x v="2"/>
    <x v="4"/>
    <s v="2000_4"/>
    <n v="113222.91062273399"/>
  </r>
  <r>
    <x v="5"/>
    <x v="2"/>
    <x v="5"/>
    <s v="2000_5"/>
    <n v="113222.91062273399"/>
  </r>
  <r>
    <x v="5"/>
    <x v="2"/>
    <x v="6"/>
    <s v="2000_6"/>
    <n v="113222.91062273399"/>
  </r>
  <r>
    <x v="5"/>
    <x v="3"/>
    <x v="7"/>
    <s v="2000_7"/>
    <n v="111148.252592365"/>
  </r>
  <r>
    <x v="5"/>
    <x v="3"/>
    <x v="8"/>
    <s v="2000_8"/>
    <n v="111148.252592365"/>
  </r>
  <r>
    <x v="5"/>
    <x v="3"/>
    <x v="9"/>
    <s v="2000_9"/>
    <n v="111148.252592365"/>
  </r>
  <r>
    <x v="5"/>
    <x v="4"/>
    <x v="10"/>
    <s v="2000_10"/>
    <n v="109805.32124252801"/>
  </r>
  <r>
    <x v="5"/>
    <x v="4"/>
    <x v="11"/>
    <s v="2000_11"/>
    <n v="109805.32124252801"/>
  </r>
  <r>
    <x v="5"/>
    <x v="4"/>
    <x v="12"/>
    <s v="2000_12"/>
    <n v="109805.32124252801"/>
  </r>
  <r>
    <x v="6"/>
    <x v="1"/>
    <x v="1"/>
    <s v="2001_1"/>
    <n v="112209.85438024301"/>
  </r>
  <r>
    <x v="6"/>
    <x v="1"/>
    <x v="2"/>
    <s v="2001_2"/>
    <n v="112209.85438024301"/>
  </r>
  <r>
    <x v="6"/>
    <x v="1"/>
    <x v="3"/>
    <s v="2001_3"/>
    <n v="112209.85438024301"/>
  </r>
  <r>
    <x v="6"/>
    <x v="2"/>
    <x v="4"/>
    <s v="2001_4"/>
    <n v="112410.39919618799"/>
  </r>
  <r>
    <x v="6"/>
    <x v="2"/>
    <x v="5"/>
    <s v="2001_5"/>
    <n v="112410.39919618799"/>
  </r>
  <r>
    <x v="6"/>
    <x v="2"/>
    <x v="6"/>
    <s v="2001_6"/>
    <n v="112410.39919618799"/>
  </r>
  <r>
    <x v="6"/>
    <x v="3"/>
    <x v="7"/>
    <s v="2001_7"/>
    <n v="111872.80066365001"/>
  </r>
  <r>
    <x v="6"/>
    <x v="3"/>
    <x v="8"/>
    <s v="2001_8"/>
    <n v="111872.80066365001"/>
  </r>
  <r>
    <x v="6"/>
    <x v="3"/>
    <x v="9"/>
    <s v="2001_9"/>
    <n v="111872.80066365001"/>
  </r>
  <r>
    <x v="6"/>
    <x v="4"/>
    <x v="10"/>
    <s v="2001_10"/>
    <n v="112170.94575992"/>
  </r>
  <r>
    <x v="6"/>
    <x v="4"/>
    <x v="11"/>
    <s v="2001_11"/>
    <n v="112170.94575992"/>
  </r>
  <r>
    <x v="6"/>
    <x v="4"/>
    <x v="12"/>
    <s v="2001_12"/>
    <n v="112170.94575992"/>
  </r>
  <r>
    <x v="7"/>
    <x v="1"/>
    <x v="1"/>
    <s v="2002_1"/>
    <n v="114095.282556893"/>
  </r>
  <r>
    <x v="7"/>
    <x v="1"/>
    <x v="2"/>
    <s v="2002_2"/>
    <n v="114095.282556893"/>
  </r>
  <r>
    <x v="7"/>
    <x v="1"/>
    <x v="3"/>
    <s v="2002_3"/>
    <n v="114095.282556893"/>
  </r>
  <r>
    <x v="7"/>
    <x v="2"/>
    <x v="4"/>
    <s v="2002_4"/>
    <n v="115101.948846404"/>
  </r>
  <r>
    <x v="7"/>
    <x v="2"/>
    <x v="5"/>
    <s v="2002_5"/>
    <n v="115101.948846404"/>
  </r>
  <r>
    <x v="7"/>
    <x v="2"/>
    <x v="6"/>
    <s v="2002_6"/>
    <n v="115101.948846404"/>
  </r>
  <r>
    <x v="7"/>
    <x v="3"/>
    <x v="7"/>
    <s v="2002_7"/>
    <n v="116164.98415027501"/>
  </r>
  <r>
    <x v="7"/>
    <x v="3"/>
    <x v="8"/>
    <s v="2002_8"/>
    <n v="116164.98415027501"/>
  </r>
  <r>
    <x v="7"/>
    <x v="3"/>
    <x v="9"/>
    <s v="2002_9"/>
    <n v="116164.98415027501"/>
  </r>
  <r>
    <x v="7"/>
    <x v="4"/>
    <x v="10"/>
    <s v="2002_10"/>
    <n v="116605.78444642801"/>
  </r>
  <r>
    <x v="7"/>
    <x v="4"/>
    <x v="11"/>
    <s v="2002_11"/>
    <n v="116605.78444642801"/>
  </r>
  <r>
    <x v="7"/>
    <x v="4"/>
    <x v="12"/>
    <s v="2002_12"/>
    <n v="116605.78444642801"/>
  </r>
  <r>
    <x v="8"/>
    <x v="1"/>
    <x v="1"/>
    <s v="2003_1"/>
    <n v="115672.530838583"/>
  </r>
  <r>
    <x v="8"/>
    <x v="1"/>
    <x v="2"/>
    <s v="2003_2"/>
    <n v="115672.530838583"/>
  </r>
  <r>
    <x v="8"/>
    <x v="1"/>
    <x v="3"/>
    <s v="2003_3"/>
    <n v="115672.530838583"/>
  </r>
  <r>
    <x v="8"/>
    <x v="2"/>
    <x v="4"/>
    <s v="2003_4"/>
    <n v="116376.67056277501"/>
  </r>
  <r>
    <x v="8"/>
    <x v="2"/>
    <x v="5"/>
    <s v="2003_5"/>
    <n v="116376.67056277501"/>
  </r>
  <r>
    <x v="8"/>
    <x v="2"/>
    <x v="6"/>
    <s v="2003_6"/>
    <n v="116376.67056277501"/>
  </r>
  <r>
    <x v="8"/>
    <x v="3"/>
    <x v="7"/>
    <s v="2003_7"/>
    <n v="118208.30948973099"/>
  </r>
  <r>
    <x v="8"/>
    <x v="3"/>
    <x v="8"/>
    <s v="2003_8"/>
    <n v="118208.30948973099"/>
  </r>
  <r>
    <x v="8"/>
    <x v="3"/>
    <x v="9"/>
    <s v="2003_9"/>
    <n v="118208.30948973099"/>
  </r>
  <r>
    <x v="8"/>
    <x v="4"/>
    <x v="10"/>
    <s v="2003_10"/>
    <n v="118698.489108911"/>
  </r>
  <r>
    <x v="8"/>
    <x v="4"/>
    <x v="11"/>
    <s v="2003_11"/>
    <n v="118698.489108911"/>
  </r>
  <r>
    <x v="8"/>
    <x v="4"/>
    <x v="12"/>
    <s v="2003_12"/>
    <n v="118698.489108911"/>
  </r>
  <r>
    <x v="9"/>
    <x v="1"/>
    <x v="1"/>
    <s v="2004_1"/>
    <n v="119029.876629789"/>
  </r>
  <r>
    <x v="9"/>
    <x v="1"/>
    <x v="2"/>
    <s v="2004_2"/>
    <n v="119029.876629789"/>
  </r>
  <r>
    <x v="9"/>
    <x v="1"/>
    <x v="3"/>
    <s v="2004_3"/>
    <n v="119029.876629789"/>
  </r>
  <r>
    <x v="9"/>
    <x v="2"/>
    <x v="4"/>
    <s v="2004_4"/>
    <n v="119660.529292743"/>
  </r>
  <r>
    <x v="9"/>
    <x v="2"/>
    <x v="5"/>
    <s v="2004_5"/>
    <n v="119660.529292743"/>
  </r>
  <r>
    <x v="9"/>
    <x v="2"/>
    <x v="6"/>
    <s v="2004_6"/>
    <n v="119660.529292743"/>
  </r>
  <r>
    <x v="9"/>
    <x v="3"/>
    <x v="7"/>
    <s v="2004_7"/>
    <n v="120335.243715303"/>
  </r>
  <r>
    <x v="9"/>
    <x v="3"/>
    <x v="8"/>
    <s v="2004_8"/>
    <n v="120335.243715303"/>
  </r>
  <r>
    <x v="9"/>
    <x v="3"/>
    <x v="9"/>
    <s v="2004_9"/>
    <n v="120335.243715303"/>
  </r>
  <r>
    <x v="9"/>
    <x v="4"/>
    <x v="10"/>
    <s v="2004_10"/>
    <n v="120710.350362164"/>
  </r>
  <r>
    <x v="9"/>
    <x v="4"/>
    <x v="11"/>
    <s v="2004_11"/>
    <n v="120710.350362164"/>
  </r>
  <r>
    <x v="9"/>
    <x v="4"/>
    <x v="12"/>
    <s v="2004_12"/>
    <n v="120710.350362164"/>
  </r>
  <r>
    <x v="10"/>
    <x v="1"/>
    <x v="1"/>
    <s v="2005_1"/>
    <n v="121748.320872489"/>
  </r>
  <r>
    <x v="10"/>
    <x v="1"/>
    <x v="2"/>
    <s v="2005_2"/>
    <n v="121748.320872489"/>
  </r>
  <r>
    <x v="10"/>
    <x v="1"/>
    <x v="3"/>
    <s v="2005_3"/>
    <n v="121748.320872489"/>
  </r>
  <r>
    <x v="10"/>
    <x v="2"/>
    <x v="4"/>
    <s v="2005_4"/>
    <n v="122359.855236612"/>
  </r>
  <r>
    <x v="10"/>
    <x v="2"/>
    <x v="5"/>
    <s v="2005_5"/>
    <n v="122359.855236612"/>
  </r>
  <r>
    <x v="10"/>
    <x v="2"/>
    <x v="6"/>
    <s v="2005_6"/>
    <n v="122359.855236612"/>
  </r>
  <r>
    <x v="10"/>
    <x v="3"/>
    <x v="7"/>
    <s v="2005_7"/>
    <n v="123346.738302905"/>
  </r>
  <r>
    <x v="10"/>
    <x v="3"/>
    <x v="8"/>
    <s v="2005_8"/>
    <n v="123346.738302905"/>
  </r>
  <r>
    <x v="10"/>
    <x v="3"/>
    <x v="9"/>
    <s v="2005_9"/>
    <n v="123346.738302905"/>
  </r>
  <r>
    <x v="10"/>
    <x v="4"/>
    <x v="10"/>
    <s v="2005_10"/>
    <n v="123577.085587995"/>
  </r>
  <r>
    <x v="10"/>
    <x v="4"/>
    <x v="11"/>
    <s v="2005_11"/>
    <n v="123577.085587995"/>
  </r>
  <r>
    <x v="10"/>
    <x v="4"/>
    <x v="12"/>
    <s v="2005_12"/>
    <n v="123577.085587995"/>
  </r>
  <r>
    <x v="11"/>
    <x v="1"/>
    <x v="1"/>
    <s v="2006_1"/>
    <n v="125163.497657953"/>
  </r>
  <r>
    <x v="11"/>
    <x v="1"/>
    <x v="2"/>
    <s v="2006_2"/>
    <n v="125163.497657953"/>
  </r>
  <r>
    <x v="11"/>
    <x v="1"/>
    <x v="3"/>
    <s v="2006_3"/>
    <n v="125163.497657953"/>
  </r>
  <r>
    <x v="11"/>
    <x v="2"/>
    <x v="4"/>
    <s v="2006_4"/>
    <n v="125937.289055389"/>
  </r>
  <r>
    <x v="11"/>
    <x v="2"/>
    <x v="5"/>
    <s v="2006_5"/>
    <n v="125937.289055389"/>
  </r>
  <r>
    <x v="11"/>
    <x v="2"/>
    <x v="6"/>
    <s v="2006_6"/>
    <n v="125937.289055389"/>
  </r>
  <r>
    <x v="11"/>
    <x v="3"/>
    <x v="7"/>
    <s v="2006_7"/>
    <n v="126131.405527208"/>
  </r>
  <r>
    <x v="11"/>
    <x v="3"/>
    <x v="8"/>
    <s v="2006_8"/>
    <n v="126131.405527208"/>
  </r>
  <r>
    <x v="11"/>
    <x v="3"/>
    <x v="9"/>
    <s v="2006_9"/>
    <n v="126131.405527208"/>
  </r>
  <r>
    <x v="11"/>
    <x v="4"/>
    <x v="10"/>
    <s v="2006_10"/>
    <n v="126547.80775945001"/>
  </r>
  <r>
    <x v="11"/>
    <x v="4"/>
    <x v="11"/>
    <s v="2006_11"/>
    <n v="126547.80775945001"/>
  </r>
  <r>
    <x v="11"/>
    <x v="4"/>
    <x v="12"/>
    <s v="2006_12"/>
    <n v="126547.80775945001"/>
  </r>
  <r>
    <x v="12"/>
    <x v="1"/>
    <x v="1"/>
    <s v="2007_1"/>
    <n v="126824.812198434"/>
  </r>
  <r>
    <x v="12"/>
    <x v="1"/>
    <x v="2"/>
    <s v="2007_2"/>
    <n v="126824.812198434"/>
  </r>
  <r>
    <x v="12"/>
    <x v="1"/>
    <x v="3"/>
    <s v="2007_3"/>
    <n v="126824.812198434"/>
  </r>
  <r>
    <x v="12"/>
    <x v="2"/>
    <x v="4"/>
    <s v="2007_4"/>
    <n v="128389.402487959"/>
  </r>
  <r>
    <x v="12"/>
    <x v="2"/>
    <x v="5"/>
    <s v="2007_5"/>
    <n v="128389.402487959"/>
  </r>
  <r>
    <x v="12"/>
    <x v="2"/>
    <x v="6"/>
    <s v="2007_6"/>
    <n v="128389.402487959"/>
  </r>
  <r>
    <x v="12"/>
    <x v="3"/>
    <x v="7"/>
    <s v="2007_7"/>
    <n v="129962.77491206399"/>
  </r>
  <r>
    <x v="12"/>
    <x v="3"/>
    <x v="8"/>
    <s v="2007_8"/>
    <n v="129962.77491206399"/>
  </r>
  <r>
    <x v="12"/>
    <x v="3"/>
    <x v="9"/>
    <s v="2007_9"/>
    <n v="129962.77491206399"/>
  </r>
  <r>
    <x v="12"/>
    <x v="4"/>
    <x v="10"/>
    <s v="2007_10"/>
    <n v="129904.352863912"/>
  </r>
  <r>
    <x v="12"/>
    <x v="4"/>
    <x v="11"/>
    <s v="2007_11"/>
    <n v="129904.352863912"/>
  </r>
  <r>
    <x v="12"/>
    <x v="4"/>
    <x v="12"/>
    <s v="2007_12"/>
    <n v="129904.352863912"/>
  </r>
  <r>
    <x v="13"/>
    <x v="1"/>
    <x v="1"/>
    <s v="2008_1"/>
    <n v="129942.961946489"/>
  </r>
  <r>
    <x v="13"/>
    <x v="1"/>
    <x v="2"/>
    <s v="2008_2"/>
    <n v="129942.961946489"/>
  </r>
  <r>
    <x v="13"/>
    <x v="1"/>
    <x v="3"/>
    <s v="2008_3"/>
    <n v="129942.961946489"/>
  </r>
  <r>
    <x v="13"/>
    <x v="2"/>
    <x v="4"/>
    <s v="2008_4"/>
    <n v="130794.210639176"/>
  </r>
  <r>
    <x v="13"/>
    <x v="2"/>
    <x v="5"/>
    <s v="2008_5"/>
    <n v="130794.210639176"/>
  </r>
  <r>
    <x v="13"/>
    <x v="2"/>
    <x v="6"/>
    <s v="2008_6"/>
    <n v="130794.210639176"/>
  </r>
  <r>
    <x v="13"/>
    <x v="3"/>
    <x v="7"/>
    <s v="2008_7"/>
    <n v="130114.27353578901"/>
  </r>
  <r>
    <x v="13"/>
    <x v="3"/>
    <x v="8"/>
    <s v="2008_8"/>
    <n v="130114.27353578901"/>
  </r>
  <r>
    <x v="13"/>
    <x v="3"/>
    <x v="9"/>
    <s v="2008_9"/>
    <n v="130114.27353578901"/>
  </r>
  <r>
    <x v="13"/>
    <x v="4"/>
    <x v="10"/>
    <s v="2008_10"/>
    <n v="129496.50769872"/>
  </r>
  <r>
    <x v="13"/>
    <x v="4"/>
    <x v="11"/>
    <s v="2008_11"/>
    <n v="129496.50769872"/>
  </r>
  <r>
    <x v="13"/>
    <x v="4"/>
    <x v="12"/>
    <s v="2008_12"/>
    <n v="129496.50769872"/>
  </r>
  <r>
    <x v="14"/>
    <x v="1"/>
    <x v="1"/>
    <s v="2009_1"/>
    <n v="129118.074321843"/>
  </r>
  <r>
    <x v="14"/>
    <x v="1"/>
    <x v="2"/>
    <s v="2009_2"/>
    <n v="129118.074321843"/>
  </r>
  <r>
    <x v="14"/>
    <x v="1"/>
    <x v="3"/>
    <s v="2009_3"/>
    <n v="129118.074321843"/>
  </r>
  <r>
    <x v="14"/>
    <x v="2"/>
    <x v="4"/>
    <s v="2009_4"/>
    <n v="129323.71316566299"/>
  </r>
  <r>
    <x v="14"/>
    <x v="2"/>
    <x v="5"/>
    <s v="2009_5"/>
    <n v="129323.71316566299"/>
  </r>
  <r>
    <x v="14"/>
    <x v="2"/>
    <x v="6"/>
    <s v="2009_6"/>
    <n v="129323.71316566299"/>
  </r>
  <r>
    <x v="14"/>
    <x v="3"/>
    <x v="7"/>
    <s v="2009_7"/>
    <n v="129493.69057109499"/>
  </r>
  <r>
    <x v="14"/>
    <x v="3"/>
    <x v="8"/>
    <s v="2009_8"/>
    <n v="129493.69057109499"/>
  </r>
  <r>
    <x v="14"/>
    <x v="3"/>
    <x v="9"/>
    <s v="2009_9"/>
    <n v="129493.69057109499"/>
  </r>
  <r>
    <x v="14"/>
    <x v="4"/>
    <x v="10"/>
    <s v="2009_10"/>
    <n v="129944.468671269"/>
  </r>
  <r>
    <x v="14"/>
    <x v="4"/>
    <x v="11"/>
    <s v="2009_11"/>
    <n v="129944.468671269"/>
  </r>
  <r>
    <x v="14"/>
    <x v="4"/>
    <x v="12"/>
    <s v="2009_12"/>
    <n v="129944.468671269"/>
  </r>
  <r>
    <x v="15"/>
    <x v="1"/>
    <x v="1"/>
    <s v="2010_1"/>
    <n v="130533.97132953801"/>
  </r>
  <r>
    <x v="15"/>
    <x v="1"/>
    <x v="2"/>
    <s v="2010_2"/>
    <n v="130533.97132953801"/>
  </r>
  <r>
    <x v="15"/>
    <x v="1"/>
    <x v="3"/>
    <s v="2010_3"/>
    <n v="130533.97132953801"/>
  </r>
  <r>
    <x v="15"/>
    <x v="2"/>
    <x v="4"/>
    <s v="2010_4"/>
    <n v="131302.08432405299"/>
  </r>
  <r>
    <x v="15"/>
    <x v="2"/>
    <x v="5"/>
    <s v="2010_5"/>
    <n v="131302.08432405299"/>
  </r>
  <r>
    <x v="15"/>
    <x v="2"/>
    <x v="6"/>
    <s v="2010_6"/>
    <n v="131302.08432405299"/>
  </r>
  <r>
    <x v="15"/>
    <x v="3"/>
    <x v="7"/>
    <s v="2010_7"/>
    <n v="132103.24930924701"/>
  </r>
  <r>
    <x v="15"/>
    <x v="3"/>
    <x v="8"/>
    <s v="2010_8"/>
    <n v="132103.24930924701"/>
  </r>
  <r>
    <x v="15"/>
    <x v="3"/>
    <x v="9"/>
    <s v="2010_9"/>
    <n v="132103.24930924701"/>
  </r>
  <r>
    <x v="15"/>
    <x v="4"/>
    <x v="10"/>
    <s v="2010_10"/>
    <n v="132701.81508882801"/>
  </r>
  <r>
    <x v="15"/>
    <x v="4"/>
    <x v="11"/>
    <s v="2010_11"/>
    <n v="132701.81508882801"/>
  </r>
  <r>
    <x v="15"/>
    <x v="4"/>
    <x v="12"/>
    <s v="2010_12"/>
    <n v="132701.81508882801"/>
  </r>
  <r>
    <x v="16"/>
    <x v="1"/>
    <x v="1"/>
    <s v="2011_1"/>
    <n v="133488.421329098"/>
  </r>
  <r>
    <x v="16"/>
    <x v="1"/>
    <x v="2"/>
    <s v="2011_2"/>
    <n v="133488.421329098"/>
  </r>
  <r>
    <x v="16"/>
    <x v="1"/>
    <x v="3"/>
    <s v="2011_3"/>
    <n v="133488.421329098"/>
  </r>
  <r>
    <x v="16"/>
    <x v="2"/>
    <x v="4"/>
    <s v="2011_4"/>
    <n v="134372.22016463699"/>
  </r>
  <r>
    <x v="16"/>
    <x v="2"/>
    <x v="5"/>
    <s v="2011_5"/>
    <n v="134372.22016463699"/>
  </r>
  <r>
    <x v="16"/>
    <x v="2"/>
    <x v="6"/>
    <s v="2011_6"/>
    <n v="134372.22016463699"/>
  </r>
  <r>
    <x v="16"/>
    <x v="3"/>
    <x v="7"/>
    <s v="2011_7"/>
    <n v="135285.296986067"/>
  </r>
  <r>
    <x v="16"/>
    <x v="3"/>
    <x v="8"/>
    <s v="2011_8"/>
    <n v="135285.296986067"/>
  </r>
  <r>
    <x v="16"/>
    <x v="3"/>
    <x v="9"/>
    <s v="2011_9"/>
    <n v="135285.296986067"/>
  </r>
  <r>
    <x v="16"/>
    <x v="4"/>
    <x v="10"/>
    <s v="2011_10"/>
    <n v="136117.323074599"/>
  </r>
  <r>
    <x v="16"/>
    <x v="4"/>
    <x v="11"/>
    <s v="2011_11"/>
    <n v="136117.323074599"/>
  </r>
  <r>
    <x v="16"/>
    <x v="4"/>
    <x v="12"/>
    <s v="2011_12"/>
    <n v="136117.323074599"/>
  </r>
  <r>
    <x v="17"/>
    <x v="1"/>
    <x v="1"/>
    <s v="2012_1"/>
    <n v="137021.55125200201"/>
  </r>
  <r>
    <x v="17"/>
    <x v="1"/>
    <x v="2"/>
    <s v="2012_2"/>
    <n v="137021.55125200201"/>
  </r>
  <r>
    <x v="17"/>
    <x v="1"/>
    <x v="3"/>
    <s v="2012_3"/>
    <n v="137021.55125200201"/>
  </r>
  <r>
    <x v="17"/>
    <x v="2"/>
    <x v="4"/>
    <s v="2012_4"/>
    <n v="137946.9521385"/>
  </r>
  <r>
    <x v="17"/>
    <x v="2"/>
    <x v="5"/>
    <s v="2012_5"/>
    <n v="137946.9521385"/>
  </r>
  <r>
    <x v="17"/>
    <x v="2"/>
    <x v="6"/>
    <s v="2012_6"/>
    <n v="137946.9521385"/>
  </r>
  <r>
    <x v="17"/>
    <x v="3"/>
    <x v="7"/>
    <s v="2012_7"/>
    <n v="138802.281515713"/>
  </r>
  <r>
    <x v="17"/>
    <x v="3"/>
    <x v="8"/>
    <s v="2012_8"/>
    <n v="138802.281515713"/>
  </r>
  <r>
    <x v="17"/>
    <x v="3"/>
    <x v="9"/>
    <s v="2012_9"/>
    <n v="138802.281515713"/>
  </r>
  <r>
    <x v="17"/>
    <x v="4"/>
    <x v="10"/>
    <s v="2012_10"/>
    <n v="139466.647425553"/>
  </r>
  <r>
    <x v="17"/>
    <x v="4"/>
    <x v="11"/>
    <s v="2012_11"/>
    <n v="139466.647425553"/>
  </r>
  <r>
    <x v="17"/>
    <x v="4"/>
    <x v="12"/>
    <s v="2012_12"/>
    <n v="139466.647425553"/>
  </r>
  <r>
    <x v="18"/>
    <x v="1"/>
    <x v="1"/>
    <s v="2013_1"/>
    <n v="140178.599521934"/>
  </r>
  <r>
    <x v="18"/>
    <x v="1"/>
    <x v="2"/>
    <s v="2013_2"/>
    <n v="140178.599521934"/>
  </r>
  <r>
    <x v="18"/>
    <x v="1"/>
    <x v="3"/>
    <s v="2013_3"/>
    <n v="140178.599521934"/>
  </r>
  <r>
    <x v="18"/>
    <x v="2"/>
    <x v="4"/>
    <s v="2013_4"/>
    <n v="140875.23006360501"/>
  </r>
  <r>
    <x v="18"/>
    <x v="2"/>
    <x v="5"/>
    <s v="2013_5"/>
    <n v="140875.23006360501"/>
  </r>
  <r>
    <x v="18"/>
    <x v="2"/>
    <x v="6"/>
    <s v="2013_6"/>
    <n v="140875.23006360501"/>
  </r>
  <r>
    <x v="18"/>
    <x v="3"/>
    <x v="7"/>
    <s v="2013_7"/>
    <n v="141681.235768385"/>
  </r>
  <r>
    <x v="18"/>
    <x v="3"/>
    <x v="8"/>
    <s v="2013_8"/>
    <n v="141681.235768385"/>
  </r>
  <r>
    <x v="18"/>
    <x v="3"/>
    <x v="9"/>
    <s v="2013_9"/>
    <n v="141681.235768385"/>
  </r>
  <r>
    <x v="18"/>
    <x v="4"/>
    <x v="10"/>
    <s v="2013_10"/>
    <n v="142408.24859305299"/>
  </r>
  <r>
    <x v="18"/>
    <x v="4"/>
    <x v="11"/>
    <s v="2013_11"/>
    <n v="142408.24859305299"/>
  </r>
  <r>
    <x v="18"/>
    <x v="4"/>
    <x v="12"/>
    <s v="2013_12"/>
    <n v="142408.24859305299"/>
  </r>
  <r>
    <x v="19"/>
    <x v="1"/>
    <x v="1"/>
    <s v="2014_1"/>
    <n v="143306.76445339099"/>
  </r>
  <r>
    <x v="19"/>
    <x v="1"/>
    <x v="2"/>
    <s v="2014_2"/>
    <n v="143306.76445339099"/>
  </r>
  <r>
    <x v="19"/>
    <x v="1"/>
    <x v="3"/>
    <s v="2014_3"/>
    <n v="143306.76445339099"/>
  </r>
  <r>
    <x v="19"/>
    <x v="2"/>
    <x v="4"/>
    <s v="2014_4"/>
    <n v="144222.40993599099"/>
  </r>
  <r>
    <x v="19"/>
    <x v="2"/>
    <x v="5"/>
    <s v="2014_5"/>
    <n v="144222.40993599099"/>
  </r>
  <r>
    <x v="19"/>
    <x v="2"/>
    <x v="6"/>
    <s v="2014_6"/>
    <n v="144222.40993599099"/>
  </r>
  <r>
    <x v="19"/>
    <x v="3"/>
    <x v="7"/>
    <s v="2014_7"/>
    <n v="145094.561347423"/>
  </r>
  <r>
    <x v="19"/>
    <x v="3"/>
    <x v="8"/>
    <s v="2014_8"/>
    <n v="145094.561347423"/>
  </r>
  <r>
    <x v="19"/>
    <x v="3"/>
    <x v="9"/>
    <s v="2014_9"/>
    <n v="145094.561347423"/>
  </r>
  <r>
    <x v="19"/>
    <x v="4"/>
    <x v="10"/>
    <s v="2014_10"/>
    <n v="145627.96009404201"/>
  </r>
  <r>
    <x v="19"/>
    <x v="4"/>
    <x v="11"/>
    <s v="2014_11"/>
    <n v="145627.96009404201"/>
  </r>
  <r>
    <x v="19"/>
    <x v="4"/>
    <x v="12"/>
    <s v="2014_12"/>
    <n v="145627.96009404201"/>
  </r>
  <r>
    <x v="20"/>
    <x v="1"/>
    <x v="1"/>
    <s v="2015_1"/>
    <n v="146604.579108829"/>
  </r>
  <r>
    <x v="20"/>
    <x v="1"/>
    <x v="2"/>
    <s v="2015_2"/>
    <n v="146604.579108829"/>
  </r>
  <r>
    <x v="20"/>
    <x v="1"/>
    <x v="3"/>
    <s v="2015_3"/>
    <n v="146604.579108829"/>
  </r>
  <r>
    <x v="20"/>
    <x v="2"/>
    <x v="4"/>
    <s v="2015_4"/>
    <n v="147600.42225076101"/>
  </r>
  <r>
    <x v="20"/>
    <x v="2"/>
    <x v="5"/>
    <s v="2015_5"/>
    <n v="147600.42225076101"/>
  </r>
  <r>
    <x v="20"/>
    <x v="2"/>
    <x v="6"/>
    <s v="2015_6"/>
    <n v="147600.42225076101"/>
  </r>
  <r>
    <x v="20"/>
    <x v="3"/>
    <x v="7"/>
    <s v="2015_7"/>
    <n v="148582.53072664599"/>
  </r>
  <r>
    <x v="20"/>
    <x v="3"/>
    <x v="8"/>
    <s v="2015_8"/>
    <n v="148582.53072664599"/>
  </r>
  <r>
    <x v="20"/>
    <x v="3"/>
    <x v="9"/>
    <s v="2015_9"/>
    <n v="148582.53072664599"/>
  </r>
  <r>
    <x v="20"/>
    <x v="4"/>
    <x v="10"/>
    <s v="2015_10"/>
    <n v="149421.44167789901"/>
  </r>
  <r>
    <x v="20"/>
    <x v="4"/>
    <x v="11"/>
    <s v="2015_11"/>
    <n v="149421.44167789901"/>
  </r>
  <r>
    <x v="20"/>
    <x v="4"/>
    <x v="12"/>
    <s v="2015_12"/>
    <n v="149421.44167789901"/>
  </r>
  <r>
    <x v="21"/>
    <x v="1"/>
    <x v="1"/>
    <s v="2016_1"/>
    <n v="150339.79990697099"/>
  </r>
  <r>
    <x v="21"/>
    <x v="1"/>
    <x v="2"/>
    <s v="2016_2"/>
    <n v="150339.79990697099"/>
  </r>
  <r>
    <x v="21"/>
    <x v="1"/>
    <x v="3"/>
    <s v="2016_3"/>
    <n v="150339.79990697099"/>
  </r>
  <r>
    <x v="21"/>
    <x v="2"/>
    <x v="4"/>
    <s v="2016_4"/>
    <n v="151282.21026257399"/>
  </r>
  <r>
    <x v="21"/>
    <x v="2"/>
    <x v="5"/>
    <s v="2016_5"/>
    <n v="151282.21026257399"/>
  </r>
  <r>
    <x v="21"/>
    <x v="2"/>
    <x v="6"/>
    <s v="2016_6"/>
    <n v="151282.21026257399"/>
  </r>
  <r>
    <x v="21"/>
    <x v="3"/>
    <x v="7"/>
    <s v="2016_7"/>
    <n v="152207.20901720901"/>
  </r>
  <r>
    <x v="21"/>
    <x v="3"/>
    <x v="8"/>
    <s v="2016_8"/>
    <n v="152207.20901720901"/>
  </r>
  <r>
    <x v="21"/>
    <x v="3"/>
    <x v="9"/>
    <s v="2016_9"/>
    <n v="152207.20901720901"/>
  </r>
  <r>
    <x v="21"/>
    <x v="4"/>
    <x v="10"/>
    <s v="2016_10"/>
    <n v="152987.41369545701"/>
  </r>
  <r>
    <x v="21"/>
    <x v="4"/>
    <x v="11"/>
    <s v="2016_11"/>
    <n v="152987.41369545701"/>
  </r>
  <r>
    <x v="21"/>
    <x v="4"/>
    <x v="12"/>
    <s v="2016_12"/>
    <n v="152987.41369545701"/>
  </r>
  <r>
    <x v="22"/>
    <x v="1"/>
    <x v="1"/>
    <s v="2017_1"/>
    <n v="153878.46691878699"/>
  </r>
  <r>
    <x v="22"/>
    <x v="1"/>
    <x v="2"/>
    <s v="2017_2"/>
    <n v="153878.46691878699"/>
  </r>
  <r>
    <x v="22"/>
    <x v="1"/>
    <x v="3"/>
    <s v="2017_3"/>
    <n v="153878.46691878699"/>
  </r>
  <r>
    <x v="22"/>
    <x v="2"/>
    <x v="4"/>
    <s v="2017_4"/>
    <n v="154836.722079197"/>
  </r>
  <r>
    <x v="22"/>
    <x v="2"/>
    <x v="5"/>
    <s v="2017_5"/>
    <n v="154836.722079197"/>
  </r>
  <r>
    <x v="22"/>
    <x v="2"/>
    <x v="6"/>
    <s v="2017_6"/>
    <n v="154836.722079197"/>
  </r>
  <r>
    <x v="22"/>
    <x v="3"/>
    <x v="7"/>
    <s v="2017_7"/>
    <n v="155825.41744332001"/>
  </r>
  <r>
    <x v="22"/>
    <x v="3"/>
    <x v="8"/>
    <s v="2017_8"/>
    <n v="155825.41744332001"/>
  </r>
  <r>
    <x v="22"/>
    <x v="3"/>
    <x v="9"/>
    <s v="2017_9"/>
    <n v="155825.41744332001"/>
  </r>
  <r>
    <x v="22"/>
    <x v="4"/>
    <x v="10"/>
    <s v="2017_10"/>
    <n v="156714.27738073401"/>
  </r>
  <r>
    <x v="22"/>
    <x v="4"/>
    <x v="11"/>
    <s v="2017_11"/>
    <n v="156714.27738073401"/>
  </r>
  <r>
    <x v="22"/>
    <x v="4"/>
    <x v="12"/>
    <s v="2017_12"/>
    <n v="156714.27738073401"/>
  </r>
  <r>
    <x v="23"/>
    <x v="1"/>
    <x v="1"/>
    <s v="2018_1"/>
    <n v="157711.951667691"/>
  </r>
  <r>
    <x v="23"/>
    <x v="1"/>
    <x v="2"/>
    <s v="2018_2"/>
    <n v="157711.951667691"/>
  </r>
  <r>
    <x v="23"/>
    <x v="1"/>
    <x v="3"/>
    <s v="2018_3"/>
    <n v="157711.951667691"/>
  </r>
  <r>
    <x v="23"/>
    <x v="2"/>
    <x v="4"/>
    <s v="2018_4"/>
    <n v="158704.378115581"/>
  </r>
  <r>
    <x v="23"/>
    <x v="2"/>
    <x v="5"/>
    <s v="2018_5"/>
    <n v="158704.378115581"/>
  </r>
  <r>
    <x v="23"/>
    <x v="2"/>
    <x v="6"/>
    <s v="2018_6"/>
    <n v="158704.378115581"/>
  </r>
  <r>
    <x v="23"/>
    <x v="3"/>
    <x v="7"/>
    <s v="2018_7"/>
    <n v="159706.96569164499"/>
  </r>
  <r>
    <x v="23"/>
    <x v="3"/>
    <x v="8"/>
    <s v="2018_8"/>
    <n v="159706.96569164499"/>
  </r>
  <r>
    <x v="23"/>
    <x v="3"/>
    <x v="9"/>
    <s v="2018_9"/>
    <n v="159706.96569164499"/>
  </r>
  <r>
    <x v="23"/>
    <x v="4"/>
    <x v="10"/>
    <s v="2018_10"/>
    <n v="160596.695972494"/>
  </r>
  <r>
    <x v="23"/>
    <x v="4"/>
    <x v="11"/>
    <s v="2018_11"/>
    <n v="160596.695972494"/>
  </r>
  <r>
    <x v="23"/>
    <x v="4"/>
    <x v="12"/>
    <s v="2018_12"/>
    <n v="160596.695972494"/>
  </r>
  <r>
    <x v="24"/>
    <x v="1"/>
    <x v="1"/>
    <s v="2019_1"/>
    <n v="161529.81167975601"/>
  </r>
  <r>
    <x v="24"/>
    <x v="1"/>
    <x v="2"/>
    <s v="2019_2"/>
    <n v="161529.81167975601"/>
  </r>
  <r>
    <x v="24"/>
    <x v="1"/>
    <x v="3"/>
    <s v="2019_3"/>
    <n v="161529.81167975601"/>
  </r>
  <r>
    <x v="24"/>
    <x v="2"/>
    <x v="4"/>
    <s v="2019_4"/>
    <n v="162450.86262581599"/>
  </r>
  <r>
    <x v="24"/>
    <x v="2"/>
    <x v="5"/>
    <s v="2019_5"/>
    <n v="162450.86262581599"/>
  </r>
  <r>
    <x v="24"/>
    <x v="2"/>
    <x v="6"/>
    <s v="2019_6"/>
    <n v="162450.86262581599"/>
  </r>
  <r>
    <x v="24"/>
    <x v="3"/>
    <x v="7"/>
    <s v="2019_7"/>
    <n v="163351.050854058"/>
  </r>
  <r>
    <x v="24"/>
    <x v="3"/>
    <x v="8"/>
    <s v="2019_8"/>
    <n v="163351.050854058"/>
  </r>
  <r>
    <x v="24"/>
    <x v="3"/>
    <x v="9"/>
    <s v="2019_9"/>
    <n v="163351.050854058"/>
  </r>
  <r>
    <x v="24"/>
    <x v="4"/>
    <x v="10"/>
    <s v="2019_10"/>
    <n v="164244.107043119"/>
  </r>
  <r>
    <x v="24"/>
    <x v="4"/>
    <x v="11"/>
    <s v="2019_11"/>
    <n v="164244.107043119"/>
  </r>
  <r>
    <x v="24"/>
    <x v="4"/>
    <x v="12"/>
    <s v="2019_12"/>
    <n v="164244.107043119"/>
  </r>
  <r>
    <x v="25"/>
    <x v="1"/>
    <x v="1"/>
    <s v="2020_1"/>
    <n v="165179.50045283799"/>
  </r>
  <r>
    <x v="25"/>
    <x v="1"/>
    <x v="2"/>
    <s v="2020_2"/>
    <n v="165179.50045283799"/>
  </r>
  <r>
    <x v="25"/>
    <x v="1"/>
    <x v="3"/>
    <s v="2020_3"/>
    <n v="165179.50045283799"/>
  </r>
  <r>
    <x v="25"/>
    <x v="2"/>
    <x v="4"/>
    <s v="2020_4"/>
    <n v="166100.65247921101"/>
  </r>
  <r>
    <x v="25"/>
    <x v="2"/>
    <x v="5"/>
    <s v="2020_5"/>
    <n v="166100.65247921101"/>
  </r>
  <r>
    <x v="25"/>
    <x v="2"/>
    <x v="6"/>
    <s v="2020_6"/>
    <n v="166100.65247921101"/>
  </r>
  <r>
    <x v="25"/>
    <x v="3"/>
    <x v="7"/>
    <s v="2020_7"/>
    <n v="166975.34980574201"/>
  </r>
  <r>
    <x v="25"/>
    <x v="3"/>
    <x v="8"/>
    <s v="2020_8"/>
    <n v="166975.34980574201"/>
  </r>
  <r>
    <x v="25"/>
    <x v="3"/>
    <x v="9"/>
    <s v="2020_9"/>
    <n v="166975.34980574201"/>
  </r>
  <r>
    <x v="25"/>
    <x v="4"/>
    <x v="10"/>
    <s v="2020_10"/>
    <n v="167822.023307956"/>
  </r>
  <r>
    <x v="25"/>
    <x v="4"/>
    <x v="11"/>
    <s v="2020_11"/>
    <n v="167822.023307956"/>
  </r>
  <r>
    <x v="25"/>
    <x v="4"/>
    <x v="12"/>
    <s v="2020_12"/>
    <n v="167822.023307956"/>
  </r>
  <r>
    <x v="26"/>
    <x v="1"/>
    <x v="1"/>
    <s v="2021_1"/>
    <n v="168709.59592133501"/>
  </r>
  <r>
    <x v="26"/>
    <x v="1"/>
    <x v="2"/>
    <s v="2021_2"/>
    <n v="168709.59592133501"/>
  </r>
  <r>
    <x v="26"/>
    <x v="1"/>
    <x v="3"/>
    <s v="2021_3"/>
    <n v="168709.59592133501"/>
  </r>
  <r>
    <x v="26"/>
    <x v="2"/>
    <x v="4"/>
    <s v="2021_4"/>
    <n v="169609.38351574901"/>
  </r>
  <r>
    <x v="26"/>
    <x v="2"/>
    <x v="5"/>
    <s v="2021_5"/>
    <n v="169609.38351574901"/>
  </r>
  <r>
    <x v="26"/>
    <x v="2"/>
    <x v="6"/>
    <s v="2021_6"/>
    <n v="169609.38351574901"/>
  </r>
  <r>
    <x v="26"/>
    <x v="3"/>
    <x v="7"/>
    <s v="2021_7"/>
    <n v="170524.44756790201"/>
  </r>
  <r>
    <x v="26"/>
    <x v="3"/>
    <x v="8"/>
    <s v="2021_8"/>
    <n v="170524.44756790201"/>
  </r>
  <r>
    <x v="26"/>
    <x v="3"/>
    <x v="9"/>
    <s v="2021_9"/>
    <n v="170524.44756790201"/>
  </r>
  <r>
    <x v="26"/>
    <x v="4"/>
    <x v="10"/>
    <s v="2021_10"/>
    <n v="171420.88054769399"/>
  </r>
  <r>
    <x v="26"/>
    <x v="4"/>
    <x v="11"/>
    <s v="2021_11"/>
    <n v="171420.88054769399"/>
  </r>
  <r>
    <x v="26"/>
    <x v="4"/>
    <x v="12"/>
    <s v="2021_12"/>
    <n v="171420.88054769399"/>
  </r>
  <r>
    <x v="27"/>
    <x v="1"/>
    <x v="1"/>
    <s v="2022_1"/>
    <n v="172337.52575961701"/>
  </r>
  <r>
    <x v="27"/>
    <x v="1"/>
    <x v="2"/>
    <s v="2022_2"/>
    <n v="172337.52575961701"/>
  </r>
  <r>
    <x v="27"/>
    <x v="1"/>
    <x v="3"/>
    <s v="2022_3"/>
    <n v="172337.52575961701"/>
  </r>
  <r>
    <x v="27"/>
    <x v="2"/>
    <x v="4"/>
    <s v="2022_4"/>
    <n v="173275.603048366"/>
  </r>
  <r>
    <x v="27"/>
    <x v="2"/>
    <x v="5"/>
    <s v="2022_5"/>
    <n v="173275.603048366"/>
  </r>
  <r>
    <x v="27"/>
    <x v="2"/>
    <x v="6"/>
    <s v="2022_6"/>
    <n v="173275.603048366"/>
  </r>
  <r>
    <x v="27"/>
    <x v="3"/>
    <x v="7"/>
    <s v="2022_7"/>
    <n v="174215.39310101801"/>
  </r>
  <r>
    <x v="27"/>
    <x v="3"/>
    <x v="8"/>
    <s v="2022_8"/>
    <n v="174215.39310101801"/>
  </r>
  <r>
    <x v="27"/>
    <x v="3"/>
    <x v="9"/>
    <s v="2022_9"/>
    <n v="174215.39310101801"/>
  </r>
  <r>
    <x v="27"/>
    <x v="4"/>
    <x v="10"/>
    <s v="2022_10"/>
    <n v="175120.47178818801"/>
  </r>
  <r>
    <x v="27"/>
    <x v="4"/>
    <x v="11"/>
    <s v="2022_11"/>
    <n v="175120.47178818801"/>
  </r>
  <r>
    <x v="27"/>
    <x v="4"/>
    <x v="12"/>
    <s v="2022_12"/>
    <n v="175120.47178818801"/>
  </r>
  <r>
    <x v="28"/>
    <x v="1"/>
    <x v="1"/>
    <s v="2023_1"/>
    <n v="176035.32961362001"/>
  </r>
  <r>
    <x v="28"/>
    <x v="1"/>
    <x v="2"/>
    <s v="2023_2"/>
    <n v="176035.32961362001"/>
  </r>
  <r>
    <x v="28"/>
    <x v="1"/>
    <x v="3"/>
    <s v="2023_3"/>
    <n v="176035.32961362001"/>
  </r>
  <r>
    <x v="28"/>
    <x v="2"/>
    <x v="4"/>
    <s v="2023_4"/>
    <n v="176964.13954827099"/>
  </r>
  <r>
    <x v="28"/>
    <x v="2"/>
    <x v="5"/>
    <s v="2023_5"/>
    <n v="176964.13954827099"/>
  </r>
  <r>
    <x v="28"/>
    <x v="2"/>
    <x v="6"/>
    <s v="2023_6"/>
    <n v="176964.13954827099"/>
  </r>
  <r>
    <x v="28"/>
    <x v="3"/>
    <x v="7"/>
    <s v="2023_7"/>
    <n v="177911.60346343499"/>
  </r>
  <r>
    <x v="28"/>
    <x v="3"/>
    <x v="8"/>
    <s v="2023_8"/>
    <n v="177911.60346343499"/>
  </r>
  <r>
    <x v="28"/>
    <x v="3"/>
    <x v="9"/>
    <s v="2023_9"/>
    <n v="177911.60346343499"/>
  </r>
  <r>
    <x v="28"/>
    <x v="4"/>
    <x v="10"/>
    <s v="2023_10"/>
    <n v="178839.49151854901"/>
  </r>
  <r>
    <x v="28"/>
    <x v="4"/>
    <x v="11"/>
    <s v="2023_11"/>
    <n v="178839.49151854901"/>
  </r>
  <r>
    <x v="28"/>
    <x v="4"/>
    <x v="12"/>
    <s v="2023_12"/>
    <n v="178839.49151854901"/>
  </r>
  <r>
    <x v="29"/>
    <x v="1"/>
    <x v="1"/>
    <s v="2024_1"/>
    <n v="179792.96212303199"/>
  </r>
  <r>
    <x v="29"/>
    <x v="1"/>
    <x v="2"/>
    <s v="2024_2"/>
    <n v="179792.96212303199"/>
  </r>
  <r>
    <x v="29"/>
    <x v="1"/>
    <x v="3"/>
    <s v="2024_3"/>
    <n v="179792.96212303199"/>
  </r>
  <r>
    <x v="29"/>
    <x v="2"/>
    <x v="4"/>
    <s v="2024_4"/>
    <n v="180773.699072644"/>
  </r>
  <r>
    <x v="29"/>
    <x v="2"/>
    <x v="5"/>
    <s v="2024_5"/>
    <n v="180773.699072644"/>
  </r>
  <r>
    <x v="29"/>
    <x v="2"/>
    <x v="6"/>
    <s v="2024_6"/>
    <n v="180773.699072644"/>
  </r>
  <r>
    <x v="29"/>
    <x v="3"/>
    <x v="7"/>
    <s v="2024_7"/>
    <n v="181783.481732824"/>
  </r>
  <r>
    <x v="29"/>
    <x v="3"/>
    <x v="8"/>
    <s v="2024_8"/>
    <n v="181783.481732824"/>
  </r>
  <r>
    <x v="29"/>
    <x v="3"/>
    <x v="9"/>
    <s v="2024_9"/>
    <n v="181783.481732824"/>
  </r>
  <r>
    <x v="29"/>
    <x v="4"/>
    <x v="10"/>
    <s v="2024_10"/>
    <n v="182761.8239283"/>
  </r>
  <r>
    <x v="29"/>
    <x v="4"/>
    <x v="11"/>
    <s v="2024_11"/>
    <n v="182761.8239283"/>
  </r>
  <r>
    <x v="29"/>
    <x v="4"/>
    <x v="12"/>
    <s v="2024_12"/>
    <n v="182761.8239283"/>
  </r>
  <r>
    <x v="30"/>
    <x v="1"/>
    <x v="1"/>
    <s v="2025_1"/>
    <n v="183780.13221128"/>
  </r>
  <r>
    <x v="30"/>
    <x v="1"/>
    <x v="2"/>
    <s v="2025_2"/>
    <n v="183780.13221128"/>
  </r>
  <r>
    <x v="30"/>
    <x v="1"/>
    <x v="3"/>
    <s v="2025_3"/>
    <n v="183780.13221128"/>
  </r>
  <r>
    <x v="30"/>
    <x v="2"/>
    <x v="4"/>
    <s v="2025_4"/>
    <n v="184816.40179236999"/>
  </r>
  <r>
    <x v="30"/>
    <x v="2"/>
    <x v="5"/>
    <s v="2025_5"/>
    <n v="184816.40179236999"/>
  </r>
  <r>
    <x v="30"/>
    <x v="2"/>
    <x v="6"/>
    <s v="2025_6"/>
    <n v="184816.40179236999"/>
  </r>
  <r>
    <x v="30"/>
    <x v="3"/>
    <x v="7"/>
    <s v="2025_7"/>
    <n v="185881.854309063"/>
  </r>
  <r>
    <x v="30"/>
    <x v="3"/>
    <x v="8"/>
    <s v="2025_8"/>
    <n v="185881.854309063"/>
  </r>
  <r>
    <x v="30"/>
    <x v="3"/>
    <x v="9"/>
    <s v="2025_9"/>
    <n v="185881.854309063"/>
  </r>
  <r>
    <x v="30"/>
    <x v="4"/>
    <x v="10"/>
    <s v="2025_10"/>
    <n v="186903.36865506001"/>
  </r>
  <r>
    <x v="30"/>
    <x v="4"/>
    <x v="11"/>
    <s v="2025_11"/>
    <n v="186903.36865506001"/>
  </r>
  <r>
    <x v="30"/>
    <x v="4"/>
    <x v="12"/>
    <s v="2025_12"/>
    <n v="186903.36865506001"/>
  </r>
  <r>
    <x v="31"/>
    <x v="1"/>
    <x v="1"/>
    <s v="2026_1"/>
    <n v="187934.48143471201"/>
  </r>
  <r>
    <x v="31"/>
    <x v="1"/>
    <x v="2"/>
    <s v="2026_2"/>
    <n v="187934.48143471201"/>
  </r>
  <r>
    <x v="31"/>
    <x v="1"/>
    <x v="3"/>
    <s v="2026_3"/>
    <n v="187934.48143471201"/>
  </r>
  <r>
    <x v="31"/>
    <x v="2"/>
    <x v="4"/>
    <s v="2026_4"/>
    <n v="188963.02524375301"/>
  </r>
  <r>
    <x v="31"/>
    <x v="2"/>
    <x v="5"/>
    <s v="2026_5"/>
    <n v="188963.02524375301"/>
  </r>
  <r>
    <x v="31"/>
    <x v="2"/>
    <x v="6"/>
    <s v="2026_6"/>
    <n v="188963.02524375301"/>
  </r>
  <r>
    <x v="31"/>
    <x v="3"/>
    <x v="7"/>
    <s v="2026_7"/>
    <n v="190029.30875282499"/>
  </r>
  <r>
    <x v="31"/>
    <x v="3"/>
    <x v="8"/>
    <s v="2026_8"/>
    <n v="190029.30875282499"/>
  </r>
  <r>
    <x v="31"/>
    <x v="3"/>
    <x v="9"/>
    <s v="2026_9"/>
    <n v="190029.30875282499"/>
  </r>
  <r>
    <x v="31"/>
    <x v="4"/>
    <x v="10"/>
    <s v="2026_10"/>
    <n v="191050.55589567599"/>
  </r>
  <r>
    <x v="31"/>
    <x v="4"/>
    <x v="11"/>
    <s v="2026_11"/>
    <n v="191050.55589567599"/>
  </r>
  <r>
    <x v="31"/>
    <x v="4"/>
    <x v="12"/>
    <s v="2026_12"/>
    <n v="191050.55589567599"/>
  </r>
  <r>
    <x v="32"/>
    <x v="1"/>
    <x v="1"/>
    <s v="2027_1"/>
    <n v="192080.70186255599"/>
  </r>
  <r>
    <x v="32"/>
    <x v="1"/>
    <x v="2"/>
    <s v="2027_2"/>
    <n v="192080.70186255599"/>
  </r>
  <r>
    <x v="32"/>
    <x v="1"/>
    <x v="3"/>
    <s v="2027_3"/>
    <n v="192080.70186255599"/>
  </r>
  <r>
    <x v="32"/>
    <x v="2"/>
    <x v="4"/>
    <s v="2027_4"/>
    <n v="193104.70903906599"/>
  </r>
  <r>
    <x v="32"/>
    <x v="2"/>
    <x v="5"/>
    <s v="2027_5"/>
    <n v="193104.70903906599"/>
  </r>
  <r>
    <x v="32"/>
    <x v="2"/>
    <x v="6"/>
    <s v="2027_6"/>
    <n v="193104.70903906599"/>
  </r>
  <r>
    <x v="32"/>
    <x v="3"/>
    <x v="7"/>
    <s v="2027_7"/>
    <n v="194223.82225502099"/>
  </r>
  <r>
    <x v="32"/>
    <x v="3"/>
    <x v="8"/>
    <s v="2027_8"/>
    <n v="194223.82225502099"/>
  </r>
  <r>
    <x v="32"/>
    <x v="3"/>
    <x v="9"/>
    <s v="2027_9"/>
    <n v="194223.82225502099"/>
  </r>
  <r>
    <x v="32"/>
    <x v="4"/>
    <x v="10"/>
    <s v="2027_10"/>
    <n v="195256.82140360799"/>
  </r>
  <r>
    <x v="32"/>
    <x v="4"/>
    <x v="11"/>
    <s v="2027_11"/>
    <n v="195256.82140360799"/>
  </r>
  <r>
    <x v="32"/>
    <x v="4"/>
    <x v="12"/>
    <s v="2027_12"/>
    <n v="195256.82140360799"/>
  </r>
  <r>
    <x v="33"/>
    <x v="1"/>
    <x v="1"/>
    <s v="2028_1"/>
    <n v="196312.754498564"/>
  </r>
  <r>
    <x v="33"/>
    <x v="1"/>
    <x v="2"/>
    <s v="2028_2"/>
    <n v="196312.754498564"/>
  </r>
  <r>
    <x v="33"/>
    <x v="1"/>
    <x v="3"/>
    <s v="2028_3"/>
    <n v="196312.754498564"/>
  </r>
  <r>
    <x v="33"/>
    <x v="2"/>
    <x v="4"/>
    <s v="2028_4"/>
    <n v="197368.158497297"/>
  </r>
  <r>
    <x v="33"/>
    <x v="2"/>
    <x v="5"/>
    <s v="2028_5"/>
    <n v="197368.158497297"/>
  </r>
  <r>
    <x v="33"/>
    <x v="2"/>
    <x v="6"/>
    <s v="2028_6"/>
    <n v="197368.158497297"/>
  </r>
  <r>
    <x v="33"/>
    <x v="3"/>
    <x v="7"/>
    <s v="2028_7"/>
    <n v="198539.577342089"/>
  </r>
  <r>
    <x v="33"/>
    <x v="3"/>
    <x v="8"/>
    <s v="2028_8"/>
    <n v="198539.577342089"/>
  </r>
  <r>
    <x v="33"/>
    <x v="3"/>
    <x v="9"/>
    <s v="2028_9"/>
    <n v="198539.577342089"/>
  </r>
  <r>
    <x v="33"/>
    <x v="4"/>
    <x v="10"/>
    <s v="2028_10"/>
    <n v="199627.81693589099"/>
  </r>
  <r>
    <x v="33"/>
    <x v="4"/>
    <x v="11"/>
    <s v="2028_11"/>
    <n v="199627.81693589099"/>
  </r>
  <r>
    <x v="33"/>
    <x v="4"/>
    <x v="12"/>
    <s v="2028_12"/>
    <n v="199627.81693589099"/>
  </r>
  <r>
    <x v="34"/>
    <x v="1"/>
    <x v="1"/>
    <s v="2029_1"/>
    <n v="200734.91461940101"/>
  </r>
  <r>
    <x v="34"/>
    <x v="1"/>
    <x v="2"/>
    <s v="2029_2"/>
    <n v="200734.91461940101"/>
  </r>
  <r>
    <x v="34"/>
    <x v="1"/>
    <x v="3"/>
    <s v="2029_3"/>
    <n v="200734.91461940101"/>
  </r>
  <r>
    <x v="34"/>
    <x v="2"/>
    <x v="4"/>
    <s v="2029_4"/>
    <n v="201861.977527248"/>
  </r>
  <r>
    <x v="34"/>
    <x v="2"/>
    <x v="5"/>
    <s v="2029_5"/>
    <n v="201861.977527248"/>
  </r>
  <r>
    <x v="34"/>
    <x v="2"/>
    <x v="6"/>
    <s v="2029_6"/>
    <n v="201861.977527248"/>
  </r>
  <r>
    <x v="34"/>
    <x v="3"/>
    <x v="7"/>
    <s v="2029_7"/>
    <n v="203118.13828368901"/>
  </r>
  <r>
    <x v="34"/>
    <x v="3"/>
    <x v="8"/>
    <s v="2029_8"/>
    <n v="203118.13828368901"/>
  </r>
  <r>
    <x v="34"/>
    <x v="3"/>
    <x v="9"/>
    <s v="2029_9"/>
    <n v="203118.13828368901"/>
  </r>
  <r>
    <x v="34"/>
    <x v="4"/>
    <x v="10"/>
    <s v="2029_10"/>
    <n v="204273.34127132699"/>
  </r>
  <r>
    <x v="34"/>
    <x v="4"/>
    <x v="11"/>
    <s v="2029_11"/>
    <n v="204273.34127132699"/>
  </r>
  <r>
    <x v="34"/>
    <x v="4"/>
    <x v="12"/>
    <s v="2029_12"/>
    <n v="204273.34127132699"/>
  </r>
  <r>
    <x v="35"/>
    <x v="1"/>
    <x v="1"/>
    <s v="2030_1"/>
    <n v="205491.43713285"/>
  </r>
  <r>
    <x v="35"/>
    <x v="1"/>
    <x v="2"/>
    <s v="2030_2"/>
    <n v="205491.43713285"/>
  </r>
  <r>
    <x v="35"/>
    <x v="1"/>
    <x v="3"/>
    <s v="2030_3"/>
    <n v="205491.43713285"/>
  </r>
  <r>
    <x v="35"/>
    <x v="2"/>
    <x v="4"/>
    <s v="2030_4"/>
    <n v="206708.40645452801"/>
  </r>
  <r>
    <x v="35"/>
    <x v="2"/>
    <x v="5"/>
    <s v="2030_5"/>
    <n v="206708.40645452801"/>
  </r>
  <r>
    <x v="35"/>
    <x v="2"/>
    <x v="6"/>
    <s v="2030_6"/>
    <n v="206708.40645452801"/>
  </r>
  <r>
    <x v="35"/>
    <x v="3"/>
    <x v="7"/>
    <s v="2030_7"/>
    <n v="207989.31718725699"/>
  </r>
  <r>
    <x v="35"/>
    <x v="3"/>
    <x v="8"/>
    <s v="2030_8"/>
    <n v="207989.31718725699"/>
  </r>
  <r>
    <x v="35"/>
    <x v="3"/>
    <x v="9"/>
    <s v="2030_9"/>
    <n v="207989.31718725699"/>
  </r>
  <r>
    <x v="35"/>
    <x v="4"/>
    <x v="10"/>
    <s v="2030_10"/>
    <n v="209155.170297668"/>
  </r>
  <r>
    <x v="35"/>
    <x v="4"/>
    <x v="11"/>
    <s v="2030_11"/>
    <n v="209155.170297668"/>
  </r>
  <r>
    <x v="35"/>
    <x v="4"/>
    <x v="12"/>
    <s v="2030_12"/>
    <n v="209155.170297668"/>
  </r>
  <r>
    <x v="36"/>
    <x v="1"/>
    <x v="1"/>
    <s v="2031_1"/>
    <n v="210358.718240079"/>
  </r>
  <r>
    <x v="36"/>
    <x v="1"/>
    <x v="2"/>
    <s v="2031_2"/>
    <n v="210358.718240079"/>
  </r>
  <r>
    <x v="36"/>
    <x v="1"/>
    <x v="3"/>
    <s v="2031_3"/>
    <n v="210358.718240079"/>
  </r>
  <r>
    <x v="36"/>
    <x v="2"/>
    <x v="4"/>
    <s v="2031_4"/>
    <n v="211527.553060921"/>
  </r>
  <r>
    <x v="36"/>
    <x v="2"/>
    <x v="5"/>
    <s v="2031_5"/>
    <n v="211527.553060921"/>
  </r>
  <r>
    <x v="36"/>
    <x v="2"/>
    <x v="6"/>
    <s v="2031_6"/>
    <n v="211527.553060921"/>
  </r>
  <r>
    <x v="36"/>
    <x v="3"/>
    <x v="7"/>
    <s v="2031_7"/>
    <n v="212841.54575976299"/>
  </r>
  <r>
    <x v="36"/>
    <x v="3"/>
    <x v="8"/>
    <s v="2031_8"/>
    <n v="212841.54575976299"/>
  </r>
  <r>
    <x v="36"/>
    <x v="3"/>
    <x v="9"/>
    <s v="2031_9"/>
    <n v="212841.54575976299"/>
  </r>
  <r>
    <x v="36"/>
    <x v="4"/>
    <x v="10"/>
    <s v="2031_10"/>
    <n v="214042.29510737001"/>
  </r>
  <r>
    <x v="36"/>
    <x v="4"/>
    <x v="11"/>
    <s v="2031_11"/>
    <n v="214042.29510737001"/>
  </r>
  <r>
    <x v="36"/>
    <x v="4"/>
    <x v="12"/>
    <s v="2031_12"/>
    <n v="214042.29510737001"/>
  </r>
  <r>
    <x v="37"/>
    <x v="1"/>
    <x v="1"/>
    <s v="2032_1"/>
    <n v="215247.70683133299"/>
  </r>
  <r>
    <x v="37"/>
    <x v="1"/>
    <x v="2"/>
    <s v="2032_2"/>
    <n v="215247.70683133299"/>
  </r>
  <r>
    <x v="37"/>
    <x v="1"/>
    <x v="3"/>
    <s v="2032_3"/>
    <n v="215247.70683133299"/>
  </r>
  <r>
    <x v="37"/>
    <x v="2"/>
    <x v="4"/>
    <s v="2032_4"/>
    <n v="216412.16435804401"/>
  </r>
  <r>
    <x v="37"/>
    <x v="2"/>
    <x v="5"/>
    <s v="2032_5"/>
    <n v="216412.16435804401"/>
  </r>
  <r>
    <x v="37"/>
    <x v="2"/>
    <x v="6"/>
    <s v="2032_6"/>
    <n v="216412.16435804401"/>
  </r>
  <r>
    <x v="37"/>
    <x v="3"/>
    <x v="7"/>
    <s v="2032_7"/>
    <n v="217747.73975943099"/>
  </r>
  <r>
    <x v="37"/>
    <x v="3"/>
    <x v="8"/>
    <s v="2032_8"/>
    <n v="217747.73975943099"/>
  </r>
  <r>
    <x v="37"/>
    <x v="3"/>
    <x v="9"/>
    <s v="2032_9"/>
    <n v="217747.73975943099"/>
  </r>
  <r>
    <x v="37"/>
    <x v="4"/>
    <x v="10"/>
    <s v="2032_10"/>
    <n v="218985.81578975599"/>
  </r>
  <r>
    <x v="37"/>
    <x v="4"/>
    <x v="11"/>
    <s v="2032_11"/>
    <n v="218985.81578975599"/>
  </r>
  <r>
    <x v="37"/>
    <x v="4"/>
    <x v="12"/>
    <s v="2032_12"/>
    <n v="218985.81578975599"/>
  </r>
  <r>
    <x v="38"/>
    <x v="1"/>
    <x v="1"/>
    <s v="2033_1"/>
    <n v="220244.625523906"/>
  </r>
  <r>
    <x v="38"/>
    <x v="1"/>
    <x v="2"/>
    <s v="2033_2"/>
    <n v="220244.625523906"/>
  </r>
  <r>
    <x v="38"/>
    <x v="1"/>
    <x v="3"/>
    <s v="2033_3"/>
    <n v="220244.625523906"/>
  </r>
  <r>
    <x v="38"/>
    <x v="2"/>
    <x v="4"/>
    <s v="2033_4"/>
    <n v="221460.68962381"/>
  </r>
  <r>
    <x v="38"/>
    <x v="2"/>
    <x v="5"/>
    <s v="2033_5"/>
    <n v="221460.68962381"/>
  </r>
  <r>
    <x v="38"/>
    <x v="2"/>
    <x v="6"/>
    <s v="2033_6"/>
    <n v="221460.68962381"/>
  </r>
  <r>
    <x v="38"/>
    <x v="3"/>
    <x v="7"/>
    <s v="2033_7"/>
    <n v="222900.220918404"/>
  </r>
  <r>
    <x v="38"/>
    <x v="3"/>
    <x v="8"/>
    <s v="2033_8"/>
    <n v="222900.220918404"/>
  </r>
  <r>
    <x v="38"/>
    <x v="3"/>
    <x v="9"/>
    <s v="2033_9"/>
    <n v="222900.220918404"/>
  </r>
  <r>
    <x v="38"/>
    <x v="4"/>
    <x v="10"/>
    <s v="2033_10"/>
    <n v="224228.32396531699"/>
  </r>
  <r>
    <x v="38"/>
    <x v="4"/>
    <x v="11"/>
    <s v="2033_11"/>
    <n v="224228.32396531699"/>
  </r>
  <r>
    <x v="38"/>
    <x v="4"/>
    <x v="12"/>
    <s v="2033_12"/>
    <n v="224228.32396531699"/>
  </r>
  <r>
    <x v="39"/>
    <x v="1"/>
    <x v="1"/>
    <s v="2034_1"/>
    <n v="225550.661496591"/>
  </r>
  <r>
    <x v="39"/>
    <x v="1"/>
    <x v="2"/>
    <s v="2034_2"/>
    <n v="225550.661496591"/>
  </r>
  <r>
    <x v="39"/>
    <x v="1"/>
    <x v="3"/>
    <s v="2034_3"/>
    <n v="225550.661496591"/>
  </r>
  <r>
    <x v="39"/>
    <x v="2"/>
    <x v="4"/>
    <s v="2034_4"/>
    <n v="226817.07948768101"/>
  </r>
  <r>
    <x v="39"/>
    <x v="2"/>
    <x v="5"/>
    <s v="2034_5"/>
    <n v="226817.07948768101"/>
  </r>
  <r>
    <x v="39"/>
    <x v="2"/>
    <x v="6"/>
    <s v="2034_6"/>
    <n v="226817.07948768101"/>
  </r>
  <r>
    <x v="39"/>
    <x v="3"/>
    <x v="7"/>
    <s v="2034_7"/>
    <n v="228267.783114349"/>
  </r>
  <r>
    <x v="39"/>
    <x v="3"/>
    <x v="8"/>
    <s v="2034_8"/>
    <n v="228267.783114349"/>
  </r>
  <r>
    <x v="39"/>
    <x v="3"/>
    <x v="9"/>
    <s v="2034_9"/>
    <n v="228267.783114349"/>
  </r>
  <r>
    <x v="39"/>
    <x v="4"/>
    <x v="10"/>
    <s v="2034_10"/>
    <n v="229611.165723666"/>
  </r>
  <r>
    <x v="39"/>
    <x v="4"/>
    <x v="11"/>
    <s v="2034_11"/>
    <n v="229611.165723666"/>
  </r>
  <r>
    <x v="39"/>
    <x v="4"/>
    <x v="12"/>
    <s v="2034_12"/>
    <n v="229611.165723666"/>
  </r>
  <r>
    <x v="40"/>
    <x v="1"/>
    <x v="1"/>
    <s v="2035_1"/>
    <n v="230956.15567320801"/>
  </r>
  <r>
    <x v="40"/>
    <x v="1"/>
    <x v="2"/>
    <s v="2035_2"/>
    <n v="230956.15567320801"/>
  </r>
  <r>
    <x v="40"/>
    <x v="1"/>
    <x v="3"/>
    <s v="2035_3"/>
    <n v="230956.15567320801"/>
  </r>
  <r>
    <x v="40"/>
    <x v="2"/>
    <x v="4"/>
    <s v="2035_4"/>
    <n v="232222.66650468"/>
  </r>
  <r>
    <x v="40"/>
    <x v="2"/>
    <x v="5"/>
    <s v="2035_5"/>
    <n v="232222.66650468"/>
  </r>
  <r>
    <x v="40"/>
    <x v="2"/>
    <x v="6"/>
    <s v="2035_6"/>
    <n v="232222.66650468"/>
  </r>
  <r>
    <x v="40"/>
    <x v="3"/>
    <x v="7"/>
    <s v="2035_7"/>
    <n v="233726.629249702"/>
  </r>
  <r>
    <x v="40"/>
    <x v="3"/>
    <x v="8"/>
    <s v="2035_8"/>
    <n v="233726.629249702"/>
  </r>
  <r>
    <x v="40"/>
    <x v="3"/>
    <x v="9"/>
    <s v="2035_9"/>
    <n v="233726.629249702"/>
  </r>
  <r>
    <x v="40"/>
    <x v="4"/>
    <x v="10"/>
    <s v="2035_10"/>
    <n v="235099.408968242"/>
  </r>
  <r>
    <x v="40"/>
    <x v="4"/>
    <x v="11"/>
    <s v="2035_11"/>
    <n v="235099.408968242"/>
  </r>
  <r>
    <x v="40"/>
    <x v="4"/>
    <x v="12"/>
    <s v="2035_12"/>
    <n v="235099.408968242"/>
  </r>
  <r>
    <x v="41"/>
    <x v="1"/>
    <x v="1"/>
    <s v="2036_1"/>
    <n v="236501.36328540099"/>
  </r>
  <r>
    <x v="41"/>
    <x v="1"/>
    <x v="2"/>
    <s v="2036_2"/>
    <n v="236501.36328540099"/>
  </r>
  <r>
    <x v="41"/>
    <x v="1"/>
    <x v="3"/>
    <s v="2036_3"/>
    <n v="236501.36328540099"/>
  </r>
  <r>
    <x v="41"/>
    <x v="2"/>
    <x v="4"/>
    <s v="2036_4"/>
    <n v="237808.00301518699"/>
  </r>
  <r>
    <x v="41"/>
    <x v="2"/>
    <x v="5"/>
    <s v="2036_5"/>
    <n v="237808.00301518699"/>
  </r>
  <r>
    <x v="41"/>
    <x v="2"/>
    <x v="6"/>
    <s v="2036_6"/>
    <n v="237808.00301518699"/>
  </r>
  <r>
    <x v="41"/>
    <x v="3"/>
    <x v="7"/>
    <s v="2036_7"/>
    <n v="239364.02766884299"/>
  </r>
  <r>
    <x v="41"/>
    <x v="3"/>
    <x v="8"/>
    <s v="2036_8"/>
    <n v="239364.02766884299"/>
  </r>
  <r>
    <x v="41"/>
    <x v="3"/>
    <x v="9"/>
    <s v="2036_9"/>
    <n v="239364.02766884299"/>
  </r>
  <r>
    <x v="41"/>
    <x v="4"/>
    <x v="10"/>
    <s v="2036_10"/>
    <n v="240771.94614743799"/>
  </r>
  <r>
    <x v="41"/>
    <x v="4"/>
    <x v="11"/>
    <s v="2036_11"/>
    <n v="240771.94614743799"/>
  </r>
  <r>
    <x v="41"/>
    <x v="4"/>
    <x v="12"/>
    <s v="2036_12"/>
    <n v="240771.94614743799"/>
  </r>
  <r>
    <x v="42"/>
    <x v="1"/>
    <x v="1"/>
    <s v="2037_1"/>
    <n v="242217.196039826"/>
  </r>
  <r>
    <x v="42"/>
    <x v="1"/>
    <x v="2"/>
    <s v="2037_2"/>
    <n v="242217.196039826"/>
  </r>
  <r>
    <x v="42"/>
    <x v="1"/>
    <x v="3"/>
    <s v="2037_3"/>
    <n v="242217.196039826"/>
  </r>
  <r>
    <x v="42"/>
    <x v="2"/>
    <x v="4"/>
    <s v="2037_4"/>
    <n v="243517.773051072"/>
  </r>
  <r>
    <x v="42"/>
    <x v="2"/>
    <x v="5"/>
    <s v="2037_5"/>
    <n v="243517.773051072"/>
  </r>
  <r>
    <x v="42"/>
    <x v="2"/>
    <x v="6"/>
    <s v="2037_6"/>
    <n v="243517.773051072"/>
  </r>
  <r>
    <x v="42"/>
    <x v="3"/>
    <x v="7"/>
    <s v="2037_7"/>
    <n v="245132.03023918299"/>
  </r>
  <r>
    <x v="42"/>
    <x v="3"/>
    <x v="8"/>
    <s v="2037_8"/>
    <n v="245132.03023918299"/>
  </r>
  <r>
    <x v="42"/>
    <x v="3"/>
    <x v="9"/>
    <s v="2037_9"/>
    <n v="245132.03023918299"/>
  </r>
  <r>
    <x v="42"/>
    <x v="4"/>
    <x v="10"/>
    <s v="2037_10"/>
    <n v="246542.57824191099"/>
  </r>
  <r>
    <x v="42"/>
    <x v="4"/>
    <x v="11"/>
    <s v="2037_11"/>
    <n v="246542.57824191099"/>
  </r>
  <r>
    <x v="42"/>
    <x v="4"/>
    <x v="12"/>
    <s v="2037_12"/>
    <n v="246542.57824191099"/>
  </r>
  <r>
    <x v="43"/>
    <x v="1"/>
    <x v="1"/>
    <s v="2038_1"/>
    <n v="248069.70046773399"/>
  </r>
  <r>
    <x v="43"/>
    <x v="1"/>
    <x v="2"/>
    <s v="2038_2"/>
    <n v="248069.70046773399"/>
  </r>
  <r>
    <x v="43"/>
    <x v="1"/>
    <x v="3"/>
    <s v="2038_3"/>
    <n v="248069.70046773399"/>
  </r>
  <r>
    <x v="43"/>
    <x v="2"/>
    <x v="4"/>
    <s v="2038_4"/>
    <n v="249396.432854655"/>
  </r>
  <r>
    <x v="43"/>
    <x v="2"/>
    <x v="5"/>
    <s v="2038_5"/>
    <n v="249396.432854655"/>
  </r>
  <r>
    <x v="43"/>
    <x v="2"/>
    <x v="6"/>
    <s v="2038_6"/>
    <n v="249396.432854655"/>
  </r>
  <r>
    <x v="43"/>
    <x v="3"/>
    <x v="7"/>
    <s v="2038_7"/>
    <n v="251067.29651326401"/>
  </r>
  <r>
    <x v="43"/>
    <x v="3"/>
    <x v="8"/>
    <s v="2038_8"/>
    <n v="251067.29651326401"/>
  </r>
  <r>
    <x v="43"/>
    <x v="3"/>
    <x v="9"/>
    <s v="2038_9"/>
    <n v="251067.29651326401"/>
  </r>
  <r>
    <x v="43"/>
    <x v="4"/>
    <x v="10"/>
    <s v="2038_10"/>
    <n v="252498.620628818"/>
  </r>
  <r>
    <x v="43"/>
    <x v="4"/>
    <x v="11"/>
    <s v="2038_11"/>
    <n v="252498.620628818"/>
  </r>
  <r>
    <x v="43"/>
    <x v="4"/>
    <x v="12"/>
    <s v="2038_12"/>
    <n v="252498.620628818"/>
  </r>
  <r>
    <x v="44"/>
    <x v="1"/>
    <x v="1"/>
    <s v="2039_1"/>
    <m/>
  </r>
  <r>
    <x v="44"/>
    <x v="1"/>
    <x v="2"/>
    <s v="2039_2"/>
    <m/>
  </r>
  <r>
    <x v="44"/>
    <x v="1"/>
    <x v="3"/>
    <s v="2039_3"/>
    <m/>
  </r>
  <r>
    <x v="44"/>
    <x v="2"/>
    <x v="4"/>
    <s v="2039_4"/>
    <m/>
  </r>
  <r>
    <x v="44"/>
    <x v="2"/>
    <x v="5"/>
    <s v="2039_5"/>
    <m/>
  </r>
  <r>
    <x v="44"/>
    <x v="2"/>
    <x v="6"/>
    <s v="2039_6"/>
    <m/>
  </r>
  <r>
    <x v="44"/>
    <x v="3"/>
    <x v="7"/>
    <s v="2039_7"/>
    <m/>
  </r>
  <r>
    <x v="44"/>
    <x v="3"/>
    <x v="8"/>
    <s v="2039_8"/>
    <m/>
  </r>
  <r>
    <x v="44"/>
    <x v="3"/>
    <x v="9"/>
    <s v="2039_9"/>
    <m/>
  </r>
  <r>
    <x v="44"/>
    <x v="4"/>
    <x v="10"/>
    <s v="2039_10"/>
    <m/>
  </r>
  <r>
    <x v="44"/>
    <x v="4"/>
    <x v="11"/>
    <s v="2039_11"/>
    <m/>
  </r>
  <r>
    <x v="44"/>
    <x v="4"/>
    <x v="12"/>
    <s v="2039_12"/>
    <m/>
  </r>
  <r>
    <x v="45"/>
    <x v="1"/>
    <x v="1"/>
    <s v="2040_1"/>
    <m/>
  </r>
  <r>
    <x v="45"/>
    <x v="1"/>
    <x v="2"/>
    <s v="2040_2"/>
    <m/>
  </r>
  <r>
    <x v="45"/>
    <x v="1"/>
    <x v="3"/>
    <s v="2040_3"/>
    <m/>
  </r>
  <r>
    <x v="45"/>
    <x v="2"/>
    <x v="4"/>
    <s v="2040_4"/>
    <m/>
  </r>
  <r>
    <x v="45"/>
    <x v="2"/>
    <x v="5"/>
    <s v="2040_5"/>
    <m/>
  </r>
  <r>
    <x v="45"/>
    <x v="2"/>
    <x v="6"/>
    <s v="2040_6"/>
    <m/>
  </r>
  <r>
    <x v="45"/>
    <x v="3"/>
    <x v="7"/>
    <s v="2040_7"/>
    <m/>
  </r>
  <r>
    <x v="45"/>
    <x v="3"/>
    <x v="8"/>
    <s v="2040_8"/>
    <m/>
  </r>
  <r>
    <x v="45"/>
    <x v="3"/>
    <x v="9"/>
    <s v="2040_9"/>
    <m/>
  </r>
  <r>
    <x v="45"/>
    <x v="4"/>
    <x v="10"/>
    <s v="2040_10"/>
    <m/>
  </r>
  <r>
    <x v="45"/>
    <x v="4"/>
    <x v="11"/>
    <s v="2040_11"/>
    <m/>
  </r>
  <r>
    <x v="45"/>
    <x v="4"/>
    <x v="12"/>
    <s v="2040_12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23">
  <r>
    <x v="0"/>
    <x v="0"/>
    <n v="3314.8875346260393"/>
  </r>
  <r>
    <x v="0"/>
    <x v="1"/>
    <n v="2541.9792672536209"/>
  </r>
  <r>
    <x v="0"/>
    <x v="2"/>
    <n v="2147.3486186271716"/>
  </r>
  <r>
    <x v="0"/>
    <x v="3"/>
    <n v="1943.3804960541147"/>
  </r>
  <r>
    <x v="0"/>
    <x v="4"/>
    <n v="1598.3108603667135"/>
  </r>
  <r>
    <x v="0"/>
    <x v="5"/>
    <n v="1640.9393511988717"/>
  </r>
  <r>
    <x v="0"/>
    <x v="6"/>
    <n v="1772.1270376616076"/>
  </r>
  <r>
    <x v="0"/>
    <x v="7"/>
    <n v="1823.3131026659105"/>
  </r>
  <r>
    <x v="0"/>
    <x v="8"/>
    <n v="1836.8056737588652"/>
  </r>
  <r>
    <x v="0"/>
    <x v="9"/>
    <n v="1619.2166712669059"/>
  </r>
  <r>
    <x v="0"/>
    <x v="10"/>
    <n v="1712.5829971181554"/>
  </r>
  <r>
    <x v="0"/>
    <x v="11"/>
    <n v="2032.0857380688121"/>
  </r>
  <r>
    <x v="1"/>
    <x v="0"/>
    <n v="2738.9456491902274"/>
  </r>
  <r>
    <x v="1"/>
    <x v="1"/>
    <n v="2436.1211781206175"/>
  </r>
  <r>
    <x v="1"/>
    <x v="2"/>
    <n v="2259.8078748952807"/>
  </r>
  <r>
    <x v="1"/>
    <x v="3"/>
    <n v="1929.5312687913411"/>
  </r>
  <r>
    <x v="1"/>
    <x v="4"/>
    <n v="1746.6298373527761"/>
  </r>
  <r>
    <x v="1"/>
    <x v="5"/>
    <n v="1803.5811001410436"/>
  </r>
  <r>
    <x v="1"/>
    <x v="6"/>
    <n v="1959.5726618705037"/>
  </r>
  <r>
    <x v="1"/>
    <x v="7"/>
    <n v="1875.3360972913213"/>
  </r>
  <r>
    <x v="1"/>
    <x v="8"/>
    <n v="1858.9003961516694"/>
  </r>
  <r>
    <x v="1"/>
    <x v="9"/>
    <n v="1663.3101212292079"/>
  </r>
  <r>
    <x v="1"/>
    <x v="10"/>
    <n v="1804.202874049028"/>
  </r>
  <r>
    <x v="1"/>
    <x v="11"/>
    <n v="2521.7139664804472"/>
  </r>
  <r>
    <x v="2"/>
    <x v="0"/>
    <n v="3010.9933091720104"/>
  </r>
  <r>
    <x v="2"/>
    <x v="1"/>
    <n v="3145.5160929191156"/>
  </r>
  <r>
    <x v="2"/>
    <x v="2"/>
    <n v="2227.5728992765721"/>
  </r>
  <r>
    <x v="2"/>
    <x v="3"/>
    <n v="1827.2939698492462"/>
  </r>
  <r>
    <x v="2"/>
    <x v="4"/>
    <n v="1752.1560758082496"/>
  </r>
  <r>
    <x v="2"/>
    <x v="5"/>
    <n v="1744.1685674547984"/>
  </r>
  <r>
    <x v="2"/>
    <x v="6"/>
    <n v="1943.5638827433627"/>
  </r>
  <r>
    <x v="2"/>
    <x v="7"/>
    <n v="1916.3613724405091"/>
  </r>
  <r>
    <x v="2"/>
    <x v="8"/>
    <n v="2069.1679956007702"/>
  </r>
  <r>
    <x v="2"/>
    <x v="9"/>
    <n v="1678.7743179939375"/>
  </r>
  <r>
    <x v="2"/>
    <x v="10"/>
    <n v="1753.5435911451218"/>
  </r>
  <r>
    <x v="2"/>
    <x v="11"/>
    <n v="2377.9528995371629"/>
  </r>
  <r>
    <x v="3"/>
    <x v="0"/>
    <n v="2965.8641509433965"/>
  </r>
  <r>
    <x v="3"/>
    <x v="1"/>
    <n v="2835.3739177489174"/>
  </r>
  <r>
    <x v="3"/>
    <x v="2"/>
    <n v="2239.7052178590639"/>
  </r>
  <r>
    <x v="3"/>
    <x v="3"/>
    <n v="2070.7828911748784"/>
  </r>
  <r>
    <x v="3"/>
    <x v="4"/>
    <n v="1730.8173983301911"/>
  </r>
  <r>
    <x v="3"/>
    <x v="5"/>
    <n v="1778.2742718446602"/>
  </r>
  <r>
    <x v="3"/>
    <x v="6"/>
    <n v="1923.208906882591"/>
  </r>
  <r>
    <x v="3"/>
    <x v="7"/>
    <n v="1890.1647819063005"/>
  </r>
  <r>
    <x v="3"/>
    <x v="8"/>
    <n v="1890.539163090129"/>
  </r>
  <r>
    <x v="3"/>
    <x v="9"/>
    <n v="1710.7022246046638"/>
  </r>
  <r>
    <x v="3"/>
    <x v="10"/>
    <n v="1830.7299838796346"/>
  </r>
  <r>
    <x v="3"/>
    <x v="11"/>
    <n v="2447.4056192034914"/>
  </r>
  <r>
    <x v="4"/>
    <x v="0"/>
    <n v="2933.7882932166303"/>
  </r>
  <r>
    <x v="4"/>
    <x v="1"/>
    <n v="2801.8555008210178"/>
  </r>
  <r>
    <x v="4"/>
    <x v="2"/>
    <n v="2693.4140109890109"/>
  </r>
  <r>
    <x v="4"/>
    <x v="3"/>
    <n v="2126.340629274966"/>
  </r>
  <r>
    <x v="4"/>
    <x v="4"/>
    <n v="1952.248230811105"/>
  </r>
  <r>
    <x v="4"/>
    <x v="5"/>
    <n v="1860.169468546638"/>
  </r>
  <r>
    <x v="4"/>
    <x v="6"/>
    <n v="2128.414138678223"/>
  </r>
  <r>
    <x v="4"/>
    <x v="7"/>
    <n v="1978.2391597091303"/>
  </r>
  <r>
    <x v="4"/>
    <x v="8"/>
    <n v="2025.0204796550793"/>
  </r>
  <r>
    <x v="4"/>
    <x v="9"/>
    <n v="1759.7008662696264"/>
  </r>
  <r>
    <x v="4"/>
    <x v="10"/>
    <n v="1991.3290218270008"/>
  </r>
  <r>
    <x v="4"/>
    <x v="11"/>
    <n v="2585.2394067796608"/>
  </r>
  <r>
    <x v="5"/>
    <x v="0"/>
    <n v="2799.6304463336874"/>
  </r>
  <r>
    <x v="5"/>
    <x v="1"/>
    <n v="2532.37799680341"/>
  </r>
  <r>
    <x v="5"/>
    <x v="2"/>
    <n v="2415.1711400478343"/>
  </r>
  <r>
    <x v="5"/>
    <x v="3"/>
    <n v="2064.9723109691163"/>
  </r>
  <r>
    <x v="5"/>
    <x v="4"/>
    <n v="1819.8532870122929"/>
  </r>
  <r>
    <x v="5"/>
    <x v="5"/>
    <n v="1914.4700718276138"/>
  </r>
  <r>
    <x v="5"/>
    <x v="6"/>
    <n v="1953.5715050883773"/>
  </r>
  <r>
    <x v="5"/>
    <x v="7"/>
    <n v="2065.4948152087213"/>
  </r>
  <r>
    <x v="5"/>
    <x v="8"/>
    <n v="2051.0159574468084"/>
  </r>
  <r>
    <x v="5"/>
    <x v="9"/>
    <n v="1810.2777336510458"/>
  </r>
  <r>
    <x v="5"/>
    <x v="10"/>
    <n v="2191.1376561254319"/>
  </r>
  <r>
    <x v="5"/>
    <x v="11"/>
    <n v="2395.5799946222105"/>
  </r>
  <r>
    <x v="6"/>
    <x v="0"/>
    <n v="2738.9973760167932"/>
  </r>
  <r>
    <x v="6"/>
    <x v="1"/>
    <n v="2973.1755037115586"/>
  </r>
  <r>
    <x v="6"/>
    <x v="2"/>
    <n v="2473.7767833640432"/>
  </r>
  <r>
    <x v="6"/>
    <x v="3"/>
    <n v="2104.7204016913315"/>
  </r>
  <r>
    <x v="6"/>
    <x v="4"/>
    <n v="1823.6967960406355"/>
  </r>
  <r>
    <x v="6"/>
    <x v="5"/>
    <n v="1877.2152431011825"/>
  </r>
  <r>
    <x v="6"/>
    <x v="6"/>
    <n v="1918.6604312808522"/>
  </r>
  <r>
    <x v="6"/>
    <x v="7"/>
    <n v="1316.3787564766837"/>
  </r>
  <r>
    <x v="6"/>
    <x v="8"/>
    <n v="1981.3179340773424"/>
  </r>
  <r>
    <x v="6"/>
    <x v="9"/>
    <n v="1740.9538381742739"/>
  </r>
  <r>
    <x v="6"/>
    <x v="10"/>
    <n v="1969.9429538942431"/>
  </r>
  <r>
    <x v="6"/>
    <x v="11"/>
    <n v="2277.1709644146467"/>
  </r>
  <r>
    <x v="7"/>
    <x v="0"/>
    <n v="2849.2943901183735"/>
  </r>
  <r>
    <x v="7"/>
    <x v="1"/>
    <n v="2595.3715090955675"/>
  </r>
  <r>
    <x v="7"/>
    <x v="2"/>
    <n v="2413.1307908881499"/>
  </r>
  <r>
    <x v="7"/>
    <x v="3"/>
    <n v="2052.1993329912775"/>
  </r>
  <r>
    <x v="7"/>
    <x v="4"/>
    <n v="1694.1040328795273"/>
  </r>
  <r>
    <x v="7"/>
    <x v="5"/>
    <n v="1805.2226782965624"/>
  </r>
  <r>
    <x v="7"/>
    <x v="6"/>
    <n v="1852.0617315573768"/>
  </r>
  <r>
    <x v="7"/>
    <x v="7"/>
    <n v="1880.6860286591607"/>
  </r>
  <r>
    <x v="7"/>
    <x v="8"/>
    <n v="1906.5435557819662"/>
  </r>
  <r>
    <x v="7"/>
    <x v="9"/>
    <n v="1716.3182165605094"/>
  </r>
  <r>
    <x v="7"/>
    <x v="10"/>
    <n v="2016.4719471947192"/>
  </r>
  <r>
    <x v="7"/>
    <x v="11"/>
    <n v="2742.3412033511045"/>
  </r>
  <r>
    <x v="8"/>
    <x v="0"/>
    <n v="2742.5817307692309"/>
  </r>
  <r>
    <x v="8"/>
    <x v="1"/>
    <n v="2751.0697084917615"/>
  </r>
  <r>
    <x v="8"/>
    <x v="2"/>
    <n v="2108.9499618999239"/>
  </r>
  <r>
    <x v="8"/>
    <x v="3"/>
    <n v="2287.5788671577343"/>
  </r>
  <r>
    <x v="8"/>
    <x v="4"/>
    <n v="1745.501651003302"/>
  </r>
  <r>
    <x v="8"/>
    <x v="5"/>
    <n v="1866.1838963677928"/>
  </r>
  <r>
    <x v="8"/>
    <x v="6"/>
    <n v="1920.0949961899923"/>
  </r>
  <r>
    <x v="8"/>
    <x v="7"/>
    <n v="1855.8569977139953"/>
  </r>
  <r>
    <x v="8"/>
    <x v="8"/>
    <n v="1846.0990601981202"/>
  </r>
  <r>
    <x v="8"/>
    <x v="9"/>
    <n v="1705.2623825247651"/>
  </r>
  <r>
    <x v="8"/>
    <x v="10"/>
    <n v="1724.5468630937262"/>
  </r>
  <r>
    <x v="8"/>
    <x v="11"/>
    <n v="2608.4348488696974"/>
  </r>
  <r>
    <x v="9"/>
    <x v="0"/>
    <n v="2777.7018181818185"/>
  </r>
  <r>
    <x v="9"/>
    <x v="1"/>
    <n v="2430.8049792531119"/>
  </r>
  <r>
    <x v="9"/>
    <x v="2"/>
    <n v="2460.0641735918744"/>
  </r>
  <r>
    <x v="9"/>
    <x v="3"/>
    <n v="1896.2636342538872"/>
  </r>
  <r>
    <x v="9"/>
    <x v="4"/>
    <n v="1578.1140861466822"/>
  </r>
  <r>
    <x v="9"/>
    <x v="5"/>
    <n v="1905.8441558441559"/>
  </r>
  <r>
    <x v="9"/>
    <x v="6"/>
    <n v="1898.7957387679483"/>
  </r>
  <r>
    <x v="9"/>
    <x v="7"/>
    <n v="1914.8642429820525"/>
  </r>
  <r>
    <x v="9"/>
    <x v="8"/>
    <n v="1885.8783008036739"/>
  </r>
  <r>
    <x v="9"/>
    <x v="9"/>
    <n v="1612.5172572480442"/>
  </r>
  <r>
    <x v="9"/>
    <x v="10"/>
    <n v="1723.3554893421958"/>
  </r>
  <r>
    <x v="9"/>
    <x v="11"/>
    <n v="2394.5483945483948"/>
  </r>
  <r>
    <x v="10"/>
    <x v="0"/>
    <n v="3471.9077169681705"/>
  </r>
  <r>
    <x v="10"/>
    <x v="1"/>
    <n v="2482.3293527585383"/>
  </r>
  <r>
    <x v="10"/>
    <x v="2"/>
    <n v="1917.452167928424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36">
  <r>
    <x v="0"/>
    <x v="0"/>
    <n v="3149.1431578947368"/>
    <n v="3149.1431578947368"/>
  </r>
  <r>
    <x v="0"/>
    <x v="1"/>
    <n v="2417.6955699621826"/>
    <n v="2417.6955699621826"/>
  </r>
  <r>
    <x v="0"/>
    <x v="2"/>
    <n v="2042.0750270855908"/>
    <n v="2042.0750270855908"/>
  </r>
  <r>
    <x v="0"/>
    <x v="3"/>
    <n v="1856.0199192462987"/>
    <n v="1856.0199192462987"/>
  </r>
  <r>
    <x v="0"/>
    <x v="4"/>
    <n v="1525.1714670255719"/>
    <n v="1525.1714670255719"/>
  </r>
  <r>
    <x v="0"/>
    <x v="5"/>
    <n v="1565.4278794402583"/>
    <n v="1565.4278794402583"/>
  </r>
  <r>
    <x v="0"/>
    <x v="6"/>
    <n v="1690.8629659426119"/>
    <n v="1690.8629659426119"/>
  </r>
  <r>
    <x v="0"/>
    <x v="7"/>
    <n v="1740.861630111021"/>
    <n v="1740.861630111021"/>
  </r>
  <r>
    <x v="0"/>
    <x v="8"/>
    <n v="1748.5120172832837"/>
    <n v="1748.5120172832837"/>
  </r>
  <r>
    <x v="0"/>
    <x v="9"/>
    <n v="1541.7666228646517"/>
    <n v="1541.7666228646517"/>
  </r>
  <r>
    <x v="0"/>
    <x v="10"/>
    <n v="1633.0483649354217"/>
    <n v="1633.0483649354217"/>
  </r>
  <r>
    <x v="0"/>
    <x v="11"/>
    <n v="1932.8680390604379"/>
    <n v="1932.8680390604379"/>
  </r>
  <r>
    <x v="1"/>
    <x v="0"/>
    <n v="2610.6695447409734"/>
    <n v="2610.6695447409734"/>
  </r>
  <r>
    <x v="1"/>
    <x v="1"/>
    <n v="2320.8904329235706"/>
    <n v="2320.8904329235706"/>
  </r>
  <r>
    <x v="1"/>
    <x v="2"/>
    <n v="2151.6543472480721"/>
    <n v="2151.6543472480721"/>
  </r>
  <r>
    <x v="1"/>
    <x v="3"/>
    <n v="1840.9698795180723"/>
    <n v="1840.9698795180723"/>
  </r>
  <r>
    <x v="1"/>
    <x v="4"/>
    <n v="1662.7020822210357"/>
    <n v="1662.7020822210357"/>
  </r>
  <r>
    <x v="1"/>
    <x v="5"/>
    <n v="1715.5071102763618"/>
    <n v="1715.5071102763618"/>
  </r>
  <r>
    <x v="1"/>
    <x v="6"/>
    <n v="1862.0494941208642"/>
    <n v="1862.0494941208642"/>
  </r>
  <r>
    <x v="1"/>
    <x v="7"/>
    <n v="1786.9281011324731"/>
    <n v="1786.9281011324731"/>
  </r>
  <r>
    <x v="1"/>
    <x v="8"/>
    <n v="1770.238210724872"/>
    <n v="1770.238210724872"/>
  </r>
  <r>
    <x v="1"/>
    <x v="9"/>
    <n v="1581.7053619302949"/>
    <n v="1581.7053619302949"/>
  </r>
  <r>
    <x v="1"/>
    <x v="10"/>
    <n v="1717.113435237329"/>
    <n v="1717.113435237329"/>
  </r>
  <r>
    <x v="1"/>
    <x v="11"/>
    <n v="2399.7171717171718"/>
    <n v="2399.7171717171718"/>
  </r>
  <r>
    <x v="2"/>
    <x v="0"/>
    <n v="2867.879182156134"/>
    <n v="2867.879182156134"/>
  </r>
  <r>
    <x v="2"/>
    <x v="1"/>
    <n v="2994.6520117239543"/>
    <n v="2994.6520117239543"/>
  </r>
  <r>
    <x v="2"/>
    <x v="2"/>
    <n v="2118.5226250330775"/>
    <n v="2118.5226250330775"/>
  </r>
  <r>
    <x v="2"/>
    <x v="3"/>
    <n v="1737.5542872312187"/>
    <n v="1737.5542872312187"/>
  </r>
  <r>
    <x v="2"/>
    <x v="4"/>
    <n v="1666.2433077126955"/>
    <n v="1666.2433077126955"/>
  </r>
  <r>
    <x v="2"/>
    <x v="5"/>
    <n v="1657.4903515728258"/>
    <n v="1657.4903515728258"/>
  </r>
  <r>
    <x v="2"/>
    <x v="6"/>
    <n v="1848.9679031833728"/>
    <n v="1848.9679031833728"/>
  </r>
  <r>
    <x v="2"/>
    <x v="7"/>
    <n v="1820.6440588853836"/>
    <n v="1820.6440588853836"/>
  </r>
  <r>
    <x v="2"/>
    <x v="8"/>
    <n v="1967.4677124183006"/>
    <n v="1967.4677124183006"/>
  </r>
  <r>
    <x v="2"/>
    <x v="9"/>
    <n v="1597.3445201887782"/>
    <n v="1597.3445201887782"/>
  </r>
  <r>
    <x v="2"/>
    <x v="10"/>
    <n v="1663.9564315352698"/>
    <n v="1663.9564315352698"/>
  </r>
  <r>
    <x v="2"/>
    <x v="11"/>
    <n v="2257.48798139054"/>
    <n v="2257.48798139054"/>
  </r>
  <r>
    <x v="3"/>
    <x v="0"/>
    <n v="2822.820933812211"/>
    <n v="2822.820933812211"/>
  </r>
  <r>
    <x v="3"/>
    <x v="1"/>
    <n v="2697.4368082368082"/>
    <n v="2697.4368082368082"/>
  </r>
  <r>
    <x v="3"/>
    <x v="2"/>
    <n v="2130.269634177539"/>
    <n v="2130.269634177539"/>
  </r>
  <r>
    <x v="3"/>
    <x v="3"/>
    <n v="1967.4567901234568"/>
    <n v="1967.4567901234568"/>
  </r>
  <r>
    <x v="3"/>
    <x v="4"/>
    <n v="1642.3524150268336"/>
    <n v="1642.3524150268336"/>
  </r>
  <r>
    <x v="3"/>
    <x v="5"/>
    <n v="1682.1022959183674"/>
    <n v="1682.1022959183674"/>
  </r>
  <r>
    <x v="3"/>
    <x v="6"/>
    <n v="1820.0482758620687"/>
    <n v="1820.0482758620687"/>
  </r>
  <r>
    <x v="3"/>
    <x v="7"/>
    <n v="1788.5533757961784"/>
    <n v="1788.5533757961784"/>
  </r>
  <r>
    <x v="3"/>
    <x v="8"/>
    <n v="1789.2688499619194"/>
    <n v="1789.2688499619194"/>
  </r>
  <r>
    <x v="3"/>
    <x v="9"/>
    <n v="1619.5458005582339"/>
    <n v="1619.5458005582339"/>
  </r>
  <r>
    <x v="3"/>
    <x v="10"/>
    <n v="1731.6332909783989"/>
    <n v="1731.6332909783989"/>
  </r>
  <r>
    <x v="3"/>
    <x v="11"/>
    <n v="2269.7164179104479"/>
    <n v="2269.7164179104479"/>
  </r>
  <r>
    <x v="4"/>
    <x v="0"/>
    <n v="2696.3122171945702"/>
    <n v="2696.3122171945702"/>
  </r>
  <r>
    <x v="4"/>
    <x v="1"/>
    <n v="2569.1292346298619"/>
    <n v="2569.1292346298619"/>
  </r>
  <r>
    <x v="4"/>
    <x v="2"/>
    <n v="2470.1504157218442"/>
    <n v="2470.1504157218442"/>
  </r>
  <r>
    <x v="4"/>
    <x v="3"/>
    <n v="1951.2365051468742"/>
    <n v="1951.2365051468742"/>
  </r>
  <r>
    <x v="4"/>
    <x v="4"/>
    <n v="1791.7961528853361"/>
    <n v="1791.7961528853361"/>
  </r>
  <r>
    <x v="4"/>
    <x v="5"/>
    <n v="1706.1191245958719"/>
    <n v="1706.1191245958719"/>
  </r>
  <r>
    <x v="4"/>
    <x v="6"/>
    <n v="1955.2388653894002"/>
    <n v="1955.2388653894002"/>
  </r>
  <r>
    <x v="4"/>
    <x v="7"/>
    <n v="1816.3209693372899"/>
    <n v="1816.3209693372899"/>
  </r>
  <r>
    <x v="4"/>
    <x v="8"/>
    <n v="1857.8123609394313"/>
    <n v="1857.8123609394313"/>
  </r>
  <r>
    <x v="4"/>
    <x v="9"/>
    <n v="1600.2794190054162"/>
    <n v="1600.2794190054162"/>
  </r>
  <r>
    <x v="4"/>
    <x v="10"/>
    <n v="1819.2570162481536"/>
    <n v="1819.2570162481536"/>
  </r>
  <r>
    <x v="4"/>
    <x v="11"/>
    <n v="2373.4169705810841"/>
    <n v="2373.4169705810841"/>
  </r>
  <r>
    <x v="5"/>
    <x v="0"/>
    <n v="2564.5677780481865"/>
    <n v="2564.5677780481865"/>
  </r>
  <r>
    <x v="5"/>
    <x v="1"/>
    <n v="2319.2356672359115"/>
    <n v="2319.2356672359115"/>
  </r>
  <r>
    <x v="5"/>
    <x v="2"/>
    <n v="2211.2625304136254"/>
    <n v="2211.2625304136254"/>
  </r>
  <r>
    <x v="5"/>
    <x v="3"/>
    <n v="1891.7160975609756"/>
    <n v="1891.7160975609756"/>
  </r>
  <r>
    <x v="5"/>
    <x v="4"/>
    <n v="1665.8246086105676"/>
    <n v="1665.8246086105676"/>
  </r>
  <r>
    <x v="5"/>
    <x v="5"/>
    <n v="1753.1042630937882"/>
    <n v="1753.1042630937882"/>
  </r>
  <r>
    <x v="5"/>
    <x v="6"/>
    <n v="1777.8786253960516"/>
    <n v="1777.8786253960516"/>
  </r>
  <r>
    <x v="5"/>
    <x v="7"/>
    <n v="1878.2219535783368"/>
    <n v="1878.2219535783368"/>
  </r>
  <r>
    <x v="5"/>
    <x v="8"/>
    <n v="1853.3573660177842"/>
    <n v="1853.3573660177842"/>
  </r>
  <r>
    <x v="5"/>
    <x v="9"/>
    <n v="1639.6688249400479"/>
    <n v="1639.6688249400479"/>
  </r>
  <r>
    <x v="5"/>
    <x v="10"/>
    <n v="1979.1769083053291"/>
    <n v="1979.1769083053291"/>
  </r>
  <r>
    <x v="5"/>
    <x v="11"/>
    <n v="2157.7045289416324"/>
    <n v="2157.7045289416324"/>
  </r>
  <r>
    <x v="6"/>
    <x v="0"/>
    <n v="2493.0305708144256"/>
    <n v="2493.0305708144256"/>
  </r>
  <r>
    <x v="6"/>
    <x v="1"/>
    <n v="2683.6128260349365"/>
    <n v="2683.6128260349365"/>
  </r>
  <r>
    <x v="6"/>
    <x v="2"/>
    <n v="2241.3255425709517"/>
    <n v="2241.3255425709517"/>
  </r>
  <r>
    <x v="6"/>
    <x v="3"/>
    <n v="1905.3258373205742"/>
    <n v="1905.3258373205742"/>
  </r>
  <r>
    <x v="6"/>
    <x v="4"/>
    <n v="1653.1693034238488"/>
    <n v="1653.1693034238488"/>
  </r>
  <r>
    <x v="6"/>
    <x v="5"/>
    <n v="1699.4537235308114"/>
    <n v="1699.4537235308114"/>
  </r>
  <r>
    <x v="6"/>
    <x v="6"/>
    <n v="1738.0381266180277"/>
    <n v="1738.0381266180277"/>
  </r>
  <r>
    <x v="6"/>
    <x v="7"/>
    <n v="1195.019285042333"/>
    <n v="1195.019285042333"/>
  </r>
  <r>
    <x v="6"/>
    <x v="8"/>
    <n v="1795.3946378174976"/>
    <n v="1795.3946378174976"/>
  </r>
  <r>
    <x v="6"/>
    <x v="9"/>
    <n v="1576.2193003052359"/>
    <n v="1576.2193003052359"/>
  </r>
  <r>
    <x v="6"/>
    <x v="10"/>
    <n v="1781.9535815268614"/>
    <n v="1781.9535815268614"/>
  </r>
  <r>
    <x v="6"/>
    <x v="11"/>
    <n v="2065.7003508771932"/>
    <n v="2065.7003508771932"/>
  </r>
  <r>
    <x v="7"/>
    <x v="0"/>
    <n v="2576.7647195717946"/>
    <n v="2576.7647195717946"/>
  </r>
  <r>
    <x v="7"/>
    <x v="1"/>
    <n v="2354.6571362157138"/>
    <n v="2354.6571362157138"/>
  </r>
  <r>
    <x v="7"/>
    <x v="2"/>
    <n v="2186.9872419392254"/>
    <n v="2186.9872419392254"/>
  </r>
  <r>
    <x v="7"/>
    <x v="3"/>
    <n v="1859.0455496165466"/>
    <n v="1859.0455496165466"/>
  </r>
  <r>
    <x v="7"/>
    <x v="4"/>
    <n v="1530.5516361104665"/>
    <n v="1530.5516361104665"/>
  </r>
  <r>
    <x v="7"/>
    <x v="5"/>
    <n v="1630.3887859128822"/>
    <n v="1630.3887859128822"/>
  </r>
  <r>
    <x v="7"/>
    <x v="6"/>
    <n v="1674.87815612694"/>
    <n v="1674.87815612694"/>
  </r>
  <r>
    <x v="7"/>
    <x v="7"/>
    <n v="1700.1436502428869"/>
    <n v="1700.1436502428869"/>
  </r>
  <r>
    <x v="7"/>
    <x v="8"/>
    <n v="1727.0627595754499"/>
    <n v="1727.0627595754499"/>
  </r>
  <r>
    <x v="7"/>
    <x v="9"/>
    <n v="1551.8426629808798"/>
    <n v="1551.8426629808798"/>
  </r>
  <r>
    <x v="7"/>
    <x v="10"/>
    <n v="1823.8537313432835"/>
    <n v="1823.8537313432835"/>
  </r>
  <r>
    <x v="7"/>
    <x v="11"/>
    <n v="2486.0948216340621"/>
    <n v="2486.0948216340621"/>
  </r>
  <r>
    <x v="8"/>
    <x v="0"/>
    <n v="2487.6481523984394"/>
    <n v="2487.6481523984394"/>
  </r>
  <r>
    <x v="8"/>
    <x v="1"/>
    <n v="2491.4990817263542"/>
    <n v="2491.4990817263542"/>
  </r>
  <r>
    <x v="8"/>
    <x v="2"/>
    <n v="1910.9173762945916"/>
    <n v="1910.9173762945916"/>
  </r>
  <r>
    <x v="8"/>
    <x v="3"/>
    <n v="2072.772842347526"/>
    <n v="2094.6381412468368"/>
  </r>
  <r>
    <x v="8"/>
    <x v="4"/>
    <n v="1581.597238204833"/>
    <n v="1568.4881363741072"/>
  </r>
  <r>
    <x v="8"/>
    <x v="5"/>
    <n v="1690.9472957422324"/>
    <n v="1642.4188229906113"/>
  </r>
  <r>
    <x v="8"/>
    <x v="6"/>
    <n v="1739.7960874568471"/>
    <n v="1775.8724571428572"/>
  </r>
  <r>
    <x v="8"/>
    <x v="7"/>
    <n v="1681.5901035673189"/>
    <n v="1624.4686001370173"/>
  </r>
  <r>
    <x v="8"/>
    <x v="8"/>
    <n v="1672.7484464902184"/>
    <n v="1647.4629798903106"/>
  </r>
  <r>
    <x v="8"/>
    <x v="9"/>
    <n v="1545.1364787111622"/>
    <n v="1562.6133667883214"/>
  </r>
  <r>
    <x v="8"/>
    <x v="10"/>
    <n v="1562.6101265822786"/>
    <n v="1576.5021507810729"/>
  </r>
  <r>
    <x v="8"/>
    <x v="11"/>
    <n v="2363.5001150747985"/>
    <n v="2319.3882113821142"/>
  </r>
  <r>
    <x v="9"/>
    <x v="0"/>
    <n v="2777.7018181818185"/>
    <n v="2760.4915525114152"/>
  </r>
  <r>
    <x v="9"/>
    <x v="1"/>
    <n v="2430.8049792531119"/>
    <n v="2472.4304237091919"/>
  </r>
  <r>
    <x v="9"/>
    <x v="2"/>
    <n v="2460.0641735918744"/>
    <n v="2471.2720946416143"/>
  </r>
  <r>
    <x v="9"/>
    <x v="3"/>
    <n v="1896.2636342538872"/>
    <n v="1896.7113641645362"/>
  </r>
  <r>
    <x v="9"/>
    <x v="4"/>
    <n v="1578.1140861466822"/>
    <n v="1567.9612529002318"/>
  </r>
  <r>
    <x v="9"/>
    <x v="5"/>
    <n v="1905.8441558441559"/>
    <n v="1694.7206768660174"/>
  </r>
  <r>
    <x v="9"/>
    <x v="6"/>
    <n v="1898.7957387679483"/>
    <n v="1901.2289017341043"/>
  </r>
  <r>
    <x v="9"/>
    <x v="7"/>
    <n v="1914.8642429820525"/>
    <n v="1915.0589725869618"/>
  </r>
  <r>
    <x v="9"/>
    <x v="8"/>
    <n v="1885.8783008036739"/>
    <n v="1885.4352832795946"/>
  </r>
  <r>
    <x v="9"/>
    <x v="9"/>
    <n v="1612.5172572480442"/>
    <n v="1614.5794198895028"/>
  </r>
  <r>
    <x v="9"/>
    <x v="10"/>
    <n v="1723.3554893421958"/>
    <n v="1719.5036730945824"/>
  </r>
  <r>
    <x v="9"/>
    <x v="11"/>
    <n v="2394.5483945483948"/>
    <n v="2382.6946740128556"/>
  </r>
  <r>
    <x v="10"/>
    <x v="0"/>
    <n v="3471.9077169681705"/>
    <n v="3101.1589449541284"/>
  </r>
  <r>
    <x v="10"/>
    <x v="1"/>
    <n v="2482.3293527585383"/>
    <n v="2466.1086056143581"/>
  </r>
  <r>
    <x v="10"/>
    <x v="2"/>
    <n v="1917.4521679284242"/>
    <n v="2119.9640485459126"/>
  </r>
  <r>
    <x v="10"/>
    <x v="3"/>
    <m/>
    <n v="1805.1478857142858"/>
  </r>
  <r>
    <x v="10"/>
    <x v="4"/>
    <m/>
    <n v="1590.3243058716432"/>
  </r>
  <r>
    <x v="10"/>
    <x v="5"/>
    <m/>
    <n v="1706.1703096539163"/>
  </r>
  <r>
    <x v="10"/>
    <x v="6"/>
    <m/>
    <n v="1677.4921537411872"/>
  </r>
  <r>
    <x v="10"/>
    <x v="7"/>
    <m/>
    <n v="1815.0373321192806"/>
  </r>
  <r>
    <x v="10"/>
    <x v="8"/>
    <m/>
    <n v="1768.2610377787892"/>
  </r>
  <r>
    <x v="10"/>
    <x v="9"/>
    <m/>
    <n v="1550.9063423505343"/>
  </r>
  <r>
    <x v="10"/>
    <x v="10"/>
    <m/>
    <n v="1544.7102803738317"/>
  </r>
  <r>
    <x v="10"/>
    <x v="11"/>
    <m/>
    <n v="1943.2669404517453"/>
  </r>
  <r>
    <x v="11"/>
    <x v="0"/>
    <m/>
    <n v="2378"/>
  </r>
  <r>
    <x v="11"/>
    <x v="1"/>
    <m/>
    <n v="2128"/>
  </r>
  <r>
    <x v="11"/>
    <x v="2"/>
    <m/>
    <n v="1908"/>
  </r>
  <r>
    <x v="11"/>
    <x v="3"/>
    <m/>
    <n v="153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520">
  <r>
    <x v="0"/>
    <x v="0"/>
    <x v="0"/>
    <m/>
    <m/>
  </r>
  <r>
    <x v="0"/>
    <x v="0"/>
    <x v="0"/>
    <m/>
    <m/>
  </r>
  <r>
    <x v="0"/>
    <x v="0"/>
    <x v="0"/>
    <m/>
    <m/>
  </r>
  <r>
    <x v="0"/>
    <x v="0"/>
    <x v="0"/>
    <m/>
    <m/>
  </r>
  <r>
    <x v="1"/>
    <x v="1"/>
    <x v="1"/>
    <s v="1996_1"/>
    <n v="104690.585771698"/>
  </r>
  <r>
    <x v="1"/>
    <x v="1"/>
    <x v="2"/>
    <s v="1996_2"/>
    <n v="104690.585771698"/>
  </r>
  <r>
    <x v="1"/>
    <x v="1"/>
    <x v="3"/>
    <s v="1996_3"/>
    <n v="104690.585771698"/>
  </r>
  <r>
    <x v="1"/>
    <x v="2"/>
    <x v="4"/>
    <s v="1996_4"/>
    <n v="106156.64467723601"/>
  </r>
  <r>
    <x v="1"/>
    <x v="2"/>
    <x v="5"/>
    <s v="1996_5"/>
    <n v="106156.64467723601"/>
  </r>
  <r>
    <x v="1"/>
    <x v="2"/>
    <x v="6"/>
    <s v="1996_6"/>
    <n v="106156.64467723601"/>
  </r>
  <r>
    <x v="1"/>
    <x v="3"/>
    <x v="7"/>
    <s v="1996_7"/>
    <n v="106799.027987134"/>
  </r>
  <r>
    <x v="1"/>
    <x v="3"/>
    <x v="8"/>
    <s v="1996_8"/>
    <n v="106799.027987134"/>
  </r>
  <r>
    <x v="1"/>
    <x v="3"/>
    <x v="9"/>
    <s v="1996_9"/>
    <n v="106799.027987134"/>
  </r>
  <r>
    <x v="1"/>
    <x v="4"/>
    <x v="10"/>
    <s v="1996_10"/>
    <n v="107801.911616367"/>
  </r>
  <r>
    <x v="1"/>
    <x v="4"/>
    <x v="11"/>
    <s v="1996_11"/>
    <n v="107801.911616367"/>
  </r>
  <r>
    <x v="1"/>
    <x v="4"/>
    <x v="12"/>
    <s v="1996_12"/>
    <n v="107801.911616367"/>
  </r>
  <r>
    <x v="2"/>
    <x v="1"/>
    <x v="1"/>
    <s v="1997_1"/>
    <n v="109270.627568948"/>
  </r>
  <r>
    <x v="2"/>
    <x v="1"/>
    <x v="2"/>
    <s v="1997_2"/>
    <n v="109270.627568948"/>
  </r>
  <r>
    <x v="2"/>
    <x v="1"/>
    <x v="3"/>
    <s v="1997_3"/>
    <n v="109270.627568948"/>
  </r>
  <r>
    <x v="2"/>
    <x v="2"/>
    <x v="4"/>
    <s v="1997_4"/>
    <n v="111039.298748813"/>
  </r>
  <r>
    <x v="2"/>
    <x v="2"/>
    <x v="5"/>
    <s v="1997_5"/>
    <n v="111039.298748813"/>
  </r>
  <r>
    <x v="2"/>
    <x v="2"/>
    <x v="6"/>
    <s v="1997_6"/>
    <n v="111039.298748813"/>
  </r>
  <r>
    <x v="2"/>
    <x v="3"/>
    <x v="7"/>
    <s v="1997_7"/>
    <n v="112529.21996337301"/>
  </r>
  <r>
    <x v="2"/>
    <x v="3"/>
    <x v="8"/>
    <s v="1997_8"/>
    <n v="112529.21996337301"/>
  </r>
  <r>
    <x v="2"/>
    <x v="3"/>
    <x v="9"/>
    <s v="1997_9"/>
    <n v="112529.21996337301"/>
  </r>
  <r>
    <x v="2"/>
    <x v="4"/>
    <x v="10"/>
    <s v="1997_10"/>
    <n v="113464.85371886499"/>
  </r>
  <r>
    <x v="2"/>
    <x v="4"/>
    <x v="11"/>
    <s v="1997_11"/>
    <n v="113464.85371886499"/>
  </r>
  <r>
    <x v="2"/>
    <x v="4"/>
    <x v="12"/>
    <s v="1997_12"/>
    <n v="113464.85371886499"/>
  </r>
  <r>
    <x v="3"/>
    <x v="1"/>
    <x v="1"/>
    <s v="1998_1"/>
    <n v="112654.819251334"/>
  </r>
  <r>
    <x v="3"/>
    <x v="1"/>
    <x v="2"/>
    <s v="1998_2"/>
    <n v="112654.819251334"/>
  </r>
  <r>
    <x v="3"/>
    <x v="1"/>
    <x v="3"/>
    <s v="1998_3"/>
    <n v="112654.819251334"/>
  </r>
  <r>
    <x v="3"/>
    <x v="2"/>
    <x v="4"/>
    <s v="1998_4"/>
    <n v="112635.148811507"/>
  </r>
  <r>
    <x v="3"/>
    <x v="2"/>
    <x v="5"/>
    <s v="1998_5"/>
    <n v="112635.148811507"/>
  </r>
  <r>
    <x v="3"/>
    <x v="2"/>
    <x v="6"/>
    <s v="1998_6"/>
    <n v="112635.148811507"/>
  </r>
  <r>
    <x v="3"/>
    <x v="3"/>
    <x v="7"/>
    <s v="1998_7"/>
    <n v="113174.513212159"/>
  </r>
  <r>
    <x v="3"/>
    <x v="3"/>
    <x v="8"/>
    <s v="1998_8"/>
    <n v="113174.513212159"/>
  </r>
  <r>
    <x v="3"/>
    <x v="3"/>
    <x v="9"/>
    <s v="1998_9"/>
    <n v="113174.513212159"/>
  </r>
  <r>
    <x v="3"/>
    <x v="4"/>
    <x v="10"/>
    <s v="1998_10"/>
    <n v="114139.518724999"/>
  </r>
  <r>
    <x v="3"/>
    <x v="4"/>
    <x v="11"/>
    <s v="1998_11"/>
    <n v="114139.518724999"/>
  </r>
  <r>
    <x v="3"/>
    <x v="4"/>
    <x v="12"/>
    <s v="1998_12"/>
    <n v="114139.518724999"/>
  </r>
  <r>
    <x v="4"/>
    <x v="1"/>
    <x v="1"/>
    <s v="1999_1"/>
    <n v="114728.87242120699"/>
  </r>
  <r>
    <x v="4"/>
    <x v="1"/>
    <x v="2"/>
    <s v="1999_2"/>
    <n v="114728.87242120699"/>
  </r>
  <r>
    <x v="4"/>
    <x v="1"/>
    <x v="3"/>
    <s v="1999_3"/>
    <n v="114728.87242120699"/>
  </r>
  <r>
    <x v="4"/>
    <x v="2"/>
    <x v="4"/>
    <s v="1999_4"/>
    <n v="115062.305421194"/>
  </r>
  <r>
    <x v="4"/>
    <x v="2"/>
    <x v="5"/>
    <s v="1999_5"/>
    <n v="115062.305421194"/>
  </r>
  <r>
    <x v="4"/>
    <x v="2"/>
    <x v="6"/>
    <s v="1999_6"/>
    <n v="115062.305421194"/>
  </r>
  <r>
    <x v="4"/>
    <x v="3"/>
    <x v="7"/>
    <s v="1999_7"/>
    <n v="115795.04750817"/>
  </r>
  <r>
    <x v="4"/>
    <x v="3"/>
    <x v="8"/>
    <s v="1999_8"/>
    <n v="115795.04750817"/>
  </r>
  <r>
    <x v="4"/>
    <x v="3"/>
    <x v="9"/>
    <s v="1999_9"/>
    <n v="115795.04750817"/>
  </r>
  <r>
    <x v="4"/>
    <x v="4"/>
    <x v="10"/>
    <s v="1999_10"/>
    <n v="117245.774649429"/>
  </r>
  <r>
    <x v="4"/>
    <x v="4"/>
    <x v="11"/>
    <s v="1999_11"/>
    <n v="117245.774649429"/>
  </r>
  <r>
    <x v="4"/>
    <x v="4"/>
    <x v="12"/>
    <s v="1999_12"/>
    <n v="117245.774649429"/>
  </r>
  <r>
    <x v="5"/>
    <x v="1"/>
    <x v="1"/>
    <s v="2000_1"/>
    <n v="113423.515542373"/>
  </r>
  <r>
    <x v="5"/>
    <x v="1"/>
    <x v="2"/>
    <s v="2000_2"/>
    <n v="113423.515542373"/>
  </r>
  <r>
    <x v="5"/>
    <x v="1"/>
    <x v="3"/>
    <s v="2000_3"/>
    <n v="113423.515542373"/>
  </r>
  <r>
    <x v="5"/>
    <x v="2"/>
    <x v="4"/>
    <s v="2000_4"/>
    <n v="113222.91062273399"/>
  </r>
  <r>
    <x v="5"/>
    <x v="2"/>
    <x v="5"/>
    <s v="2000_5"/>
    <n v="113222.91062273399"/>
  </r>
  <r>
    <x v="5"/>
    <x v="2"/>
    <x v="6"/>
    <s v="2000_6"/>
    <n v="113222.91062273399"/>
  </r>
  <r>
    <x v="5"/>
    <x v="3"/>
    <x v="7"/>
    <s v="2000_7"/>
    <n v="111148.252592365"/>
  </r>
  <r>
    <x v="5"/>
    <x v="3"/>
    <x v="8"/>
    <s v="2000_8"/>
    <n v="111148.252592365"/>
  </r>
  <r>
    <x v="5"/>
    <x v="3"/>
    <x v="9"/>
    <s v="2000_9"/>
    <n v="111148.252592365"/>
  </r>
  <r>
    <x v="5"/>
    <x v="4"/>
    <x v="10"/>
    <s v="2000_10"/>
    <n v="109805.32124252801"/>
  </r>
  <r>
    <x v="5"/>
    <x v="4"/>
    <x v="11"/>
    <s v="2000_11"/>
    <n v="109805.32124252801"/>
  </r>
  <r>
    <x v="5"/>
    <x v="4"/>
    <x v="12"/>
    <s v="2000_12"/>
    <n v="109805.32124252801"/>
  </r>
  <r>
    <x v="6"/>
    <x v="1"/>
    <x v="1"/>
    <s v="2001_1"/>
    <n v="112209.85438024301"/>
  </r>
  <r>
    <x v="6"/>
    <x v="1"/>
    <x v="2"/>
    <s v="2001_2"/>
    <n v="112209.85438024301"/>
  </r>
  <r>
    <x v="6"/>
    <x v="1"/>
    <x v="3"/>
    <s v="2001_3"/>
    <n v="112209.85438024301"/>
  </r>
  <r>
    <x v="6"/>
    <x v="2"/>
    <x v="4"/>
    <s v="2001_4"/>
    <n v="112410.39919618799"/>
  </r>
  <r>
    <x v="6"/>
    <x v="2"/>
    <x v="5"/>
    <s v="2001_5"/>
    <n v="112410.39919618799"/>
  </r>
  <r>
    <x v="6"/>
    <x v="2"/>
    <x v="6"/>
    <s v="2001_6"/>
    <n v="112410.39919618799"/>
  </r>
  <r>
    <x v="6"/>
    <x v="3"/>
    <x v="7"/>
    <s v="2001_7"/>
    <n v="111872.80066365001"/>
  </r>
  <r>
    <x v="6"/>
    <x v="3"/>
    <x v="8"/>
    <s v="2001_8"/>
    <n v="111872.80066365001"/>
  </r>
  <r>
    <x v="6"/>
    <x v="3"/>
    <x v="9"/>
    <s v="2001_9"/>
    <n v="111872.80066365001"/>
  </r>
  <r>
    <x v="6"/>
    <x v="4"/>
    <x v="10"/>
    <s v="2001_10"/>
    <n v="112170.94575992"/>
  </r>
  <r>
    <x v="6"/>
    <x v="4"/>
    <x v="11"/>
    <s v="2001_11"/>
    <n v="112170.94575992"/>
  </r>
  <r>
    <x v="6"/>
    <x v="4"/>
    <x v="12"/>
    <s v="2001_12"/>
    <n v="112170.94575992"/>
  </r>
  <r>
    <x v="7"/>
    <x v="1"/>
    <x v="1"/>
    <s v="2002_1"/>
    <n v="114095.282556893"/>
  </r>
  <r>
    <x v="7"/>
    <x v="1"/>
    <x v="2"/>
    <s v="2002_2"/>
    <n v="114095.282556893"/>
  </r>
  <r>
    <x v="7"/>
    <x v="1"/>
    <x v="3"/>
    <s v="2002_3"/>
    <n v="114095.282556893"/>
  </r>
  <r>
    <x v="7"/>
    <x v="2"/>
    <x v="4"/>
    <s v="2002_4"/>
    <n v="115101.948846404"/>
  </r>
  <r>
    <x v="7"/>
    <x v="2"/>
    <x v="5"/>
    <s v="2002_5"/>
    <n v="115101.948846404"/>
  </r>
  <r>
    <x v="7"/>
    <x v="2"/>
    <x v="6"/>
    <s v="2002_6"/>
    <n v="115101.948846404"/>
  </r>
  <r>
    <x v="7"/>
    <x v="3"/>
    <x v="7"/>
    <s v="2002_7"/>
    <n v="116164.98415027501"/>
  </r>
  <r>
    <x v="7"/>
    <x v="3"/>
    <x v="8"/>
    <s v="2002_8"/>
    <n v="116164.98415027501"/>
  </r>
  <r>
    <x v="7"/>
    <x v="3"/>
    <x v="9"/>
    <s v="2002_9"/>
    <n v="116164.98415027501"/>
  </r>
  <r>
    <x v="7"/>
    <x v="4"/>
    <x v="10"/>
    <s v="2002_10"/>
    <n v="116605.78444642801"/>
  </r>
  <r>
    <x v="7"/>
    <x v="4"/>
    <x v="11"/>
    <s v="2002_11"/>
    <n v="116605.78444642801"/>
  </r>
  <r>
    <x v="7"/>
    <x v="4"/>
    <x v="12"/>
    <s v="2002_12"/>
    <n v="116605.78444642801"/>
  </r>
  <r>
    <x v="8"/>
    <x v="1"/>
    <x v="1"/>
    <s v="2003_1"/>
    <n v="115672.530838583"/>
  </r>
  <r>
    <x v="8"/>
    <x v="1"/>
    <x v="2"/>
    <s v="2003_2"/>
    <n v="115672.530838583"/>
  </r>
  <r>
    <x v="8"/>
    <x v="1"/>
    <x v="3"/>
    <s v="2003_3"/>
    <n v="115672.530838583"/>
  </r>
  <r>
    <x v="8"/>
    <x v="2"/>
    <x v="4"/>
    <s v="2003_4"/>
    <n v="116376.67056277501"/>
  </r>
  <r>
    <x v="8"/>
    <x v="2"/>
    <x v="5"/>
    <s v="2003_5"/>
    <n v="116376.67056277501"/>
  </r>
  <r>
    <x v="8"/>
    <x v="2"/>
    <x v="6"/>
    <s v="2003_6"/>
    <n v="116376.67056277501"/>
  </r>
  <r>
    <x v="8"/>
    <x v="3"/>
    <x v="7"/>
    <s v="2003_7"/>
    <n v="118208.30948973099"/>
  </r>
  <r>
    <x v="8"/>
    <x v="3"/>
    <x v="8"/>
    <s v="2003_8"/>
    <n v="118208.30948973099"/>
  </r>
  <r>
    <x v="8"/>
    <x v="3"/>
    <x v="9"/>
    <s v="2003_9"/>
    <n v="118208.30948973099"/>
  </r>
  <r>
    <x v="8"/>
    <x v="4"/>
    <x v="10"/>
    <s v="2003_10"/>
    <n v="118698.489108911"/>
  </r>
  <r>
    <x v="8"/>
    <x v="4"/>
    <x v="11"/>
    <s v="2003_11"/>
    <n v="118698.489108911"/>
  </r>
  <r>
    <x v="8"/>
    <x v="4"/>
    <x v="12"/>
    <s v="2003_12"/>
    <n v="118698.489108911"/>
  </r>
  <r>
    <x v="9"/>
    <x v="1"/>
    <x v="1"/>
    <s v="2004_1"/>
    <n v="119029.876629789"/>
  </r>
  <r>
    <x v="9"/>
    <x v="1"/>
    <x v="2"/>
    <s v="2004_2"/>
    <n v="119029.876629789"/>
  </r>
  <r>
    <x v="9"/>
    <x v="1"/>
    <x v="3"/>
    <s v="2004_3"/>
    <n v="119029.876629789"/>
  </r>
  <r>
    <x v="9"/>
    <x v="2"/>
    <x v="4"/>
    <s v="2004_4"/>
    <n v="119660.529292743"/>
  </r>
  <r>
    <x v="9"/>
    <x v="2"/>
    <x v="5"/>
    <s v="2004_5"/>
    <n v="119660.529292743"/>
  </r>
  <r>
    <x v="9"/>
    <x v="2"/>
    <x v="6"/>
    <s v="2004_6"/>
    <n v="119660.529292743"/>
  </r>
  <r>
    <x v="9"/>
    <x v="3"/>
    <x v="7"/>
    <s v="2004_7"/>
    <n v="120335.243715303"/>
  </r>
  <r>
    <x v="9"/>
    <x v="3"/>
    <x v="8"/>
    <s v="2004_8"/>
    <n v="120335.243715303"/>
  </r>
  <r>
    <x v="9"/>
    <x v="3"/>
    <x v="9"/>
    <s v="2004_9"/>
    <n v="120335.243715303"/>
  </r>
  <r>
    <x v="9"/>
    <x v="4"/>
    <x v="10"/>
    <s v="2004_10"/>
    <n v="120710.350362164"/>
  </r>
  <r>
    <x v="9"/>
    <x v="4"/>
    <x v="11"/>
    <s v="2004_11"/>
    <n v="120710.350362164"/>
  </r>
  <r>
    <x v="9"/>
    <x v="4"/>
    <x v="12"/>
    <s v="2004_12"/>
    <n v="120710.350362164"/>
  </r>
  <r>
    <x v="10"/>
    <x v="1"/>
    <x v="1"/>
    <s v="2005_1"/>
    <n v="121748.320872489"/>
  </r>
  <r>
    <x v="10"/>
    <x v="1"/>
    <x v="2"/>
    <s v="2005_2"/>
    <n v="121748.320872489"/>
  </r>
  <r>
    <x v="10"/>
    <x v="1"/>
    <x v="3"/>
    <s v="2005_3"/>
    <n v="121748.320872489"/>
  </r>
  <r>
    <x v="10"/>
    <x v="2"/>
    <x v="4"/>
    <s v="2005_4"/>
    <n v="122359.855236612"/>
  </r>
  <r>
    <x v="10"/>
    <x v="2"/>
    <x v="5"/>
    <s v="2005_5"/>
    <n v="122359.855236612"/>
  </r>
  <r>
    <x v="10"/>
    <x v="2"/>
    <x v="6"/>
    <s v="2005_6"/>
    <n v="122359.855236612"/>
  </r>
  <r>
    <x v="10"/>
    <x v="3"/>
    <x v="7"/>
    <s v="2005_7"/>
    <n v="123346.738302905"/>
  </r>
  <r>
    <x v="10"/>
    <x v="3"/>
    <x v="8"/>
    <s v="2005_8"/>
    <n v="123346.738302905"/>
  </r>
  <r>
    <x v="10"/>
    <x v="3"/>
    <x v="9"/>
    <s v="2005_9"/>
    <n v="123346.738302905"/>
  </r>
  <r>
    <x v="10"/>
    <x v="4"/>
    <x v="10"/>
    <s v="2005_10"/>
    <n v="123577.085587995"/>
  </r>
  <r>
    <x v="10"/>
    <x v="4"/>
    <x v="11"/>
    <s v="2005_11"/>
    <n v="123577.085587995"/>
  </r>
  <r>
    <x v="10"/>
    <x v="4"/>
    <x v="12"/>
    <s v="2005_12"/>
    <n v="123577.085587995"/>
  </r>
  <r>
    <x v="11"/>
    <x v="1"/>
    <x v="1"/>
    <s v="2006_1"/>
    <n v="125163.497657953"/>
  </r>
  <r>
    <x v="11"/>
    <x v="1"/>
    <x v="2"/>
    <s v="2006_2"/>
    <n v="125163.497657953"/>
  </r>
  <r>
    <x v="11"/>
    <x v="1"/>
    <x v="3"/>
    <s v="2006_3"/>
    <n v="125163.497657953"/>
  </r>
  <r>
    <x v="11"/>
    <x v="2"/>
    <x v="4"/>
    <s v="2006_4"/>
    <n v="125937.289055389"/>
  </r>
  <r>
    <x v="11"/>
    <x v="2"/>
    <x v="5"/>
    <s v="2006_5"/>
    <n v="125937.289055389"/>
  </r>
  <r>
    <x v="11"/>
    <x v="2"/>
    <x v="6"/>
    <s v="2006_6"/>
    <n v="125937.289055389"/>
  </r>
  <r>
    <x v="11"/>
    <x v="3"/>
    <x v="7"/>
    <s v="2006_7"/>
    <n v="126131.405527208"/>
  </r>
  <r>
    <x v="11"/>
    <x v="3"/>
    <x v="8"/>
    <s v="2006_8"/>
    <n v="126131.405527208"/>
  </r>
  <r>
    <x v="11"/>
    <x v="3"/>
    <x v="9"/>
    <s v="2006_9"/>
    <n v="126131.405527208"/>
  </r>
  <r>
    <x v="11"/>
    <x v="4"/>
    <x v="10"/>
    <s v="2006_10"/>
    <n v="126547.80775945001"/>
  </r>
  <r>
    <x v="11"/>
    <x v="4"/>
    <x v="11"/>
    <s v="2006_11"/>
    <n v="126547.80775945001"/>
  </r>
  <r>
    <x v="11"/>
    <x v="4"/>
    <x v="12"/>
    <s v="2006_12"/>
    <n v="126547.80775945001"/>
  </r>
  <r>
    <x v="12"/>
    <x v="1"/>
    <x v="1"/>
    <s v="2007_1"/>
    <n v="126824.812198434"/>
  </r>
  <r>
    <x v="12"/>
    <x v="1"/>
    <x v="2"/>
    <s v="2007_2"/>
    <n v="126824.812198434"/>
  </r>
  <r>
    <x v="12"/>
    <x v="1"/>
    <x v="3"/>
    <s v="2007_3"/>
    <n v="126824.812198434"/>
  </r>
  <r>
    <x v="12"/>
    <x v="2"/>
    <x v="4"/>
    <s v="2007_4"/>
    <n v="128389.402487959"/>
  </r>
  <r>
    <x v="12"/>
    <x v="2"/>
    <x v="5"/>
    <s v="2007_5"/>
    <n v="128389.402487959"/>
  </r>
  <r>
    <x v="12"/>
    <x v="2"/>
    <x v="6"/>
    <s v="2007_6"/>
    <n v="128389.402487959"/>
  </r>
  <r>
    <x v="12"/>
    <x v="3"/>
    <x v="7"/>
    <s v="2007_7"/>
    <n v="129962.77491206399"/>
  </r>
  <r>
    <x v="12"/>
    <x v="3"/>
    <x v="8"/>
    <s v="2007_8"/>
    <n v="129962.77491206399"/>
  </r>
  <r>
    <x v="12"/>
    <x v="3"/>
    <x v="9"/>
    <s v="2007_9"/>
    <n v="129962.77491206399"/>
  </r>
  <r>
    <x v="12"/>
    <x v="4"/>
    <x v="10"/>
    <s v="2007_10"/>
    <n v="129904.352863912"/>
  </r>
  <r>
    <x v="12"/>
    <x v="4"/>
    <x v="11"/>
    <s v="2007_11"/>
    <n v="129904.352863912"/>
  </r>
  <r>
    <x v="12"/>
    <x v="4"/>
    <x v="12"/>
    <s v="2007_12"/>
    <n v="129904.352863912"/>
  </r>
  <r>
    <x v="13"/>
    <x v="1"/>
    <x v="1"/>
    <s v="2008_1"/>
    <n v="129942.961946489"/>
  </r>
  <r>
    <x v="13"/>
    <x v="1"/>
    <x v="2"/>
    <s v="2008_2"/>
    <n v="129942.961946489"/>
  </r>
  <r>
    <x v="13"/>
    <x v="1"/>
    <x v="3"/>
    <s v="2008_3"/>
    <n v="129942.961946489"/>
  </r>
  <r>
    <x v="13"/>
    <x v="2"/>
    <x v="4"/>
    <s v="2008_4"/>
    <n v="130794.210639176"/>
  </r>
  <r>
    <x v="13"/>
    <x v="2"/>
    <x v="5"/>
    <s v="2008_5"/>
    <n v="130794.210639176"/>
  </r>
  <r>
    <x v="13"/>
    <x v="2"/>
    <x v="6"/>
    <s v="2008_6"/>
    <n v="130794.210639176"/>
  </r>
  <r>
    <x v="13"/>
    <x v="3"/>
    <x v="7"/>
    <s v="2008_7"/>
    <n v="130114.27353578901"/>
  </r>
  <r>
    <x v="13"/>
    <x v="3"/>
    <x v="8"/>
    <s v="2008_8"/>
    <n v="130114.27353578901"/>
  </r>
  <r>
    <x v="13"/>
    <x v="3"/>
    <x v="9"/>
    <s v="2008_9"/>
    <n v="130114.27353578901"/>
  </r>
  <r>
    <x v="13"/>
    <x v="4"/>
    <x v="10"/>
    <s v="2008_10"/>
    <n v="129496.50769872"/>
  </r>
  <r>
    <x v="13"/>
    <x v="4"/>
    <x v="11"/>
    <s v="2008_11"/>
    <n v="129496.50769872"/>
  </r>
  <r>
    <x v="13"/>
    <x v="4"/>
    <x v="12"/>
    <s v="2008_12"/>
    <n v="129496.50769872"/>
  </r>
  <r>
    <x v="14"/>
    <x v="1"/>
    <x v="1"/>
    <s v="2009_1"/>
    <n v="129118.074321843"/>
  </r>
  <r>
    <x v="14"/>
    <x v="1"/>
    <x v="2"/>
    <s v="2009_2"/>
    <n v="129118.074321843"/>
  </r>
  <r>
    <x v="14"/>
    <x v="1"/>
    <x v="3"/>
    <s v="2009_3"/>
    <n v="129118.074321843"/>
  </r>
  <r>
    <x v="14"/>
    <x v="2"/>
    <x v="4"/>
    <s v="2009_4"/>
    <n v="129323.71316566299"/>
  </r>
  <r>
    <x v="14"/>
    <x v="2"/>
    <x v="5"/>
    <s v="2009_5"/>
    <n v="129323.71316566299"/>
  </r>
  <r>
    <x v="14"/>
    <x v="2"/>
    <x v="6"/>
    <s v="2009_6"/>
    <n v="129323.71316566299"/>
  </r>
  <r>
    <x v="14"/>
    <x v="3"/>
    <x v="7"/>
    <s v="2009_7"/>
    <n v="129493.69057109499"/>
  </r>
  <r>
    <x v="14"/>
    <x v="3"/>
    <x v="8"/>
    <s v="2009_8"/>
    <n v="129493.69057109499"/>
  </r>
  <r>
    <x v="14"/>
    <x v="3"/>
    <x v="9"/>
    <s v="2009_9"/>
    <n v="129493.69057109499"/>
  </r>
  <r>
    <x v="14"/>
    <x v="4"/>
    <x v="10"/>
    <s v="2009_10"/>
    <n v="129944.468671269"/>
  </r>
  <r>
    <x v="14"/>
    <x v="4"/>
    <x v="11"/>
    <s v="2009_11"/>
    <n v="129944.468671269"/>
  </r>
  <r>
    <x v="14"/>
    <x v="4"/>
    <x v="12"/>
    <s v="2009_12"/>
    <n v="129944.468671269"/>
  </r>
  <r>
    <x v="15"/>
    <x v="1"/>
    <x v="1"/>
    <s v="2010_1"/>
    <n v="130533.97132953801"/>
  </r>
  <r>
    <x v="15"/>
    <x v="1"/>
    <x v="2"/>
    <s v="2010_2"/>
    <n v="130533.97132953801"/>
  </r>
  <r>
    <x v="15"/>
    <x v="1"/>
    <x v="3"/>
    <s v="2010_3"/>
    <n v="130533.97132953801"/>
  </r>
  <r>
    <x v="15"/>
    <x v="2"/>
    <x v="4"/>
    <s v="2010_4"/>
    <n v="131302.08432405299"/>
  </r>
  <r>
    <x v="15"/>
    <x v="2"/>
    <x v="5"/>
    <s v="2010_5"/>
    <n v="131302.08432405299"/>
  </r>
  <r>
    <x v="15"/>
    <x v="2"/>
    <x v="6"/>
    <s v="2010_6"/>
    <n v="131302.08432405299"/>
  </r>
  <r>
    <x v="15"/>
    <x v="3"/>
    <x v="7"/>
    <s v="2010_7"/>
    <n v="132103.24930924701"/>
  </r>
  <r>
    <x v="15"/>
    <x v="3"/>
    <x v="8"/>
    <s v="2010_8"/>
    <n v="132103.24930924701"/>
  </r>
  <r>
    <x v="15"/>
    <x v="3"/>
    <x v="9"/>
    <s v="2010_9"/>
    <n v="132103.24930924701"/>
  </r>
  <r>
    <x v="15"/>
    <x v="4"/>
    <x v="10"/>
    <s v="2010_10"/>
    <n v="132701.81508882801"/>
  </r>
  <r>
    <x v="15"/>
    <x v="4"/>
    <x v="11"/>
    <s v="2010_11"/>
    <n v="132701.81508882801"/>
  </r>
  <r>
    <x v="15"/>
    <x v="4"/>
    <x v="12"/>
    <s v="2010_12"/>
    <n v="132701.81508882801"/>
  </r>
  <r>
    <x v="16"/>
    <x v="1"/>
    <x v="1"/>
    <s v="2011_1"/>
    <n v="133488.421329098"/>
  </r>
  <r>
    <x v="16"/>
    <x v="1"/>
    <x v="2"/>
    <s v="2011_2"/>
    <n v="133488.421329098"/>
  </r>
  <r>
    <x v="16"/>
    <x v="1"/>
    <x v="3"/>
    <s v="2011_3"/>
    <n v="133488.421329098"/>
  </r>
  <r>
    <x v="16"/>
    <x v="2"/>
    <x v="4"/>
    <s v="2011_4"/>
    <n v="134372.22016463699"/>
  </r>
  <r>
    <x v="16"/>
    <x v="2"/>
    <x v="5"/>
    <s v="2011_5"/>
    <n v="134372.22016463699"/>
  </r>
  <r>
    <x v="16"/>
    <x v="2"/>
    <x v="6"/>
    <s v="2011_6"/>
    <n v="134372.22016463699"/>
  </r>
  <r>
    <x v="16"/>
    <x v="3"/>
    <x v="7"/>
    <s v="2011_7"/>
    <n v="135285.296986067"/>
  </r>
  <r>
    <x v="16"/>
    <x v="3"/>
    <x v="8"/>
    <s v="2011_8"/>
    <n v="135285.296986067"/>
  </r>
  <r>
    <x v="16"/>
    <x v="3"/>
    <x v="9"/>
    <s v="2011_9"/>
    <n v="135285.296986067"/>
  </r>
  <r>
    <x v="16"/>
    <x v="4"/>
    <x v="10"/>
    <s v="2011_10"/>
    <n v="136117.323074599"/>
  </r>
  <r>
    <x v="16"/>
    <x v="4"/>
    <x v="11"/>
    <s v="2011_11"/>
    <n v="136117.323074599"/>
  </r>
  <r>
    <x v="16"/>
    <x v="4"/>
    <x v="12"/>
    <s v="2011_12"/>
    <n v="136117.323074599"/>
  </r>
  <r>
    <x v="17"/>
    <x v="1"/>
    <x v="1"/>
    <s v="2012_1"/>
    <n v="137021.55125200201"/>
  </r>
  <r>
    <x v="17"/>
    <x v="1"/>
    <x v="2"/>
    <s v="2012_2"/>
    <n v="137021.55125200201"/>
  </r>
  <r>
    <x v="17"/>
    <x v="1"/>
    <x v="3"/>
    <s v="2012_3"/>
    <n v="137021.55125200201"/>
  </r>
  <r>
    <x v="17"/>
    <x v="2"/>
    <x v="4"/>
    <s v="2012_4"/>
    <n v="137946.9521385"/>
  </r>
  <r>
    <x v="17"/>
    <x v="2"/>
    <x v="5"/>
    <s v="2012_5"/>
    <n v="137946.9521385"/>
  </r>
  <r>
    <x v="17"/>
    <x v="2"/>
    <x v="6"/>
    <s v="2012_6"/>
    <n v="137946.9521385"/>
  </r>
  <r>
    <x v="17"/>
    <x v="3"/>
    <x v="7"/>
    <s v="2012_7"/>
    <n v="138802.281515713"/>
  </r>
  <r>
    <x v="17"/>
    <x v="3"/>
    <x v="8"/>
    <s v="2012_8"/>
    <n v="138802.281515713"/>
  </r>
  <r>
    <x v="17"/>
    <x v="3"/>
    <x v="9"/>
    <s v="2012_9"/>
    <n v="138802.281515713"/>
  </r>
  <r>
    <x v="17"/>
    <x v="4"/>
    <x v="10"/>
    <s v="2012_10"/>
    <n v="139466.647425553"/>
  </r>
  <r>
    <x v="17"/>
    <x v="4"/>
    <x v="11"/>
    <s v="2012_11"/>
    <n v="139466.647425553"/>
  </r>
  <r>
    <x v="17"/>
    <x v="4"/>
    <x v="12"/>
    <s v="2012_12"/>
    <n v="139466.647425553"/>
  </r>
  <r>
    <x v="18"/>
    <x v="1"/>
    <x v="1"/>
    <s v="2013_1"/>
    <n v="140178.599521934"/>
  </r>
  <r>
    <x v="18"/>
    <x v="1"/>
    <x v="2"/>
    <s v="2013_2"/>
    <n v="140178.599521934"/>
  </r>
  <r>
    <x v="18"/>
    <x v="1"/>
    <x v="3"/>
    <s v="2013_3"/>
    <n v="140178.599521934"/>
  </r>
  <r>
    <x v="18"/>
    <x v="2"/>
    <x v="4"/>
    <s v="2013_4"/>
    <n v="140875.23006360501"/>
  </r>
  <r>
    <x v="18"/>
    <x v="2"/>
    <x v="5"/>
    <s v="2013_5"/>
    <n v="140875.23006360501"/>
  </r>
  <r>
    <x v="18"/>
    <x v="2"/>
    <x v="6"/>
    <s v="2013_6"/>
    <n v="140875.23006360501"/>
  </r>
  <r>
    <x v="18"/>
    <x v="3"/>
    <x v="7"/>
    <s v="2013_7"/>
    <n v="141681.235768385"/>
  </r>
  <r>
    <x v="18"/>
    <x v="3"/>
    <x v="8"/>
    <s v="2013_8"/>
    <n v="141681.235768385"/>
  </r>
  <r>
    <x v="18"/>
    <x v="3"/>
    <x v="9"/>
    <s v="2013_9"/>
    <n v="141681.235768385"/>
  </r>
  <r>
    <x v="18"/>
    <x v="4"/>
    <x v="10"/>
    <s v="2013_10"/>
    <n v="142408.24859305299"/>
  </r>
  <r>
    <x v="18"/>
    <x v="4"/>
    <x v="11"/>
    <s v="2013_11"/>
    <n v="142408.24859305299"/>
  </r>
  <r>
    <x v="18"/>
    <x v="4"/>
    <x v="12"/>
    <s v="2013_12"/>
    <n v="142408.24859305299"/>
  </r>
  <r>
    <x v="19"/>
    <x v="1"/>
    <x v="1"/>
    <s v="2014_1"/>
    <n v="143306.76445339099"/>
  </r>
  <r>
    <x v="19"/>
    <x v="1"/>
    <x v="2"/>
    <s v="2014_2"/>
    <n v="143306.76445339099"/>
  </r>
  <r>
    <x v="19"/>
    <x v="1"/>
    <x v="3"/>
    <s v="2014_3"/>
    <n v="143306.76445339099"/>
  </r>
  <r>
    <x v="19"/>
    <x v="2"/>
    <x v="4"/>
    <s v="2014_4"/>
    <n v="144222.40993599099"/>
  </r>
  <r>
    <x v="19"/>
    <x v="2"/>
    <x v="5"/>
    <s v="2014_5"/>
    <n v="144222.40993599099"/>
  </r>
  <r>
    <x v="19"/>
    <x v="2"/>
    <x v="6"/>
    <s v="2014_6"/>
    <n v="144222.40993599099"/>
  </r>
  <r>
    <x v="19"/>
    <x v="3"/>
    <x v="7"/>
    <s v="2014_7"/>
    <n v="145094.561347423"/>
  </r>
  <r>
    <x v="19"/>
    <x v="3"/>
    <x v="8"/>
    <s v="2014_8"/>
    <n v="145094.561347423"/>
  </r>
  <r>
    <x v="19"/>
    <x v="3"/>
    <x v="9"/>
    <s v="2014_9"/>
    <n v="145094.561347423"/>
  </r>
  <r>
    <x v="19"/>
    <x v="4"/>
    <x v="10"/>
    <s v="2014_10"/>
    <n v="145627.96009404201"/>
  </r>
  <r>
    <x v="19"/>
    <x v="4"/>
    <x v="11"/>
    <s v="2014_11"/>
    <n v="145627.96009404201"/>
  </r>
  <r>
    <x v="19"/>
    <x v="4"/>
    <x v="12"/>
    <s v="2014_12"/>
    <n v="145627.96009404201"/>
  </r>
  <r>
    <x v="20"/>
    <x v="1"/>
    <x v="1"/>
    <s v="2015_1"/>
    <n v="146604.579108829"/>
  </r>
  <r>
    <x v="20"/>
    <x v="1"/>
    <x v="2"/>
    <s v="2015_2"/>
    <n v="146604.579108829"/>
  </r>
  <r>
    <x v="20"/>
    <x v="1"/>
    <x v="3"/>
    <s v="2015_3"/>
    <n v="146604.579108829"/>
  </r>
  <r>
    <x v="20"/>
    <x v="2"/>
    <x v="4"/>
    <s v="2015_4"/>
    <n v="147600.42225076101"/>
  </r>
  <r>
    <x v="20"/>
    <x v="2"/>
    <x v="5"/>
    <s v="2015_5"/>
    <n v="147600.42225076101"/>
  </r>
  <r>
    <x v="20"/>
    <x v="2"/>
    <x v="6"/>
    <s v="2015_6"/>
    <n v="147600.42225076101"/>
  </r>
  <r>
    <x v="20"/>
    <x v="3"/>
    <x v="7"/>
    <s v="2015_7"/>
    <n v="148582.53072664599"/>
  </r>
  <r>
    <x v="20"/>
    <x v="3"/>
    <x v="8"/>
    <s v="2015_8"/>
    <n v="148582.53072664599"/>
  </r>
  <r>
    <x v="20"/>
    <x v="3"/>
    <x v="9"/>
    <s v="2015_9"/>
    <n v="148582.53072664599"/>
  </r>
  <r>
    <x v="20"/>
    <x v="4"/>
    <x v="10"/>
    <s v="2015_10"/>
    <n v="149421.44167789901"/>
  </r>
  <r>
    <x v="20"/>
    <x v="4"/>
    <x v="11"/>
    <s v="2015_11"/>
    <n v="149421.44167789901"/>
  </r>
  <r>
    <x v="20"/>
    <x v="4"/>
    <x v="12"/>
    <s v="2015_12"/>
    <n v="149421.44167789901"/>
  </r>
  <r>
    <x v="21"/>
    <x v="1"/>
    <x v="1"/>
    <s v="2016_1"/>
    <n v="150339.79990697099"/>
  </r>
  <r>
    <x v="21"/>
    <x v="1"/>
    <x v="2"/>
    <s v="2016_2"/>
    <n v="150339.79990697099"/>
  </r>
  <r>
    <x v="21"/>
    <x v="1"/>
    <x v="3"/>
    <s v="2016_3"/>
    <n v="150339.79990697099"/>
  </r>
  <r>
    <x v="21"/>
    <x v="2"/>
    <x v="4"/>
    <s v="2016_4"/>
    <n v="151282.21026257399"/>
  </r>
  <r>
    <x v="21"/>
    <x v="2"/>
    <x v="5"/>
    <s v="2016_5"/>
    <n v="151282.21026257399"/>
  </r>
  <r>
    <x v="21"/>
    <x v="2"/>
    <x v="6"/>
    <s v="2016_6"/>
    <n v="151282.21026257399"/>
  </r>
  <r>
    <x v="21"/>
    <x v="3"/>
    <x v="7"/>
    <s v="2016_7"/>
    <n v="152207.20901720901"/>
  </r>
  <r>
    <x v="21"/>
    <x v="3"/>
    <x v="8"/>
    <s v="2016_8"/>
    <n v="152207.20901720901"/>
  </r>
  <r>
    <x v="21"/>
    <x v="3"/>
    <x v="9"/>
    <s v="2016_9"/>
    <n v="152207.20901720901"/>
  </r>
  <r>
    <x v="21"/>
    <x v="4"/>
    <x v="10"/>
    <s v="2016_10"/>
    <n v="152987.41369545701"/>
  </r>
  <r>
    <x v="21"/>
    <x v="4"/>
    <x v="11"/>
    <s v="2016_11"/>
    <n v="152987.41369545701"/>
  </r>
  <r>
    <x v="21"/>
    <x v="4"/>
    <x v="12"/>
    <s v="2016_12"/>
    <n v="152987.41369545701"/>
  </r>
  <r>
    <x v="22"/>
    <x v="1"/>
    <x v="1"/>
    <s v="2017_1"/>
    <n v="153878.46691878699"/>
  </r>
  <r>
    <x v="22"/>
    <x v="1"/>
    <x v="2"/>
    <s v="2017_2"/>
    <n v="153878.46691878699"/>
  </r>
  <r>
    <x v="22"/>
    <x v="1"/>
    <x v="3"/>
    <s v="2017_3"/>
    <n v="153878.46691878699"/>
  </r>
  <r>
    <x v="22"/>
    <x v="2"/>
    <x v="4"/>
    <s v="2017_4"/>
    <n v="154836.722079197"/>
  </r>
  <r>
    <x v="22"/>
    <x v="2"/>
    <x v="5"/>
    <s v="2017_5"/>
    <n v="154836.722079197"/>
  </r>
  <r>
    <x v="22"/>
    <x v="2"/>
    <x v="6"/>
    <s v="2017_6"/>
    <n v="154836.722079197"/>
  </r>
  <r>
    <x v="22"/>
    <x v="3"/>
    <x v="7"/>
    <s v="2017_7"/>
    <n v="155825.41744332001"/>
  </r>
  <r>
    <x v="22"/>
    <x v="3"/>
    <x v="8"/>
    <s v="2017_8"/>
    <n v="155825.41744332001"/>
  </r>
  <r>
    <x v="22"/>
    <x v="3"/>
    <x v="9"/>
    <s v="2017_9"/>
    <n v="155825.41744332001"/>
  </r>
  <r>
    <x v="22"/>
    <x v="4"/>
    <x v="10"/>
    <s v="2017_10"/>
    <n v="156714.27738073401"/>
  </r>
  <r>
    <x v="22"/>
    <x v="4"/>
    <x v="11"/>
    <s v="2017_11"/>
    <n v="156714.27738073401"/>
  </r>
  <r>
    <x v="22"/>
    <x v="4"/>
    <x v="12"/>
    <s v="2017_12"/>
    <n v="156714.27738073401"/>
  </r>
  <r>
    <x v="23"/>
    <x v="1"/>
    <x v="1"/>
    <s v="2018_1"/>
    <n v="157711.951667691"/>
  </r>
  <r>
    <x v="23"/>
    <x v="1"/>
    <x v="2"/>
    <s v="2018_2"/>
    <n v="157711.951667691"/>
  </r>
  <r>
    <x v="23"/>
    <x v="1"/>
    <x v="3"/>
    <s v="2018_3"/>
    <n v="157711.951667691"/>
  </r>
  <r>
    <x v="23"/>
    <x v="2"/>
    <x v="4"/>
    <s v="2018_4"/>
    <n v="158704.378115581"/>
  </r>
  <r>
    <x v="23"/>
    <x v="2"/>
    <x v="5"/>
    <s v="2018_5"/>
    <n v="158704.378115581"/>
  </r>
  <r>
    <x v="23"/>
    <x v="2"/>
    <x v="6"/>
    <s v="2018_6"/>
    <n v="158704.378115581"/>
  </r>
  <r>
    <x v="23"/>
    <x v="3"/>
    <x v="7"/>
    <s v="2018_7"/>
    <n v="159706.96569164499"/>
  </r>
  <r>
    <x v="23"/>
    <x v="3"/>
    <x v="8"/>
    <s v="2018_8"/>
    <n v="159706.96569164499"/>
  </r>
  <r>
    <x v="23"/>
    <x v="3"/>
    <x v="9"/>
    <s v="2018_9"/>
    <n v="159706.96569164499"/>
  </r>
  <r>
    <x v="23"/>
    <x v="4"/>
    <x v="10"/>
    <s v="2018_10"/>
    <n v="160596.695972494"/>
  </r>
  <r>
    <x v="23"/>
    <x v="4"/>
    <x v="11"/>
    <s v="2018_11"/>
    <n v="160596.695972494"/>
  </r>
  <r>
    <x v="23"/>
    <x v="4"/>
    <x v="12"/>
    <s v="2018_12"/>
    <n v="160596.695972494"/>
  </r>
  <r>
    <x v="24"/>
    <x v="1"/>
    <x v="1"/>
    <s v="2019_1"/>
    <n v="161529.81167975601"/>
  </r>
  <r>
    <x v="24"/>
    <x v="1"/>
    <x v="2"/>
    <s v="2019_2"/>
    <n v="161529.81167975601"/>
  </r>
  <r>
    <x v="24"/>
    <x v="1"/>
    <x v="3"/>
    <s v="2019_3"/>
    <n v="161529.81167975601"/>
  </r>
  <r>
    <x v="24"/>
    <x v="2"/>
    <x v="4"/>
    <s v="2019_4"/>
    <n v="162450.86262581599"/>
  </r>
  <r>
    <x v="24"/>
    <x v="2"/>
    <x v="5"/>
    <s v="2019_5"/>
    <n v="162450.86262581599"/>
  </r>
  <r>
    <x v="24"/>
    <x v="2"/>
    <x v="6"/>
    <s v="2019_6"/>
    <n v="162450.86262581599"/>
  </r>
  <r>
    <x v="24"/>
    <x v="3"/>
    <x v="7"/>
    <s v="2019_7"/>
    <n v="163351.050854058"/>
  </r>
  <r>
    <x v="24"/>
    <x v="3"/>
    <x v="8"/>
    <s v="2019_8"/>
    <n v="163351.050854058"/>
  </r>
  <r>
    <x v="24"/>
    <x v="3"/>
    <x v="9"/>
    <s v="2019_9"/>
    <n v="163351.050854058"/>
  </r>
  <r>
    <x v="24"/>
    <x v="4"/>
    <x v="10"/>
    <s v="2019_10"/>
    <n v="164244.107043119"/>
  </r>
  <r>
    <x v="24"/>
    <x v="4"/>
    <x v="11"/>
    <s v="2019_11"/>
    <n v="164244.107043119"/>
  </r>
  <r>
    <x v="24"/>
    <x v="4"/>
    <x v="12"/>
    <s v="2019_12"/>
    <n v="164244.107043119"/>
  </r>
  <r>
    <x v="25"/>
    <x v="1"/>
    <x v="1"/>
    <s v="2020_1"/>
    <n v="165179.50045283799"/>
  </r>
  <r>
    <x v="25"/>
    <x v="1"/>
    <x v="2"/>
    <s v="2020_2"/>
    <n v="165179.50045283799"/>
  </r>
  <r>
    <x v="25"/>
    <x v="1"/>
    <x v="3"/>
    <s v="2020_3"/>
    <n v="165179.50045283799"/>
  </r>
  <r>
    <x v="25"/>
    <x v="2"/>
    <x v="4"/>
    <s v="2020_4"/>
    <n v="166100.65247921101"/>
  </r>
  <r>
    <x v="25"/>
    <x v="2"/>
    <x v="5"/>
    <s v="2020_5"/>
    <n v="166100.65247921101"/>
  </r>
  <r>
    <x v="25"/>
    <x v="2"/>
    <x v="6"/>
    <s v="2020_6"/>
    <n v="166100.65247921101"/>
  </r>
  <r>
    <x v="25"/>
    <x v="3"/>
    <x v="7"/>
    <s v="2020_7"/>
    <n v="166975.34980574201"/>
  </r>
  <r>
    <x v="25"/>
    <x v="3"/>
    <x v="8"/>
    <s v="2020_8"/>
    <n v="166975.34980574201"/>
  </r>
  <r>
    <x v="25"/>
    <x v="3"/>
    <x v="9"/>
    <s v="2020_9"/>
    <n v="166975.34980574201"/>
  </r>
  <r>
    <x v="25"/>
    <x v="4"/>
    <x v="10"/>
    <s v="2020_10"/>
    <n v="167822.023307956"/>
  </r>
  <r>
    <x v="25"/>
    <x v="4"/>
    <x v="11"/>
    <s v="2020_11"/>
    <n v="167822.023307956"/>
  </r>
  <r>
    <x v="25"/>
    <x v="4"/>
    <x v="12"/>
    <s v="2020_12"/>
    <n v="167822.023307956"/>
  </r>
  <r>
    <x v="26"/>
    <x v="1"/>
    <x v="1"/>
    <s v="2021_1"/>
    <n v="168709.59592133501"/>
  </r>
  <r>
    <x v="26"/>
    <x v="1"/>
    <x v="2"/>
    <s v="2021_2"/>
    <n v="168709.59592133501"/>
  </r>
  <r>
    <x v="26"/>
    <x v="1"/>
    <x v="3"/>
    <s v="2021_3"/>
    <n v="168709.59592133501"/>
  </r>
  <r>
    <x v="26"/>
    <x v="2"/>
    <x v="4"/>
    <s v="2021_4"/>
    <n v="169609.38351574901"/>
  </r>
  <r>
    <x v="26"/>
    <x v="2"/>
    <x v="5"/>
    <s v="2021_5"/>
    <n v="169609.38351574901"/>
  </r>
  <r>
    <x v="26"/>
    <x v="2"/>
    <x v="6"/>
    <s v="2021_6"/>
    <n v="169609.38351574901"/>
  </r>
  <r>
    <x v="26"/>
    <x v="3"/>
    <x v="7"/>
    <s v="2021_7"/>
    <n v="170524.44756790201"/>
  </r>
  <r>
    <x v="26"/>
    <x v="3"/>
    <x v="8"/>
    <s v="2021_8"/>
    <n v="170524.44756790201"/>
  </r>
  <r>
    <x v="26"/>
    <x v="3"/>
    <x v="9"/>
    <s v="2021_9"/>
    <n v="170524.44756790201"/>
  </r>
  <r>
    <x v="26"/>
    <x v="4"/>
    <x v="10"/>
    <s v="2021_10"/>
    <n v="171420.88054769399"/>
  </r>
  <r>
    <x v="26"/>
    <x v="4"/>
    <x v="11"/>
    <s v="2021_11"/>
    <n v="171420.88054769399"/>
  </r>
  <r>
    <x v="26"/>
    <x v="4"/>
    <x v="12"/>
    <s v="2021_12"/>
    <n v="171420.88054769399"/>
  </r>
  <r>
    <x v="27"/>
    <x v="1"/>
    <x v="1"/>
    <s v="2022_1"/>
    <n v="172337.52575961701"/>
  </r>
  <r>
    <x v="27"/>
    <x v="1"/>
    <x v="2"/>
    <s v="2022_2"/>
    <n v="172337.52575961701"/>
  </r>
  <r>
    <x v="27"/>
    <x v="1"/>
    <x v="3"/>
    <s v="2022_3"/>
    <n v="172337.52575961701"/>
  </r>
  <r>
    <x v="27"/>
    <x v="2"/>
    <x v="4"/>
    <s v="2022_4"/>
    <n v="173275.603048366"/>
  </r>
  <r>
    <x v="27"/>
    <x v="2"/>
    <x v="5"/>
    <s v="2022_5"/>
    <n v="173275.603048366"/>
  </r>
  <r>
    <x v="27"/>
    <x v="2"/>
    <x v="6"/>
    <s v="2022_6"/>
    <n v="173275.603048366"/>
  </r>
  <r>
    <x v="27"/>
    <x v="3"/>
    <x v="7"/>
    <s v="2022_7"/>
    <n v="174215.39310101801"/>
  </r>
  <r>
    <x v="27"/>
    <x v="3"/>
    <x v="8"/>
    <s v="2022_8"/>
    <n v="174215.39310101801"/>
  </r>
  <r>
    <x v="27"/>
    <x v="3"/>
    <x v="9"/>
    <s v="2022_9"/>
    <n v="174215.39310101801"/>
  </r>
  <r>
    <x v="27"/>
    <x v="4"/>
    <x v="10"/>
    <s v="2022_10"/>
    <n v="175120.47178818801"/>
  </r>
  <r>
    <x v="27"/>
    <x v="4"/>
    <x v="11"/>
    <s v="2022_11"/>
    <n v="175120.47178818801"/>
  </r>
  <r>
    <x v="27"/>
    <x v="4"/>
    <x v="12"/>
    <s v="2022_12"/>
    <n v="175120.47178818801"/>
  </r>
  <r>
    <x v="28"/>
    <x v="1"/>
    <x v="1"/>
    <s v="2023_1"/>
    <n v="176035.32961362001"/>
  </r>
  <r>
    <x v="28"/>
    <x v="1"/>
    <x v="2"/>
    <s v="2023_2"/>
    <n v="176035.32961362001"/>
  </r>
  <r>
    <x v="28"/>
    <x v="1"/>
    <x v="3"/>
    <s v="2023_3"/>
    <n v="176035.32961362001"/>
  </r>
  <r>
    <x v="28"/>
    <x v="2"/>
    <x v="4"/>
    <s v="2023_4"/>
    <n v="176964.13954827099"/>
  </r>
  <r>
    <x v="28"/>
    <x v="2"/>
    <x v="5"/>
    <s v="2023_5"/>
    <n v="176964.13954827099"/>
  </r>
  <r>
    <x v="28"/>
    <x v="2"/>
    <x v="6"/>
    <s v="2023_6"/>
    <n v="176964.13954827099"/>
  </r>
  <r>
    <x v="28"/>
    <x v="3"/>
    <x v="7"/>
    <s v="2023_7"/>
    <n v="177911.60346343499"/>
  </r>
  <r>
    <x v="28"/>
    <x v="3"/>
    <x v="8"/>
    <s v="2023_8"/>
    <n v="177911.60346343499"/>
  </r>
  <r>
    <x v="28"/>
    <x v="3"/>
    <x v="9"/>
    <s v="2023_9"/>
    <n v="177911.60346343499"/>
  </r>
  <r>
    <x v="28"/>
    <x v="4"/>
    <x v="10"/>
    <s v="2023_10"/>
    <n v="178839.49151854901"/>
  </r>
  <r>
    <x v="28"/>
    <x v="4"/>
    <x v="11"/>
    <s v="2023_11"/>
    <n v="178839.49151854901"/>
  </r>
  <r>
    <x v="28"/>
    <x v="4"/>
    <x v="12"/>
    <s v="2023_12"/>
    <n v="178839.49151854901"/>
  </r>
  <r>
    <x v="29"/>
    <x v="1"/>
    <x v="1"/>
    <s v="2024_1"/>
    <n v="179792.96212303199"/>
  </r>
  <r>
    <x v="29"/>
    <x v="1"/>
    <x v="2"/>
    <s v="2024_2"/>
    <n v="179792.96212303199"/>
  </r>
  <r>
    <x v="29"/>
    <x v="1"/>
    <x v="3"/>
    <s v="2024_3"/>
    <n v="179792.96212303199"/>
  </r>
  <r>
    <x v="29"/>
    <x v="2"/>
    <x v="4"/>
    <s v="2024_4"/>
    <n v="180773.699072644"/>
  </r>
  <r>
    <x v="29"/>
    <x v="2"/>
    <x v="5"/>
    <s v="2024_5"/>
    <n v="180773.699072644"/>
  </r>
  <r>
    <x v="29"/>
    <x v="2"/>
    <x v="6"/>
    <s v="2024_6"/>
    <n v="180773.699072644"/>
  </r>
  <r>
    <x v="29"/>
    <x v="3"/>
    <x v="7"/>
    <s v="2024_7"/>
    <n v="181783.481732824"/>
  </r>
  <r>
    <x v="29"/>
    <x v="3"/>
    <x v="8"/>
    <s v="2024_8"/>
    <n v="181783.481732824"/>
  </r>
  <r>
    <x v="29"/>
    <x v="3"/>
    <x v="9"/>
    <s v="2024_9"/>
    <n v="181783.481732824"/>
  </r>
  <r>
    <x v="29"/>
    <x v="4"/>
    <x v="10"/>
    <s v="2024_10"/>
    <n v="182761.8239283"/>
  </r>
  <r>
    <x v="29"/>
    <x v="4"/>
    <x v="11"/>
    <s v="2024_11"/>
    <n v="182761.8239283"/>
  </r>
  <r>
    <x v="29"/>
    <x v="4"/>
    <x v="12"/>
    <s v="2024_12"/>
    <n v="182761.8239283"/>
  </r>
  <r>
    <x v="30"/>
    <x v="1"/>
    <x v="1"/>
    <s v="2025_1"/>
    <n v="183780.13221128"/>
  </r>
  <r>
    <x v="30"/>
    <x v="1"/>
    <x v="2"/>
    <s v="2025_2"/>
    <n v="183780.13221128"/>
  </r>
  <r>
    <x v="30"/>
    <x v="1"/>
    <x v="3"/>
    <s v="2025_3"/>
    <n v="183780.13221128"/>
  </r>
  <r>
    <x v="30"/>
    <x v="2"/>
    <x v="4"/>
    <s v="2025_4"/>
    <n v="184816.40179236999"/>
  </r>
  <r>
    <x v="30"/>
    <x v="2"/>
    <x v="5"/>
    <s v="2025_5"/>
    <n v="184816.40179236999"/>
  </r>
  <r>
    <x v="30"/>
    <x v="2"/>
    <x v="6"/>
    <s v="2025_6"/>
    <n v="184816.40179236999"/>
  </r>
  <r>
    <x v="30"/>
    <x v="3"/>
    <x v="7"/>
    <s v="2025_7"/>
    <n v="185881.854309063"/>
  </r>
  <r>
    <x v="30"/>
    <x v="3"/>
    <x v="8"/>
    <s v="2025_8"/>
    <n v="185881.854309063"/>
  </r>
  <r>
    <x v="30"/>
    <x v="3"/>
    <x v="9"/>
    <s v="2025_9"/>
    <n v="185881.854309063"/>
  </r>
  <r>
    <x v="30"/>
    <x v="4"/>
    <x v="10"/>
    <s v="2025_10"/>
    <n v="186903.36865506001"/>
  </r>
  <r>
    <x v="30"/>
    <x v="4"/>
    <x v="11"/>
    <s v="2025_11"/>
    <n v="186903.36865506001"/>
  </r>
  <r>
    <x v="30"/>
    <x v="4"/>
    <x v="12"/>
    <s v="2025_12"/>
    <n v="186903.36865506001"/>
  </r>
  <r>
    <x v="31"/>
    <x v="1"/>
    <x v="1"/>
    <s v="2026_1"/>
    <n v="187934.48143471201"/>
  </r>
  <r>
    <x v="31"/>
    <x v="1"/>
    <x v="2"/>
    <s v="2026_2"/>
    <n v="187934.48143471201"/>
  </r>
  <r>
    <x v="31"/>
    <x v="1"/>
    <x v="3"/>
    <s v="2026_3"/>
    <n v="187934.48143471201"/>
  </r>
  <r>
    <x v="31"/>
    <x v="2"/>
    <x v="4"/>
    <s v="2026_4"/>
    <n v="188963.02524375301"/>
  </r>
  <r>
    <x v="31"/>
    <x v="2"/>
    <x v="5"/>
    <s v="2026_5"/>
    <n v="188963.02524375301"/>
  </r>
  <r>
    <x v="31"/>
    <x v="2"/>
    <x v="6"/>
    <s v="2026_6"/>
    <n v="188963.02524375301"/>
  </r>
  <r>
    <x v="31"/>
    <x v="3"/>
    <x v="7"/>
    <s v="2026_7"/>
    <n v="190029.30875282499"/>
  </r>
  <r>
    <x v="31"/>
    <x v="3"/>
    <x v="8"/>
    <s v="2026_8"/>
    <n v="190029.30875282499"/>
  </r>
  <r>
    <x v="31"/>
    <x v="3"/>
    <x v="9"/>
    <s v="2026_9"/>
    <n v="190029.30875282499"/>
  </r>
  <r>
    <x v="31"/>
    <x v="4"/>
    <x v="10"/>
    <s v="2026_10"/>
    <n v="191050.55589567599"/>
  </r>
  <r>
    <x v="31"/>
    <x v="4"/>
    <x v="11"/>
    <s v="2026_11"/>
    <n v="191050.55589567599"/>
  </r>
  <r>
    <x v="31"/>
    <x v="4"/>
    <x v="12"/>
    <s v="2026_12"/>
    <n v="191050.55589567599"/>
  </r>
  <r>
    <x v="32"/>
    <x v="1"/>
    <x v="1"/>
    <s v="2027_1"/>
    <n v="192080.70186255599"/>
  </r>
  <r>
    <x v="32"/>
    <x v="1"/>
    <x v="2"/>
    <s v="2027_2"/>
    <n v="192080.70186255599"/>
  </r>
  <r>
    <x v="32"/>
    <x v="1"/>
    <x v="3"/>
    <s v="2027_3"/>
    <n v="192080.70186255599"/>
  </r>
  <r>
    <x v="32"/>
    <x v="2"/>
    <x v="4"/>
    <s v="2027_4"/>
    <n v="193104.70903906599"/>
  </r>
  <r>
    <x v="32"/>
    <x v="2"/>
    <x v="5"/>
    <s v="2027_5"/>
    <n v="193104.70903906599"/>
  </r>
  <r>
    <x v="32"/>
    <x v="2"/>
    <x v="6"/>
    <s v="2027_6"/>
    <n v="193104.70903906599"/>
  </r>
  <r>
    <x v="32"/>
    <x v="3"/>
    <x v="7"/>
    <s v="2027_7"/>
    <n v="194223.82225502099"/>
  </r>
  <r>
    <x v="32"/>
    <x v="3"/>
    <x v="8"/>
    <s v="2027_8"/>
    <n v="194223.82225502099"/>
  </r>
  <r>
    <x v="32"/>
    <x v="3"/>
    <x v="9"/>
    <s v="2027_9"/>
    <n v="194223.82225502099"/>
  </r>
  <r>
    <x v="32"/>
    <x v="4"/>
    <x v="10"/>
    <s v="2027_10"/>
    <n v="195256.82140360799"/>
  </r>
  <r>
    <x v="32"/>
    <x v="4"/>
    <x v="11"/>
    <s v="2027_11"/>
    <n v="195256.82140360799"/>
  </r>
  <r>
    <x v="32"/>
    <x v="4"/>
    <x v="12"/>
    <s v="2027_12"/>
    <n v="195256.82140360799"/>
  </r>
  <r>
    <x v="33"/>
    <x v="1"/>
    <x v="1"/>
    <s v="2028_1"/>
    <n v="196312.754498564"/>
  </r>
  <r>
    <x v="33"/>
    <x v="1"/>
    <x v="2"/>
    <s v="2028_2"/>
    <n v="196312.754498564"/>
  </r>
  <r>
    <x v="33"/>
    <x v="1"/>
    <x v="3"/>
    <s v="2028_3"/>
    <n v="196312.754498564"/>
  </r>
  <r>
    <x v="33"/>
    <x v="2"/>
    <x v="4"/>
    <s v="2028_4"/>
    <n v="197368.158497297"/>
  </r>
  <r>
    <x v="33"/>
    <x v="2"/>
    <x v="5"/>
    <s v="2028_5"/>
    <n v="197368.158497297"/>
  </r>
  <r>
    <x v="33"/>
    <x v="2"/>
    <x v="6"/>
    <s v="2028_6"/>
    <n v="197368.158497297"/>
  </r>
  <r>
    <x v="33"/>
    <x v="3"/>
    <x v="7"/>
    <s v="2028_7"/>
    <n v="198539.577342089"/>
  </r>
  <r>
    <x v="33"/>
    <x v="3"/>
    <x v="8"/>
    <s v="2028_8"/>
    <n v="198539.577342089"/>
  </r>
  <r>
    <x v="33"/>
    <x v="3"/>
    <x v="9"/>
    <s v="2028_9"/>
    <n v="198539.577342089"/>
  </r>
  <r>
    <x v="33"/>
    <x v="4"/>
    <x v="10"/>
    <s v="2028_10"/>
    <n v="199627.81693589099"/>
  </r>
  <r>
    <x v="33"/>
    <x v="4"/>
    <x v="11"/>
    <s v="2028_11"/>
    <n v="199627.81693589099"/>
  </r>
  <r>
    <x v="33"/>
    <x v="4"/>
    <x v="12"/>
    <s v="2028_12"/>
    <n v="199627.81693589099"/>
  </r>
  <r>
    <x v="34"/>
    <x v="1"/>
    <x v="1"/>
    <s v="2029_1"/>
    <n v="200734.91461940101"/>
  </r>
  <r>
    <x v="34"/>
    <x v="1"/>
    <x v="2"/>
    <s v="2029_2"/>
    <n v="200734.91461940101"/>
  </r>
  <r>
    <x v="34"/>
    <x v="1"/>
    <x v="3"/>
    <s v="2029_3"/>
    <n v="200734.91461940101"/>
  </r>
  <r>
    <x v="34"/>
    <x v="2"/>
    <x v="4"/>
    <s v="2029_4"/>
    <n v="201861.977527248"/>
  </r>
  <r>
    <x v="34"/>
    <x v="2"/>
    <x v="5"/>
    <s v="2029_5"/>
    <n v="201861.977527248"/>
  </r>
  <r>
    <x v="34"/>
    <x v="2"/>
    <x v="6"/>
    <s v="2029_6"/>
    <n v="201861.977527248"/>
  </r>
  <r>
    <x v="34"/>
    <x v="3"/>
    <x v="7"/>
    <s v="2029_7"/>
    <n v="203118.13828368901"/>
  </r>
  <r>
    <x v="34"/>
    <x v="3"/>
    <x v="8"/>
    <s v="2029_8"/>
    <n v="203118.13828368901"/>
  </r>
  <r>
    <x v="34"/>
    <x v="3"/>
    <x v="9"/>
    <s v="2029_9"/>
    <n v="203118.13828368901"/>
  </r>
  <r>
    <x v="34"/>
    <x v="4"/>
    <x v="10"/>
    <s v="2029_10"/>
    <n v="204273.34127132699"/>
  </r>
  <r>
    <x v="34"/>
    <x v="4"/>
    <x v="11"/>
    <s v="2029_11"/>
    <n v="204273.34127132699"/>
  </r>
  <r>
    <x v="34"/>
    <x v="4"/>
    <x v="12"/>
    <s v="2029_12"/>
    <n v="204273.34127132699"/>
  </r>
  <r>
    <x v="35"/>
    <x v="1"/>
    <x v="1"/>
    <s v="2030_1"/>
    <n v="205491.43713285"/>
  </r>
  <r>
    <x v="35"/>
    <x v="1"/>
    <x v="2"/>
    <s v="2030_2"/>
    <n v="205491.43713285"/>
  </r>
  <r>
    <x v="35"/>
    <x v="1"/>
    <x v="3"/>
    <s v="2030_3"/>
    <n v="205491.43713285"/>
  </r>
  <r>
    <x v="35"/>
    <x v="2"/>
    <x v="4"/>
    <s v="2030_4"/>
    <n v="206708.40645452801"/>
  </r>
  <r>
    <x v="35"/>
    <x v="2"/>
    <x v="5"/>
    <s v="2030_5"/>
    <n v="206708.40645452801"/>
  </r>
  <r>
    <x v="35"/>
    <x v="2"/>
    <x v="6"/>
    <s v="2030_6"/>
    <n v="206708.40645452801"/>
  </r>
  <r>
    <x v="35"/>
    <x v="3"/>
    <x v="7"/>
    <s v="2030_7"/>
    <n v="207989.31718725699"/>
  </r>
  <r>
    <x v="35"/>
    <x v="3"/>
    <x v="8"/>
    <s v="2030_8"/>
    <n v="207989.31718725699"/>
  </r>
  <r>
    <x v="35"/>
    <x v="3"/>
    <x v="9"/>
    <s v="2030_9"/>
    <n v="207989.31718725699"/>
  </r>
  <r>
    <x v="35"/>
    <x v="4"/>
    <x v="10"/>
    <s v="2030_10"/>
    <n v="209155.170297668"/>
  </r>
  <r>
    <x v="35"/>
    <x v="4"/>
    <x v="11"/>
    <s v="2030_11"/>
    <n v="209155.170297668"/>
  </r>
  <r>
    <x v="35"/>
    <x v="4"/>
    <x v="12"/>
    <s v="2030_12"/>
    <n v="209155.170297668"/>
  </r>
  <r>
    <x v="36"/>
    <x v="1"/>
    <x v="1"/>
    <s v="2031_1"/>
    <n v="210358.718240079"/>
  </r>
  <r>
    <x v="36"/>
    <x v="1"/>
    <x v="2"/>
    <s v="2031_2"/>
    <n v="210358.718240079"/>
  </r>
  <r>
    <x v="36"/>
    <x v="1"/>
    <x v="3"/>
    <s v="2031_3"/>
    <n v="210358.718240079"/>
  </r>
  <r>
    <x v="36"/>
    <x v="2"/>
    <x v="4"/>
    <s v="2031_4"/>
    <n v="211527.553060921"/>
  </r>
  <r>
    <x v="36"/>
    <x v="2"/>
    <x v="5"/>
    <s v="2031_5"/>
    <n v="211527.553060921"/>
  </r>
  <r>
    <x v="36"/>
    <x v="2"/>
    <x v="6"/>
    <s v="2031_6"/>
    <n v="211527.553060921"/>
  </r>
  <r>
    <x v="36"/>
    <x v="3"/>
    <x v="7"/>
    <s v="2031_7"/>
    <n v="212841.54575976299"/>
  </r>
  <r>
    <x v="36"/>
    <x v="3"/>
    <x v="8"/>
    <s v="2031_8"/>
    <n v="212841.54575976299"/>
  </r>
  <r>
    <x v="36"/>
    <x v="3"/>
    <x v="9"/>
    <s v="2031_9"/>
    <n v="212841.54575976299"/>
  </r>
  <r>
    <x v="36"/>
    <x v="4"/>
    <x v="10"/>
    <s v="2031_10"/>
    <n v="214042.29510737001"/>
  </r>
  <r>
    <x v="36"/>
    <x v="4"/>
    <x v="11"/>
    <s v="2031_11"/>
    <n v="214042.29510737001"/>
  </r>
  <r>
    <x v="36"/>
    <x v="4"/>
    <x v="12"/>
    <s v="2031_12"/>
    <n v="214042.29510737001"/>
  </r>
  <r>
    <x v="37"/>
    <x v="1"/>
    <x v="1"/>
    <s v="2032_1"/>
    <n v="215247.70683133299"/>
  </r>
  <r>
    <x v="37"/>
    <x v="1"/>
    <x v="2"/>
    <s v="2032_2"/>
    <n v="215247.70683133299"/>
  </r>
  <r>
    <x v="37"/>
    <x v="1"/>
    <x v="3"/>
    <s v="2032_3"/>
    <n v="215247.70683133299"/>
  </r>
  <r>
    <x v="37"/>
    <x v="2"/>
    <x v="4"/>
    <s v="2032_4"/>
    <n v="216412.16435804401"/>
  </r>
  <r>
    <x v="37"/>
    <x v="2"/>
    <x v="5"/>
    <s v="2032_5"/>
    <n v="216412.16435804401"/>
  </r>
  <r>
    <x v="37"/>
    <x v="2"/>
    <x v="6"/>
    <s v="2032_6"/>
    <n v="216412.16435804401"/>
  </r>
  <r>
    <x v="37"/>
    <x v="3"/>
    <x v="7"/>
    <s v="2032_7"/>
    <n v="217747.73975943099"/>
  </r>
  <r>
    <x v="37"/>
    <x v="3"/>
    <x v="8"/>
    <s v="2032_8"/>
    <n v="217747.73975943099"/>
  </r>
  <r>
    <x v="37"/>
    <x v="3"/>
    <x v="9"/>
    <s v="2032_9"/>
    <n v="217747.73975943099"/>
  </r>
  <r>
    <x v="37"/>
    <x v="4"/>
    <x v="10"/>
    <s v="2032_10"/>
    <n v="218985.81578975599"/>
  </r>
  <r>
    <x v="37"/>
    <x v="4"/>
    <x v="11"/>
    <s v="2032_11"/>
    <n v="218985.81578975599"/>
  </r>
  <r>
    <x v="37"/>
    <x v="4"/>
    <x v="12"/>
    <s v="2032_12"/>
    <n v="218985.81578975599"/>
  </r>
  <r>
    <x v="38"/>
    <x v="1"/>
    <x v="1"/>
    <s v="2033_1"/>
    <n v="220244.625523906"/>
  </r>
  <r>
    <x v="38"/>
    <x v="1"/>
    <x v="2"/>
    <s v="2033_2"/>
    <n v="220244.625523906"/>
  </r>
  <r>
    <x v="38"/>
    <x v="1"/>
    <x v="3"/>
    <s v="2033_3"/>
    <n v="220244.625523906"/>
  </r>
  <r>
    <x v="38"/>
    <x v="2"/>
    <x v="4"/>
    <s v="2033_4"/>
    <n v="221460.68962381"/>
  </r>
  <r>
    <x v="38"/>
    <x v="2"/>
    <x v="5"/>
    <s v="2033_5"/>
    <n v="221460.68962381"/>
  </r>
  <r>
    <x v="38"/>
    <x v="2"/>
    <x v="6"/>
    <s v="2033_6"/>
    <n v="221460.68962381"/>
  </r>
  <r>
    <x v="38"/>
    <x v="3"/>
    <x v="7"/>
    <s v="2033_7"/>
    <n v="222900.220918404"/>
  </r>
  <r>
    <x v="38"/>
    <x v="3"/>
    <x v="8"/>
    <s v="2033_8"/>
    <n v="222900.220918404"/>
  </r>
  <r>
    <x v="38"/>
    <x v="3"/>
    <x v="9"/>
    <s v="2033_9"/>
    <n v="222900.220918404"/>
  </r>
  <r>
    <x v="38"/>
    <x v="4"/>
    <x v="10"/>
    <s v="2033_10"/>
    <n v="224228.32396531699"/>
  </r>
  <r>
    <x v="38"/>
    <x v="4"/>
    <x v="11"/>
    <s v="2033_11"/>
    <n v="224228.32396531699"/>
  </r>
  <r>
    <x v="38"/>
    <x v="4"/>
    <x v="12"/>
    <s v="2033_12"/>
    <n v="224228.32396531699"/>
  </r>
  <r>
    <x v="39"/>
    <x v="1"/>
    <x v="1"/>
    <s v="2034_1"/>
    <n v="225550.661496591"/>
  </r>
  <r>
    <x v="39"/>
    <x v="1"/>
    <x v="2"/>
    <s v="2034_2"/>
    <n v="225550.661496591"/>
  </r>
  <r>
    <x v="39"/>
    <x v="1"/>
    <x v="3"/>
    <s v="2034_3"/>
    <n v="225550.661496591"/>
  </r>
  <r>
    <x v="39"/>
    <x v="2"/>
    <x v="4"/>
    <s v="2034_4"/>
    <n v="226817.07948768101"/>
  </r>
  <r>
    <x v="39"/>
    <x v="2"/>
    <x v="5"/>
    <s v="2034_5"/>
    <n v="226817.07948768101"/>
  </r>
  <r>
    <x v="39"/>
    <x v="2"/>
    <x v="6"/>
    <s v="2034_6"/>
    <n v="226817.07948768101"/>
  </r>
  <r>
    <x v="39"/>
    <x v="3"/>
    <x v="7"/>
    <s v="2034_7"/>
    <n v="228267.783114349"/>
  </r>
  <r>
    <x v="39"/>
    <x v="3"/>
    <x v="8"/>
    <s v="2034_8"/>
    <n v="228267.783114349"/>
  </r>
  <r>
    <x v="39"/>
    <x v="3"/>
    <x v="9"/>
    <s v="2034_9"/>
    <n v="228267.783114349"/>
  </r>
  <r>
    <x v="39"/>
    <x v="4"/>
    <x v="10"/>
    <s v="2034_10"/>
    <n v="229611.165723666"/>
  </r>
  <r>
    <x v="39"/>
    <x v="4"/>
    <x v="11"/>
    <s v="2034_11"/>
    <n v="229611.165723666"/>
  </r>
  <r>
    <x v="39"/>
    <x v="4"/>
    <x v="12"/>
    <s v="2034_12"/>
    <n v="229611.165723666"/>
  </r>
  <r>
    <x v="40"/>
    <x v="1"/>
    <x v="1"/>
    <s v="2035_1"/>
    <n v="230956.15567320801"/>
  </r>
  <r>
    <x v="40"/>
    <x v="1"/>
    <x v="2"/>
    <s v="2035_2"/>
    <n v="230956.15567320801"/>
  </r>
  <r>
    <x v="40"/>
    <x v="1"/>
    <x v="3"/>
    <s v="2035_3"/>
    <n v="230956.15567320801"/>
  </r>
  <r>
    <x v="40"/>
    <x v="2"/>
    <x v="4"/>
    <s v="2035_4"/>
    <n v="232222.66650468"/>
  </r>
  <r>
    <x v="40"/>
    <x v="2"/>
    <x v="5"/>
    <s v="2035_5"/>
    <n v="232222.66650468"/>
  </r>
  <r>
    <x v="40"/>
    <x v="2"/>
    <x v="6"/>
    <s v="2035_6"/>
    <n v="232222.66650468"/>
  </r>
  <r>
    <x v="40"/>
    <x v="3"/>
    <x v="7"/>
    <s v="2035_7"/>
    <n v="233726.629249702"/>
  </r>
  <r>
    <x v="40"/>
    <x v="3"/>
    <x v="8"/>
    <s v="2035_8"/>
    <n v="233726.629249702"/>
  </r>
  <r>
    <x v="40"/>
    <x v="3"/>
    <x v="9"/>
    <s v="2035_9"/>
    <n v="233726.629249702"/>
  </r>
  <r>
    <x v="40"/>
    <x v="4"/>
    <x v="10"/>
    <s v="2035_10"/>
    <n v="235099.408968242"/>
  </r>
  <r>
    <x v="40"/>
    <x v="4"/>
    <x v="11"/>
    <s v="2035_11"/>
    <n v="235099.408968242"/>
  </r>
  <r>
    <x v="40"/>
    <x v="4"/>
    <x v="12"/>
    <s v="2035_12"/>
    <n v="235099.408968242"/>
  </r>
  <r>
    <x v="41"/>
    <x v="1"/>
    <x v="1"/>
    <s v="2036_1"/>
    <n v="236501.36328540099"/>
  </r>
  <r>
    <x v="41"/>
    <x v="1"/>
    <x v="2"/>
    <s v="2036_2"/>
    <n v="236501.36328540099"/>
  </r>
  <r>
    <x v="41"/>
    <x v="1"/>
    <x v="3"/>
    <s v="2036_3"/>
    <n v="236501.36328540099"/>
  </r>
  <r>
    <x v="41"/>
    <x v="2"/>
    <x v="4"/>
    <s v="2036_4"/>
    <n v="237808.00301518699"/>
  </r>
  <r>
    <x v="41"/>
    <x v="2"/>
    <x v="5"/>
    <s v="2036_5"/>
    <n v="237808.00301518699"/>
  </r>
  <r>
    <x v="41"/>
    <x v="2"/>
    <x v="6"/>
    <s v="2036_6"/>
    <n v="237808.00301518699"/>
  </r>
  <r>
    <x v="41"/>
    <x v="3"/>
    <x v="7"/>
    <s v="2036_7"/>
    <n v="239364.02766884299"/>
  </r>
  <r>
    <x v="41"/>
    <x v="3"/>
    <x v="8"/>
    <s v="2036_8"/>
    <n v="239364.02766884299"/>
  </r>
  <r>
    <x v="41"/>
    <x v="3"/>
    <x v="9"/>
    <s v="2036_9"/>
    <n v="239364.02766884299"/>
  </r>
  <r>
    <x v="41"/>
    <x v="4"/>
    <x v="10"/>
    <s v="2036_10"/>
    <n v="240771.94614743799"/>
  </r>
  <r>
    <x v="41"/>
    <x v="4"/>
    <x v="11"/>
    <s v="2036_11"/>
    <n v="240771.94614743799"/>
  </r>
  <r>
    <x v="41"/>
    <x v="4"/>
    <x v="12"/>
    <s v="2036_12"/>
    <n v="240771.94614743799"/>
  </r>
  <r>
    <x v="42"/>
    <x v="1"/>
    <x v="1"/>
    <s v="2037_1"/>
    <n v="242217.196039826"/>
  </r>
  <r>
    <x v="42"/>
    <x v="1"/>
    <x v="2"/>
    <s v="2037_2"/>
    <n v="242217.196039826"/>
  </r>
  <r>
    <x v="42"/>
    <x v="1"/>
    <x v="3"/>
    <s v="2037_3"/>
    <n v="242217.196039826"/>
  </r>
  <r>
    <x v="42"/>
    <x v="2"/>
    <x v="4"/>
    <s v="2037_4"/>
    <n v="243517.773051072"/>
  </r>
  <r>
    <x v="42"/>
    <x v="2"/>
    <x v="5"/>
    <s v="2037_5"/>
    <n v="243517.773051072"/>
  </r>
  <r>
    <x v="42"/>
    <x v="2"/>
    <x v="6"/>
    <s v="2037_6"/>
    <n v="243517.773051072"/>
  </r>
  <r>
    <x v="42"/>
    <x v="3"/>
    <x v="7"/>
    <s v="2037_7"/>
    <n v="245132.03023918299"/>
  </r>
  <r>
    <x v="42"/>
    <x v="3"/>
    <x v="8"/>
    <s v="2037_8"/>
    <n v="245132.03023918299"/>
  </r>
  <r>
    <x v="42"/>
    <x v="3"/>
    <x v="9"/>
    <s v="2037_9"/>
    <n v="245132.03023918299"/>
  </r>
  <r>
    <x v="42"/>
    <x v="4"/>
    <x v="10"/>
    <s v="2037_10"/>
    <n v="246542.57824191099"/>
  </r>
  <r>
    <x v="42"/>
    <x v="4"/>
    <x v="11"/>
    <s v="2037_11"/>
    <n v="246542.57824191099"/>
  </r>
  <r>
    <x v="42"/>
    <x v="4"/>
    <x v="12"/>
    <s v="2037_12"/>
    <n v="246542.57824191099"/>
  </r>
  <r>
    <x v="43"/>
    <x v="1"/>
    <x v="1"/>
    <s v="2038_1"/>
    <n v="248069.70046773399"/>
  </r>
  <r>
    <x v="43"/>
    <x v="1"/>
    <x v="2"/>
    <s v="2038_2"/>
    <n v="248069.70046773399"/>
  </r>
  <r>
    <x v="43"/>
    <x v="1"/>
    <x v="3"/>
    <s v="2038_3"/>
    <n v="248069.70046773399"/>
  </r>
  <r>
    <x v="43"/>
    <x v="2"/>
    <x v="4"/>
    <s v="2038_4"/>
    <n v="249396.432854655"/>
  </r>
  <r>
    <x v="43"/>
    <x v="2"/>
    <x v="5"/>
    <s v="2038_5"/>
    <n v="249396.432854655"/>
  </r>
  <r>
    <x v="43"/>
    <x v="2"/>
    <x v="6"/>
    <s v="2038_6"/>
    <n v="249396.432854655"/>
  </r>
  <r>
    <x v="43"/>
    <x v="3"/>
    <x v="7"/>
    <s v="2038_7"/>
    <n v="251067.29651326401"/>
  </r>
  <r>
    <x v="43"/>
    <x v="3"/>
    <x v="8"/>
    <s v="2038_8"/>
    <n v="251067.29651326401"/>
  </r>
  <r>
    <x v="43"/>
    <x v="3"/>
    <x v="9"/>
    <s v="2038_9"/>
    <n v="251067.29651326401"/>
  </r>
  <r>
    <x v="43"/>
    <x v="4"/>
    <x v="10"/>
    <s v="2038_10"/>
    <n v="252498.620628818"/>
  </r>
  <r>
    <x v="43"/>
    <x v="4"/>
    <x v="11"/>
    <s v="2038_11"/>
    <n v="252498.620628818"/>
  </r>
  <r>
    <x v="43"/>
    <x v="4"/>
    <x v="12"/>
    <s v="2038_12"/>
    <n v="252498.6206288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PivotTable1" cacheId="87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B49" firstHeaderRow="2" firstDataRow="2" firstDataCol="1" rowPageCount="1" colPageCount="1"/>
  <pivotFields count="5">
    <pivotField axis="axisRow" compact="0" outline="0" subtotalTop="0" showAll="0" includeNewItemsInFilter="1" defaultSubtota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compact="0" outline="0" subtotalTop="0" showAll="0" includeNewItemsInFilter="1"/>
    <pivotField axis="axisPage" compact="0" outline="0" subtotalTop="0" showAll="0" includeNewItemsInFilter="1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rowItems>
  <colItems count="1">
    <i/>
  </colItems>
  <pageFields count="1">
    <pageField fld="2" hier="0"/>
  </pageFields>
  <dataFields count="1">
    <dataField name="Sum of Output" fld="4" baseField="0" baseItem="0"/>
  </dataFields>
  <formats count="1">
    <format dxfId="2">
      <pivotArea type="all" dataOnly="0" outline="0" fieldPosition="0"/>
    </format>
  </formats>
  <chartFormats count="1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88" dataOnRows="1" applyNumberFormats="0" applyBorderFormats="0" applyFontFormats="0" applyPatternFormats="0" applyAlignmentFormats="0" applyWidthHeightFormats="1" dataCaption="Data" updatedVersion="2" showMemberPropertyTips="0" useAutoFormatting="1" itemPrintTitles="1" createdVersion="1" indent="0" compact="0" compactData="0" gridDropZones="1" chartFormat="2">
  <location ref="A3:C546" firstHeaderRow="2" firstDataRow="2" firstDataCol="2"/>
  <pivotFields count="5">
    <pivotField axis="axisRow" compact="0" outline="0" subtotalTop="0" showAll="0" includeNewItemsInFilter="1" defaultSubtotal="0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</items>
    </pivotField>
    <pivotField compact="0" outline="0" subtotalTop="0" showAll="0" includeNewItemsInFilter="1"/>
    <pivotField axis="axisRow" compact="0" outline="0" subtotalTop="0" showAll="0" includeNewItemsInFilter="1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compact="0" outline="0" subtotalTop="0" showAll="0" includeNewItemsInFilter="1"/>
    <pivotField dataField="1" compact="0" outline="0" subtotalTop="0" showAll="0" includeNewItemsInFilter="1"/>
  </pivotFields>
  <rowFields count="2">
    <field x="0"/>
    <field x="2"/>
  </rowFields>
  <rowItems count="542">
    <i>
      <x/>
      <x v="12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Items count="1">
    <i/>
  </colItems>
  <dataFields count="1">
    <dataField name="Sum of Output" fld="4" baseField="0" baseItem="0"/>
  </dataFields>
  <formats count="1">
    <format dxfId="1">
      <pivotArea type="all" dataOnly="0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89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 chartFormat="1">
  <location ref="A3:C128" firstHeaderRow="2" firstDataRow="2" firstDataCol="2"/>
  <pivotFields count="3">
    <pivotField axis="axisRow" compact="0" outline="0" subtotalTop="0" showAll="0" includeNewItemsInFilter="1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compact="0" outline="0" subtotalTop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compact="0" numFmtId="2" outline="0" subtotalTop="0" showAll="0" includeNewItemsInFilter="1"/>
  </pivotFields>
  <rowFields count="2">
    <field x="0"/>
    <field x="1"/>
  </rowFields>
  <rowItems count="124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  <x/>
    </i>
    <i r="1">
      <x v="1"/>
    </i>
    <i r="1">
      <x v="2"/>
    </i>
    <i t="grand">
      <x/>
    </i>
  </rowItems>
  <colItems count="1">
    <i/>
  </colItems>
  <dataFields count="1">
    <dataField name="Sum of KPC_ODGS" fld="2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6" cacheId="90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 chartFormat="1">
  <location ref="A3:C148" firstHeaderRow="2" firstDataRow="2" firstDataCol="2"/>
  <pivotFields count="4">
    <pivotField axis="axisRow" compact="0" outline="0" subtotalTop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axis="axisRow" compact="0" outline="0" subtotalTop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outline="0" subtotalTop="0" showAll="0" includeNewItemsInFilter="1"/>
    <pivotField dataField="1" compact="0" numFmtId="2" outline="0" subtotalTop="0" showAll="0" includeNewItemsInFilter="1"/>
  </pivotFields>
  <rowFields count="2">
    <field x="0"/>
    <field x="1"/>
  </rowFields>
  <rowItems count="144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7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8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9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0"/>
    </i>
    <i t="grand">
      <x/>
    </i>
  </rowItems>
  <colItems count="1">
    <i/>
  </colItems>
  <dataFields count="1">
    <dataField name="Sum of KPC_ODGS by Alloc Date" fld="3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1" cacheId="91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 chartFormat="2">
  <location ref="A3:B49" firstHeaderRow="2" firstDataRow="2" firstDataCol="1" rowPageCount="1" colPageCount="1"/>
  <pivotFields count="5">
    <pivotField axis="axisRow" compact="0" outline="0" subtotalTop="0" showAll="0" includeNewItemsInFilter="1" defaultSubtota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compact="0" outline="0" subtotalTop="0" showAll="0" includeNewItemsInFilter="1"/>
    <pivotField axis="axisPage" compact="0" outline="0" subtotalTop="0" showAll="0" includeNewItemsInFilter="1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rowItems>
  <colItems count="1">
    <i/>
  </colItems>
  <pageFields count="1">
    <pageField fld="2" hier="0"/>
  </pageFields>
  <dataFields count="1">
    <dataField name="Sum of Output" fld="4" baseField="0" baseItem="0"/>
  </dataFields>
  <formats count="1">
    <format dxfId="0">
      <pivotArea type="all" dataOnly="0" outline="0" fieldPosition="0"/>
    </format>
  </formats>
  <chartFormats count="2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2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27.bin"/><Relationship Id="rId1" Type="http://schemas.openxmlformats.org/officeDocument/2006/relationships/pivotTable" Target="../pivotTables/pivotTable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9.bin"/><Relationship Id="rId1" Type="http://schemas.openxmlformats.org/officeDocument/2006/relationships/pivotTable" Target="../pivotTables/pivotTable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31.bin"/><Relationship Id="rId1" Type="http://schemas.openxmlformats.org/officeDocument/2006/relationships/pivotTable" Target="../pivotTables/pivotTable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78"/>
  <sheetViews>
    <sheetView view="pageBreakPreview" zoomScale="60" zoomScaleNormal="100" workbookViewId="0">
      <pane ySplit="2" topLeftCell="A3" activePane="bottomLeft" state="frozen"/>
      <selection pane="bottomLeft" activeCell="A3" sqref="A3"/>
    </sheetView>
  </sheetViews>
  <sheetFormatPr defaultRowHeight="12.75" x14ac:dyDescent="0.2"/>
  <cols>
    <col min="1" max="2" width="9.140625" style="3"/>
    <col min="3" max="6" width="9.140625" style="3" customWidth="1"/>
    <col min="7" max="8" width="9.140625" style="3"/>
    <col min="9" max="15" width="9.140625" style="3" customWidth="1"/>
    <col min="16" max="20" width="9.140625" style="3"/>
    <col min="21" max="21" width="11.28515625" style="3" bestFit="1" customWidth="1"/>
    <col min="22" max="22" width="10.42578125" style="3" bestFit="1" customWidth="1"/>
    <col min="23" max="23" width="16.7109375" style="3" customWidth="1"/>
    <col min="24" max="24" width="12.42578125" style="3" customWidth="1"/>
    <col min="25" max="25" width="11.7109375" style="3" customWidth="1"/>
    <col min="26" max="28" width="9.140625" style="3"/>
    <col min="29" max="29" width="18.7109375" style="3" bestFit="1" customWidth="1"/>
    <col min="30" max="16384" width="9.140625" style="3"/>
  </cols>
  <sheetData>
    <row r="1" spans="2:30" x14ac:dyDescent="0.2">
      <c r="AC1" s="94"/>
      <c r="AD1" s="95"/>
    </row>
    <row r="2" spans="2:30" ht="114.75" x14ac:dyDescent="0.2">
      <c r="B2" s="6" t="s">
        <v>72</v>
      </c>
      <c r="C2" s="6" t="s">
        <v>102</v>
      </c>
      <c r="D2" s="6"/>
      <c r="E2" s="4" t="s">
        <v>55</v>
      </c>
      <c r="F2" s="4" t="s">
        <v>55</v>
      </c>
      <c r="G2" s="153" t="s">
        <v>114</v>
      </c>
      <c r="H2" s="153"/>
      <c r="I2" s="153" t="s">
        <v>122</v>
      </c>
      <c r="P2" s="153" t="s">
        <v>124</v>
      </c>
      <c r="Q2" s="3" t="s">
        <v>2</v>
      </c>
      <c r="R2" s="3" t="s">
        <v>50</v>
      </c>
      <c r="S2" s="3" t="s">
        <v>56</v>
      </c>
      <c r="T2" s="3" t="s">
        <v>99</v>
      </c>
      <c r="U2" s="3" t="s">
        <v>100</v>
      </c>
      <c r="V2" s="3" t="s">
        <v>101</v>
      </c>
      <c r="W2" s="153" t="s">
        <v>125</v>
      </c>
      <c r="Z2" s="3" t="s">
        <v>53</v>
      </c>
      <c r="AA2" s="3" t="s">
        <v>54</v>
      </c>
    </row>
    <row r="3" spans="2:30" x14ac:dyDescent="0.2">
      <c r="C3" s="93"/>
      <c r="D3" s="93"/>
      <c r="Q3" s="3">
        <v>1995</v>
      </c>
      <c r="R3" s="3">
        <v>1</v>
      </c>
      <c r="S3" s="3" t="str">
        <f>Q3&amp;R3</f>
        <v>19951</v>
      </c>
      <c r="T3" s="62">
        <v>53451</v>
      </c>
      <c r="U3" s="62">
        <v>84152.665999999997</v>
      </c>
      <c r="V3" s="3">
        <f>U3/T3*1000</f>
        <v>1574.3889917868701</v>
      </c>
      <c r="W3" s="63"/>
      <c r="X3" s="63"/>
      <c r="Z3" s="157">
        <v>922.2</v>
      </c>
      <c r="AA3" s="157">
        <v>0</v>
      </c>
    </row>
    <row r="4" spans="2:30" x14ac:dyDescent="0.2">
      <c r="C4" s="93"/>
      <c r="D4" s="93"/>
      <c r="Q4" s="3">
        <v>1995</v>
      </c>
      <c r="R4" s="3">
        <v>2</v>
      </c>
      <c r="S4" s="3" t="str">
        <f t="shared" ref="S4:S67" si="0">Q4&amp;R4</f>
        <v>19952</v>
      </c>
      <c r="T4" s="64">
        <v>53776</v>
      </c>
      <c r="U4" s="64">
        <v>87291.148000000001</v>
      </c>
      <c r="V4" s="3">
        <f t="shared" ref="V4:V34" si="1">U4/T4*1000</f>
        <v>1623.2361648318954</v>
      </c>
      <c r="W4" s="48"/>
      <c r="X4" s="48"/>
      <c r="Z4" s="157">
        <v>946.45</v>
      </c>
      <c r="AA4" s="157">
        <v>0</v>
      </c>
    </row>
    <row r="5" spans="2:30" x14ac:dyDescent="0.2">
      <c r="C5" s="93"/>
      <c r="D5" s="93"/>
      <c r="Q5" s="3">
        <v>1995</v>
      </c>
      <c r="R5" s="3">
        <v>3</v>
      </c>
      <c r="S5" s="3" t="str">
        <f t="shared" si="0"/>
        <v>19953</v>
      </c>
      <c r="T5" s="64">
        <v>54059</v>
      </c>
      <c r="U5" s="64">
        <v>78809.538</v>
      </c>
      <c r="V5" s="3">
        <f t="shared" si="1"/>
        <v>1457.843060359977</v>
      </c>
      <c r="W5" s="48"/>
      <c r="X5" s="48"/>
      <c r="Z5" s="157">
        <v>691.4</v>
      </c>
      <c r="AA5" s="157">
        <v>0</v>
      </c>
    </row>
    <row r="6" spans="2:30" x14ac:dyDescent="0.2">
      <c r="C6" s="93"/>
      <c r="D6" s="93"/>
      <c r="Q6" s="3">
        <v>1995</v>
      </c>
      <c r="R6" s="3">
        <v>4</v>
      </c>
      <c r="S6" s="3" t="str">
        <f t="shared" si="0"/>
        <v>19954</v>
      </c>
      <c r="T6" s="64">
        <v>54431</v>
      </c>
      <c r="U6" s="64">
        <v>67386.012799999997</v>
      </c>
      <c r="V6" s="3">
        <f t="shared" si="1"/>
        <v>1238.0079880950193</v>
      </c>
      <c r="W6" s="48"/>
      <c r="X6" s="48"/>
      <c r="Z6" s="157">
        <v>371.3</v>
      </c>
      <c r="AA6" s="157">
        <v>11.15</v>
      </c>
    </row>
    <row r="7" spans="2:30" x14ac:dyDescent="0.2">
      <c r="C7" s="93"/>
      <c r="D7" s="93"/>
      <c r="Q7" s="3">
        <v>1995</v>
      </c>
      <c r="R7" s="3">
        <v>5</v>
      </c>
      <c r="S7" s="3" t="str">
        <f t="shared" si="0"/>
        <v>19955</v>
      </c>
      <c r="T7" s="64">
        <v>54715</v>
      </c>
      <c r="U7" s="64">
        <v>67358.769400000005</v>
      </c>
      <c r="V7" s="3">
        <f t="shared" si="1"/>
        <v>1231.0841524262087</v>
      </c>
      <c r="W7" s="48"/>
      <c r="X7" s="48"/>
      <c r="Z7" s="157">
        <v>227.55</v>
      </c>
      <c r="AA7" s="157">
        <v>35</v>
      </c>
    </row>
    <row r="8" spans="2:30" x14ac:dyDescent="0.2">
      <c r="B8" s="3">
        <v>2000</v>
      </c>
      <c r="C8" s="3">
        <v>71.023978299999996</v>
      </c>
      <c r="D8" s="96">
        <f t="shared" ref="D8:D13" si="2">C9/C8-1</f>
        <v>3.1459130472278662E-2</v>
      </c>
      <c r="E8" s="105">
        <f t="shared" ref="E8:E13" si="3">E9-D8*E9</f>
        <v>50.944655970427711</v>
      </c>
      <c r="G8" s="126">
        <f>E8/10</f>
        <v>5.0944655970427712</v>
      </c>
      <c r="H8" s="126"/>
      <c r="I8" s="126">
        <f>G8</f>
        <v>5.0944655970427712</v>
      </c>
      <c r="Q8" s="3">
        <v>1995</v>
      </c>
      <c r="R8" s="3">
        <v>6</v>
      </c>
      <c r="S8" s="3" t="str">
        <f t="shared" si="0"/>
        <v>19956</v>
      </c>
      <c r="T8" s="64">
        <v>54647</v>
      </c>
      <c r="U8" s="64">
        <v>75248.483800000002</v>
      </c>
      <c r="V8" s="3">
        <f t="shared" si="1"/>
        <v>1376.9920361593499</v>
      </c>
      <c r="W8" s="48"/>
      <c r="X8" s="48"/>
      <c r="Z8" s="157">
        <v>25.35</v>
      </c>
      <c r="AA8" s="157">
        <v>174.7</v>
      </c>
    </row>
    <row r="9" spans="2:30" x14ac:dyDescent="0.2">
      <c r="B9" s="3">
        <v>2001</v>
      </c>
      <c r="C9" s="3">
        <v>73.25833089999999</v>
      </c>
      <c r="D9" s="96">
        <f t="shared" si="2"/>
        <v>2.6482979835403375E-2</v>
      </c>
      <c r="E9" s="105">
        <f t="shared" si="3"/>
        <v>52.599386947160298</v>
      </c>
      <c r="G9" s="126">
        <f>E9/10</f>
        <v>5.2599386947160296</v>
      </c>
      <c r="H9" s="126"/>
      <c r="I9" s="126">
        <f t="shared" ref="I9:I19" si="4">G9</f>
        <v>5.2599386947160296</v>
      </c>
      <c r="Q9" s="3">
        <v>1995</v>
      </c>
      <c r="R9" s="3">
        <v>7</v>
      </c>
      <c r="S9" s="3" t="str">
        <f t="shared" si="0"/>
        <v>19957</v>
      </c>
      <c r="T9" s="64">
        <v>54617</v>
      </c>
      <c r="U9" s="64">
        <v>89044.225599999991</v>
      </c>
      <c r="V9" s="3">
        <f t="shared" si="1"/>
        <v>1630.3390080011718</v>
      </c>
      <c r="W9" s="48"/>
      <c r="X9" s="48"/>
      <c r="Z9" s="157">
        <v>0.6</v>
      </c>
      <c r="AA9" s="157">
        <v>299.7</v>
      </c>
    </row>
    <row r="10" spans="2:30" x14ac:dyDescent="0.2">
      <c r="B10" s="3">
        <v>2002</v>
      </c>
      <c r="C10" s="3">
        <v>75.1984298</v>
      </c>
      <c r="D10" s="96">
        <f t="shared" si="2"/>
        <v>-6.4852338180070301E-3</v>
      </c>
      <c r="E10" s="105">
        <f t="shared" si="3"/>
        <v>54.030269484417538</v>
      </c>
      <c r="G10" s="126">
        <f>E10/10</f>
        <v>5.4030269484417541</v>
      </c>
      <c r="H10" s="126"/>
      <c r="I10" s="126">
        <f t="shared" si="4"/>
        <v>5.4030269484417541</v>
      </c>
      <c r="Q10" s="3">
        <v>1995</v>
      </c>
      <c r="R10" s="3">
        <v>8</v>
      </c>
      <c r="S10" s="3" t="str">
        <f t="shared" si="0"/>
        <v>19958</v>
      </c>
      <c r="T10" s="64">
        <v>55749</v>
      </c>
      <c r="U10" s="64">
        <v>99607.16859999999</v>
      </c>
      <c r="V10" s="3">
        <f t="shared" si="1"/>
        <v>1786.7077185240989</v>
      </c>
      <c r="W10" s="48"/>
      <c r="X10" s="48"/>
      <c r="Z10" s="157">
        <v>0</v>
      </c>
      <c r="AA10" s="157">
        <v>472.65</v>
      </c>
    </row>
    <row r="11" spans="2:30" x14ac:dyDescent="0.2">
      <c r="B11" s="3">
        <v>2003</v>
      </c>
      <c r="C11" s="3">
        <v>74.710750400000009</v>
      </c>
      <c r="D11" s="96">
        <f t="shared" si="2"/>
        <v>-1.1158649799882125E-2</v>
      </c>
      <c r="E11" s="105">
        <f t="shared" si="3"/>
        <v>53.682128330346977</v>
      </c>
      <c r="G11" s="126">
        <f>E11/10</f>
        <v>5.3682128330346979</v>
      </c>
      <c r="H11" s="126"/>
      <c r="I11" s="126">
        <f t="shared" si="4"/>
        <v>5.3682128330346979</v>
      </c>
      <c r="Q11" s="3">
        <v>1995</v>
      </c>
      <c r="R11" s="3">
        <v>9</v>
      </c>
      <c r="S11" s="3" t="str">
        <f t="shared" si="0"/>
        <v>19959</v>
      </c>
      <c r="T11" s="64">
        <v>56884</v>
      </c>
      <c r="U11" s="64">
        <v>94218.1394</v>
      </c>
      <c r="V11" s="3">
        <f t="shared" si="1"/>
        <v>1656.3205716897546</v>
      </c>
      <c r="W11" s="48"/>
      <c r="X11" s="48"/>
      <c r="Z11" s="157">
        <v>17.45</v>
      </c>
      <c r="AA11" s="157">
        <v>273.75</v>
      </c>
    </row>
    <row r="12" spans="2:30" x14ac:dyDescent="0.2">
      <c r="B12" s="3">
        <v>2004</v>
      </c>
      <c r="C12" s="3">
        <v>73.877079300000005</v>
      </c>
      <c r="D12" s="96">
        <f t="shared" si="2"/>
        <v>6.6905651209197226E-2</v>
      </c>
      <c r="E12" s="105">
        <f t="shared" si="3"/>
        <v>53.089718750832205</v>
      </c>
      <c r="G12" s="126">
        <f>'KU GS Rates'!C22*100</f>
        <v>5.327</v>
      </c>
      <c r="H12" s="126"/>
      <c r="I12" s="126">
        <f t="shared" si="4"/>
        <v>5.327</v>
      </c>
      <c r="Q12" s="3">
        <v>1995</v>
      </c>
      <c r="R12" s="3">
        <v>10</v>
      </c>
      <c r="S12" s="3" t="str">
        <f t="shared" si="0"/>
        <v>199510</v>
      </c>
      <c r="T12" s="64">
        <v>58039</v>
      </c>
      <c r="U12" s="64">
        <v>67708.631200000003</v>
      </c>
      <c r="V12" s="3">
        <f t="shared" si="1"/>
        <v>1166.6057513051569</v>
      </c>
      <c r="W12" s="48"/>
      <c r="X12" s="48"/>
      <c r="Z12" s="157">
        <v>133.6</v>
      </c>
      <c r="AA12" s="157">
        <v>40.799999999999997</v>
      </c>
    </row>
    <row r="13" spans="2:30" x14ac:dyDescent="0.2">
      <c r="B13" s="3">
        <v>2005</v>
      </c>
      <c r="C13" s="3">
        <v>78.819873400000006</v>
      </c>
      <c r="D13" s="96">
        <f t="shared" si="2"/>
        <v>4.4010573099956263E-2</v>
      </c>
      <c r="E13" s="105">
        <f t="shared" si="3"/>
        <v>56.896410121475057</v>
      </c>
      <c r="G13" s="126">
        <f>'KU GS Rates'!C24*100</f>
        <v>5.6429999999999998</v>
      </c>
      <c r="H13" s="126"/>
      <c r="I13" s="126">
        <f t="shared" si="4"/>
        <v>5.6429999999999998</v>
      </c>
      <c r="Q13" s="3">
        <v>1995</v>
      </c>
      <c r="R13" s="3">
        <v>11</v>
      </c>
      <c r="S13" s="3" t="str">
        <f t="shared" si="0"/>
        <v>199511</v>
      </c>
      <c r="T13" s="64">
        <v>57983</v>
      </c>
      <c r="U13" s="64">
        <v>72824.941400000011</v>
      </c>
      <c r="V13" s="3">
        <f t="shared" si="1"/>
        <v>1255.9705672352243</v>
      </c>
      <c r="W13" s="48"/>
      <c r="X13" s="48"/>
      <c r="Z13" s="157">
        <v>487.7</v>
      </c>
      <c r="AA13" s="157">
        <v>0.25</v>
      </c>
    </row>
    <row r="14" spans="2:30" x14ac:dyDescent="0.2">
      <c r="B14" s="3">
        <v>2006</v>
      </c>
      <c r="C14" s="3">
        <v>82.288781200000003</v>
      </c>
      <c r="D14" s="96">
        <f>C15/C14-1</f>
        <v>3.067026432030806E-2</v>
      </c>
      <c r="E14" s="105">
        <f>E15-D14*E15</f>
        <v>59.515731576625505</v>
      </c>
      <c r="G14" s="126">
        <f>'KU GS Rates'!C25*100</f>
        <v>5.7305000000000001</v>
      </c>
      <c r="H14" s="126"/>
      <c r="I14" s="126">
        <f t="shared" si="4"/>
        <v>5.7305000000000001</v>
      </c>
      <c r="Q14" s="3">
        <v>1995</v>
      </c>
      <c r="R14" s="3">
        <v>12</v>
      </c>
      <c r="S14" s="3" t="str">
        <f t="shared" si="0"/>
        <v>199512</v>
      </c>
      <c r="T14" s="64">
        <v>58195</v>
      </c>
      <c r="U14" s="64">
        <v>85972.525200000004</v>
      </c>
      <c r="V14" s="3">
        <f t="shared" si="1"/>
        <v>1477.3180719993127</v>
      </c>
      <c r="W14" s="48"/>
      <c r="X14" s="48"/>
      <c r="Z14" s="157">
        <v>846.75</v>
      </c>
      <c r="AA14" s="157">
        <v>0</v>
      </c>
    </row>
    <row r="15" spans="2:30" x14ac:dyDescent="0.2">
      <c r="B15" s="3">
        <v>2007</v>
      </c>
      <c r="C15" s="3">
        <v>84.81259987</v>
      </c>
      <c r="E15" s="105">
        <v>61.39885055201902</v>
      </c>
      <c r="G15" s="126">
        <f>'KU GS Rates'!C27*100</f>
        <v>6.2084999999999999</v>
      </c>
      <c r="H15" s="126"/>
      <c r="I15" s="126">
        <f t="shared" si="4"/>
        <v>6.2084999999999999</v>
      </c>
      <c r="Q15" s="3">
        <v>1996</v>
      </c>
      <c r="R15" s="3">
        <v>1</v>
      </c>
      <c r="S15" s="3" t="str">
        <f t="shared" si="0"/>
        <v>19961</v>
      </c>
      <c r="T15" s="62">
        <v>58413</v>
      </c>
      <c r="U15" s="62">
        <v>95246.234200000006</v>
      </c>
      <c r="V15" s="3">
        <f t="shared" si="1"/>
        <v>1630.5656994162259</v>
      </c>
      <c r="W15" s="63"/>
      <c r="X15" s="63"/>
      <c r="Z15" s="157">
        <v>1187.1500000000001</v>
      </c>
      <c r="AA15" s="157">
        <v>0</v>
      </c>
    </row>
    <row r="16" spans="2:30" x14ac:dyDescent="0.2">
      <c r="B16" s="3">
        <v>2008</v>
      </c>
      <c r="C16" s="3">
        <v>86.901638689999984</v>
      </c>
      <c r="D16" s="96"/>
      <c r="E16" s="105">
        <v>67.164872436072557</v>
      </c>
      <c r="G16" s="126">
        <f>'KU GS Rates'!C30*100</f>
        <v>6.7449999999999992</v>
      </c>
      <c r="H16" s="126"/>
      <c r="I16" s="126">
        <f t="shared" si="4"/>
        <v>6.7449999999999992</v>
      </c>
      <c r="Q16" s="3">
        <v>1996</v>
      </c>
      <c r="R16" s="3">
        <v>2</v>
      </c>
      <c r="S16" s="3" t="str">
        <f t="shared" si="0"/>
        <v>19962</v>
      </c>
      <c r="T16" s="64">
        <v>58027</v>
      </c>
      <c r="U16" s="64">
        <v>98793.712599999999</v>
      </c>
      <c r="V16" s="3">
        <f t="shared" si="1"/>
        <v>1702.5473072879865</v>
      </c>
      <c r="W16" s="48"/>
      <c r="X16" s="48"/>
      <c r="Z16" s="157">
        <v>1002.55</v>
      </c>
      <c r="AA16" s="157">
        <v>0</v>
      </c>
    </row>
    <row r="17" spans="2:27" x14ac:dyDescent="0.2">
      <c r="B17" s="3">
        <v>2009</v>
      </c>
      <c r="C17" s="3">
        <v>88.884443352999995</v>
      </c>
      <c r="D17" s="96"/>
      <c r="E17" s="105">
        <v>66.648701037618181</v>
      </c>
      <c r="F17" s="5"/>
      <c r="G17" s="126">
        <f>'KU GS Rates'!C33*100</f>
        <v>6.7624999999999993</v>
      </c>
      <c r="H17" s="126"/>
      <c r="I17" s="126">
        <f t="shared" si="4"/>
        <v>6.7624999999999993</v>
      </c>
      <c r="Q17" s="3">
        <v>1996</v>
      </c>
      <c r="R17" s="3">
        <v>3</v>
      </c>
      <c r="S17" s="3" t="str">
        <f t="shared" si="0"/>
        <v>19963</v>
      </c>
      <c r="T17" s="64">
        <v>57695</v>
      </c>
      <c r="U17" s="64">
        <v>83734.841799999995</v>
      </c>
      <c r="V17" s="3">
        <f t="shared" si="1"/>
        <v>1451.3361955108762</v>
      </c>
      <c r="W17" s="48"/>
      <c r="X17" s="48"/>
      <c r="Z17" s="157">
        <v>745.45</v>
      </c>
      <c r="AA17" s="157">
        <v>0</v>
      </c>
    </row>
    <row r="18" spans="2:27" x14ac:dyDescent="0.2">
      <c r="B18" s="3">
        <v>2010</v>
      </c>
      <c r="C18" s="3">
        <v>89.554697026999989</v>
      </c>
      <c r="D18" s="96"/>
      <c r="E18" s="105">
        <v>67.055054624525809</v>
      </c>
      <c r="F18" s="5"/>
      <c r="G18" s="126">
        <f>'KU GS Rates'!C37*100</f>
        <v>7.6410000000000009</v>
      </c>
      <c r="H18" s="126"/>
      <c r="I18" s="126">
        <f t="shared" si="4"/>
        <v>7.6410000000000009</v>
      </c>
      <c r="Q18" s="3">
        <v>1996</v>
      </c>
      <c r="R18" s="3">
        <v>4</v>
      </c>
      <c r="S18" s="3" t="str">
        <f t="shared" si="0"/>
        <v>19964</v>
      </c>
      <c r="T18" s="64">
        <v>58637</v>
      </c>
      <c r="U18" s="64">
        <v>82066.678</v>
      </c>
      <c r="V18" s="3">
        <f t="shared" si="1"/>
        <v>1399.5715674403532</v>
      </c>
      <c r="W18" s="48"/>
      <c r="X18" s="48"/>
      <c r="Z18" s="157">
        <v>601.1</v>
      </c>
      <c r="AA18" s="157">
        <v>3.45</v>
      </c>
    </row>
    <row r="19" spans="2:27" x14ac:dyDescent="0.2">
      <c r="B19" s="3">
        <v>2011</v>
      </c>
      <c r="C19" s="3">
        <v>90.216563793000006</v>
      </c>
      <c r="D19" s="96"/>
      <c r="E19" s="105">
        <v>67.537930065703563</v>
      </c>
      <c r="F19" s="5"/>
      <c r="G19" s="126">
        <f>VLOOKUP($B19,'KU GS Rates'!$F$5:$G$35,2,0)*100</f>
        <v>8.3662600932219018</v>
      </c>
      <c r="H19" s="126"/>
      <c r="I19" s="126">
        <f t="shared" si="4"/>
        <v>8.3662600932219018</v>
      </c>
      <c r="Q19" s="3">
        <v>1996</v>
      </c>
      <c r="R19" s="3">
        <v>5</v>
      </c>
      <c r="S19" s="3" t="str">
        <f t="shared" si="0"/>
        <v>19965</v>
      </c>
      <c r="T19" s="64">
        <v>58559</v>
      </c>
      <c r="U19" s="64">
        <v>74113.588400000008</v>
      </c>
      <c r="V19" s="3">
        <f t="shared" si="1"/>
        <v>1265.6225072149459</v>
      </c>
      <c r="W19" s="48"/>
      <c r="X19" s="48"/>
      <c r="Z19" s="157">
        <v>219.3</v>
      </c>
      <c r="AA19" s="157">
        <v>62.25</v>
      </c>
    </row>
    <row r="20" spans="2:27" x14ac:dyDescent="0.2">
      <c r="B20" s="3">
        <v>2012</v>
      </c>
      <c r="C20" s="3">
        <v>92.119692837000002</v>
      </c>
      <c r="D20" s="96"/>
      <c r="E20" s="105">
        <v>68.888768953360042</v>
      </c>
      <c r="F20" s="5"/>
      <c r="G20" s="126">
        <f>VLOOKUP($B20,'KU GS Rates'!$F$5:$G$35,2,0)*100</f>
        <v>8.5966786267256214</v>
      </c>
      <c r="H20" s="155">
        <f>G20/G19-1</f>
        <v>2.754140212427747E-2</v>
      </c>
      <c r="I20" s="126">
        <f>VLOOKUP($B20,'KU GS Rates'!$F$5:$I$35,4,0)*100</f>
        <v>9.749370280441493</v>
      </c>
      <c r="J20" s="156">
        <f>I20/I19-1</f>
        <v>0.16532000820057546</v>
      </c>
      <c r="Q20" s="3">
        <v>1996</v>
      </c>
      <c r="R20" s="3">
        <v>6</v>
      </c>
      <c r="S20" s="3" t="str">
        <f t="shared" si="0"/>
        <v>19966</v>
      </c>
      <c r="T20" s="64">
        <v>58630</v>
      </c>
      <c r="U20" s="64">
        <v>80386.1492</v>
      </c>
      <c r="V20" s="3">
        <f t="shared" si="1"/>
        <v>1371.0753743817158</v>
      </c>
      <c r="W20" s="48"/>
      <c r="X20" s="48"/>
      <c r="Z20" s="157">
        <v>36.5</v>
      </c>
      <c r="AA20" s="157">
        <v>145.65</v>
      </c>
    </row>
    <row r="21" spans="2:27" x14ac:dyDescent="0.2">
      <c r="B21" s="3">
        <v>2013</v>
      </c>
      <c r="C21" s="3">
        <v>92.987737741000004</v>
      </c>
      <c r="D21" s="96"/>
      <c r="E21" s="105">
        <v>71.497105075581061</v>
      </c>
      <c r="F21" s="106">
        <f t="shared" ref="F21:F26" si="5">E21/E20-1</f>
        <v>3.7863009629145017E-2</v>
      </c>
      <c r="G21" s="126">
        <f>VLOOKUP($B21,'KU GS Rates'!$F$5:$G$35,2,0)*100</f>
        <v>8.785700318133328</v>
      </c>
      <c r="H21" s="155">
        <f t="shared" ref="H21:J49" si="6">G21/G20-1</f>
        <v>2.1987758251200695E-2</v>
      </c>
      <c r="I21" s="126">
        <f>VLOOKUP($B21,'KU GS Rates'!$F$5:$I$35,4,0)*100</f>
        <v>10.270071791600712</v>
      </c>
      <c r="J21" s="156">
        <f t="shared" si="6"/>
        <v>5.3408732685414018E-2</v>
      </c>
      <c r="Q21" s="3">
        <v>1996</v>
      </c>
      <c r="R21" s="3">
        <v>7</v>
      </c>
      <c r="S21" s="3" t="str">
        <f t="shared" si="0"/>
        <v>19967</v>
      </c>
      <c r="T21" s="64">
        <v>58643</v>
      </c>
      <c r="U21" s="64">
        <v>90119.846000000005</v>
      </c>
      <c r="V21" s="3">
        <f t="shared" si="1"/>
        <v>1536.7536790409767</v>
      </c>
      <c r="W21" s="48"/>
      <c r="X21" s="48"/>
      <c r="Z21" s="157">
        <v>0.45</v>
      </c>
      <c r="AA21" s="157">
        <v>297.64999999999998</v>
      </c>
    </row>
    <row r="22" spans="2:27" x14ac:dyDescent="0.2">
      <c r="B22" s="3">
        <v>2014</v>
      </c>
      <c r="C22" s="3">
        <v>93.776805933000006</v>
      </c>
      <c r="D22" s="96"/>
      <c r="E22" s="105">
        <v>74.490112691052872</v>
      </c>
      <c r="F22" s="106">
        <f t="shared" si="5"/>
        <v>4.1861941295495031E-2</v>
      </c>
      <c r="G22" s="126">
        <f>VLOOKUP($B22,'KU GS Rates'!$F$5:$G$35,2,0)*100</f>
        <v>9.2397597164840075</v>
      </c>
      <c r="H22" s="155">
        <f t="shared" si="6"/>
        <v>5.168163969962869E-2</v>
      </c>
      <c r="I22" s="126">
        <f>VLOOKUP($B22,'KU GS Rates'!$F$5:$I$35,4,0)*100</f>
        <v>10.87437756099621</v>
      </c>
      <c r="J22" s="156">
        <f t="shared" si="6"/>
        <v>5.8841435742418513E-2</v>
      </c>
      <c r="Q22" s="3">
        <v>1996</v>
      </c>
      <c r="R22" s="3">
        <v>8</v>
      </c>
      <c r="S22" s="3" t="str">
        <f t="shared" si="0"/>
        <v>19968</v>
      </c>
      <c r="T22" s="64">
        <v>58795</v>
      </c>
      <c r="U22" s="64">
        <v>90177.459199999998</v>
      </c>
      <c r="V22" s="3">
        <f t="shared" si="1"/>
        <v>1533.76068032996</v>
      </c>
      <c r="W22" s="48"/>
      <c r="X22" s="48"/>
      <c r="Z22" s="157">
        <v>0</v>
      </c>
      <c r="AA22" s="157">
        <v>264.25</v>
      </c>
    </row>
    <row r="23" spans="2:27" x14ac:dyDescent="0.2">
      <c r="B23" s="3">
        <v>2015</v>
      </c>
      <c r="C23" s="3">
        <v>95.026455118000015</v>
      </c>
      <c r="D23" s="96"/>
      <c r="E23" s="105">
        <v>75.393458314576606</v>
      </c>
      <c r="F23" s="106">
        <f t="shared" si="5"/>
        <v>1.2127054059783093E-2</v>
      </c>
      <c r="G23" s="126">
        <f>VLOOKUP($B23,'KU GS Rates'!$F$5:$G$35,2,0)*100</f>
        <v>9.5499354994581349</v>
      </c>
      <c r="H23" s="155">
        <f t="shared" si="6"/>
        <v>3.3569680650976652E-2</v>
      </c>
      <c r="I23" s="126">
        <f>VLOOKUP($B23,'KU GS Rates'!$F$5:$I$35,4,0)*100</f>
        <v>11.408789874323777</v>
      </c>
      <c r="J23" s="156">
        <f t="shared" si="6"/>
        <v>4.9144174949780517E-2</v>
      </c>
      <c r="Q23" s="3">
        <v>1996</v>
      </c>
      <c r="R23" s="3">
        <v>9</v>
      </c>
      <c r="S23" s="3" t="str">
        <f t="shared" si="0"/>
        <v>19969</v>
      </c>
      <c r="T23" s="64">
        <v>58900</v>
      </c>
      <c r="U23" s="64">
        <v>88490.833799999993</v>
      </c>
      <c r="V23" s="3">
        <f t="shared" si="1"/>
        <v>1502.3910662139217</v>
      </c>
      <c r="W23" s="48"/>
      <c r="X23" s="48"/>
      <c r="Z23" s="157">
        <v>20.3</v>
      </c>
      <c r="AA23" s="157">
        <v>202.95</v>
      </c>
    </row>
    <row r="24" spans="2:27" x14ac:dyDescent="0.2">
      <c r="B24" s="3">
        <v>2016</v>
      </c>
      <c r="C24" s="3">
        <v>96.248147945999989</v>
      </c>
      <c r="D24" s="96"/>
      <c r="E24" s="105">
        <v>76.846353422299387</v>
      </c>
      <c r="F24" s="106">
        <f t="shared" si="5"/>
        <v>1.9270837818058828E-2</v>
      </c>
      <c r="G24" s="126">
        <f>VLOOKUP($B24,'KU GS Rates'!$F$5:$G$35,2,0)*100</f>
        <v>10.107669025912326</v>
      </c>
      <c r="H24" s="155">
        <f t="shared" si="6"/>
        <v>5.8401810827501066E-2</v>
      </c>
      <c r="I24" s="126">
        <f>VLOOKUP($B24,'KU GS Rates'!$F$5:$I$35,4,0)*100</f>
        <v>12.144459579489919</v>
      </c>
      <c r="J24" s="156">
        <f t="shared" si="6"/>
        <v>6.4482711424268979E-2</v>
      </c>
      <c r="Q24" s="3">
        <v>1996</v>
      </c>
      <c r="R24" s="3">
        <v>10</v>
      </c>
      <c r="S24" s="3" t="str">
        <f t="shared" si="0"/>
        <v>199610</v>
      </c>
      <c r="T24" s="64">
        <v>59016</v>
      </c>
      <c r="U24" s="64">
        <v>67931.938599999994</v>
      </c>
      <c r="V24" s="3">
        <f t="shared" si="1"/>
        <v>1151.0766334553339</v>
      </c>
      <c r="W24" s="48"/>
      <c r="X24" s="48"/>
      <c r="Z24" s="157">
        <v>180.4</v>
      </c>
      <c r="AA24" s="157">
        <v>29.1</v>
      </c>
    </row>
    <row r="25" spans="2:27" x14ac:dyDescent="0.2">
      <c r="B25" s="3">
        <v>2017</v>
      </c>
      <c r="C25" s="3">
        <v>97.764780346000009</v>
      </c>
      <c r="D25" s="96"/>
      <c r="E25" s="105">
        <v>77.785529168905668</v>
      </c>
      <c r="F25" s="106">
        <f t="shared" si="5"/>
        <v>1.2221474471861615E-2</v>
      </c>
      <c r="G25" s="126">
        <f>VLOOKUP($B25,'KU GS Rates'!$F$5:$G$35,2,0)*100</f>
        <v>10.134452051958139</v>
      </c>
      <c r="H25" s="155">
        <f t="shared" si="6"/>
        <v>2.6497727593919329E-3</v>
      </c>
      <c r="I25" s="126">
        <f>VLOOKUP($B25,'KU GS Rates'!$F$5:$I$35,4,0)*100</f>
        <v>12.384033342538824</v>
      </c>
      <c r="J25" s="156">
        <f t="shared" si="6"/>
        <v>1.9727000734846012E-2</v>
      </c>
      <c r="Q25" s="3">
        <v>1996</v>
      </c>
      <c r="R25" s="3">
        <v>11</v>
      </c>
      <c r="S25" s="3" t="str">
        <f t="shared" si="0"/>
        <v>199611</v>
      </c>
      <c r="T25" s="64">
        <v>58865</v>
      </c>
      <c r="U25" s="64">
        <v>69741.583400000003</v>
      </c>
      <c r="V25" s="3">
        <f t="shared" si="1"/>
        <v>1184.7716537840822</v>
      </c>
      <c r="W25" s="48"/>
      <c r="X25" s="48"/>
      <c r="Z25" s="157">
        <v>465.15</v>
      </c>
      <c r="AA25" s="157">
        <v>2.7</v>
      </c>
    </row>
    <row r="26" spans="2:27" x14ac:dyDescent="0.2">
      <c r="B26" s="3">
        <v>2018</v>
      </c>
      <c r="C26" s="3">
        <v>99.962848961000006</v>
      </c>
      <c r="D26" s="96"/>
      <c r="E26" s="105">
        <v>78.733200006262592</v>
      </c>
      <c r="F26" s="106">
        <f t="shared" si="5"/>
        <v>1.2183125158139907E-2</v>
      </c>
      <c r="G26" s="126">
        <f>VLOOKUP($B26,'KU GS Rates'!$F$5:$G$35,2,0)*100</f>
        <v>10.25902667286851</v>
      </c>
      <c r="H26" s="155">
        <f t="shared" si="6"/>
        <v>1.2292191059930291E-2</v>
      </c>
      <c r="I26" s="126">
        <f>VLOOKUP($B26,'KU GS Rates'!$F$5:$I$35,4,0)*100</f>
        <v>12.58369595638125</v>
      </c>
      <c r="J26" s="156">
        <f t="shared" si="6"/>
        <v>1.6122583678500835E-2</v>
      </c>
      <c r="Q26" s="3">
        <v>1996</v>
      </c>
      <c r="R26" s="3">
        <v>12</v>
      </c>
      <c r="S26" s="3" t="str">
        <f t="shared" si="0"/>
        <v>199612</v>
      </c>
      <c r="T26" s="64">
        <v>59316</v>
      </c>
      <c r="U26" s="64">
        <v>86820.373999999996</v>
      </c>
      <c r="V26" s="3">
        <f t="shared" si="1"/>
        <v>1463.6923258480006</v>
      </c>
      <c r="W26" s="48"/>
      <c r="X26" s="48"/>
      <c r="Z26" s="157">
        <v>796.85</v>
      </c>
      <c r="AA26" s="157">
        <v>0</v>
      </c>
    </row>
    <row r="27" spans="2:27" x14ac:dyDescent="0.2">
      <c r="B27" s="3">
        <v>2019</v>
      </c>
      <c r="C27" s="3">
        <v>102.38736407399999</v>
      </c>
      <c r="D27" s="96"/>
      <c r="E27" s="108">
        <f>E26+$F$27*E26</f>
        <v>79.8315771874463</v>
      </c>
      <c r="F27" s="107">
        <f>AVERAGE(F23:F26)</f>
        <v>1.3950622876960861E-2</v>
      </c>
      <c r="G27" s="126">
        <f>VLOOKUP($B27,'KU GS Rates'!$F$5:$G$35,2,0)*100</f>
        <v>10.393713489129295</v>
      </c>
      <c r="H27" s="155">
        <f t="shared" si="6"/>
        <v>1.3128615467682181E-2</v>
      </c>
      <c r="I27" s="126">
        <f>VLOOKUP($B27,'KU GS Rates'!$F$5:$I$35,4,0)*100</f>
        <v>13.031279113547303</v>
      </c>
      <c r="J27" s="156">
        <f t="shared" si="6"/>
        <v>3.5568497420591427E-2</v>
      </c>
      <c r="Q27" s="3">
        <v>1997</v>
      </c>
      <c r="R27" s="3">
        <v>1</v>
      </c>
      <c r="S27" s="3" t="str">
        <f t="shared" si="0"/>
        <v>19971</v>
      </c>
      <c r="T27" s="62">
        <v>59326</v>
      </c>
      <c r="U27" s="62">
        <v>89658.934599999993</v>
      </c>
      <c r="V27" s="3">
        <f t="shared" si="1"/>
        <v>1511.2924282776521</v>
      </c>
      <c r="W27" s="63"/>
      <c r="X27" s="63"/>
      <c r="Z27" s="157">
        <v>1002.85</v>
      </c>
      <c r="AA27" s="157">
        <v>0</v>
      </c>
    </row>
    <row r="28" spans="2:27" x14ac:dyDescent="0.2">
      <c r="B28" s="3">
        <v>2020</v>
      </c>
      <c r="C28" s="3">
        <v>103.90818992800001</v>
      </c>
      <c r="D28" s="96"/>
      <c r="E28" s="108">
        <f t="shared" ref="E28:E49" si="7">E27+$F$27*E27</f>
        <v>80.945277414461358</v>
      </c>
      <c r="F28" s="5"/>
      <c r="G28" s="126">
        <f>VLOOKUP($B28,'KU GS Rates'!$F$5:$G$35,2,0)*100</f>
        <v>10.408639105720862</v>
      </c>
      <c r="H28" s="155">
        <f t="shared" si="6"/>
        <v>1.4360234777663905E-3</v>
      </c>
      <c r="I28" s="126">
        <f>VLOOKUP($B28,'KU GS Rates'!$F$5:$I$35,4,0)*100</f>
        <v>13.036177889091425</v>
      </c>
      <c r="J28" s="156">
        <f t="shared" si="6"/>
        <v>3.7592438174627318E-4</v>
      </c>
      <c r="Q28" s="3">
        <v>1997</v>
      </c>
      <c r="R28" s="3">
        <v>2</v>
      </c>
      <c r="S28" s="3" t="str">
        <f t="shared" si="0"/>
        <v>19972</v>
      </c>
      <c r="T28" s="64">
        <v>59183</v>
      </c>
      <c r="U28" s="64">
        <v>92223.436400000006</v>
      </c>
      <c r="V28" s="3">
        <f t="shared" si="1"/>
        <v>1558.2757954142237</v>
      </c>
      <c r="W28" s="48"/>
      <c r="X28" s="48"/>
      <c r="Z28" s="157">
        <v>824.2</v>
      </c>
      <c r="AA28" s="157">
        <v>0</v>
      </c>
    </row>
    <row r="29" spans="2:27" x14ac:dyDescent="0.2">
      <c r="B29" s="3">
        <v>2021</v>
      </c>
      <c r="C29" s="3">
        <v>106.02099165300001</v>
      </c>
      <c r="D29" s="96"/>
      <c r="E29" s="108">
        <f t="shared" si="7"/>
        <v>82.074514453341493</v>
      </c>
      <c r="F29" s="5"/>
      <c r="G29" s="126">
        <f>(G28*(1.025))</f>
        <v>10.668855083363884</v>
      </c>
      <c r="H29" s="155">
        <f t="shared" si="6"/>
        <v>2.4999999999999911E-2</v>
      </c>
      <c r="I29" s="126">
        <f>(I28*(1.025))</f>
        <v>13.362082336318709</v>
      </c>
      <c r="J29" s="156">
        <f t="shared" si="6"/>
        <v>2.4999999999999911E-2</v>
      </c>
      <c r="Q29" s="3">
        <v>1997</v>
      </c>
      <c r="R29" s="3">
        <v>3</v>
      </c>
      <c r="S29" s="3" t="str">
        <f t="shared" si="0"/>
        <v>19973</v>
      </c>
      <c r="T29" s="64">
        <v>59154</v>
      </c>
      <c r="U29" s="64">
        <v>74233.546400000007</v>
      </c>
      <c r="V29" s="3">
        <f t="shared" si="1"/>
        <v>1254.9201474118404</v>
      </c>
      <c r="W29" s="48"/>
      <c r="X29" s="48"/>
      <c r="Z29" s="157">
        <v>565.04999999999995</v>
      </c>
      <c r="AA29" s="157">
        <v>0</v>
      </c>
    </row>
    <row r="30" spans="2:27" x14ac:dyDescent="0.2">
      <c r="B30" s="3">
        <v>2022</v>
      </c>
      <c r="C30" s="3">
        <v>108.48115112299999</v>
      </c>
      <c r="D30" s="96"/>
      <c r="E30" s="108">
        <f t="shared" si="7"/>
        <v>83.219505052289733</v>
      </c>
      <c r="F30" s="5"/>
      <c r="G30" s="126">
        <f t="shared" ref="G30:I49" si="8">(G29*(1.025))</f>
        <v>10.935576460447979</v>
      </c>
      <c r="H30" s="155">
        <f t="shared" si="6"/>
        <v>2.4999999999999911E-2</v>
      </c>
      <c r="I30" s="126">
        <f t="shared" si="8"/>
        <v>13.696134394726675</v>
      </c>
      <c r="J30" s="156">
        <f t="shared" si="6"/>
        <v>2.4999999999999911E-2</v>
      </c>
      <c r="Q30" s="3">
        <v>1997</v>
      </c>
      <c r="R30" s="3">
        <v>4</v>
      </c>
      <c r="S30" s="3" t="str">
        <f t="shared" si="0"/>
        <v>19974</v>
      </c>
      <c r="T30" s="64">
        <v>59235</v>
      </c>
      <c r="U30" s="64">
        <v>72168.900200000004</v>
      </c>
      <c r="V30" s="3">
        <f t="shared" si="1"/>
        <v>1218.3489524774204</v>
      </c>
      <c r="W30" s="48"/>
      <c r="X30" s="48"/>
      <c r="Z30" s="157">
        <v>555.1</v>
      </c>
      <c r="AA30" s="157">
        <v>1.8</v>
      </c>
    </row>
    <row r="31" spans="2:27" x14ac:dyDescent="0.2">
      <c r="B31" s="3">
        <v>2023</v>
      </c>
      <c r="C31" s="3">
        <v>112.41321281899999</v>
      </c>
      <c r="D31" s="96"/>
      <c r="E31" s="108">
        <f t="shared" si="7"/>
        <v>84.38046898328156</v>
      </c>
      <c r="F31" s="5"/>
      <c r="G31" s="126">
        <f t="shared" si="8"/>
        <v>11.208965871959178</v>
      </c>
      <c r="H31" s="155">
        <f t="shared" si="6"/>
        <v>2.4999999999999911E-2</v>
      </c>
      <c r="I31" s="126">
        <f t="shared" si="8"/>
        <v>14.038537754594842</v>
      </c>
      <c r="J31" s="156">
        <f t="shared" si="6"/>
        <v>2.4999999999999911E-2</v>
      </c>
      <c r="Q31" s="3">
        <v>1997</v>
      </c>
      <c r="R31" s="3">
        <v>5</v>
      </c>
      <c r="S31" s="3" t="str">
        <f t="shared" si="0"/>
        <v>19975</v>
      </c>
      <c r="T31" s="64">
        <v>59331</v>
      </c>
      <c r="U31" s="64">
        <v>67787.709000000003</v>
      </c>
      <c r="V31" s="3">
        <f t="shared" si="1"/>
        <v>1142.5344086565203</v>
      </c>
      <c r="W31" s="48"/>
      <c r="X31" s="48"/>
      <c r="Z31" s="157">
        <v>344.35</v>
      </c>
      <c r="AA31" s="157">
        <v>9</v>
      </c>
    </row>
    <row r="32" spans="2:27" x14ac:dyDescent="0.2">
      <c r="B32" s="3">
        <v>2024</v>
      </c>
      <c r="C32" s="3">
        <v>115.98813204700001</v>
      </c>
      <c r="D32" s="96"/>
      <c r="E32" s="108">
        <f t="shared" si="7"/>
        <v>85.557629084248418</v>
      </c>
      <c r="F32" s="5"/>
      <c r="G32" s="126">
        <f t="shared" si="8"/>
        <v>11.489190018758157</v>
      </c>
      <c r="H32" s="155">
        <f t="shared" si="6"/>
        <v>2.4999999999999911E-2</v>
      </c>
      <c r="I32" s="126">
        <f t="shared" si="8"/>
        <v>14.389501198459712</v>
      </c>
      <c r="J32" s="156">
        <f t="shared" si="6"/>
        <v>2.4999999999999911E-2</v>
      </c>
      <c r="Q32" s="3">
        <v>1997</v>
      </c>
      <c r="R32" s="3">
        <v>6</v>
      </c>
      <c r="S32" s="3" t="str">
        <f t="shared" si="0"/>
        <v>19976</v>
      </c>
      <c r="T32" s="64">
        <v>59449</v>
      </c>
      <c r="U32" s="64">
        <v>69637.015400000004</v>
      </c>
      <c r="V32" s="3">
        <f t="shared" si="1"/>
        <v>1171.3740416155026</v>
      </c>
      <c r="W32" s="48"/>
      <c r="X32" s="48"/>
      <c r="Z32" s="157">
        <v>113.25</v>
      </c>
      <c r="AA32" s="157">
        <v>63.85</v>
      </c>
    </row>
    <row r="33" spans="2:27" x14ac:dyDescent="0.2">
      <c r="B33" s="3">
        <v>2025</v>
      </c>
      <c r="C33" s="3">
        <v>118.953602675</v>
      </c>
      <c r="D33" s="96"/>
      <c r="E33" s="108">
        <f t="shared" si="7"/>
        <v>86.751211301849665</v>
      </c>
      <c r="F33" s="5"/>
      <c r="G33" s="126">
        <f t="shared" si="8"/>
        <v>11.776419769227109</v>
      </c>
      <c r="H33" s="155">
        <f t="shared" si="6"/>
        <v>2.4999999999999911E-2</v>
      </c>
      <c r="I33" s="126">
        <f t="shared" si="8"/>
        <v>14.749238728421203</v>
      </c>
      <c r="J33" s="156">
        <f t="shared" si="6"/>
        <v>2.4999999999999911E-2</v>
      </c>
      <c r="Q33" s="3">
        <v>1997</v>
      </c>
      <c r="R33" s="3">
        <v>7</v>
      </c>
      <c r="S33" s="3" t="str">
        <f t="shared" si="0"/>
        <v>19977</v>
      </c>
      <c r="T33" s="64">
        <v>59493</v>
      </c>
      <c r="U33" s="64">
        <v>87793.341400000005</v>
      </c>
      <c r="V33" s="3">
        <f t="shared" si="1"/>
        <v>1475.6919536752225</v>
      </c>
      <c r="W33" s="48"/>
      <c r="X33" s="48"/>
      <c r="Z33" s="157">
        <v>5.45</v>
      </c>
      <c r="AA33" s="157">
        <v>301.55</v>
      </c>
    </row>
    <row r="34" spans="2:27" x14ac:dyDescent="0.2">
      <c r="B34" s="3">
        <v>2026</v>
      </c>
      <c r="C34" s="3">
        <v>121.23274472999999</v>
      </c>
      <c r="D34" s="96"/>
      <c r="E34" s="108">
        <f t="shared" si="7"/>
        <v>87.961444734841308</v>
      </c>
      <c r="F34" s="5"/>
      <c r="G34" s="126">
        <f t="shared" si="8"/>
        <v>12.070830263457786</v>
      </c>
      <c r="H34" s="155">
        <f t="shared" si="6"/>
        <v>2.4999999999999911E-2</v>
      </c>
      <c r="I34" s="126">
        <f t="shared" si="8"/>
        <v>15.117969696631731</v>
      </c>
      <c r="J34" s="156">
        <f t="shared" si="6"/>
        <v>2.4999999999999911E-2</v>
      </c>
      <c r="Q34" s="3">
        <v>1997</v>
      </c>
      <c r="R34" s="3">
        <v>8</v>
      </c>
      <c r="S34" s="3" t="str">
        <f t="shared" si="0"/>
        <v>19978</v>
      </c>
      <c r="T34" s="64">
        <v>59611</v>
      </c>
      <c r="U34" s="64">
        <v>95020.257200000007</v>
      </c>
      <c r="V34" s="3">
        <f t="shared" si="1"/>
        <v>1594.005421818121</v>
      </c>
      <c r="W34" s="48"/>
      <c r="X34" s="48"/>
      <c r="Z34" s="157">
        <v>0.85</v>
      </c>
      <c r="AA34" s="157">
        <v>313.05</v>
      </c>
    </row>
    <row r="35" spans="2:27" x14ac:dyDescent="0.2">
      <c r="B35" s="3">
        <v>2027</v>
      </c>
      <c r="C35" s="3">
        <v>122.01342603000001</v>
      </c>
      <c r="D35" s="96"/>
      <c r="E35" s="108">
        <f t="shared" si="7"/>
        <v>89.188561678049709</v>
      </c>
      <c r="F35" s="5"/>
      <c r="G35" s="126">
        <f t="shared" si="8"/>
        <v>12.372601020044229</v>
      </c>
      <c r="H35" s="155">
        <f t="shared" si="6"/>
        <v>2.4999999999999911E-2</v>
      </c>
      <c r="I35" s="126">
        <f t="shared" si="8"/>
        <v>15.495918939047522</v>
      </c>
      <c r="J35" s="156">
        <f t="shared" si="6"/>
        <v>2.4999999999999911E-2</v>
      </c>
      <c r="Q35" s="3">
        <v>1997</v>
      </c>
      <c r="R35" s="3">
        <v>9</v>
      </c>
      <c r="S35" s="3" t="str">
        <f t="shared" si="0"/>
        <v>19979</v>
      </c>
      <c r="T35" s="64">
        <v>59670</v>
      </c>
      <c r="U35" s="64">
        <v>84437.909799999994</v>
      </c>
      <c r="V35" s="3">
        <f t="shared" ref="V35:V98" si="9">U35/T35*1000</f>
        <v>1415.0814446120328</v>
      </c>
      <c r="W35" s="48"/>
      <c r="X35" s="48"/>
      <c r="Z35" s="157">
        <v>22.1</v>
      </c>
      <c r="AA35" s="157">
        <v>172.85</v>
      </c>
    </row>
    <row r="36" spans="2:27" x14ac:dyDescent="0.2">
      <c r="B36" s="3">
        <v>2028</v>
      </c>
      <c r="C36" s="3">
        <v>123.55941258</v>
      </c>
      <c r="D36" s="96"/>
      <c r="E36" s="108">
        <f t="shared" si="7"/>
        <v>90.432797666958749</v>
      </c>
      <c r="F36" s="5"/>
      <c r="G36" s="126">
        <f t="shared" si="8"/>
        <v>12.681916045545334</v>
      </c>
      <c r="H36" s="155">
        <f t="shared" si="6"/>
        <v>2.4999999999999911E-2</v>
      </c>
      <c r="I36" s="126">
        <f t="shared" si="8"/>
        <v>15.883316912523709</v>
      </c>
      <c r="J36" s="156">
        <f t="shared" si="6"/>
        <v>2.4999999999999911E-2</v>
      </c>
      <c r="Q36" s="3">
        <v>1997</v>
      </c>
      <c r="R36" s="3">
        <v>10</v>
      </c>
      <c r="S36" s="3" t="str">
        <f t="shared" si="0"/>
        <v>199710</v>
      </c>
      <c r="T36" s="64">
        <v>59618</v>
      </c>
      <c r="U36" s="64">
        <v>71265.476800000004</v>
      </c>
      <c r="V36" s="3">
        <f t="shared" si="9"/>
        <v>1195.3684591901774</v>
      </c>
      <c r="W36" s="48"/>
      <c r="X36" s="48"/>
      <c r="Z36" s="157">
        <v>121.6</v>
      </c>
      <c r="AA36" s="157">
        <v>67.599999999999994</v>
      </c>
    </row>
    <row r="37" spans="2:27" x14ac:dyDescent="0.2">
      <c r="B37" s="3">
        <v>2029</v>
      </c>
      <c r="C37" s="3">
        <v>126.95750787999999</v>
      </c>
      <c r="D37" s="96"/>
      <c r="E37" s="108">
        <f t="shared" si="7"/>
        <v>91.694391522918991</v>
      </c>
      <c r="F37" s="5"/>
      <c r="G37" s="126">
        <f t="shared" si="8"/>
        <v>12.998963946683967</v>
      </c>
      <c r="H37" s="155">
        <f t="shared" si="6"/>
        <v>2.4999999999999911E-2</v>
      </c>
      <c r="I37" s="126">
        <f t="shared" si="8"/>
        <v>16.280399835336802</v>
      </c>
      <c r="J37" s="156">
        <f t="shared" si="6"/>
        <v>2.4999999999999911E-2</v>
      </c>
      <c r="Q37" s="3">
        <v>1997</v>
      </c>
      <c r="R37" s="3">
        <v>11</v>
      </c>
      <c r="S37" s="3" t="str">
        <f t="shared" si="0"/>
        <v>199711</v>
      </c>
      <c r="T37" s="64">
        <v>59679</v>
      </c>
      <c r="U37" s="64">
        <v>72862.321799999991</v>
      </c>
      <c r="V37" s="3">
        <f t="shared" si="9"/>
        <v>1220.9038656813952</v>
      </c>
      <c r="W37" s="48"/>
      <c r="X37" s="48"/>
      <c r="Z37" s="157">
        <v>525.9</v>
      </c>
      <c r="AA37" s="157">
        <v>10.3</v>
      </c>
    </row>
    <row r="38" spans="2:27" x14ac:dyDescent="0.2">
      <c r="B38" s="3">
        <v>2030</v>
      </c>
      <c r="C38" s="3">
        <v>130.61000599000002</v>
      </c>
      <c r="D38" s="96"/>
      <c r="E38" s="108">
        <f t="shared" si="7"/>
        <v>92.973585398987638</v>
      </c>
      <c r="F38" s="5"/>
      <c r="G38" s="126">
        <f t="shared" si="8"/>
        <v>13.323938045351065</v>
      </c>
      <c r="H38" s="155">
        <f t="shared" si="6"/>
        <v>2.4999999999999911E-2</v>
      </c>
      <c r="I38" s="126">
        <f t="shared" si="8"/>
        <v>16.687409831220219</v>
      </c>
      <c r="J38" s="156">
        <f t="shared" si="6"/>
        <v>2.4999999999999911E-2</v>
      </c>
      <c r="Q38" s="3">
        <v>1997</v>
      </c>
      <c r="R38" s="3">
        <v>12</v>
      </c>
      <c r="S38" s="3" t="str">
        <f t="shared" si="0"/>
        <v>199712</v>
      </c>
      <c r="T38" s="64">
        <v>60371</v>
      </c>
      <c r="U38" s="64">
        <v>87090.087599999999</v>
      </c>
      <c r="V38" s="3">
        <f t="shared" si="9"/>
        <v>1442.5814977389805</v>
      </c>
      <c r="W38" s="48"/>
      <c r="X38" s="48"/>
      <c r="Z38" s="157">
        <v>836.9</v>
      </c>
      <c r="AA38" s="157">
        <v>0</v>
      </c>
    </row>
    <row r="39" spans="2:27" x14ac:dyDescent="0.2">
      <c r="B39" s="3">
        <v>2031</v>
      </c>
      <c r="C39" s="3">
        <v>133.51606935000001</v>
      </c>
      <c r="D39" s="96"/>
      <c r="E39" s="108">
        <f t="shared" si="7"/>
        <v>94.270624826407825</v>
      </c>
      <c r="F39" s="5"/>
      <c r="G39" s="126">
        <f t="shared" si="8"/>
        <v>13.657036496484841</v>
      </c>
      <c r="H39" s="155">
        <f t="shared" si="6"/>
        <v>2.4999999999999911E-2</v>
      </c>
      <c r="I39" s="126">
        <f t="shared" si="8"/>
        <v>17.104595077000724</v>
      </c>
      <c r="J39" s="156">
        <f t="shared" si="6"/>
        <v>2.4999999999999911E-2</v>
      </c>
      <c r="Q39" s="3">
        <v>1998</v>
      </c>
      <c r="R39" s="3">
        <v>1</v>
      </c>
      <c r="S39" s="3" t="str">
        <f t="shared" si="0"/>
        <v>19981</v>
      </c>
      <c r="T39" s="62">
        <v>60386</v>
      </c>
      <c r="U39" s="62">
        <v>90824.093599999993</v>
      </c>
      <c r="V39" s="3">
        <f t="shared" si="9"/>
        <v>1504.0587818368494</v>
      </c>
      <c r="W39" s="63"/>
      <c r="X39" s="63"/>
      <c r="Z39" s="157">
        <v>830.05</v>
      </c>
      <c r="AA39" s="157">
        <v>0</v>
      </c>
    </row>
    <row r="40" spans="2:27" x14ac:dyDescent="0.2">
      <c r="B40" s="3">
        <v>2032</v>
      </c>
      <c r="C40" s="3">
        <v>135.34790967000001</v>
      </c>
      <c r="D40" s="96"/>
      <c r="E40" s="108">
        <f t="shared" si="7"/>
        <v>95.5857587617365</v>
      </c>
      <c r="F40" s="5"/>
      <c r="G40" s="126">
        <f t="shared" si="8"/>
        <v>13.998462408896961</v>
      </c>
      <c r="H40" s="155">
        <f t="shared" si="6"/>
        <v>2.4999999999999911E-2</v>
      </c>
      <c r="I40" s="126">
        <f t="shared" si="8"/>
        <v>17.53220995392574</v>
      </c>
      <c r="J40" s="156">
        <f t="shared" si="6"/>
        <v>2.4999999999999911E-2</v>
      </c>
      <c r="Q40" s="3">
        <v>1998</v>
      </c>
      <c r="R40" s="3">
        <v>2</v>
      </c>
      <c r="S40" s="3" t="str">
        <f t="shared" si="0"/>
        <v>19982</v>
      </c>
      <c r="T40" s="64">
        <v>60247</v>
      </c>
      <c r="U40" s="64">
        <v>84602.1728</v>
      </c>
      <c r="V40" s="3">
        <f t="shared" si="9"/>
        <v>1404.2553620927183</v>
      </c>
      <c r="W40" s="48"/>
      <c r="X40" s="48"/>
      <c r="Z40" s="157">
        <v>758.25</v>
      </c>
      <c r="AA40" s="157">
        <v>0</v>
      </c>
    </row>
    <row r="41" spans="2:27" x14ac:dyDescent="0.2">
      <c r="B41" s="3">
        <v>2033</v>
      </c>
      <c r="C41" s="3">
        <v>136.68632031000001</v>
      </c>
      <c r="D41" s="96"/>
      <c r="E41" s="108">
        <f t="shared" si="7"/>
        <v>96.919239634629648</v>
      </c>
      <c r="F41" s="5"/>
      <c r="G41" s="126">
        <f t="shared" si="8"/>
        <v>14.348423969119384</v>
      </c>
      <c r="H41" s="155">
        <f t="shared" si="6"/>
        <v>2.4999999999999911E-2</v>
      </c>
      <c r="I41" s="126">
        <f t="shared" si="8"/>
        <v>17.970515202773882</v>
      </c>
      <c r="J41" s="156">
        <f t="shared" si="6"/>
        <v>2.4999999999999911E-2</v>
      </c>
      <c r="Q41" s="3">
        <v>1998</v>
      </c>
      <c r="R41" s="3">
        <v>3</v>
      </c>
      <c r="S41" s="3" t="str">
        <f t="shared" si="0"/>
        <v>19983</v>
      </c>
      <c r="T41" s="64">
        <v>60346</v>
      </c>
      <c r="U41" s="64">
        <v>81945.430800000002</v>
      </c>
      <c r="V41" s="3">
        <f t="shared" si="9"/>
        <v>1357.9264706857123</v>
      </c>
      <c r="W41" s="48"/>
      <c r="X41" s="48"/>
      <c r="Z41" s="157">
        <v>703.75</v>
      </c>
      <c r="AA41" s="157">
        <v>2.85</v>
      </c>
    </row>
    <row r="42" spans="2:27" x14ac:dyDescent="0.2">
      <c r="B42" s="3">
        <v>2034</v>
      </c>
      <c r="C42" s="3">
        <v>137.90312076000001</v>
      </c>
      <c r="D42" s="96"/>
      <c r="E42" s="108">
        <f t="shared" si="7"/>
        <v>98.271323396294164</v>
      </c>
      <c r="F42" s="5"/>
      <c r="G42" s="126">
        <f t="shared" si="8"/>
        <v>14.707134568347367</v>
      </c>
      <c r="H42" s="155">
        <f t="shared" si="6"/>
        <v>2.4999999999999911E-2</v>
      </c>
      <c r="I42" s="126">
        <f t="shared" si="8"/>
        <v>18.419778082843226</v>
      </c>
      <c r="J42" s="156">
        <f t="shared" si="6"/>
        <v>2.4999999999999911E-2</v>
      </c>
      <c r="Q42" s="3">
        <v>1998</v>
      </c>
      <c r="R42" s="3">
        <v>4</v>
      </c>
      <c r="S42" s="3" t="str">
        <f t="shared" si="0"/>
        <v>19984</v>
      </c>
      <c r="T42" s="64">
        <v>60398</v>
      </c>
      <c r="U42" s="64">
        <v>76033.591400000005</v>
      </c>
      <c r="V42" s="3">
        <f t="shared" si="9"/>
        <v>1258.8759793370643</v>
      </c>
      <c r="W42" s="48"/>
      <c r="X42" s="48"/>
      <c r="Z42" s="157">
        <v>390.5</v>
      </c>
      <c r="AA42" s="157">
        <v>22.15</v>
      </c>
    </row>
    <row r="43" spans="2:27" x14ac:dyDescent="0.2">
      <c r="B43" s="3">
        <v>2035</v>
      </c>
      <c r="C43" s="3">
        <v>139.47007461000001</v>
      </c>
      <c r="D43" s="96"/>
      <c r="E43" s="108">
        <f t="shared" si="7"/>
        <v>99.642269568615731</v>
      </c>
      <c r="F43" s="5"/>
      <c r="G43" s="126">
        <f t="shared" si="8"/>
        <v>15.07481293255605</v>
      </c>
      <c r="H43" s="155">
        <f t="shared" si="6"/>
        <v>2.4999999999999911E-2</v>
      </c>
      <c r="I43" s="126">
        <f t="shared" si="8"/>
        <v>18.880272534914305</v>
      </c>
      <c r="J43" s="156">
        <f t="shared" si="6"/>
        <v>2.4999999999999911E-2</v>
      </c>
      <c r="Q43" s="3">
        <v>1998</v>
      </c>
      <c r="R43" s="3">
        <v>5</v>
      </c>
      <c r="S43" s="3" t="str">
        <f t="shared" si="0"/>
        <v>19985</v>
      </c>
      <c r="T43" s="64">
        <v>60523</v>
      </c>
      <c r="U43" s="64">
        <v>69025.928599999999</v>
      </c>
      <c r="V43" s="3">
        <f t="shared" si="9"/>
        <v>1140.4908646299755</v>
      </c>
      <c r="W43" s="48"/>
      <c r="X43" s="48"/>
      <c r="Z43" s="157">
        <v>172</v>
      </c>
      <c r="AA43" s="157">
        <v>38.1</v>
      </c>
    </row>
    <row r="44" spans="2:27" x14ac:dyDescent="0.2">
      <c r="B44" s="3">
        <v>2036</v>
      </c>
      <c r="C44" s="3">
        <v>141.03213608999999</v>
      </c>
      <c r="D44" s="96"/>
      <c r="E44" s="108">
        <f t="shared" si="7"/>
        <v>101.03234129397197</v>
      </c>
      <c r="F44" s="5"/>
      <c r="G44" s="126">
        <f t="shared" si="8"/>
        <v>15.45168325586995</v>
      </c>
      <c r="H44" s="155">
        <f t="shared" si="6"/>
        <v>2.4999999999999911E-2</v>
      </c>
      <c r="I44" s="126">
        <f t="shared" si="8"/>
        <v>19.352279348287162</v>
      </c>
      <c r="J44" s="156">
        <f t="shared" si="6"/>
        <v>2.4999999999999911E-2</v>
      </c>
      <c r="Q44" s="3">
        <v>1998</v>
      </c>
      <c r="R44" s="3">
        <v>6</v>
      </c>
      <c r="S44" s="3" t="str">
        <f t="shared" si="0"/>
        <v>19986</v>
      </c>
      <c r="T44" s="64">
        <v>60990</v>
      </c>
      <c r="U44" s="64">
        <v>88705.922599999991</v>
      </c>
      <c r="V44" s="3">
        <f t="shared" si="9"/>
        <v>1454.4338842433185</v>
      </c>
      <c r="W44" s="48"/>
      <c r="X44" s="48"/>
      <c r="Z44" s="157">
        <v>25.95</v>
      </c>
      <c r="AA44" s="157">
        <v>197.3</v>
      </c>
    </row>
    <row r="45" spans="2:27" x14ac:dyDescent="0.2">
      <c r="B45" s="3">
        <v>2037</v>
      </c>
      <c r="C45" s="93"/>
      <c r="D45" s="96"/>
      <c r="E45" s="108">
        <f t="shared" si="7"/>
        <v>102.44180538574057</v>
      </c>
      <c r="F45" s="5"/>
      <c r="G45" s="126">
        <f t="shared" si="8"/>
        <v>15.837975337266698</v>
      </c>
      <c r="H45" s="155">
        <f t="shared" si="6"/>
        <v>2.4999999999999911E-2</v>
      </c>
      <c r="I45" s="126">
        <f t="shared" si="8"/>
        <v>19.836086331994338</v>
      </c>
      <c r="J45" s="156">
        <f t="shared" si="6"/>
        <v>2.4999999999999911E-2</v>
      </c>
      <c r="Q45" s="3">
        <v>1998</v>
      </c>
      <c r="R45" s="3">
        <v>7</v>
      </c>
      <c r="S45" s="3" t="str">
        <f t="shared" si="0"/>
        <v>19987</v>
      </c>
      <c r="T45" s="64">
        <v>60856</v>
      </c>
      <c r="U45" s="64">
        <v>97737.392999999996</v>
      </c>
      <c r="V45" s="3">
        <f t="shared" si="9"/>
        <v>1606.0436604443275</v>
      </c>
      <c r="W45" s="48"/>
      <c r="X45" s="48"/>
      <c r="Z45" s="157">
        <v>3.2</v>
      </c>
      <c r="AA45" s="157">
        <v>340.2</v>
      </c>
    </row>
    <row r="46" spans="2:27" x14ac:dyDescent="0.2">
      <c r="B46" s="3">
        <v>2038</v>
      </c>
      <c r="C46" s="93"/>
      <c r="D46" s="96"/>
      <c r="E46" s="108">
        <f t="shared" si="7"/>
        <v>103.87093237951206</v>
      </c>
      <c r="F46" s="5"/>
      <c r="G46" s="126">
        <f t="shared" si="8"/>
        <v>16.233924720698365</v>
      </c>
      <c r="H46" s="155">
        <f t="shared" si="6"/>
        <v>2.4999999999999911E-2</v>
      </c>
      <c r="I46" s="126">
        <f t="shared" si="8"/>
        <v>20.331988490294194</v>
      </c>
      <c r="J46" s="156">
        <f t="shared" si="6"/>
        <v>2.4999999999999911E-2</v>
      </c>
      <c r="Q46" s="3">
        <v>1998</v>
      </c>
      <c r="R46" s="3">
        <v>8</v>
      </c>
      <c r="S46" s="3" t="str">
        <f t="shared" si="0"/>
        <v>19988</v>
      </c>
      <c r="T46" s="64">
        <v>60883</v>
      </c>
      <c r="U46" s="64">
        <v>94964.204799999992</v>
      </c>
      <c r="V46" s="3">
        <f t="shared" si="9"/>
        <v>1559.7819555540955</v>
      </c>
      <c r="W46" s="48"/>
      <c r="X46" s="48"/>
      <c r="Z46" s="157">
        <v>0</v>
      </c>
      <c r="AA46" s="157">
        <v>316.55</v>
      </c>
    </row>
    <row r="47" spans="2:27" x14ac:dyDescent="0.2">
      <c r="B47" s="3">
        <v>2039</v>
      </c>
      <c r="E47" s="108">
        <f t="shared" si="7"/>
        <v>105.31999658501694</v>
      </c>
      <c r="G47" s="126">
        <f t="shared" si="8"/>
        <v>16.639772838715821</v>
      </c>
      <c r="H47" s="155">
        <f t="shared" si="6"/>
        <v>2.4999999999999911E-2</v>
      </c>
      <c r="I47" s="126">
        <f t="shared" si="8"/>
        <v>20.840288202551548</v>
      </c>
      <c r="J47" s="156">
        <f t="shared" si="6"/>
        <v>2.4999999999999911E-2</v>
      </c>
      <c r="Q47" s="3">
        <v>1998</v>
      </c>
      <c r="R47" s="3">
        <v>9</v>
      </c>
      <c r="S47" s="3" t="str">
        <f t="shared" si="0"/>
        <v>19989</v>
      </c>
      <c r="T47" s="64">
        <v>60980</v>
      </c>
      <c r="U47" s="64">
        <v>97376.122199999998</v>
      </c>
      <c r="V47" s="3">
        <f t="shared" si="9"/>
        <v>1596.8534306329946</v>
      </c>
      <c r="W47" s="48"/>
      <c r="X47" s="48"/>
      <c r="Z47" s="157">
        <v>4.9000000000000004</v>
      </c>
      <c r="AA47" s="157">
        <v>321.75</v>
      </c>
    </row>
    <row r="48" spans="2:27" x14ac:dyDescent="0.2">
      <c r="B48" s="3">
        <v>2040</v>
      </c>
      <c r="E48" s="108">
        <f t="shared" si="7"/>
        <v>106.78927613877731</v>
      </c>
      <c r="G48" s="126">
        <f t="shared" si="8"/>
        <v>17.055767159683715</v>
      </c>
      <c r="H48" s="155">
        <f t="shared" si="6"/>
        <v>2.4999999999999911E-2</v>
      </c>
      <c r="I48" s="126">
        <f t="shared" si="8"/>
        <v>21.361295407615334</v>
      </c>
      <c r="J48" s="156">
        <f t="shared" si="6"/>
        <v>2.4999999999999911E-2</v>
      </c>
      <c r="Q48" s="3">
        <v>1998</v>
      </c>
      <c r="R48" s="3">
        <v>10</v>
      </c>
      <c r="S48" s="3" t="str">
        <f t="shared" si="0"/>
        <v>199810</v>
      </c>
      <c r="T48" s="64">
        <v>61237</v>
      </c>
      <c r="U48" s="64">
        <v>84263.712200000009</v>
      </c>
      <c r="V48" s="3">
        <f t="shared" si="9"/>
        <v>1376.0261312605126</v>
      </c>
      <c r="W48" s="48"/>
      <c r="X48" s="48"/>
      <c r="Z48" s="157">
        <v>107.85</v>
      </c>
      <c r="AA48" s="157">
        <v>150.05000000000001</v>
      </c>
    </row>
    <row r="49" spans="2:27" x14ac:dyDescent="0.2">
      <c r="B49" s="3">
        <v>2041</v>
      </c>
      <c r="E49" s="108">
        <f t="shared" si="7"/>
        <v>108.27905305749303</v>
      </c>
      <c r="G49" s="126">
        <f t="shared" si="8"/>
        <v>17.482161338675805</v>
      </c>
      <c r="H49" s="155">
        <f t="shared" si="6"/>
        <v>2.4999999999999911E-2</v>
      </c>
      <c r="I49" s="126">
        <f t="shared" si="8"/>
        <v>21.895327792805716</v>
      </c>
      <c r="J49" s="156">
        <f t="shared" si="6"/>
        <v>2.4999999999999911E-2</v>
      </c>
      <c r="Q49" s="3">
        <v>1998</v>
      </c>
      <c r="R49" s="3">
        <v>11</v>
      </c>
      <c r="S49" s="3" t="str">
        <f t="shared" si="0"/>
        <v>199811</v>
      </c>
      <c r="T49" s="64">
        <v>61338</v>
      </c>
      <c r="U49" s="64">
        <v>73453.48520000001</v>
      </c>
      <c r="V49" s="3">
        <f t="shared" si="9"/>
        <v>1197.5200560826895</v>
      </c>
      <c r="W49" s="48"/>
      <c r="X49" s="48"/>
      <c r="Z49" s="157">
        <v>385.75</v>
      </c>
      <c r="AA49" s="157">
        <v>6.05</v>
      </c>
    </row>
    <row r="50" spans="2:27" x14ac:dyDescent="0.2">
      <c r="Q50" s="3">
        <v>1998</v>
      </c>
      <c r="R50" s="3">
        <v>12</v>
      </c>
      <c r="S50" s="3" t="str">
        <f t="shared" si="0"/>
        <v>199812</v>
      </c>
      <c r="T50" s="64">
        <v>61701</v>
      </c>
      <c r="U50" s="64">
        <v>79868.986599999989</v>
      </c>
      <c r="V50" s="3">
        <f t="shared" si="9"/>
        <v>1294.4520607445581</v>
      </c>
      <c r="W50" s="48"/>
      <c r="X50" s="48"/>
      <c r="Z50" s="157">
        <v>580.45000000000005</v>
      </c>
      <c r="AA50" s="157">
        <v>0.85</v>
      </c>
    </row>
    <row r="51" spans="2:27" x14ac:dyDescent="0.2">
      <c r="Q51" s="3">
        <v>1999</v>
      </c>
      <c r="R51" s="3">
        <v>1</v>
      </c>
      <c r="S51" s="3" t="str">
        <f t="shared" si="0"/>
        <v>19991</v>
      </c>
      <c r="T51" s="62">
        <v>61769</v>
      </c>
      <c r="U51" s="62">
        <v>103796.361</v>
      </c>
      <c r="V51" s="3">
        <f t="shared" si="9"/>
        <v>1680.395683919118</v>
      </c>
      <c r="W51" s="63"/>
      <c r="X51" s="63"/>
      <c r="Z51" s="157">
        <v>1028.8</v>
      </c>
      <c r="AA51" s="157">
        <v>0.15</v>
      </c>
    </row>
    <row r="52" spans="2:27" x14ac:dyDescent="0.2">
      <c r="Q52" s="3">
        <v>1999</v>
      </c>
      <c r="R52" s="3">
        <v>2</v>
      </c>
      <c r="S52" s="3" t="str">
        <f t="shared" si="0"/>
        <v>19992</v>
      </c>
      <c r="T52" s="64">
        <v>61532</v>
      </c>
      <c r="U52" s="64">
        <v>76741.191800000001</v>
      </c>
      <c r="V52" s="3">
        <f t="shared" si="9"/>
        <v>1247.1753201586166</v>
      </c>
      <c r="W52" s="48"/>
      <c r="X52" s="48"/>
      <c r="Z52" s="157">
        <v>631.79999999999995</v>
      </c>
      <c r="AA52" s="157">
        <v>0</v>
      </c>
    </row>
    <row r="53" spans="2:27" x14ac:dyDescent="0.2">
      <c r="Q53" s="3">
        <v>1999</v>
      </c>
      <c r="R53" s="3">
        <v>3</v>
      </c>
      <c r="S53" s="3" t="str">
        <f t="shared" si="0"/>
        <v>19993</v>
      </c>
      <c r="T53" s="64">
        <v>61961</v>
      </c>
      <c r="U53" s="64">
        <v>90821.79340000001</v>
      </c>
      <c r="V53" s="3">
        <f t="shared" si="9"/>
        <v>1465.7896644663579</v>
      </c>
      <c r="W53" s="48"/>
      <c r="X53" s="48"/>
      <c r="Z53" s="157">
        <v>854.3</v>
      </c>
      <c r="AA53" s="157">
        <v>0</v>
      </c>
    </row>
    <row r="54" spans="2:27" x14ac:dyDescent="0.2">
      <c r="Q54" s="3">
        <v>1999</v>
      </c>
      <c r="R54" s="3">
        <v>4</v>
      </c>
      <c r="S54" s="3" t="str">
        <f t="shared" si="0"/>
        <v>19994</v>
      </c>
      <c r="T54" s="64">
        <v>62123</v>
      </c>
      <c r="U54" s="64">
        <v>81081.061600000001</v>
      </c>
      <c r="V54" s="3">
        <f t="shared" si="9"/>
        <v>1305.1697696505321</v>
      </c>
      <c r="W54" s="48"/>
      <c r="X54" s="48"/>
      <c r="Z54" s="157">
        <v>427.1</v>
      </c>
      <c r="AA54" s="157">
        <v>2.4500000000000002</v>
      </c>
    </row>
    <row r="55" spans="2:27" x14ac:dyDescent="0.2">
      <c r="Q55" s="3">
        <v>1999</v>
      </c>
      <c r="R55" s="3">
        <v>5</v>
      </c>
      <c r="S55" s="3" t="str">
        <f t="shared" si="0"/>
        <v>19995</v>
      </c>
      <c r="T55" s="64">
        <v>62201</v>
      </c>
      <c r="U55" s="64">
        <v>74259.004000000001</v>
      </c>
      <c r="V55" s="3">
        <f t="shared" si="9"/>
        <v>1193.8554685615989</v>
      </c>
      <c r="W55" s="48"/>
      <c r="X55" s="48"/>
      <c r="Z55" s="157">
        <v>143</v>
      </c>
      <c r="AA55" s="157">
        <v>30.4</v>
      </c>
    </row>
    <row r="56" spans="2:27" x14ac:dyDescent="0.2">
      <c r="Q56" s="3">
        <v>1999</v>
      </c>
      <c r="R56" s="3">
        <v>6</v>
      </c>
      <c r="S56" s="3" t="str">
        <f t="shared" si="0"/>
        <v>19996</v>
      </c>
      <c r="T56" s="64">
        <v>62504</v>
      </c>
      <c r="U56" s="64">
        <v>86835.116399999999</v>
      </c>
      <c r="V56" s="3">
        <f t="shared" si="9"/>
        <v>1389.2729489312683</v>
      </c>
      <c r="W56" s="48"/>
      <c r="X56" s="48"/>
      <c r="Z56" s="157">
        <v>24.5</v>
      </c>
      <c r="AA56" s="157">
        <v>186.95</v>
      </c>
    </row>
    <row r="57" spans="2:27" x14ac:dyDescent="0.2">
      <c r="Q57" s="3">
        <v>1999</v>
      </c>
      <c r="R57" s="3">
        <v>7</v>
      </c>
      <c r="S57" s="3" t="str">
        <f t="shared" si="0"/>
        <v>19997</v>
      </c>
      <c r="T57" s="64">
        <v>62627</v>
      </c>
      <c r="U57" s="64">
        <v>99828.176599999992</v>
      </c>
      <c r="V57" s="3">
        <f t="shared" si="9"/>
        <v>1594.0117936353329</v>
      </c>
      <c r="W57" s="48"/>
      <c r="X57" s="48"/>
      <c r="Z57" s="157">
        <v>0.55000000000000004</v>
      </c>
      <c r="AA57" s="157">
        <v>347.1</v>
      </c>
    </row>
    <row r="58" spans="2:27" x14ac:dyDescent="0.2">
      <c r="Q58" s="3">
        <v>1999</v>
      </c>
      <c r="R58" s="3">
        <v>8</v>
      </c>
      <c r="S58" s="3" t="str">
        <f t="shared" si="0"/>
        <v>19998</v>
      </c>
      <c r="T58" s="64">
        <v>62680</v>
      </c>
      <c r="U58" s="64">
        <v>105293.189</v>
      </c>
      <c r="V58" s="3">
        <f t="shared" si="9"/>
        <v>1679.853047223995</v>
      </c>
      <c r="W58" s="48"/>
      <c r="X58" s="48"/>
      <c r="Z58" s="157">
        <v>0</v>
      </c>
      <c r="AA58" s="157">
        <v>424.5</v>
      </c>
    </row>
    <row r="59" spans="2:27" x14ac:dyDescent="0.2">
      <c r="Q59" s="3">
        <v>1999</v>
      </c>
      <c r="R59" s="3">
        <v>9</v>
      </c>
      <c r="S59" s="3" t="str">
        <f t="shared" si="0"/>
        <v>19999</v>
      </c>
      <c r="T59" s="64">
        <v>62731</v>
      </c>
      <c r="U59" s="64">
        <v>95435.644400000005</v>
      </c>
      <c r="V59" s="3">
        <f t="shared" si="9"/>
        <v>1521.3474103712679</v>
      </c>
      <c r="W59" s="48"/>
      <c r="X59" s="48"/>
      <c r="Z59" s="157">
        <v>11.95</v>
      </c>
      <c r="AA59" s="157">
        <v>251.1</v>
      </c>
    </row>
    <row r="60" spans="2:27" x14ac:dyDescent="0.2">
      <c r="Q60" s="3">
        <v>1999</v>
      </c>
      <c r="R60" s="3">
        <v>10</v>
      </c>
      <c r="S60" s="3" t="str">
        <f t="shared" si="0"/>
        <v>199910</v>
      </c>
      <c r="T60" s="64">
        <v>62993</v>
      </c>
      <c r="U60" s="64">
        <v>77990.471400000009</v>
      </c>
      <c r="V60" s="3">
        <f t="shared" si="9"/>
        <v>1238.0815550934233</v>
      </c>
      <c r="W60" s="48"/>
      <c r="X60" s="48"/>
      <c r="Z60" s="157">
        <v>143.6</v>
      </c>
      <c r="AA60" s="157">
        <v>54.15</v>
      </c>
    </row>
    <row r="61" spans="2:27" x14ac:dyDescent="0.2">
      <c r="Q61" s="3">
        <v>1999</v>
      </c>
      <c r="R61" s="3">
        <v>11</v>
      </c>
      <c r="S61" s="3" t="str">
        <f t="shared" si="0"/>
        <v>199911</v>
      </c>
      <c r="T61" s="64">
        <v>63179</v>
      </c>
      <c r="U61" s="64">
        <v>74757.573000000004</v>
      </c>
      <c r="V61" s="3">
        <f t="shared" si="9"/>
        <v>1183.2661643900665</v>
      </c>
      <c r="W61" s="48"/>
      <c r="X61" s="48"/>
      <c r="Z61" s="157">
        <v>313.2</v>
      </c>
      <c r="AA61" s="157">
        <v>2.35</v>
      </c>
    </row>
    <row r="62" spans="2:27" x14ac:dyDescent="0.2">
      <c r="Q62" s="3">
        <v>1999</v>
      </c>
      <c r="R62" s="3">
        <v>12</v>
      </c>
      <c r="S62" s="3" t="str">
        <f t="shared" si="0"/>
        <v>199912</v>
      </c>
      <c r="T62" s="64">
        <v>63394</v>
      </c>
      <c r="U62" s="64">
        <v>84933.403599999991</v>
      </c>
      <c r="V62" s="3">
        <f t="shared" si="9"/>
        <v>1339.7703820550839</v>
      </c>
      <c r="W62" s="48"/>
      <c r="X62" s="48"/>
      <c r="Z62" s="157">
        <v>623.45000000000005</v>
      </c>
      <c r="AA62" s="157">
        <v>0</v>
      </c>
    </row>
    <row r="63" spans="2:27" x14ac:dyDescent="0.2">
      <c r="B63" s="3" t="str">
        <f>S63</f>
        <v>20001</v>
      </c>
      <c r="Q63" s="3">
        <v>2000</v>
      </c>
      <c r="R63" s="3">
        <v>1</v>
      </c>
      <c r="S63" s="3" t="str">
        <f t="shared" si="0"/>
        <v>20001</v>
      </c>
      <c r="T63" s="62">
        <v>63673</v>
      </c>
      <c r="U63" s="62">
        <v>101652.4586</v>
      </c>
      <c r="V63" s="3">
        <f t="shared" si="9"/>
        <v>1596.4766635779686</v>
      </c>
      <c r="W63" s="63"/>
      <c r="X63" s="63"/>
      <c r="Z63" s="157">
        <v>954.5</v>
      </c>
      <c r="AA63" s="157">
        <v>0</v>
      </c>
    </row>
    <row r="64" spans="2:27" x14ac:dyDescent="0.2">
      <c r="B64" s="3" t="str">
        <f t="shared" ref="B64:B127" si="10">S64</f>
        <v>20002</v>
      </c>
      <c r="Q64" s="3">
        <v>2000</v>
      </c>
      <c r="R64" s="3">
        <v>2</v>
      </c>
      <c r="S64" s="3" t="str">
        <f t="shared" si="0"/>
        <v>20002</v>
      </c>
      <c r="T64" s="64">
        <v>63719</v>
      </c>
      <c r="U64" s="64">
        <v>94765.412599999996</v>
      </c>
      <c r="V64" s="3">
        <f t="shared" si="9"/>
        <v>1487.2394827288565</v>
      </c>
      <c r="W64" s="48"/>
      <c r="X64" s="48"/>
      <c r="Z64" s="157">
        <v>939.35</v>
      </c>
      <c r="AA64" s="157">
        <v>0.1</v>
      </c>
    </row>
    <row r="65" spans="2:27" x14ac:dyDescent="0.2">
      <c r="B65" s="3" t="str">
        <f t="shared" si="10"/>
        <v>20003</v>
      </c>
      <c r="Q65" s="3">
        <v>2000</v>
      </c>
      <c r="R65" s="3">
        <v>3</v>
      </c>
      <c r="S65" s="3" t="str">
        <f t="shared" si="0"/>
        <v>20003</v>
      </c>
      <c r="T65" s="64">
        <v>63785</v>
      </c>
      <c r="U65" s="64">
        <v>81102.787200000006</v>
      </c>
      <c r="V65" s="3">
        <f t="shared" si="9"/>
        <v>1271.5025037234459</v>
      </c>
      <c r="W65" s="48"/>
      <c r="X65" s="48"/>
      <c r="Z65" s="157">
        <v>523.85</v>
      </c>
      <c r="AA65" s="157">
        <v>0.9</v>
      </c>
    </row>
    <row r="66" spans="2:27" x14ac:dyDescent="0.2">
      <c r="B66" s="3" t="str">
        <f t="shared" si="10"/>
        <v>20004</v>
      </c>
      <c r="Q66" s="3">
        <v>2000</v>
      </c>
      <c r="R66" s="3">
        <v>4</v>
      </c>
      <c r="S66" s="3" t="str">
        <f t="shared" si="0"/>
        <v>20004</v>
      </c>
      <c r="T66" s="64">
        <v>63718</v>
      </c>
      <c r="U66" s="64">
        <v>76635.662799999991</v>
      </c>
      <c r="V66" s="3">
        <f t="shared" si="9"/>
        <v>1202.7317681032046</v>
      </c>
      <c r="W66" s="48"/>
      <c r="X66" s="48"/>
      <c r="Z66" s="157">
        <v>426.8</v>
      </c>
      <c r="AA66" s="157">
        <v>0.6</v>
      </c>
    </row>
    <row r="67" spans="2:27" x14ac:dyDescent="0.2">
      <c r="B67" s="3" t="str">
        <f t="shared" si="10"/>
        <v>20005</v>
      </c>
      <c r="Q67" s="3">
        <v>2000</v>
      </c>
      <c r="R67" s="3">
        <v>5</v>
      </c>
      <c r="S67" s="3" t="str">
        <f t="shared" si="0"/>
        <v>20005</v>
      </c>
      <c r="T67" s="64">
        <v>64288</v>
      </c>
      <c r="U67" s="64">
        <v>78962.842199999999</v>
      </c>
      <c r="V67" s="3">
        <f t="shared" si="9"/>
        <v>1228.2672069437531</v>
      </c>
      <c r="W67" s="48"/>
      <c r="X67" s="48"/>
      <c r="Z67" s="157">
        <v>188.9</v>
      </c>
      <c r="AA67" s="157">
        <v>61.95</v>
      </c>
    </row>
    <row r="68" spans="2:27" x14ac:dyDescent="0.2">
      <c r="B68" s="3" t="str">
        <f t="shared" si="10"/>
        <v>20006</v>
      </c>
      <c r="Q68" s="3">
        <v>2000</v>
      </c>
      <c r="R68" s="3">
        <v>6</v>
      </c>
      <c r="S68" s="3" t="str">
        <f t="shared" ref="S68:S131" si="11">Q68&amp;R68</f>
        <v>20006</v>
      </c>
      <c r="T68" s="64">
        <v>63822</v>
      </c>
      <c r="U68" s="64">
        <v>87099.987200000003</v>
      </c>
      <c r="V68" s="3">
        <f t="shared" si="9"/>
        <v>1364.732963554887</v>
      </c>
      <c r="W68" s="48"/>
      <c r="X68" s="48"/>
      <c r="Z68" s="157">
        <v>35.35</v>
      </c>
      <c r="AA68" s="157">
        <v>178.55</v>
      </c>
    </row>
    <row r="69" spans="2:27" x14ac:dyDescent="0.2">
      <c r="B69" s="3" t="str">
        <f t="shared" si="10"/>
        <v>20007</v>
      </c>
      <c r="Q69" s="3">
        <v>2000</v>
      </c>
      <c r="R69" s="3">
        <v>7</v>
      </c>
      <c r="S69" s="3" t="str">
        <f t="shared" si="11"/>
        <v>20007</v>
      </c>
      <c r="T69" s="64">
        <v>64606</v>
      </c>
      <c r="U69" s="64">
        <v>97972.660599999988</v>
      </c>
      <c r="V69" s="3">
        <f t="shared" si="9"/>
        <v>1516.4638052193293</v>
      </c>
      <c r="W69" s="48"/>
      <c r="X69" s="48"/>
      <c r="Z69" s="157">
        <v>1.05</v>
      </c>
      <c r="AA69" s="157">
        <v>294.2</v>
      </c>
    </row>
    <row r="70" spans="2:27" x14ac:dyDescent="0.2">
      <c r="B70" s="3" t="str">
        <f t="shared" si="10"/>
        <v>20008</v>
      </c>
      <c r="Q70" s="3">
        <v>2000</v>
      </c>
      <c r="R70" s="3">
        <v>8</v>
      </c>
      <c r="S70" s="3" t="str">
        <f t="shared" si="11"/>
        <v>20008</v>
      </c>
      <c r="T70" s="64">
        <v>64256</v>
      </c>
      <c r="U70" s="64">
        <v>94575.283599999995</v>
      </c>
      <c r="V70" s="3">
        <f t="shared" si="9"/>
        <v>1471.8514006474104</v>
      </c>
      <c r="W70" s="48"/>
      <c r="X70" s="48"/>
      <c r="Z70" s="157">
        <v>0</v>
      </c>
      <c r="AA70" s="157">
        <v>263.05</v>
      </c>
    </row>
    <row r="71" spans="2:27" x14ac:dyDescent="0.2">
      <c r="B71" s="3" t="str">
        <f t="shared" si="10"/>
        <v>20009</v>
      </c>
      <c r="Q71" s="3">
        <v>2000</v>
      </c>
      <c r="R71" s="3">
        <v>9</v>
      </c>
      <c r="S71" s="3" t="str">
        <f t="shared" si="11"/>
        <v>20009</v>
      </c>
      <c r="T71" s="64">
        <v>64536</v>
      </c>
      <c r="U71" s="64">
        <v>95003.829200000007</v>
      </c>
      <c r="V71" s="3">
        <f t="shared" si="9"/>
        <v>1472.1059439692576</v>
      </c>
      <c r="W71" s="48"/>
      <c r="X71" s="48"/>
      <c r="Z71" s="157">
        <v>16.5</v>
      </c>
      <c r="AA71" s="157">
        <v>225.2</v>
      </c>
    </row>
    <row r="72" spans="2:27" x14ac:dyDescent="0.2">
      <c r="B72" s="3" t="str">
        <f t="shared" si="10"/>
        <v>200010</v>
      </c>
      <c r="Q72" s="3">
        <v>2000</v>
      </c>
      <c r="R72" s="3">
        <v>10</v>
      </c>
      <c r="S72" s="3" t="str">
        <f t="shared" si="11"/>
        <v>200010</v>
      </c>
      <c r="T72" s="64">
        <v>64814</v>
      </c>
      <c r="U72" s="64">
        <v>78944.963400000008</v>
      </c>
      <c r="V72" s="3">
        <f t="shared" si="9"/>
        <v>1218.0233190360109</v>
      </c>
      <c r="W72" s="48"/>
      <c r="X72" s="48"/>
      <c r="Z72" s="157">
        <v>167.8</v>
      </c>
      <c r="AA72" s="157">
        <v>68.349999999999994</v>
      </c>
    </row>
    <row r="73" spans="2:27" x14ac:dyDescent="0.2">
      <c r="B73" s="3" t="str">
        <f t="shared" si="10"/>
        <v>200011</v>
      </c>
      <c r="Q73" s="3">
        <v>2000</v>
      </c>
      <c r="R73" s="3">
        <v>11</v>
      </c>
      <c r="S73" s="3" t="str">
        <f t="shared" si="11"/>
        <v>200011</v>
      </c>
      <c r="T73" s="64">
        <v>64718</v>
      </c>
      <c r="U73" s="64">
        <v>77162.578999999998</v>
      </c>
      <c r="V73" s="3">
        <f t="shared" si="9"/>
        <v>1192.2893012763066</v>
      </c>
      <c r="W73" s="48"/>
      <c r="X73" s="48"/>
      <c r="Z73" s="157">
        <v>312.3</v>
      </c>
      <c r="AA73" s="157">
        <v>21.65</v>
      </c>
    </row>
    <row r="74" spans="2:27" x14ac:dyDescent="0.2">
      <c r="B74" s="3" t="str">
        <f t="shared" si="10"/>
        <v>200012</v>
      </c>
      <c r="Q74" s="3">
        <v>2000</v>
      </c>
      <c r="R74" s="3">
        <v>12</v>
      </c>
      <c r="S74" s="3" t="str">
        <f t="shared" si="11"/>
        <v>200012</v>
      </c>
      <c r="T74" s="64">
        <v>64566</v>
      </c>
      <c r="U74" s="64">
        <v>100685.9592</v>
      </c>
      <c r="V74" s="3">
        <f t="shared" si="9"/>
        <v>1559.4269305826597</v>
      </c>
      <c r="W74" s="48"/>
      <c r="X74" s="48"/>
      <c r="Z74" s="157">
        <v>963.05</v>
      </c>
      <c r="AA74" s="157">
        <v>0.45</v>
      </c>
    </row>
    <row r="75" spans="2:27" x14ac:dyDescent="0.2">
      <c r="B75" s="3" t="str">
        <f t="shared" si="10"/>
        <v>20011</v>
      </c>
      <c r="Q75" s="3">
        <v>2001</v>
      </c>
      <c r="R75" s="3">
        <v>1</v>
      </c>
      <c r="S75" s="3" t="str">
        <f t="shared" si="11"/>
        <v>20011</v>
      </c>
      <c r="T75" s="98">
        <v>59699</v>
      </c>
      <c r="U75" s="62">
        <v>122859.69959999999</v>
      </c>
      <c r="V75" s="3">
        <f t="shared" si="9"/>
        <v>2057.9858892108741</v>
      </c>
      <c r="W75" s="63"/>
      <c r="X75" s="63"/>
      <c r="Z75" s="157">
        <v>1283.4000000000001</v>
      </c>
      <c r="AA75" s="157">
        <v>0</v>
      </c>
    </row>
    <row r="76" spans="2:27" x14ac:dyDescent="0.2">
      <c r="B76" s="3" t="str">
        <f t="shared" si="10"/>
        <v>20012</v>
      </c>
      <c r="Q76" s="3">
        <v>2001</v>
      </c>
      <c r="R76" s="3">
        <v>2</v>
      </c>
      <c r="S76" s="3" t="str">
        <f t="shared" si="11"/>
        <v>20012</v>
      </c>
      <c r="T76" s="99">
        <v>59262</v>
      </c>
      <c r="U76" s="64">
        <v>95856.860400000005</v>
      </c>
      <c r="V76" s="3">
        <f t="shared" si="9"/>
        <v>1617.5097094259393</v>
      </c>
      <c r="W76" s="48"/>
      <c r="X76" s="48"/>
      <c r="Z76" s="157">
        <v>842.3</v>
      </c>
      <c r="AA76" s="157">
        <v>0</v>
      </c>
    </row>
    <row r="77" spans="2:27" x14ac:dyDescent="0.2">
      <c r="B77" s="3" t="str">
        <f t="shared" si="10"/>
        <v>20013</v>
      </c>
      <c r="Q77" s="3">
        <v>2001</v>
      </c>
      <c r="R77" s="3">
        <v>3</v>
      </c>
      <c r="S77" s="3" t="str">
        <f t="shared" si="11"/>
        <v>20013</v>
      </c>
      <c r="T77" s="99">
        <v>59614</v>
      </c>
      <c r="U77" s="64">
        <v>89193.296600000016</v>
      </c>
      <c r="V77" s="3">
        <f t="shared" si="9"/>
        <v>1496.1803703827964</v>
      </c>
      <c r="W77" s="48"/>
      <c r="X77" s="48"/>
      <c r="Z77" s="157">
        <v>721.85</v>
      </c>
      <c r="AA77" s="157">
        <v>0</v>
      </c>
    </row>
    <row r="78" spans="2:27" x14ac:dyDescent="0.2">
      <c r="B78" s="3" t="str">
        <f t="shared" si="10"/>
        <v>20014</v>
      </c>
      <c r="Q78" s="3">
        <v>2001</v>
      </c>
      <c r="R78" s="3">
        <v>4</v>
      </c>
      <c r="S78" s="3" t="str">
        <f t="shared" si="11"/>
        <v>20014</v>
      </c>
      <c r="T78" s="99">
        <v>59659</v>
      </c>
      <c r="U78" s="64">
        <v>83324.244999999995</v>
      </c>
      <c r="V78" s="3">
        <f t="shared" si="9"/>
        <v>1396.6751873145711</v>
      </c>
      <c r="W78" s="48"/>
      <c r="X78" s="48"/>
      <c r="Z78" s="157">
        <v>472.3</v>
      </c>
      <c r="AA78" s="157">
        <v>46.55</v>
      </c>
    </row>
    <row r="79" spans="2:27" x14ac:dyDescent="0.2">
      <c r="B79" s="3" t="str">
        <f t="shared" si="10"/>
        <v>20015</v>
      </c>
      <c r="Q79" s="3">
        <v>2001</v>
      </c>
      <c r="R79" s="3">
        <v>5</v>
      </c>
      <c r="S79" s="3" t="str">
        <f t="shared" si="11"/>
        <v>20015</v>
      </c>
      <c r="T79" s="99">
        <v>59865</v>
      </c>
      <c r="U79" s="64">
        <v>80153.64439999999</v>
      </c>
      <c r="V79" s="3">
        <f t="shared" si="9"/>
        <v>1338.9066132130624</v>
      </c>
      <c r="W79" s="48"/>
      <c r="X79" s="48"/>
      <c r="Z79" s="157">
        <v>119.3</v>
      </c>
      <c r="AA79" s="157">
        <v>98.55</v>
      </c>
    </row>
    <row r="80" spans="2:27" x14ac:dyDescent="0.2">
      <c r="B80" s="3" t="str">
        <f t="shared" si="10"/>
        <v>20016</v>
      </c>
      <c r="Q80" s="3">
        <v>2001</v>
      </c>
      <c r="R80" s="3">
        <v>6</v>
      </c>
      <c r="S80" s="3" t="str">
        <f t="shared" si="11"/>
        <v>20016</v>
      </c>
      <c r="T80" s="99">
        <v>60110</v>
      </c>
      <c r="U80" s="64">
        <v>85020.104000000007</v>
      </c>
      <c r="V80" s="3">
        <f t="shared" si="9"/>
        <v>1414.4086508068542</v>
      </c>
      <c r="W80" s="48"/>
      <c r="X80" s="48"/>
      <c r="Z80" s="157">
        <v>56.1</v>
      </c>
      <c r="AA80" s="157">
        <v>136.6</v>
      </c>
    </row>
    <row r="81" spans="2:27" x14ac:dyDescent="0.2">
      <c r="B81" s="3" t="str">
        <f t="shared" si="10"/>
        <v>20017</v>
      </c>
      <c r="Q81" s="3">
        <v>2001</v>
      </c>
      <c r="R81" s="3">
        <v>7</v>
      </c>
      <c r="S81" s="3" t="str">
        <f t="shared" si="11"/>
        <v>20017</v>
      </c>
      <c r="T81" s="99">
        <v>60278</v>
      </c>
      <c r="U81" s="64">
        <v>97737.597600000008</v>
      </c>
      <c r="V81" s="3">
        <f t="shared" si="9"/>
        <v>1621.4472543880022</v>
      </c>
      <c r="W81" s="48"/>
      <c r="X81" s="48"/>
      <c r="Z81" s="157">
        <v>2.1</v>
      </c>
      <c r="AA81" s="157">
        <v>262.60000000000002</v>
      </c>
    </row>
    <row r="82" spans="2:27" x14ac:dyDescent="0.2">
      <c r="B82" s="3" t="str">
        <f t="shared" si="10"/>
        <v>20018</v>
      </c>
      <c r="Q82" s="3">
        <v>2001</v>
      </c>
      <c r="R82" s="3">
        <v>8</v>
      </c>
      <c r="S82" s="3" t="str">
        <f t="shared" si="11"/>
        <v>20018</v>
      </c>
      <c r="T82" s="99">
        <v>60367</v>
      </c>
      <c r="U82" s="64">
        <v>103736.56559999999</v>
      </c>
      <c r="V82" s="3">
        <f t="shared" si="9"/>
        <v>1718.431686186161</v>
      </c>
      <c r="W82" s="48"/>
      <c r="X82" s="48"/>
      <c r="Z82" s="157">
        <v>0</v>
      </c>
      <c r="AA82" s="157">
        <v>356</v>
      </c>
    </row>
    <row r="83" spans="2:27" x14ac:dyDescent="0.2">
      <c r="B83" s="3" t="str">
        <f t="shared" si="10"/>
        <v>20019</v>
      </c>
      <c r="Q83" s="3">
        <v>2001</v>
      </c>
      <c r="R83" s="3">
        <v>9</v>
      </c>
      <c r="S83" s="3" t="str">
        <f t="shared" si="11"/>
        <v>20019</v>
      </c>
      <c r="T83" s="99">
        <v>60493</v>
      </c>
      <c r="U83" s="64">
        <v>99507.596999999994</v>
      </c>
      <c r="V83" s="3">
        <f t="shared" si="9"/>
        <v>1644.9439935199114</v>
      </c>
      <c r="W83" s="48"/>
      <c r="X83" s="48"/>
      <c r="Z83" s="157">
        <v>11.15</v>
      </c>
      <c r="AA83" s="157">
        <v>262.14999999999998</v>
      </c>
    </row>
    <row r="84" spans="2:27" x14ac:dyDescent="0.2">
      <c r="B84" s="3" t="str">
        <f t="shared" si="10"/>
        <v>200110</v>
      </c>
      <c r="Q84" s="3">
        <v>2001</v>
      </c>
      <c r="R84" s="3">
        <v>10</v>
      </c>
      <c r="S84" s="3" t="str">
        <f t="shared" si="11"/>
        <v>200110</v>
      </c>
      <c r="T84" s="99">
        <v>60675</v>
      </c>
      <c r="U84" s="64">
        <v>80050.307400000005</v>
      </c>
      <c r="V84" s="3">
        <f t="shared" si="9"/>
        <v>1319.3293349814587</v>
      </c>
      <c r="W84" s="48"/>
      <c r="X84" s="48"/>
      <c r="Z84" s="157">
        <v>155.94999999999999</v>
      </c>
      <c r="AA84" s="157">
        <v>50.85</v>
      </c>
    </row>
    <row r="85" spans="2:27" x14ac:dyDescent="0.2">
      <c r="B85" s="3" t="str">
        <f t="shared" si="10"/>
        <v>200111</v>
      </c>
      <c r="Q85" s="3">
        <v>2001</v>
      </c>
      <c r="R85" s="3">
        <v>11</v>
      </c>
      <c r="S85" s="3" t="str">
        <f t="shared" si="11"/>
        <v>200111</v>
      </c>
      <c r="T85" s="99">
        <v>60684</v>
      </c>
      <c r="U85" s="64">
        <v>77667.677200000006</v>
      </c>
      <c r="V85" s="3">
        <f t="shared" si="9"/>
        <v>1279.8707600026366</v>
      </c>
      <c r="W85" s="48"/>
      <c r="X85" s="48"/>
      <c r="Z85" s="157">
        <v>350.9</v>
      </c>
      <c r="AA85" s="157">
        <v>12.4</v>
      </c>
    </row>
    <row r="86" spans="2:27" x14ac:dyDescent="0.2">
      <c r="B86" s="3" t="str">
        <f t="shared" si="10"/>
        <v>200112</v>
      </c>
      <c r="Q86" s="3">
        <v>2001</v>
      </c>
      <c r="R86" s="3">
        <v>12</v>
      </c>
      <c r="S86" s="3" t="str">
        <f t="shared" si="11"/>
        <v>200112</v>
      </c>
      <c r="T86" s="99">
        <v>61131</v>
      </c>
      <c r="U86" s="64">
        <v>84741.089400000012</v>
      </c>
      <c r="V86" s="3">
        <f t="shared" si="9"/>
        <v>1386.2212200029446</v>
      </c>
      <c r="W86" s="48"/>
      <c r="X86" s="48"/>
      <c r="Z86" s="157">
        <v>465.95</v>
      </c>
      <c r="AA86" s="157">
        <v>0.3</v>
      </c>
    </row>
    <row r="87" spans="2:27" x14ac:dyDescent="0.2">
      <c r="B87" s="3" t="str">
        <f t="shared" si="10"/>
        <v>20021</v>
      </c>
      <c r="Q87" s="3">
        <v>2002</v>
      </c>
      <c r="R87" s="3">
        <v>1</v>
      </c>
      <c r="S87" s="3" t="str">
        <f t="shared" si="11"/>
        <v>20021</v>
      </c>
      <c r="T87" s="98">
        <v>61433</v>
      </c>
      <c r="U87" s="62">
        <v>108392.51619999998</v>
      </c>
      <c r="V87" s="3">
        <f t="shared" si="9"/>
        <v>1764.4021324044077</v>
      </c>
      <c r="W87" s="63"/>
      <c r="X87" s="63"/>
      <c r="Z87" s="157">
        <v>1001</v>
      </c>
      <c r="AA87" s="157">
        <v>0</v>
      </c>
    </row>
    <row r="88" spans="2:27" x14ac:dyDescent="0.2">
      <c r="B88" s="3" t="str">
        <f t="shared" si="10"/>
        <v>20022</v>
      </c>
      <c r="Q88" s="3">
        <v>2002</v>
      </c>
      <c r="R88" s="3">
        <v>2</v>
      </c>
      <c r="S88" s="3" t="str">
        <f t="shared" si="11"/>
        <v>20022</v>
      </c>
      <c r="T88" s="99">
        <v>61448</v>
      </c>
      <c r="U88" s="64">
        <v>96218.517999999996</v>
      </c>
      <c r="V88" s="3">
        <f t="shared" si="9"/>
        <v>1565.8527209998699</v>
      </c>
      <c r="W88" s="48"/>
      <c r="X88" s="48"/>
      <c r="Z88" s="157">
        <v>746.35</v>
      </c>
      <c r="AA88" s="157">
        <v>0</v>
      </c>
    </row>
    <row r="89" spans="2:27" x14ac:dyDescent="0.2">
      <c r="B89" s="3" t="str">
        <f t="shared" si="10"/>
        <v>20023</v>
      </c>
      <c r="Q89" s="3">
        <v>2002</v>
      </c>
      <c r="R89" s="3">
        <v>3</v>
      </c>
      <c r="S89" s="3" t="str">
        <f t="shared" si="11"/>
        <v>20023</v>
      </c>
      <c r="T89" s="99">
        <v>61592</v>
      </c>
      <c r="U89" s="64">
        <v>88000.50940000001</v>
      </c>
      <c r="V89" s="3">
        <f t="shared" si="9"/>
        <v>1428.7652519807771</v>
      </c>
      <c r="W89" s="48"/>
      <c r="X89" s="48"/>
      <c r="Z89" s="157">
        <v>672.1</v>
      </c>
      <c r="AA89" s="157">
        <v>0</v>
      </c>
    </row>
    <row r="90" spans="2:27" x14ac:dyDescent="0.2">
      <c r="B90" s="3" t="str">
        <f t="shared" si="10"/>
        <v>20024</v>
      </c>
      <c r="Q90" s="3">
        <v>2002</v>
      </c>
      <c r="R90" s="3">
        <v>4</v>
      </c>
      <c r="S90" s="3" t="str">
        <f t="shared" si="11"/>
        <v>20024</v>
      </c>
      <c r="T90" s="99">
        <v>61823</v>
      </c>
      <c r="U90" s="64">
        <v>86795.36540000001</v>
      </c>
      <c r="V90" s="3">
        <f t="shared" si="9"/>
        <v>1403.9332513789368</v>
      </c>
      <c r="W90" s="48"/>
      <c r="X90" s="48"/>
      <c r="Z90" s="157">
        <v>452.65</v>
      </c>
      <c r="AA90" s="157">
        <v>20.350000000000001</v>
      </c>
    </row>
    <row r="91" spans="2:27" x14ac:dyDescent="0.2">
      <c r="B91" s="3" t="str">
        <f t="shared" si="10"/>
        <v>20025</v>
      </c>
      <c r="Q91" s="3">
        <v>2002</v>
      </c>
      <c r="R91" s="3">
        <v>5</v>
      </c>
      <c r="S91" s="3" t="str">
        <f t="shared" si="11"/>
        <v>20025</v>
      </c>
      <c r="T91" s="99">
        <v>61923</v>
      </c>
      <c r="U91" s="64">
        <v>82846.404399999999</v>
      </c>
      <c r="V91" s="3">
        <f t="shared" si="9"/>
        <v>1337.8939069489529</v>
      </c>
      <c r="W91" s="48"/>
      <c r="X91" s="48"/>
      <c r="Z91" s="157">
        <v>198.55</v>
      </c>
      <c r="AA91" s="157">
        <v>45.7</v>
      </c>
    </row>
    <row r="92" spans="2:27" x14ac:dyDescent="0.2">
      <c r="B92" s="3" t="str">
        <f t="shared" si="10"/>
        <v>20026</v>
      </c>
      <c r="Q92" s="3">
        <v>2002</v>
      </c>
      <c r="R92" s="3">
        <v>6</v>
      </c>
      <c r="S92" s="3" t="str">
        <f t="shared" si="11"/>
        <v>20026</v>
      </c>
      <c r="T92" s="99">
        <v>62104</v>
      </c>
      <c r="U92" s="64">
        <v>96997.441599999991</v>
      </c>
      <c r="V92" s="3">
        <f t="shared" si="9"/>
        <v>1561.8549787453303</v>
      </c>
      <c r="W92" s="48"/>
      <c r="X92" s="48"/>
      <c r="Z92" s="157">
        <v>80.900000000000006</v>
      </c>
      <c r="AA92" s="157">
        <v>194.75</v>
      </c>
    </row>
    <row r="93" spans="2:27" x14ac:dyDescent="0.2">
      <c r="B93" s="3" t="str">
        <f t="shared" si="10"/>
        <v>20027</v>
      </c>
      <c r="Q93" s="3">
        <v>2002</v>
      </c>
      <c r="R93" s="3">
        <v>7</v>
      </c>
      <c r="S93" s="3" t="str">
        <f t="shared" si="11"/>
        <v>20027</v>
      </c>
      <c r="T93" s="99">
        <v>62093</v>
      </c>
      <c r="U93" s="64">
        <v>108936.66</v>
      </c>
      <c r="V93" s="3">
        <f t="shared" si="9"/>
        <v>1754.4112862963618</v>
      </c>
      <c r="W93" s="48"/>
      <c r="X93" s="48"/>
      <c r="Z93" s="157">
        <v>0.5</v>
      </c>
      <c r="AA93" s="157">
        <v>377.2</v>
      </c>
    </row>
    <row r="94" spans="2:27" x14ac:dyDescent="0.2">
      <c r="B94" s="3" t="str">
        <f t="shared" si="10"/>
        <v>20028</v>
      </c>
      <c r="Q94" s="3">
        <v>2002</v>
      </c>
      <c r="R94" s="3">
        <v>8</v>
      </c>
      <c r="S94" s="3" t="str">
        <f t="shared" si="11"/>
        <v>20028</v>
      </c>
      <c r="T94" s="99">
        <v>62891</v>
      </c>
      <c r="U94" s="64">
        <v>111450.86959999999</v>
      </c>
      <c r="V94" s="3">
        <f t="shared" si="9"/>
        <v>1772.1274840597223</v>
      </c>
      <c r="W94" s="48"/>
      <c r="X94" s="48"/>
      <c r="Z94" s="157">
        <v>0</v>
      </c>
      <c r="AA94" s="157">
        <v>428.9</v>
      </c>
    </row>
    <row r="95" spans="2:27" x14ac:dyDescent="0.2">
      <c r="B95" s="3" t="str">
        <f t="shared" si="10"/>
        <v>20029</v>
      </c>
      <c r="Q95" s="3">
        <v>2002</v>
      </c>
      <c r="R95" s="3">
        <v>9</v>
      </c>
      <c r="S95" s="3" t="str">
        <f t="shared" si="11"/>
        <v>20029</v>
      </c>
      <c r="T95" s="99">
        <v>62605</v>
      </c>
      <c r="U95" s="64">
        <v>107326.2778</v>
      </c>
      <c r="V95" s="3">
        <f t="shared" si="9"/>
        <v>1714.3403530069484</v>
      </c>
      <c r="W95" s="48"/>
      <c r="X95" s="48"/>
      <c r="Z95" s="157">
        <v>2.95</v>
      </c>
      <c r="AA95" s="157">
        <v>354.7</v>
      </c>
    </row>
    <row r="96" spans="2:27" x14ac:dyDescent="0.2">
      <c r="B96" s="3" t="str">
        <f t="shared" si="10"/>
        <v>200210</v>
      </c>
      <c r="Q96" s="3">
        <v>2002</v>
      </c>
      <c r="R96" s="3">
        <v>10</v>
      </c>
      <c r="S96" s="3" t="str">
        <f t="shared" si="11"/>
        <v>200210</v>
      </c>
      <c r="T96" s="99">
        <v>62670</v>
      </c>
      <c r="U96" s="64">
        <v>90196.655600000013</v>
      </c>
      <c r="V96" s="3">
        <f t="shared" si="9"/>
        <v>1439.2317791606833</v>
      </c>
      <c r="W96" s="48"/>
      <c r="X96" s="48"/>
      <c r="Z96" s="157">
        <v>107.05</v>
      </c>
      <c r="AA96" s="157">
        <v>119.2</v>
      </c>
    </row>
    <row r="97" spans="2:27" x14ac:dyDescent="0.2">
      <c r="B97" s="3" t="str">
        <f t="shared" si="10"/>
        <v>200211</v>
      </c>
      <c r="Q97" s="3">
        <v>2002</v>
      </c>
      <c r="R97" s="3">
        <v>11</v>
      </c>
      <c r="S97" s="3" t="str">
        <f t="shared" si="11"/>
        <v>200211</v>
      </c>
      <c r="T97" s="99">
        <v>62771</v>
      </c>
      <c r="U97" s="64">
        <v>81735.165800000002</v>
      </c>
      <c r="V97" s="3">
        <f t="shared" si="9"/>
        <v>1302.1166748976439</v>
      </c>
      <c r="W97" s="48"/>
      <c r="X97" s="48"/>
      <c r="Z97" s="157">
        <v>464.25</v>
      </c>
      <c r="AA97" s="157">
        <v>5.8</v>
      </c>
    </row>
    <row r="98" spans="2:27" x14ac:dyDescent="0.2">
      <c r="B98" s="3" t="str">
        <f t="shared" si="10"/>
        <v>200212</v>
      </c>
      <c r="Q98" s="3">
        <v>2002</v>
      </c>
      <c r="R98" s="3">
        <v>12</v>
      </c>
      <c r="S98" s="3" t="str">
        <f t="shared" si="11"/>
        <v>200212</v>
      </c>
      <c r="T98" s="99">
        <v>63014</v>
      </c>
      <c r="U98" s="64">
        <v>103242.6998</v>
      </c>
      <c r="V98" s="3">
        <f t="shared" si="9"/>
        <v>1638.4089218268955</v>
      </c>
      <c r="W98" s="48"/>
      <c r="X98" s="48"/>
      <c r="Z98" s="157">
        <v>864.3</v>
      </c>
      <c r="AA98" s="157">
        <v>0.4</v>
      </c>
    </row>
    <row r="99" spans="2:27" x14ac:dyDescent="0.2">
      <c r="B99" s="3" t="str">
        <f t="shared" si="10"/>
        <v>20031</v>
      </c>
      <c r="Q99" s="3">
        <v>2003</v>
      </c>
      <c r="R99" s="3">
        <v>1</v>
      </c>
      <c r="S99" s="3" t="str">
        <f t="shared" si="11"/>
        <v>20031</v>
      </c>
      <c r="T99" s="98">
        <v>63209</v>
      </c>
      <c r="U99" s="62">
        <v>115598.9264</v>
      </c>
      <c r="V99" s="3">
        <f t="shared" ref="V99:V163" si="12">U99/T99*1000</f>
        <v>1828.836501131168</v>
      </c>
      <c r="W99" s="63"/>
      <c r="X99" s="63"/>
      <c r="Z99" s="157">
        <v>1027.9000000000001</v>
      </c>
      <c r="AA99" s="157">
        <v>0</v>
      </c>
    </row>
    <row r="100" spans="2:27" x14ac:dyDescent="0.2">
      <c r="B100" s="3" t="str">
        <f t="shared" si="10"/>
        <v>20032</v>
      </c>
      <c r="Q100" s="3">
        <v>2003</v>
      </c>
      <c r="R100" s="3">
        <v>2</v>
      </c>
      <c r="S100" s="3" t="str">
        <f t="shared" si="11"/>
        <v>20032</v>
      </c>
      <c r="T100" s="99">
        <v>62987</v>
      </c>
      <c r="U100" s="64">
        <v>117629.5616</v>
      </c>
      <c r="V100" s="3">
        <f t="shared" si="12"/>
        <v>1867.5212599425279</v>
      </c>
      <c r="W100" s="48"/>
      <c r="X100" s="48"/>
      <c r="Z100" s="157">
        <v>1138.75</v>
      </c>
      <c r="AA100" s="157">
        <v>0</v>
      </c>
    </row>
    <row r="101" spans="2:27" x14ac:dyDescent="0.2">
      <c r="B101" s="3" t="str">
        <f t="shared" si="10"/>
        <v>20033</v>
      </c>
      <c r="Q101" s="3">
        <v>2003</v>
      </c>
      <c r="R101" s="3">
        <v>3</v>
      </c>
      <c r="S101" s="3" t="str">
        <f t="shared" si="11"/>
        <v>20033</v>
      </c>
      <c r="T101" s="99">
        <v>63168</v>
      </c>
      <c r="U101" s="64">
        <v>102904.7224</v>
      </c>
      <c r="V101" s="3">
        <f t="shared" si="12"/>
        <v>1629.0641210739614</v>
      </c>
      <c r="W101" s="48"/>
      <c r="X101" s="48"/>
      <c r="Z101" s="157">
        <v>743.75</v>
      </c>
      <c r="AA101" s="157">
        <v>0</v>
      </c>
    </row>
    <row r="102" spans="2:27" x14ac:dyDescent="0.2">
      <c r="B102" s="3" t="str">
        <f t="shared" si="10"/>
        <v>20034</v>
      </c>
      <c r="Q102" s="3">
        <v>2003</v>
      </c>
      <c r="R102" s="3">
        <v>4</v>
      </c>
      <c r="S102" s="3" t="str">
        <f t="shared" si="11"/>
        <v>20034</v>
      </c>
      <c r="T102" s="99">
        <v>63193</v>
      </c>
      <c r="U102" s="64">
        <v>83962.979000000007</v>
      </c>
      <c r="V102" s="3">
        <f t="shared" si="12"/>
        <v>1328.6753121390029</v>
      </c>
      <c r="W102" s="48"/>
      <c r="X102" s="48"/>
      <c r="Z102" s="157">
        <v>335.05</v>
      </c>
      <c r="AA102" s="157">
        <v>7.5</v>
      </c>
    </row>
    <row r="103" spans="2:27" x14ac:dyDescent="0.2">
      <c r="B103" s="3" t="str">
        <f t="shared" si="10"/>
        <v>20035</v>
      </c>
      <c r="Q103" s="3">
        <v>2003</v>
      </c>
      <c r="R103" s="3">
        <v>5</v>
      </c>
      <c r="S103" s="3" t="str">
        <f t="shared" si="11"/>
        <v>20035</v>
      </c>
      <c r="T103" s="99">
        <v>63260</v>
      </c>
      <c r="U103" s="64">
        <v>84720.836599999995</v>
      </c>
      <c r="V103" s="3">
        <f t="shared" si="12"/>
        <v>1339.2481283591526</v>
      </c>
      <c r="W103" s="48"/>
      <c r="X103" s="48"/>
      <c r="Z103" s="157">
        <v>147.44999999999999</v>
      </c>
      <c r="AA103" s="157">
        <v>49.15</v>
      </c>
    </row>
    <row r="104" spans="2:27" x14ac:dyDescent="0.2">
      <c r="B104" s="3" t="str">
        <f t="shared" si="10"/>
        <v>20036</v>
      </c>
      <c r="Q104" s="3">
        <v>2003</v>
      </c>
      <c r="R104" s="3">
        <v>6</v>
      </c>
      <c r="S104" s="3" t="str">
        <f t="shared" si="11"/>
        <v>20036</v>
      </c>
      <c r="T104" s="99">
        <v>63336</v>
      </c>
      <c r="U104" s="64">
        <v>86751.285599999988</v>
      </c>
      <c r="V104" s="3">
        <f t="shared" si="12"/>
        <v>1369.699469496021</v>
      </c>
      <c r="W104" s="48"/>
      <c r="X104" s="48"/>
      <c r="Z104" s="157">
        <v>71.55</v>
      </c>
      <c r="AA104" s="157">
        <v>75.5</v>
      </c>
    </row>
    <row r="105" spans="2:27" x14ac:dyDescent="0.2">
      <c r="B105" s="3" t="str">
        <f t="shared" si="10"/>
        <v>20037</v>
      </c>
      <c r="Q105" s="3">
        <v>2003</v>
      </c>
      <c r="R105" s="3">
        <v>7</v>
      </c>
      <c r="S105" s="3" t="str">
        <f t="shared" si="11"/>
        <v>20037</v>
      </c>
      <c r="T105" s="99">
        <v>63559</v>
      </c>
      <c r="U105" s="64">
        <v>105864.99080000001</v>
      </c>
      <c r="V105" s="3">
        <f t="shared" si="12"/>
        <v>1665.6176277159807</v>
      </c>
      <c r="W105" s="48"/>
      <c r="X105" s="48"/>
      <c r="Z105" s="157">
        <v>4</v>
      </c>
      <c r="AA105" s="157">
        <v>284.05</v>
      </c>
    </row>
    <row r="106" spans="2:27" x14ac:dyDescent="0.2">
      <c r="B106" s="3" t="str">
        <f t="shared" si="10"/>
        <v>20038</v>
      </c>
      <c r="Q106" s="3">
        <v>2003</v>
      </c>
      <c r="R106" s="3">
        <v>8</v>
      </c>
      <c r="S106" s="3" t="str">
        <f t="shared" si="11"/>
        <v>20038</v>
      </c>
      <c r="T106" s="99">
        <v>63590</v>
      </c>
      <c r="U106" s="64">
        <v>104749.91760000002</v>
      </c>
      <c r="V106" s="3">
        <f t="shared" si="12"/>
        <v>1647.2702877810977</v>
      </c>
      <c r="W106" s="48"/>
      <c r="X106" s="48"/>
      <c r="Z106" s="157">
        <v>0</v>
      </c>
      <c r="AA106" s="157">
        <v>280.2</v>
      </c>
    </row>
    <row r="107" spans="2:27" x14ac:dyDescent="0.2">
      <c r="B107" s="3" t="str">
        <f t="shared" si="10"/>
        <v>20039</v>
      </c>
      <c r="Q107" s="3">
        <v>2003</v>
      </c>
      <c r="R107" s="3">
        <v>9</v>
      </c>
      <c r="S107" s="3" t="str">
        <f t="shared" si="11"/>
        <v>20039</v>
      </c>
      <c r="T107" s="99">
        <v>63766</v>
      </c>
      <c r="U107" s="64">
        <v>108244.5588</v>
      </c>
      <c r="V107" s="3">
        <f t="shared" si="12"/>
        <v>1697.5278173321205</v>
      </c>
      <c r="W107" s="48"/>
      <c r="X107" s="48"/>
      <c r="Z107" s="157">
        <v>7.3</v>
      </c>
      <c r="AA107" s="157">
        <v>243.15</v>
      </c>
    </row>
    <row r="108" spans="2:27" x14ac:dyDescent="0.2">
      <c r="B108" s="3" t="str">
        <f t="shared" si="10"/>
        <v>200310</v>
      </c>
      <c r="Q108" s="3">
        <v>2003</v>
      </c>
      <c r="R108" s="3">
        <v>10</v>
      </c>
      <c r="S108" s="3" t="str">
        <f t="shared" si="11"/>
        <v>200310</v>
      </c>
      <c r="T108" s="99">
        <v>63932</v>
      </c>
      <c r="U108" s="64">
        <v>84374.43</v>
      </c>
      <c r="V108" s="3">
        <f t="shared" si="12"/>
        <v>1319.752706000125</v>
      </c>
      <c r="W108" s="48"/>
      <c r="X108" s="48"/>
      <c r="Z108" s="157">
        <v>173.2</v>
      </c>
      <c r="AA108" s="157">
        <v>20.45</v>
      </c>
    </row>
    <row r="109" spans="2:27" x14ac:dyDescent="0.2">
      <c r="B109" s="3" t="str">
        <f t="shared" si="10"/>
        <v>200311</v>
      </c>
      <c r="Q109" s="3">
        <v>2003</v>
      </c>
      <c r="R109" s="3">
        <v>11</v>
      </c>
      <c r="S109" s="3" t="str">
        <f t="shared" si="11"/>
        <v>200311</v>
      </c>
      <c r="T109" s="99">
        <v>64026</v>
      </c>
      <c r="U109" s="64">
        <v>81679.482199999999</v>
      </c>
      <c r="V109" s="3">
        <f t="shared" si="12"/>
        <v>1275.7236466435511</v>
      </c>
      <c r="W109" s="48"/>
      <c r="X109" s="48"/>
      <c r="Z109" s="157">
        <v>303.8</v>
      </c>
      <c r="AA109" s="157">
        <v>6.55</v>
      </c>
    </row>
    <row r="110" spans="2:27" x14ac:dyDescent="0.2">
      <c r="B110" s="3" t="str">
        <f t="shared" si="10"/>
        <v>200312</v>
      </c>
      <c r="Q110" s="3">
        <v>2003</v>
      </c>
      <c r="R110" s="3">
        <v>12</v>
      </c>
      <c r="S110" s="3" t="str">
        <f t="shared" si="11"/>
        <v>200312</v>
      </c>
      <c r="T110" s="99">
        <v>64321</v>
      </c>
      <c r="U110" s="64">
        <v>101956.2852</v>
      </c>
      <c r="V110" s="3">
        <f t="shared" si="12"/>
        <v>1585.1166057741639</v>
      </c>
      <c r="W110" s="48"/>
      <c r="X110" s="48"/>
      <c r="Z110" s="157">
        <v>714.95</v>
      </c>
      <c r="AA110" s="157">
        <v>0.45</v>
      </c>
    </row>
    <row r="111" spans="2:27" x14ac:dyDescent="0.2">
      <c r="B111" s="3" t="str">
        <f t="shared" si="10"/>
        <v>20041</v>
      </c>
      <c r="Q111" s="3">
        <v>2004</v>
      </c>
      <c r="R111" s="3">
        <v>1</v>
      </c>
      <c r="S111" s="3" t="str">
        <f t="shared" si="11"/>
        <v>20041</v>
      </c>
      <c r="T111" s="98">
        <v>64618</v>
      </c>
      <c r="U111" s="62">
        <v>119299.10859999999</v>
      </c>
      <c r="V111" s="3">
        <f t="shared" si="12"/>
        <v>1846.2210003404623</v>
      </c>
      <c r="W111" s="63"/>
      <c r="X111" s="63"/>
      <c r="Z111" s="157">
        <v>995.05</v>
      </c>
      <c r="AA111" s="157">
        <v>0</v>
      </c>
    </row>
    <row r="112" spans="2:27" x14ac:dyDescent="0.2">
      <c r="B112" s="3" t="str">
        <f t="shared" si="10"/>
        <v>20042</v>
      </c>
      <c r="Q112" s="3">
        <v>2004</v>
      </c>
      <c r="R112" s="3">
        <v>2</v>
      </c>
      <c r="S112" s="3" t="str">
        <f t="shared" si="11"/>
        <v>20042</v>
      </c>
      <c r="T112" s="99">
        <v>64617</v>
      </c>
      <c r="U112" s="64">
        <v>114692.3912</v>
      </c>
      <c r="V112" s="3">
        <f t="shared" si="12"/>
        <v>1774.9569184579909</v>
      </c>
      <c r="W112" s="48"/>
      <c r="X112" s="48"/>
      <c r="Z112" s="157">
        <v>1026.55</v>
      </c>
      <c r="AA112" s="157">
        <v>0</v>
      </c>
    </row>
    <row r="113" spans="2:27" x14ac:dyDescent="0.2">
      <c r="B113" s="3" t="str">
        <f t="shared" si="10"/>
        <v>20043</v>
      </c>
      <c r="Q113" s="3">
        <v>2004</v>
      </c>
      <c r="R113" s="3">
        <v>3</v>
      </c>
      <c r="S113" s="3" t="str">
        <f t="shared" si="11"/>
        <v>20043</v>
      </c>
      <c r="T113" s="99">
        <v>64728</v>
      </c>
      <c r="U113" s="64">
        <v>97718.9424</v>
      </c>
      <c r="V113" s="3">
        <f t="shared" si="12"/>
        <v>1509.6857990359658</v>
      </c>
      <c r="W113" s="48"/>
      <c r="X113" s="48"/>
      <c r="Z113" s="157">
        <v>662.6</v>
      </c>
      <c r="AA113" s="157">
        <v>0.4</v>
      </c>
    </row>
    <row r="114" spans="2:27" x14ac:dyDescent="0.2">
      <c r="B114" s="3" t="str">
        <f t="shared" si="10"/>
        <v>20044</v>
      </c>
      <c r="Q114" s="3">
        <v>2004</v>
      </c>
      <c r="R114" s="3">
        <v>4</v>
      </c>
      <c r="S114" s="3" t="str">
        <f t="shared" si="11"/>
        <v>20044</v>
      </c>
      <c r="T114" s="99">
        <v>64966</v>
      </c>
      <c r="U114" s="64">
        <v>94858.44739999999</v>
      </c>
      <c r="V114" s="3">
        <f t="shared" si="12"/>
        <v>1460.1244866545576</v>
      </c>
      <c r="W114" s="48"/>
      <c r="X114" s="48"/>
      <c r="Z114" s="157">
        <v>449.2</v>
      </c>
      <c r="AA114" s="157">
        <v>7.55</v>
      </c>
    </row>
    <row r="115" spans="2:27" x14ac:dyDescent="0.2">
      <c r="B115" s="3" t="str">
        <f t="shared" si="10"/>
        <v>20045</v>
      </c>
      <c r="Q115" s="3">
        <v>2004</v>
      </c>
      <c r="R115" s="3">
        <v>5</v>
      </c>
      <c r="S115" s="3" t="str">
        <f t="shared" si="11"/>
        <v>20045</v>
      </c>
      <c r="T115" s="99">
        <v>64952</v>
      </c>
      <c r="U115" s="64">
        <v>89221.304400000008</v>
      </c>
      <c r="V115" s="3">
        <f t="shared" si="12"/>
        <v>1373.6498398817589</v>
      </c>
      <c r="W115" s="48"/>
      <c r="X115" s="48"/>
      <c r="Z115" s="157">
        <v>149.94999999999999</v>
      </c>
      <c r="AA115" s="157">
        <v>80.400000000000006</v>
      </c>
    </row>
    <row r="116" spans="2:27" x14ac:dyDescent="0.2">
      <c r="B116" s="3" t="str">
        <f t="shared" si="10"/>
        <v>20046</v>
      </c>
      <c r="Q116" s="3">
        <v>2004</v>
      </c>
      <c r="R116" s="3">
        <v>6</v>
      </c>
      <c r="S116" s="3" t="str">
        <f t="shared" si="11"/>
        <v>20046</v>
      </c>
      <c r="T116" s="99">
        <v>64796</v>
      </c>
      <c r="U116" s="64">
        <v>99689.558000000005</v>
      </c>
      <c r="V116" s="3">
        <f t="shared" si="12"/>
        <v>1538.5140749428979</v>
      </c>
      <c r="W116" s="48"/>
      <c r="X116" s="48"/>
      <c r="Z116" s="157">
        <v>4.8</v>
      </c>
      <c r="AA116" s="157">
        <v>195.7</v>
      </c>
    </row>
    <row r="117" spans="2:27" x14ac:dyDescent="0.2">
      <c r="B117" s="3" t="str">
        <f t="shared" si="10"/>
        <v>20047</v>
      </c>
      <c r="Q117" s="3">
        <v>2004</v>
      </c>
      <c r="R117" s="3">
        <v>7</v>
      </c>
      <c r="S117" s="3" t="str">
        <f t="shared" si="11"/>
        <v>20047</v>
      </c>
      <c r="T117" s="99">
        <v>64248</v>
      </c>
      <c r="U117" s="64">
        <v>111945.31200000001</v>
      </c>
      <c r="V117" s="3">
        <f t="shared" si="12"/>
        <v>1742.3937243182668</v>
      </c>
      <c r="W117" s="48"/>
      <c r="X117" s="48"/>
      <c r="Z117" s="157">
        <v>0.6</v>
      </c>
      <c r="AA117" s="157">
        <v>262.64999999999998</v>
      </c>
    </row>
    <row r="118" spans="2:27" x14ac:dyDescent="0.2">
      <c r="B118" s="3" t="str">
        <f t="shared" si="10"/>
        <v>20048</v>
      </c>
      <c r="Q118" s="3">
        <v>2004</v>
      </c>
      <c r="R118" s="3">
        <v>8</v>
      </c>
      <c r="S118" s="3" t="str">
        <f t="shared" si="11"/>
        <v>20048</v>
      </c>
      <c r="T118" s="99">
        <v>64438</v>
      </c>
      <c r="U118" s="64">
        <v>107375.374</v>
      </c>
      <c r="V118" s="3">
        <f t="shared" si="12"/>
        <v>1666.3362301747416</v>
      </c>
      <c r="W118" s="48"/>
      <c r="X118" s="48"/>
      <c r="Z118" s="157">
        <v>7.6</v>
      </c>
      <c r="AA118" s="157">
        <v>196.55</v>
      </c>
    </row>
    <row r="119" spans="2:27" x14ac:dyDescent="0.2">
      <c r="B119" s="3" t="str">
        <f t="shared" si="10"/>
        <v>20049</v>
      </c>
      <c r="Q119" s="3">
        <v>2004</v>
      </c>
      <c r="R119" s="3">
        <v>9</v>
      </c>
      <c r="S119" s="3" t="str">
        <f t="shared" si="11"/>
        <v>20049</v>
      </c>
      <c r="T119" s="99">
        <v>64645</v>
      </c>
      <c r="U119" s="64">
        <v>107307.844</v>
      </c>
      <c r="V119" s="3">
        <f t="shared" si="12"/>
        <v>1659.9558202490525</v>
      </c>
      <c r="W119" s="48"/>
      <c r="X119" s="48"/>
      <c r="Z119" s="157">
        <v>10.1</v>
      </c>
      <c r="AA119" s="157">
        <v>192.55</v>
      </c>
    </row>
    <row r="120" spans="2:27" x14ac:dyDescent="0.2">
      <c r="B120" s="3" t="str">
        <f t="shared" si="10"/>
        <v>200410</v>
      </c>
      <c r="Q120" s="3">
        <v>2004</v>
      </c>
      <c r="R120" s="3">
        <v>10</v>
      </c>
      <c r="S120" s="3" t="str">
        <f t="shared" si="11"/>
        <v>200410</v>
      </c>
      <c r="T120" s="99">
        <v>65014</v>
      </c>
      <c r="U120" s="64">
        <v>96196.127999999997</v>
      </c>
      <c r="V120" s="3">
        <f t="shared" si="12"/>
        <v>1479.6217430091981</v>
      </c>
      <c r="W120" s="48"/>
      <c r="X120" s="48"/>
      <c r="Z120" s="157">
        <v>119.1</v>
      </c>
      <c r="AA120" s="157">
        <v>50.2</v>
      </c>
    </row>
    <row r="121" spans="2:27" x14ac:dyDescent="0.2">
      <c r="B121" s="3" t="str">
        <f t="shared" si="10"/>
        <v>200411</v>
      </c>
      <c r="Q121" s="3">
        <v>2004</v>
      </c>
      <c r="R121" s="3">
        <v>11</v>
      </c>
      <c r="S121" s="3" t="str">
        <f t="shared" si="11"/>
        <v>200411</v>
      </c>
      <c r="T121" s="99">
        <v>65177</v>
      </c>
      <c r="U121" s="64">
        <v>91583.421000000002</v>
      </c>
      <c r="V121" s="3">
        <f t="shared" si="12"/>
        <v>1405.149377848014</v>
      </c>
      <c r="W121" s="48"/>
      <c r="X121" s="48"/>
      <c r="Z121" s="157">
        <v>266.45</v>
      </c>
      <c r="AA121" s="157">
        <v>8.85</v>
      </c>
    </row>
    <row r="122" spans="2:27" x14ac:dyDescent="0.2">
      <c r="B122" s="3" t="str">
        <f t="shared" si="10"/>
        <v>200412</v>
      </c>
      <c r="Q122" s="3">
        <v>2004</v>
      </c>
      <c r="R122" s="3">
        <v>12</v>
      </c>
      <c r="S122" s="3" t="str">
        <f t="shared" si="11"/>
        <v>200412</v>
      </c>
      <c r="T122" s="99">
        <v>65531</v>
      </c>
      <c r="U122" s="64">
        <v>110736.167</v>
      </c>
      <c r="V122" s="3">
        <f t="shared" si="12"/>
        <v>1689.828737544063</v>
      </c>
      <c r="W122" s="48"/>
      <c r="X122" s="48"/>
      <c r="Z122" s="157">
        <v>652.20000000000005</v>
      </c>
      <c r="AA122" s="157">
        <v>0.15</v>
      </c>
    </row>
    <row r="123" spans="2:27" x14ac:dyDescent="0.2">
      <c r="B123" s="3" t="str">
        <f t="shared" si="10"/>
        <v>20051</v>
      </c>
      <c r="Q123" s="3">
        <v>2005</v>
      </c>
      <c r="R123" s="3">
        <v>1</v>
      </c>
      <c r="S123" s="3" t="str">
        <f t="shared" si="11"/>
        <v>20051</v>
      </c>
      <c r="T123" s="98">
        <v>65856</v>
      </c>
      <c r="U123" s="62">
        <v>128280.66</v>
      </c>
      <c r="V123" s="3">
        <f t="shared" si="12"/>
        <v>1947.8963192419824</v>
      </c>
      <c r="W123" s="63"/>
      <c r="X123" s="63"/>
      <c r="Z123" s="157">
        <v>869.65</v>
      </c>
      <c r="AA123" s="157">
        <v>0</v>
      </c>
    </row>
    <row r="124" spans="2:27" x14ac:dyDescent="0.2">
      <c r="B124" s="3" t="str">
        <f t="shared" si="10"/>
        <v>20052</v>
      </c>
      <c r="Q124" s="3">
        <v>2005</v>
      </c>
      <c r="R124" s="3">
        <v>2</v>
      </c>
      <c r="S124" s="3" t="str">
        <f t="shared" si="11"/>
        <v>20052</v>
      </c>
      <c r="T124" s="99">
        <v>65905</v>
      </c>
      <c r="U124" s="64">
        <v>122824.01700000001</v>
      </c>
      <c r="V124" s="3">
        <f t="shared" si="12"/>
        <v>1863.6524846369775</v>
      </c>
      <c r="W124" s="48"/>
      <c r="X124" s="48"/>
      <c r="Z124" s="157">
        <v>856.3</v>
      </c>
      <c r="AA124" s="157">
        <v>0</v>
      </c>
    </row>
    <row r="125" spans="2:27" x14ac:dyDescent="0.2">
      <c r="B125" s="3" t="str">
        <f t="shared" si="10"/>
        <v>20053</v>
      </c>
      <c r="Q125" s="3">
        <v>2005</v>
      </c>
      <c r="R125" s="3">
        <v>3</v>
      </c>
      <c r="S125" s="3" t="str">
        <f t="shared" si="11"/>
        <v>20053</v>
      </c>
      <c r="T125" s="99">
        <v>66263</v>
      </c>
      <c r="U125" s="64">
        <v>120395.961</v>
      </c>
      <c r="V125" s="3">
        <f t="shared" si="12"/>
        <v>1816.9409927108641</v>
      </c>
      <c r="W125" s="48"/>
      <c r="X125" s="48"/>
      <c r="Z125" s="157">
        <v>793.35</v>
      </c>
      <c r="AA125" s="157">
        <v>0</v>
      </c>
    </row>
    <row r="126" spans="2:27" x14ac:dyDescent="0.2">
      <c r="B126" s="3" t="str">
        <f t="shared" si="10"/>
        <v>20054</v>
      </c>
      <c r="Q126" s="3">
        <v>2005</v>
      </c>
      <c r="R126" s="3">
        <v>4</v>
      </c>
      <c r="S126" s="3" t="str">
        <f t="shared" si="11"/>
        <v>20054</v>
      </c>
      <c r="T126" s="99">
        <v>67230</v>
      </c>
      <c r="U126" s="64">
        <v>119305.00199999999</v>
      </c>
      <c r="V126" s="3">
        <f t="shared" si="12"/>
        <v>1774.5798304328423</v>
      </c>
      <c r="W126" s="48"/>
      <c r="X126" s="48"/>
      <c r="Z126" s="157">
        <v>429.25</v>
      </c>
      <c r="AA126" s="157">
        <v>5.85</v>
      </c>
    </row>
    <row r="127" spans="2:27" x14ac:dyDescent="0.2">
      <c r="B127" s="3" t="str">
        <f t="shared" si="10"/>
        <v>20055</v>
      </c>
      <c r="Q127" s="3">
        <v>2005</v>
      </c>
      <c r="R127" s="3">
        <v>5</v>
      </c>
      <c r="S127" s="3" t="str">
        <f t="shared" si="11"/>
        <v>20055</v>
      </c>
      <c r="T127" s="99">
        <v>66679</v>
      </c>
      <c r="U127" s="64">
        <v>102089.86599999999</v>
      </c>
      <c r="V127" s="3">
        <f t="shared" si="12"/>
        <v>1531.0647430225408</v>
      </c>
      <c r="W127" s="48"/>
      <c r="X127" s="48"/>
      <c r="Z127" s="157">
        <v>249.4</v>
      </c>
      <c r="AA127" s="157">
        <v>25.3</v>
      </c>
    </row>
    <row r="128" spans="2:27" x14ac:dyDescent="0.2">
      <c r="B128" s="3" t="str">
        <f t="shared" ref="B128:B191" si="13">S128</f>
        <v>20056</v>
      </c>
      <c r="Q128" s="3">
        <v>2005</v>
      </c>
      <c r="R128" s="3">
        <v>6</v>
      </c>
      <c r="S128" s="3" t="str">
        <f t="shared" si="11"/>
        <v>20056</v>
      </c>
      <c r="T128" s="99">
        <v>66932</v>
      </c>
      <c r="U128" s="64">
        <v>118402.973</v>
      </c>
      <c r="V128" s="3">
        <f t="shared" si="12"/>
        <v>1769.0039592422161</v>
      </c>
      <c r="W128" s="48"/>
      <c r="X128" s="48"/>
      <c r="Z128" s="157">
        <v>39.6</v>
      </c>
      <c r="AA128" s="157">
        <v>153.44999999999999</v>
      </c>
    </row>
    <row r="129" spans="2:27" x14ac:dyDescent="0.2">
      <c r="B129" s="3" t="str">
        <f t="shared" si="13"/>
        <v>20057</v>
      </c>
      <c r="Q129" s="3">
        <v>2005</v>
      </c>
      <c r="R129" s="3">
        <v>7</v>
      </c>
      <c r="S129" s="3" t="str">
        <f t="shared" si="11"/>
        <v>20057</v>
      </c>
      <c r="T129" s="99">
        <v>67007</v>
      </c>
      <c r="U129" s="64">
        <v>143985.77799999999</v>
      </c>
      <c r="V129" s="3">
        <f t="shared" si="12"/>
        <v>2148.8169594221499</v>
      </c>
      <c r="W129" s="48"/>
      <c r="X129" s="48"/>
      <c r="Z129" s="157">
        <v>0</v>
      </c>
      <c r="AA129" s="157">
        <v>379</v>
      </c>
    </row>
    <row r="130" spans="2:27" x14ac:dyDescent="0.2">
      <c r="B130" s="3" t="str">
        <f t="shared" si="13"/>
        <v>20058</v>
      </c>
      <c r="Q130" s="3">
        <v>2005</v>
      </c>
      <c r="R130" s="3">
        <v>8</v>
      </c>
      <c r="S130" s="3" t="str">
        <f t="shared" si="11"/>
        <v>20058</v>
      </c>
      <c r="T130" s="99">
        <v>66955</v>
      </c>
      <c r="U130" s="64">
        <v>140600.80900000001</v>
      </c>
      <c r="V130" s="3">
        <f t="shared" si="12"/>
        <v>2099.9299380180719</v>
      </c>
      <c r="W130" s="48"/>
      <c r="X130" s="48"/>
      <c r="Z130" s="157">
        <v>0</v>
      </c>
      <c r="AA130" s="157">
        <v>407.1</v>
      </c>
    </row>
    <row r="131" spans="2:27" x14ac:dyDescent="0.2">
      <c r="B131" s="3" t="str">
        <f t="shared" si="13"/>
        <v>20059</v>
      </c>
      <c r="Q131" s="3">
        <v>2005</v>
      </c>
      <c r="R131" s="3">
        <v>9</v>
      </c>
      <c r="S131" s="3" t="str">
        <f t="shared" si="11"/>
        <v>20059</v>
      </c>
      <c r="T131" s="99">
        <v>67102</v>
      </c>
      <c r="U131" s="64">
        <v>145360.86799999999</v>
      </c>
      <c r="V131" s="3">
        <f t="shared" si="12"/>
        <v>2166.2672945664804</v>
      </c>
      <c r="W131" s="48"/>
      <c r="X131" s="48"/>
      <c r="Z131" s="157">
        <v>0</v>
      </c>
      <c r="AA131" s="157">
        <v>326</v>
      </c>
    </row>
    <row r="132" spans="2:27" x14ac:dyDescent="0.2">
      <c r="B132" s="3" t="str">
        <f t="shared" si="13"/>
        <v>200510</v>
      </c>
      <c r="Q132" s="3">
        <v>2005</v>
      </c>
      <c r="R132" s="3">
        <v>10</v>
      </c>
      <c r="S132" s="3" t="str">
        <f t="shared" ref="S132:S195" si="14">Q132&amp;R132</f>
        <v>200510</v>
      </c>
      <c r="T132" s="99">
        <v>67092</v>
      </c>
      <c r="U132" s="64">
        <v>122137.327</v>
      </c>
      <c r="V132" s="3">
        <f t="shared" si="12"/>
        <v>1820.4454629464019</v>
      </c>
      <c r="W132" s="48"/>
      <c r="X132" s="48"/>
      <c r="Z132" s="157">
        <v>67.2</v>
      </c>
      <c r="AA132" s="157">
        <v>150.94999999999999</v>
      </c>
    </row>
    <row r="133" spans="2:27" x14ac:dyDescent="0.2">
      <c r="B133" s="3" t="str">
        <f t="shared" si="13"/>
        <v>200511</v>
      </c>
      <c r="Q133" s="3">
        <v>2005</v>
      </c>
      <c r="R133" s="3">
        <v>11</v>
      </c>
      <c r="S133" s="3" t="str">
        <f t="shared" si="14"/>
        <v>200511</v>
      </c>
      <c r="T133" s="99">
        <v>67184</v>
      </c>
      <c r="U133" s="64">
        <v>108472.685</v>
      </c>
      <c r="V133" s="3">
        <f t="shared" si="12"/>
        <v>1614.5612794713027</v>
      </c>
      <c r="W133" s="48"/>
      <c r="X133" s="48"/>
      <c r="Z133" s="157">
        <v>374.1</v>
      </c>
      <c r="AA133" s="157">
        <v>8.35</v>
      </c>
    </row>
    <row r="134" spans="2:27" x14ac:dyDescent="0.2">
      <c r="B134" s="3" t="str">
        <f t="shared" si="13"/>
        <v>200512</v>
      </c>
      <c r="Q134" s="3">
        <v>2005</v>
      </c>
      <c r="R134" s="3">
        <v>12</v>
      </c>
      <c r="S134" s="3" t="str">
        <f t="shared" si="14"/>
        <v>200512</v>
      </c>
      <c r="T134" s="99">
        <v>67456</v>
      </c>
      <c r="U134" s="64">
        <v>134772.14499999999</v>
      </c>
      <c r="V134" s="3">
        <f t="shared" si="12"/>
        <v>1997.9267226043642</v>
      </c>
      <c r="W134" s="48"/>
      <c r="X134" s="48"/>
      <c r="Z134" s="157">
        <v>833.75</v>
      </c>
      <c r="AA134" s="157">
        <v>0</v>
      </c>
    </row>
    <row r="135" spans="2:27" x14ac:dyDescent="0.2">
      <c r="B135" s="3" t="str">
        <f t="shared" si="13"/>
        <v>20061</v>
      </c>
      <c r="Q135" s="3">
        <v>2006</v>
      </c>
      <c r="R135" s="3">
        <v>1</v>
      </c>
      <c r="S135" s="3" t="str">
        <f t="shared" si="14"/>
        <v>20061</v>
      </c>
      <c r="T135" s="98">
        <v>67694</v>
      </c>
      <c r="U135" s="62">
        <v>145701.10999999999</v>
      </c>
      <c r="V135" s="3">
        <f t="shared" si="12"/>
        <v>2152.3489526398203</v>
      </c>
      <c r="W135" s="63"/>
      <c r="X135" s="63"/>
      <c r="Z135" s="157">
        <v>874.05</v>
      </c>
      <c r="AA135" s="157">
        <v>0</v>
      </c>
    </row>
    <row r="136" spans="2:27" x14ac:dyDescent="0.2">
      <c r="B136" s="3" t="str">
        <f t="shared" si="13"/>
        <v>20062</v>
      </c>
      <c r="Q136" s="3">
        <v>2006</v>
      </c>
      <c r="R136" s="3">
        <v>2</v>
      </c>
      <c r="S136" s="3" t="str">
        <f t="shared" si="14"/>
        <v>20062</v>
      </c>
      <c r="T136" s="99">
        <v>67527</v>
      </c>
      <c r="U136" s="64">
        <v>130456.59600000001</v>
      </c>
      <c r="V136" s="3">
        <f t="shared" si="12"/>
        <v>1931.9175440934737</v>
      </c>
      <c r="W136" s="48"/>
      <c r="X136" s="48"/>
      <c r="Z136" s="157">
        <v>777.9</v>
      </c>
      <c r="AA136" s="157">
        <v>0</v>
      </c>
    </row>
    <row r="137" spans="2:27" x14ac:dyDescent="0.2">
      <c r="B137" s="3" t="str">
        <f t="shared" si="13"/>
        <v>20063</v>
      </c>
      <c r="Q137" s="3">
        <v>2006</v>
      </c>
      <c r="R137" s="3">
        <v>3</v>
      </c>
      <c r="S137" s="3" t="str">
        <f t="shared" si="14"/>
        <v>20063</v>
      </c>
      <c r="T137" s="99">
        <v>67817</v>
      </c>
      <c r="U137" s="64">
        <v>127535.92600000001</v>
      </c>
      <c r="V137" s="3">
        <f t="shared" si="12"/>
        <v>1880.5893212616306</v>
      </c>
      <c r="W137" s="48"/>
      <c r="X137" s="48"/>
      <c r="Z137" s="157">
        <v>713.9</v>
      </c>
      <c r="AA137" s="157">
        <v>0</v>
      </c>
    </row>
    <row r="138" spans="2:27" x14ac:dyDescent="0.2">
      <c r="B138" s="3" t="str">
        <f t="shared" si="13"/>
        <v>20064</v>
      </c>
      <c r="Q138" s="3">
        <v>2006</v>
      </c>
      <c r="R138" s="3">
        <v>4</v>
      </c>
      <c r="S138" s="3" t="str">
        <f t="shared" si="14"/>
        <v>20064</v>
      </c>
      <c r="T138" s="99">
        <v>67988</v>
      </c>
      <c r="U138" s="64">
        <v>119192.47</v>
      </c>
      <c r="V138" s="3">
        <f t="shared" si="12"/>
        <v>1753.1398187915515</v>
      </c>
      <c r="W138" s="48"/>
      <c r="X138" s="48"/>
      <c r="Z138" s="157">
        <v>437.55</v>
      </c>
      <c r="AA138" s="157">
        <v>14.7</v>
      </c>
    </row>
    <row r="139" spans="2:27" x14ac:dyDescent="0.2">
      <c r="B139" s="3" t="str">
        <f t="shared" si="13"/>
        <v>20065</v>
      </c>
      <c r="Q139" s="3">
        <v>2006</v>
      </c>
      <c r="R139" s="3">
        <v>5</v>
      </c>
      <c r="S139" s="3" t="str">
        <f t="shared" si="14"/>
        <v>20065</v>
      </c>
      <c r="T139" s="99">
        <v>68180</v>
      </c>
      <c r="U139" s="64">
        <v>114788.182</v>
      </c>
      <c r="V139" s="3">
        <f t="shared" si="12"/>
        <v>1683.6048987973013</v>
      </c>
      <c r="W139" s="48"/>
      <c r="X139" s="48"/>
      <c r="Z139" s="157">
        <v>166.95</v>
      </c>
      <c r="AA139" s="157">
        <v>24.1</v>
      </c>
    </row>
    <row r="140" spans="2:27" x14ac:dyDescent="0.2">
      <c r="B140" s="3" t="str">
        <f t="shared" si="13"/>
        <v>20066</v>
      </c>
      <c r="Q140" s="3">
        <v>2006</v>
      </c>
      <c r="R140" s="3">
        <v>6</v>
      </c>
      <c r="S140" s="3" t="str">
        <f t="shared" si="14"/>
        <v>20066</v>
      </c>
      <c r="T140" s="99">
        <v>68391</v>
      </c>
      <c r="U140" s="64">
        <v>130150.519</v>
      </c>
      <c r="V140" s="3">
        <f t="shared" si="12"/>
        <v>1903.0357649398313</v>
      </c>
      <c r="W140" s="48"/>
      <c r="X140" s="48"/>
      <c r="Z140" s="157">
        <v>64.25</v>
      </c>
      <c r="AA140" s="157">
        <v>140.35</v>
      </c>
    </row>
    <row r="141" spans="2:27" x14ac:dyDescent="0.2">
      <c r="B141" s="3" t="str">
        <f t="shared" si="13"/>
        <v>20067</v>
      </c>
      <c r="Q141" s="3">
        <v>2006</v>
      </c>
      <c r="R141" s="3">
        <v>7</v>
      </c>
      <c r="S141" s="3" t="str">
        <f t="shared" si="14"/>
        <v>20067</v>
      </c>
      <c r="T141" s="99">
        <v>68608</v>
      </c>
      <c r="U141" s="64">
        <v>145000.97700000001</v>
      </c>
      <c r="V141" s="3">
        <f t="shared" si="12"/>
        <v>2113.4703970382466</v>
      </c>
      <c r="W141" s="48"/>
      <c r="X141" s="48"/>
      <c r="Z141" s="157">
        <v>0.35</v>
      </c>
      <c r="AA141" s="157">
        <v>299.35000000000002</v>
      </c>
    </row>
    <row r="142" spans="2:27" x14ac:dyDescent="0.2">
      <c r="B142" s="3" t="str">
        <f t="shared" si="13"/>
        <v>20068</v>
      </c>
      <c r="Q142" s="3">
        <v>2006</v>
      </c>
      <c r="R142" s="3">
        <v>8</v>
      </c>
      <c r="S142" s="3" t="str">
        <f t="shared" si="14"/>
        <v>20068</v>
      </c>
      <c r="T142" s="99">
        <v>68697</v>
      </c>
      <c r="U142" s="64">
        <v>155537.63800000001</v>
      </c>
      <c r="V142" s="3">
        <f t="shared" si="12"/>
        <v>2264.111067441082</v>
      </c>
      <c r="W142" s="48"/>
      <c r="X142" s="48"/>
      <c r="Z142" s="157">
        <v>0</v>
      </c>
      <c r="AA142" s="157">
        <v>393.4</v>
      </c>
    </row>
    <row r="143" spans="2:27" x14ac:dyDescent="0.2">
      <c r="B143" s="3" t="str">
        <f t="shared" si="13"/>
        <v>20069</v>
      </c>
      <c r="Q143" s="3">
        <v>2006</v>
      </c>
      <c r="R143" s="3">
        <v>9</v>
      </c>
      <c r="S143" s="3" t="str">
        <f t="shared" si="14"/>
        <v>20069</v>
      </c>
      <c r="T143" s="99">
        <v>69019</v>
      </c>
      <c r="U143" s="64">
        <v>143773.00899999999</v>
      </c>
      <c r="V143" s="3">
        <f t="shared" si="12"/>
        <v>2083.093191729813</v>
      </c>
      <c r="W143" s="48"/>
      <c r="X143" s="48"/>
      <c r="Z143" s="157">
        <v>20.25</v>
      </c>
      <c r="AA143" s="157">
        <v>216.8</v>
      </c>
    </row>
    <row r="144" spans="2:27" x14ac:dyDescent="0.2">
      <c r="B144" s="3" t="str">
        <f t="shared" si="13"/>
        <v>200610</v>
      </c>
      <c r="Q144" s="3">
        <v>2006</v>
      </c>
      <c r="R144" s="3">
        <v>10</v>
      </c>
      <c r="S144" s="3" t="str">
        <f t="shared" si="14"/>
        <v>200610</v>
      </c>
      <c r="T144" s="99">
        <v>69213</v>
      </c>
      <c r="U144" s="64">
        <v>122077.005</v>
      </c>
      <c r="V144" s="3">
        <f t="shared" si="12"/>
        <v>1763.7872220536606</v>
      </c>
      <c r="W144" s="48"/>
      <c r="X144" s="48"/>
      <c r="Z144" s="157">
        <v>178.95</v>
      </c>
      <c r="AA144" s="157">
        <v>32.65</v>
      </c>
    </row>
    <row r="145" spans="1:27" x14ac:dyDescent="0.2">
      <c r="B145" s="3" t="str">
        <f t="shared" si="13"/>
        <v>200611</v>
      </c>
      <c r="Q145" s="3">
        <v>2006</v>
      </c>
      <c r="R145" s="3">
        <v>11</v>
      </c>
      <c r="S145" s="3" t="str">
        <f t="shared" si="14"/>
        <v>200611</v>
      </c>
      <c r="T145" s="99">
        <v>69264</v>
      </c>
      <c r="U145" s="64">
        <v>123409.356</v>
      </c>
      <c r="V145" s="3">
        <f t="shared" si="12"/>
        <v>1781.7243589743589</v>
      </c>
      <c r="W145" s="48"/>
      <c r="X145" s="48"/>
      <c r="Z145" s="157">
        <v>488.95</v>
      </c>
      <c r="AA145" s="157">
        <v>1.1499999999999999</v>
      </c>
    </row>
    <row r="146" spans="1:27" x14ac:dyDescent="0.2">
      <c r="B146" s="3" t="str">
        <f t="shared" si="13"/>
        <v>200612</v>
      </c>
      <c r="Q146" s="3">
        <v>2006</v>
      </c>
      <c r="R146" s="3">
        <v>12</v>
      </c>
      <c r="S146" s="3" t="str">
        <f t="shared" si="14"/>
        <v>200612</v>
      </c>
      <c r="T146" s="99">
        <v>69556</v>
      </c>
      <c r="U146" s="64">
        <v>138640.69899999999</v>
      </c>
      <c r="V146" s="3">
        <f t="shared" si="12"/>
        <v>1993.2241503249179</v>
      </c>
      <c r="W146" s="48"/>
      <c r="X146" s="48"/>
      <c r="Z146" s="157">
        <v>629.15</v>
      </c>
      <c r="AA146" s="157">
        <v>0</v>
      </c>
    </row>
    <row r="147" spans="1:27" x14ac:dyDescent="0.2">
      <c r="A147" s="3">
        <v>2007</v>
      </c>
      <c r="B147" s="3" t="str">
        <f t="shared" si="13"/>
        <v>20071</v>
      </c>
      <c r="I147" s="3">
        <v>2007</v>
      </c>
      <c r="J147" s="105">
        <v>61.39885055201902</v>
      </c>
      <c r="Q147" s="3">
        <v>2007</v>
      </c>
      <c r="R147" s="3">
        <v>1</v>
      </c>
      <c r="S147" s="3" t="str">
        <f t="shared" si="14"/>
        <v>20071</v>
      </c>
      <c r="T147" s="98">
        <v>69921</v>
      </c>
      <c r="U147" s="62">
        <v>149275</v>
      </c>
      <c r="V147" s="3">
        <f t="shared" si="12"/>
        <v>2134.9093977488878</v>
      </c>
      <c r="W147" s="63"/>
      <c r="X147" s="63"/>
      <c r="Z147" s="157">
        <v>735.15</v>
      </c>
      <c r="AA147" s="157">
        <v>0</v>
      </c>
    </row>
    <row r="148" spans="1:27" x14ac:dyDescent="0.2">
      <c r="A148" s="3">
        <v>2007</v>
      </c>
      <c r="B148" s="3" t="str">
        <f t="shared" si="13"/>
        <v>20072</v>
      </c>
      <c r="I148" s="3">
        <f>I147+1</f>
        <v>2008</v>
      </c>
      <c r="J148" s="105">
        <v>67.164872436072557</v>
      </c>
      <c r="Q148" s="3">
        <v>2007</v>
      </c>
      <c r="R148" s="3">
        <v>2</v>
      </c>
      <c r="S148" s="3" t="str">
        <f t="shared" si="14"/>
        <v>20072</v>
      </c>
      <c r="T148" s="99">
        <v>69967</v>
      </c>
      <c r="U148" s="64">
        <v>165657</v>
      </c>
      <c r="V148" s="3">
        <f t="shared" si="12"/>
        <v>2367.6447468092097</v>
      </c>
      <c r="W148" s="48"/>
      <c r="X148" s="48"/>
      <c r="Z148" s="157">
        <v>1088</v>
      </c>
      <c r="AA148" s="157">
        <v>0</v>
      </c>
    </row>
    <row r="149" spans="1:27" x14ac:dyDescent="0.2">
      <c r="A149" s="3">
        <v>2007</v>
      </c>
      <c r="B149" s="3" t="str">
        <f t="shared" si="13"/>
        <v>20073</v>
      </c>
      <c r="I149" s="3">
        <f t="shared" ref="I149:I158" si="15">I148+1</f>
        <v>2009</v>
      </c>
      <c r="J149" s="105">
        <v>66.648701037618181</v>
      </c>
      <c r="Q149" s="3">
        <v>2007</v>
      </c>
      <c r="R149" s="3">
        <v>3</v>
      </c>
      <c r="S149" s="3" t="str">
        <f t="shared" si="14"/>
        <v>20073</v>
      </c>
      <c r="T149" s="99">
        <v>70134</v>
      </c>
      <c r="U149" s="64">
        <v>148874</v>
      </c>
      <c r="V149" s="3">
        <f t="shared" si="12"/>
        <v>2122.7079590498188</v>
      </c>
      <c r="W149" s="48"/>
      <c r="X149" s="48"/>
      <c r="Z149" s="157">
        <v>729.75</v>
      </c>
      <c r="AA149" s="157">
        <v>5.3</v>
      </c>
    </row>
    <row r="150" spans="1:27" x14ac:dyDescent="0.2">
      <c r="A150" s="3">
        <v>2007</v>
      </c>
      <c r="B150" s="3" t="str">
        <f t="shared" si="13"/>
        <v>20074</v>
      </c>
      <c r="I150" s="3">
        <f t="shared" si="15"/>
        <v>2010</v>
      </c>
      <c r="J150" s="105">
        <v>67.055054624525809</v>
      </c>
      <c r="Q150" s="3">
        <v>2007</v>
      </c>
      <c r="R150" s="3">
        <v>4</v>
      </c>
      <c r="S150" s="3" t="str">
        <f t="shared" si="14"/>
        <v>20074</v>
      </c>
      <c r="T150" s="99">
        <v>70320</v>
      </c>
      <c r="U150" s="64">
        <v>132231</v>
      </c>
      <c r="V150" s="3">
        <f t="shared" si="12"/>
        <v>1880.4180887372013</v>
      </c>
      <c r="W150" s="48"/>
      <c r="X150" s="48"/>
      <c r="Z150" s="157">
        <v>361</v>
      </c>
      <c r="AA150" s="157">
        <v>25.75</v>
      </c>
    </row>
    <row r="151" spans="1:27" x14ac:dyDescent="0.2">
      <c r="A151" s="3">
        <v>2007</v>
      </c>
      <c r="B151" s="3" t="str">
        <f t="shared" si="13"/>
        <v>20075</v>
      </c>
      <c r="I151" s="3">
        <f t="shared" si="15"/>
        <v>2011</v>
      </c>
      <c r="J151" s="105">
        <v>67.537930065703563</v>
      </c>
      <c r="Q151" s="3">
        <v>2007</v>
      </c>
      <c r="R151" s="3">
        <v>5</v>
      </c>
      <c r="S151" s="3" t="str">
        <f t="shared" si="14"/>
        <v>20075</v>
      </c>
      <c r="T151" s="99">
        <v>70442</v>
      </c>
      <c r="U151" s="64">
        <v>130050</v>
      </c>
      <c r="V151" s="3">
        <f t="shared" si="12"/>
        <v>1846.1997104000454</v>
      </c>
      <c r="W151" s="48"/>
      <c r="X151" s="48"/>
      <c r="Z151" s="157">
        <v>160.25</v>
      </c>
      <c r="AA151" s="157">
        <v>69.45</v>
      </c>
    </row>
    <row r="152" spans="1:27" x14ac:dyDescent="0.2">
      <c r="A152" s="3">
        <v>2007</v>
      </c>
      <c r="B152" s="3" t="str">
        <f t="shared" si="13"/>
        <v>20076</v>
      </c>
      <c r="I152" s="3">
        <f t="shared" si="15"/>
        <v>2012</v>
      </c>
      <c r="J152" s="105">
        <v>68.888768953360042</v>
      </c>
      <c r="Q152" s="3">
        <v>2007</v>
      </c>
      <c r="R152" s="3">
        <v>6</v>
      </c>
      <c r="S152" s="3" t="str">
        <f t="shared" si="14"/>
        <v>20076</v>
      </c>
      <c r="T152" s="99">
        <v>70715</v>
      </c>
      <c r="U152" s="64">
        <v>149003</v>
      </c>
      <c r="V152" s="3">
        <f t="shared" si="12"/>
        <v>2107.0918475570952</v>
      </c>
      <c r="W152" s="48"/>
      <c r="X152" s="48"/>
      <c r="Z152" s="157">
        <v>26.6</v>
      </c>
      <c r="AA152" s="157">
        <v>238.35</v>
      </c>
    </row>
    <row r="153" spans="1:27" x14ac:dyDescent="0.2">
      <c r="A153" s="3">
        <v>2007</v>
      </c>
      <c r="B153" s="3" t="str">
        <f t="shared" si="13"/>
        <v>20077</v>
      </c>
      <c r="I153" s="3">
        <f t="shared" si="15"/>
        <v>2013</v>
      </c>
      <c r="J153" s="105">
        <v>71.497105075581061</v>
      </c>
      <c r="Q153" s="3">
        <v>2007</v>
      </c>
      <c r="R153" s="3">
        <v>7</v>
      </c>
      <c r="S153" s="3" t="str">
        <f t="shared" si="14"/>
        <v>20077</v>
      </c>
      <c r="T153" s="99">
        <v>70901</v>
      </c>
      <c r="U153" s="64">
        <v>161879</v>
      </c>
      <c r="V153" s="3">
        <f t="shared" si="12"/>
        <v>2283.1694898520473</v>
      </c>
      <c r="W153" s="48"/>
      <c r="X153" s="48"/>
      <c r="Z153" s="157">
        <v>0</v>
      </c>
      <c r="AA153" s="157">
        <v>312.35000000000002</v>
      </c>
    </row>
    <row r="154" spans="1:27" x14ac:dyDescent="0.2">
      <c r="A154" s="3">
        <v>2007</v>
      </c>
      <c r="B154" s="3" t="str">
        <f t="shared" si="13"/>
        <v>20078</v>
      </c>
      <c r="I154" s="3">
        <f t="shared" si="15"/>
        <v>2014</v>
      </c>
      <c r="J154" s="105">
        <v>74.490112691052872</v>
      </c>
      <c r="Q154" s="3">
        <v>2007</v>
      </c>
      <c r="R154" s="3">
        <v>8</v>
      </c>
      <c r="S154" s="3" t="str">
        <f t="shared" si="14"/>
        <v>20078</v>
      </c>
      <c r="T154" s="99">
        <v>70830</v>
      </c>
      <c r="U154" s="64">
        <v>170169</v>
      </c>
      <c r="V154" s="3">
        <f t="shared" si="12"/>
        <v>2402.4989411266411</v>
      </c>
      <c r="W154" s="48"/>
      <c r="X154" s="48"/>
      <c r="Z154" s="157">
        <v>0</v>
      </c>
      <c r="AA154" s="157">
        <v>399</v>
      </c>
    </row>
    <row r="155" spans="1:27" x14ac:dyDescent="0.2">
      <c r="A155" s="3">
        <v>2007</v>
      </c>
      <c r="B155" s="3" t="str">
        <f t="shared" si="13"/>
        <v>20079</v>
      </c>
      <c r="I155" s="3">
        <f t="shared" si="15"/>
        <v>2015</v>
      </c>
      <c r="J155" s="105">
        <v>75.393458314576606</v>
      </c>
      <c r="Q155" s="3">
        <v>2007</v>
      </c>
      <c r="R155" s="3">
        <v>9</v>
      </c>
      <c r="S155" s="3" t="str">
        <f t="shared" si="14"/>
        <v>20079</v>
      </c>
      <c r="T155" s="99">
        <v>71093</v>
      </c>
      <c r="U155" s="64">
        <v>181206</v>
      </c>
      <c r="V155" s="3">
        <f t="shared" si="12"/>
        <v>2548.8585374087465</v>
      </c>
      <c r="W155" s="48"/>
      <c r="X155" s="48"/>
      <c r="Z155" s="157">
        <v>5.5</v>
      </c>
      <c r="AA155" s="157">
        <v>382.75</v>
      </c>
    </row>
    <row r="156" spans="1:27" x14ac:dyDescent="0.2">
      <c r="A156" s="3">
        <v>2007</v>
      </c>
      <c r="B156" s="3" t="str">
        <f t="shared" si="13"/>
        <v>200710</v>
      </c>
      <c r="I156" s="3">
        <f t="shared" si="15"/>
        <v>2016</v>
      </c>
      <c r="J156" s="105">
        <v>76.846353422299387</v>
      </c>
      <c r="Q156" s="3">
        <v>2007</v>
      </c>
      <c r="R156" s="3">
        <v>10</v>
      </c>
      <c r="S156" s="3" t="str">
        <f t="shared" si="14"/>
        <v>200710</v>
      </c>
      <c r="T156" s="99">
        <v>71418</v>
      </c>
      <c r="U156" s="64">
        <v>145035</v>
      </c>
      <c r="V156" s="3">
        <f t="shared" si="12"/>
        <v>2030.7905570024363</v>
      </c>
      <c r="W156" s="48"/>
      <c r="X156" s="48"/>
      <c r="Z156" s="157">
        <v>50.3</v>
      </c>
      <c r="AA156" s="157">
        <v>178</v>
      </c>
    </row>
    <row r="157" spans="1:27" x14ac:dyDescent="0.2">
      <c r="A157" s="3">
        <v>2007</v>
      </c>
      <c r="B157" s="3" t="str">
        <f t="shared" si="13"/>
        <v>200711</v>
      </c>
      <c r="I157" s="3">
        <f t="shared" si="15"/>
        <v>2017</v>
      </c>
      <c r="J157" s="105">
        <v>77.785529168905668</v>
      </c>
      <c r="Q157" s="3">
        <v>2007</v>
      </c>
      <c r="R157" s="3">
        <v>11</v>
      </c>
      <c r="S157" s="3" t="str">
        <f t="shared" si="14"/>
        <v>200711</v>
      </c>
      <c r="T157" s="99">
        <v>71319</v>
      </c>
      <c r="U157" s="64">
        <v>130322</v>
      </c>
      <c r="V157" s="3">
        <f t="shared" si="12"/>
        <v>1827.3110952200675</v>
      </c>
      <c r="W157" s="48"/>
      <c r="X157" s="48"/>
      <c r="Z157" s="157">
        <v>373.15</v>
      </c>
      <c r="AA157" s="157">
        <v>23</v>
      </c>
    </row>
    <row r="158" spans="1:27" x14ac:dyDescent="0.2">
      <c r="A158" s="3">
        <v>2007</v>
      </c>
      <c r="B158" s="3" t="str">
        <f t="shared" si="13"/>
        <v>200712</v>
      </c>
      <c r="I158" s="3">
        <f t="shared" si="15"/>
        <v>2018</v>
      </c>
      <c r="J158" s="105">
        <v>78.733200006262592</v>
      </c>
      <c r="Q158" s="3">
        <v>2007</v>
      </c>
      <c r="R158" s="3">
        <v>12</v>
      </c>
      <c r="S158" s="3" t="str">
        <f t="shared" si="14"/>
        <v>200712</v>
      </c>
      <c r="T158" s="99">
        <v>71450</v>
      </c>
      <c r="U158" s="64">
        <v>148134</v>
      </c>
      <c r="V158" s="3">
        <f t="shared" si="12"/>
        <v>2073.2540237928624</v>
      </c>
      <c r="W158" s="48"/>
      <c r="X158" s="48"/>
      <c r="Z158" s="157">
        <v>687.1</v>
      </c>
      <c r="AA158" s="157">
        <v>0</v>
      </c>
    </row>
    <row r="159" spans="1:27" x14ac:dyDescent="0.2">
      <c r="A159" s="3">
        <f>A147+1</f>
        <v>2008</v>
      </c>
      <c r="B159" s="3" t="str">
        <f t="shared" si="13"/>
        <v>20081</v>
      </c>
      <c r="Q159" s="3">
        <f>Q147+1</f>
        <v>2008</v>
      </c>
      <c r="R159" s="3">
        <f>R147</f>
        <v>1</v>
      </c>
      <c r="S159" s="3" t="str">
        <f t="shared" si="14"/>
        <v>20081</v>
      </c>
      <c r="T159" s="98">
        <v>71737</v>
      </c>
      <c r="U159" s="62">
        <v>176581</v>
      </c>
      <c r="V159" s="3">
        <f t="shared" si="12"/>
        <v>2461.5052204580625</v>
      </c>
      <c r="W159" s="63"/>
      <c r="X159" s="63"/>
      <c r="Z159" s="157">
        <v>908</v>
      </c>
      <c r="AA159" s="157">
        <v>0</v>
      </c>
    </row>
    <row r="160" spans="1:27" x14ac:dyDescent="0.2">
      <c r="A160" s="3">
        <f t="shared" ref="A160:A223" si="16">A148+1</f>
        <v>2008</v>
      </c>
      <c r="B160" s="3" t="str">
        <f t="shared" si="13"/>
        <v>20082</v>
      </c>
      <c r="Q160" s="3">
        <f t="shared" ref="Q160:Q223" si="17">Q148+1</f>
        <v>2008</v>
      </c>
      <c r="R160" s="3">
        <f t="shared" ref="R160:R223" si="18">R148</f>
        <v>2</v>
      </c>
      <c r="S160" s="3" t="str">
        <f t="shared" si="14"/>
        <v>20082</v>
      </c>
      <c r="T160" s="99">
        <v>71686</v>
      </c>
      <c r="U160" s="64">
        <v>170394</v>
      </c>
      <c r="V160" s="3">
        <f t="shared" si="12"/>
        <v>2376.9494740953605</v>
      </c>
      <c r="W160" s="48"/>
      <c r="X160" s="48"/>
      <c r="Z160" s="157">
        <v>909.1</v>
      </c>
      <c r="AA160" s="157">
        <v>0</v>
      </c>
    </row>
    <row r="161" spans="1:27" x14ac:dyDescent="0.2">
      <c r="A161" s="3">
        <f t="shared" si="16"/>
        <v>2008</v>
      </c>
      <c r="B161" s="3" t="str">
        <f t="shared" si="13"/>
        <v>20083</v>
      </c>
      <c r="Q161" s="3">
        <f t="shared" si="17"/>
        <v>2008</v>
      </c>
      <c r="R161" s="3">
        <f t="shared" si="18"/>
        <v>3</v>
      </c>
      <c r="S161" s="3" t="str">
        <f t="shared" si="14"/>
        <v>20083</v>
      </c>
      <c r="T161" s="99">
        <v>71833</v>
      </c>
      <c r="U161" s="64">
        <v>159685</v>
      </c>
      <c r="V161" s="3">
        <f t="shared" si="12"/>
        <v>2223.0033550039675</v>
      </c>
      <c r="W161" s="48"/>
      <c r="X161" s="48"/>
      <c r="Z161" s="157">
        <v>802</v>
      </c>
      <c r="AA161" s="157">
        <v>0</v>
      </c>
    </row>
    <row r="162" spans="1:27" x14ac:dyDescent="0.2">
      <c r="A162" s="3">
        <f t="shared" si="16"/>
        <v>2008</v>
      </c>
      <c r="B162" s="3" t="str">
        <f t="shared" si="13"/>
        <v>20084</v>
      </c>
      <c r="Q162" s="3">
        <f t="shared" si="17"/>
        <v>2008</v>
      </c>
      <c r="R162" s="3">
        <f t="shared" si="18"/>
        <v>4</v>
      </c>
      <c r="S162" s="3" t="str">
        <f t="shared" si="14"/>
        <v>20084</v>
      </c>
      <c r="T162" s="99">
        <v>71883</v>
      </c>
      <c r="U162" s="64">
        <v>140865</v>
      </c>
      <c r="V162" s="3">
        <f t="shared" si="12"/>
        <v>1959.6427528066442</v>
      </c>
      <c r="W162" s="48"/>
      <c r="X162" s="48"/>
      <c r="Z162" s="157">
        <v>454</v>
      </c>
      <c r="AA162" s="157">
        <v>3</v>
      </c>
    </row>
    <row r="163" spans="1:27" x14ac:dyDescent="0.2">
      <c r="A163" s="3">
        <f t="shared" si="16"/>
        <v>2008</v>
      </c>
      <c r="B163" s="3" t="str">
        <f t="shared" si="13"/>
        <v>20085</v>
      </c>
      <c r="Q163" s="3">
        <f t="shared" si="17"/>
        <v>2008</v>
      </c>
      <c r="R163" s="3">
        <f t="shared" si="18"/>
        <v>5</v>
      </c>
      <c r="S163" s="3" t="str">
        <f t="shared" si="14"/>
        <v>20085</v>
      </c>
      <c r="T163" s="99">
        <v>71754</v>
      </c>
      <c r="U163" s="64">
        <v>129218.753</v>
      </c>
      <c r="V163" s="3">
        <f t="shared" si="12"/>
        <v>1800.8578337096187</v>
      </c>
      <c r="W163" s="48"/>
      <c r="X163" s="48"/>
      <c r="Z163" s="157">
        <v>220.85</v>
      </c>
      <c r="AA163" s="157">
        <v>18.649999999999999</v>
      </c>
    </row>
    <row r="164" spans="1:27" x14ac:dyDescent="0.2">
      <c r="A164" s="3">
        <f t="shared" si="16"/>
        <v>2008</v>
      </c>
      <c r="B164" s="3" t="str">
        <f t="shared" si="13"/>
        <v>20086</v>
      </c>
      <c r="Q164" s="3">
        <f t="shared" si="17"/>
        <v>2008</v>
      </c>
      <c r="R164" s="3">
        <f t="shared" si="18"/>
        <v>6</v>
      </c>
      <c r="S164" s="3" t="str">
        <f t="shared" si="14"/>
        <v>20086</v>
      </c>
      <c r="T164" s="99">
        <v>71791</v>
      </c>
      <c r="U164" s="64">
        <v>147815.98199999999</v>
      </c>
      <c r="V164" s="3">
        <f t="shared" ref="V164:V197" si="19">U164/T164*1000</f>
        <v>2058.9765012327448</v>
      </c>
      <c r="W164" s="48"/>
      <c r="X164" s="48"/>
      <c r="Z164" s="157">
        <v>62.4</v>
      </c>
      <c r="AA164" s="157">
        <v>170.75</v>
      </c>
    </row>
    <row r="165" spans="1:27" x14ac:dyDescent="0.2">
      <c r="A165" s="3">
        <f t="shared" si="16"/>
        <v>2008</v>
      </c>
      <c r="B165" s="3" t="str">
        <f t="shared" si="13"/>
        <v>20087</v>
      </c>
      <c r="Q165" s="3">
        <f t="shared" si="17"/>
        <v>2008</v>
      </c>
      <c r="R165" s="3">
        <f t="shared" si="18"/>
        <v>7</v>
      </c>
      <c r="S165" s="3" t="str">
        <f t="shared" si="14"/>
        <v>20087</v>
      </c>
      <c r="T165" s="99">
        <v>71890</v>
      </c>
      <c r="U165" s="64">
        <v>169452.592</v>
      </c>
      <c r="V165" s="3">
        <f t="shared" si="19"/>
        <v>2357.1093615245513</v>
      </c>
      <c r="W165" s="48"/>
      <c r="X165" s="48"/>
      <c r="Z165" s="157">
        <v>0</v>
      </c>
      <c r="AA165" s="157">
        <v>284</v>
      </c>
    </row>
    <row r="166" spans="1:27" x14ac:dyDescent="0.2">
      <c r="A166" s="3">
        <f t="shared" si="16"/>
        <v>2008</v>
      </c>
      <c r="B166" s="3" t="str">
        <f t="shared" si="13"/>
        <v>20088</v>
      </c>
      <c r="Q166" s="3">
        <f t="shared" si="17"/>
        <v>2008</v>
      </c>
      <c r="R166" s="3">
        <f t="shared" si="18"/>
        <v>8</v>
      </c>
      <c r="S166" s="3" t="str">
        <f t="shared" si="14"/>
        <v>20088</v>
      </c>
      <c r="T166" s="99">
        <v>71949</v>
      </c>
      <c r="U166" s="64">
        <v>168393.73199999999</v>
      </c>
      <c r="V166" s="3">
        <f t="shared" si="19"/>
        <v>2340.4596589250718</v>
      </c>
      <c r="W166" s="48"/>
      <c r="X166" s="48"/>
      <c r="Z166" s="157">
        <v>0</v>
      </c>
      <c r="AA166" s="157">
        <v>315</v>
      </c>
    </row>
    <row r="167" spans="1:27" x14ac:dyDescent="0.2">
      <c r="A167" s="3">
        <f t="shared" si="16"/>
        <v>2008</v>
      </c>
      <c r="B167" s="3" t="str">
        <f t="shared" si="13"/>
        <v>20089</v>
      </c>
      <c r="Q167" s="3">
        <f t="shared" si="17"/>
        <v>2008</v>
      </c>
      <c r="R167" s="3">
        <f t="shared" si="18"/>
        <v>9</v>
      </c>
      <c r="S167" s="3" t="str">
        <f t="shared" si="14"/>
        <v>20089</v>
      </c>
      <c r="T167" s="99">
        <v>71974</v>
      </c>
      <c r="U167" s="64">
        <v>169145.92600000001</v>
      </c>
      <c r="V167" s="3">
        <f t="shared" si="19"/>
        <v>2350.0976185844888</v>
      </c>
      <c r="W167" s="48"/>
      <c r="X167" s="48"/>
      <c r="Z167" s="157">
        <v>1</v>
      </c>
      <c r="AA167" s="157">
        <v>295.14999999999998</v>
      </c>
    </row>
    <row r="168" spans="1:27" x14ac:dyDescent="0.2">
      <c r="A168" s="3">
        <f t="shared" si="16"/>
        <v>2008</v>
      </c>
      <c r="B168" s="3" t="str">
        <f t="shared" si="13"/>
        <v>200810</v>
      </c>
      <c r="Q168" s="3">
        <f t="shared" si="17"/>
        <v>2008</v>
      </c>
      <c r="R168" s="3">
        <f t="shared" si="18"/>
        <v>10</v>
      </c>
      <c r="S168" s="3" t="str">
        <f t="shared" si="14"/>
        <v>200810</v>
      </c>
      <c r="T168" s="99">
        <v>72053</v>
      </c>
      <c r="U168" s="64">
        <v>142981.71900000001</v>
      </c>
      <c r="V168" s="3">
        <f t="shared" si="19"/>
        <v>1984.3964720414142</v>
      </c>
      <c r="W168" s="48"/>
      <c r="X168" s="48"/>
      <c r="Z168" s="157">
        <v>73</v>
      </c>
      <c r="AA168" s="157">
        <v>98</v>
      </c>
    </row>
    <row r="169" spans="1:27" x14ac:dyDescent="0.2">
      <c r="A169" s="3">
        <f t="shared" si="16"/>
        <v>2008</v>
      </c>
      <c r="B169" s="3" t="str">
        <f t="shared" si="13"/>
        <v>200811</v>
      </c>
      <c r="Q169" s="3">
        <f t="shared" si="17"/>
        <v>2008</v>
      </c>
      <c r="R169" s="3">
        <f t="shared" si="18"/>
        <v>11</v>
      </c>
      <c r="S169" s="3" t="str">
        <f t="shared" si="14"/>
        <v>200811</v>
      </c>
      <c r="T169" s="100">
        <v>72088</v>
      </c>
      <c r="U169" s="48">
        <v>133086.57399999999</v>
      </c>
      <c r="V169" s="3">
        <f t="shared" si="19"/>
        <v>1846.1682110753522</v>
      </c>
      <c r="Z169" s="157">
        <v>411</v>
      </c>
      <c r="AA169" s="157">
        <v>15</v>
      </c>
    </row>
    <row r="170" spans="1:27" x14ac:dyDescent="0.2">
      <c r="A170" s="3">
        <f t="shared" si="16"/>
        <v>2008</v>
      </c>
      <c r="B170" s="3" t="str">
        <f t="shared" si="13"/>
        <v>200812</v>
      </c>
      <c r="Q170" s="3">
        <f t="shared" si="17"/>
        <v>2008</v>
      </c>
      <c r="R170" s="3">
        <f t="shared" si="18"/>
        <v>12</v>
      </c>
      <c r="S170" s="3" t="str">
        <f t="shared" si="14"/>
        <v>200812</v>
      </c>
      <c r="T170" s="100">
        <v>72409</v>
      </c>
      <c r="U170" s="48">
        <v>160951.02499999999</v>
      </c>
      <c r="V170" s="3">
        <f t="shared" si="19"/>
        <v>2222.804140369291</v>
      </c>
      <c r="Z170" s="157">
        <v>881.55</v>
      </c>
      <c r="AA170" s="157">
        <v>0</v>
      </c>
    </row>
    <row r="171" spans="1:27" x14ac:dyDescent="0.2">
      <c r="A171" s="3">
        <f t="shared" si="16"/>
        <v>2009</v>
      </c>
      <c r="B171" s="3" t="str">
        <f t="shared" si="13"/>
        <v>20091</v>
      </c>
      <c r="Q171" s="3">
        <f t="shared" si="17"/>
        <v>2009</v>
      </c>
      <c r="R171" s="3">
        <f t="shared" si="18"/>
        <v>1</v>
      </c>
      <c r="S171" s="3" t="str">
        <f t="shared" si="14"/>
        <v>20091</v>
      </c>
      <c r="T171" s="149">
        <v>71707</v>
      </c>
      <c r="U171" s="48">
        <v>178994.19</v>
      </c>
      <c r="V171" s="3">
        <f t="shared" si="19"/>
        <v>2496.1885171601098</v>
      </c>
      <c r="Z171" s="157">
        <v>1008.15</v>
      </c>
      <c r="AA171" s="157">
        <v>0</v>
      </c>
    </row>
    <row r="172" spans="1:27" x14ac:dyDescent="0.2">
      <c r="A172" s="3">
        <f t="shared" si="16"/>
        <v>2009</v>
      </c>
      <c r="B172" s="3" t="str">
        <f t="shared" si="13"/>
        <v>20092</v>
      </c>
      <c r="Q172" s="3">
        <f t="shared" si="17"/>
        <v>2009</v>
      </c>
      <c r="R172" s="3">
        <f t="shared" si="18"/>
        <v>2</v>
      </c>
      <c r="S172" s="3" t="str">
        <f t="shared" si="14"/>
        <v>20092</v>
      </c>
      <c r="T172" s="149">
        <v>73174</v>
      </c>
      <c r="U172" s="48">
        <v>171116.125</v>
      </c>
      <c r="V172" s="3">
        <f t="shared" si="19"/>
        <v>2338.4825894443384</v>
      </c>
      <c r="Z172" s="157">
        <v>951</v>
      </c>
      <c r="AA172" s="157">
        <v>0</v>
      </c>
    </row>
    <row r="173" spans="1:27" x14ac:dyDescent="0.2">
      <c r="A173" s="3">
        <f t="shared" si="16"/>
        <v>2009</v>
      </c>
      <c r="B173" s="3" t="str">
        <f t="shared" si="13"/>
        <v>20093</v>
      </c>
      <c r="Q173" s="3">
        <f t="shared" si="17"/>
        <v>2009</v>
      </c>
      <c r="R173" s="3">
        <f t="shared" si="18"/>
        <v>3</v>
      </c>
      <c r="S173" s="3" t="str">
        <f t="shared" si="14"/>
        <v>20093</v>
      </c>
      <c r="T173" s="149">
        <v>72386</v>
      </c>
      <c r="U173" s="48">
        <v>139525.07800000001</v>
      </c>
      <c r="V173" s="3">
        <f t="shared" si="19"/>
        <v>1927.5146851601139</v>
      </c>
      <c r="Z173" s="157">
        <v>652.4</v>
      </c>
      <c r="AA173" s="157">
        <v>0</v>
      </c>
    </row>
    <row r="174" spans="1:27" x14ac:dyDescent="0.2">
      <c r="A174" s="3">
        <f t="shared" si="16"/>
        <v>2009</v>
      </c>
      <c r="B174" s="3" t="str">
        <f t="shared" si="13"/>
        <v>20094</v>
      </c>
      <c r="P174" s="48">
        <v>79097</v>
      </c>
      <c r="Q174" s="3">
        <f t="shared" si="17"/>
        <v>2009</v>
      </c>
      <c r="R174" s="3">
        <f t="shared" si="18"/>
        <v>4</v>
      </c>
      <c r="S174" s="3" t="str">
        <f t="shared" si="14"/>
        <v>20094</v>
      </c>
      <c r="T174" s="149">
        <v>76675</v>
      </c>
      <c r="U174" s="97">
        <v>152394.51500000001</v>
      </c>
      <c r="V174" s="3">
        <f t="shared" si="19"/>
        <v>1987.5385066840563</v>
      </c>
      <c r="W174" s="48">
        <v>1920.9659026258898</v>
      </c>
      <c r="Z174" s="157">
        <v>444</v>
      </c>
      <c r="AA174" s="157">
        <v>2</v>
      </c>
    </row>
    <row r="175" spans="1:27" x14ac:dyDescent="0.2">
      <c r="A175" s="3">
        <f t="shared" si="16"/>
        <v>2009</v>
      </c>
      <c r="B175" s="3" t="str">
        <f t="shared" si="13"/>
        <v>20095</v>
      </c>
      <c r="P175" s="48">
        <v>78985</v>
      </c>
      <c r="Q175" s="3">
        <f t="shared" si="17"/>
        <v>2009</v>
      </c>
      <c r="R175" s="3">
        <f t="shared" si="18"/>
        <v>5</v>
      </c>
      <c r="S175" s="3" t="str">
        <f t="shared" si="14"/>
        <v>20095</v>
      </c>
      <c r="T175" s="149">
        <v>78403</v>
      </c>
      <c r="U175" s="97">
        <v>128312.41099999999</v>
      </c>
      <c r="V175" s="3">
        <f t="shared" si="19"/>
        <v>1636.5752713544123</v>
      </c>
      <c r="W175" s="48">
        <v>1579.6547825536493</v>
      </c>
      <c r="Z175" s="157">
        <v>198.7</v>
      </c>
      <c r="AA175" s="157">
        <v>48.2</v>
      </c>
    </row>
    <row r="176" spans="1:27" x14ac:dyDescent="0.2">
      <c r="A176" s="3">
        <f t="shared" si="16"/>
        <v>2009</v>
      </c>
      <c r="B176" s="3" t="str">
        <f t="shared" si="13"/>
        <v>20096</v>
      </c>
      <c r="P176" s="48">
        <v>79202</v>
      </c>
      <c r="Q176" s="3">
        <f t="shared" si="17"/>
        <v>2009</v>
      </c>
      <c r="R176" s="3">
        <f t="shared" si="18"/>
        <v>6</v>
      </c>
      <c r="S176" s="3" t="str">
        <f t="shared" si="14"/>
        <v>20096</v>
      </c>
      <c r="T176" s="149">
        <v>79243</v>
      </c>
      <c r="U176" s="97">
        <v>156878.12400000001</v>
      </c>
      <c r="V176" s="3">
        <f t="shared" si="19"/>
        <v>1979.7095516323209</v>
      </c>
      <c r="W176" s="48">
        <v>1908.6290371455266</v>
      </c>
      <c r="Z176" s="157">
        <v>44</v>
      </c>
      <c r="AA176" s="157">
        <v>168</v>
      </c>
    </row>
    <row r="177" spans="1:27" x14ac:dyDescent="0.2">
      <c r="A177" s="3">
        <f t="shared" si="16"/>
        <v>2009</v>
      </c>
      <c r="B177" s="3" t="str">
        <f t="shared" si="13"/>
        <v>20097</v>
      </c>
      <c r="P177" s="48">
        <v>79307</v>
      </c>
      <c r="Q177" s="3">
        <f t="shared" si="17"/>
        <v>2009</v>
      </c>
      <c r="R177" s="3">
        <f t="shared" si="18"/>
        <v>7</v>
      </c>
      <c r="S177" s="3" t="str">
        <f t="shared" si="14"/>
        <v>20097</v>
      </c>
      <c r="T177" s="149">
        <v>79291</v>
      </c>
      <c r="U177" s="97">
        <v>173581.18799999999</v>
      </c>
      <c r="V177" s="3">
        <f t="shared" si="19"/>
        <v>2189.1663366586372</v>
      </c>
      <c r="W177" s="48">
        <v>2045.3835348708185</v>
      </c>
      <c r="Z177" s="157">
        <v>2.5499999999999998</v>
      </c>
      <c r="AA177" s="157">
        <v>275.7</v>
      </c>
    </row>
    <row r="178" spans="1:27" x14ac:dyDescent="0.2">
      <c r="A178" s="3">
        <f t="shared" si="16"/>
        <v>2009</v>
      </c>
      <c r="B178" s="3" t="str">
        <f t="shared" si="13"/>
        <v>20098</v>
      </c>
      <c r="P178" s="48">
        <v>79430</v>
      </c>
      <c r="Q178" s="3">
        <f t="shared" si="17"/>
        <v>2009</v>
      </c>
      <c r="R178" s="3">
        <f t="shared" si="18"/>
        <v>8</v>
      </c>
      <c r="S178" s="3" t="str">
        <f t="shared" si="14"/>
        <v>20098</v>
      </c>
      <c r="T178" s="149">
        <v>79482</v>
      </c>
      <c r="U178" s="97">
        <v>158548.47500000001</v>
      </c>
      <c r="V178" s="3">
        <f t="shared" si="19"/>
        <v>1994.7720867617827</v>
      </c>
      <c r="W178" s="48">
        <v>1952.3080574090395</v>
      </c>
      <c r="Z178" s="157">
        <v>2</v>
      </c>
      <c r="AA178" s="157">
        <v>248</v>
      </c>
    </row>
    <row r="179" spans="1:27" x14ac:dyDescent="0.2">
      <c r="A179" s="3">
        <f t="shared" si="16"/>
        <v>2009</v>
      </c>
      <c r="B179" s="3" t="str">
        <f t="shared" si="13"/>
        <v>20099</v>
      </c>
      <c r="P179" s="48">
        <v>79562</v>
      </c>
      <c r="Q179" s="3">
        <f t="shared" si="17"/>
        <v>2009</v>
      </c>
      <c r="R179" s="3">
        <f t="shared" si="18"/>
        <v>9</v>
      </c>
      <c r="S179" s="3" t="str">
        <f t="shared" si="14"/>
        <v>20099</v>
      </c>
      <c r="T179" s="149">
        <v>79637</v>
      </c>
      <c r="U179" s="97">
        <v>159256.44</v>
      </c>
      <c r="V179" s="3">
        <f t="shared" si="19"/>
        <v>1999.7794994788856</v>
      </c>
      <c r="W179" s="48">
        <v>1968.0360724969205</v>
      </c>
      <c r="Z179" s="157">
        <v>3.9</v>
      </c>
      <c r="AA179" s="157">
        <v>210.15</v>
      </c>
    </row>
    <row r="180" spans="1:27" x14ac:dyDescent="0.2">
      <c r="A180" s="3">
        <f t="shared" si="16"/>
        <v>2009</v>
      </c>
      <c r="B180" s="3" t="str">
        <f t="shared" si="13"/>
        <v>200910</v>
      </c>
      <c r="P180" s="48">
        <v>79868</v>
      </c>
      <c r="Q180" s="3">
        <f t="shared" si="17"/>
        <v>2009</v>
      </c>
      <c r="R180" s="3">
        <f t="shared" si="18"/>
        <v>10</v>
      </c>
      <c r="S180" s="3" t="str">
        <f t="shared" si="14"/>
        <v>200910</v>
      </c>
      <c r="T180" s="149">
        <v>79948</v>
      </c>
      <c r="U180" s="97">
        <v>141200.13500000001</v>
      </c>
      <c r="V180" s="3">
        <f t="shared" si="19"/>
        <v>1766.1496847951171</v>
      </c>
      <c r="W180" s="48">
        <v>1713.6767917063153</v>
      </c>
      <c r="Z180" s="157">
        <v>159</v>
      </c>
      <c r="AA180" s="157">
        <v>77.050000000000011</v>
      </c>
    </row>
    <row r="181" spans="1:27" x14ac:dyDescent="0.2">
      <c r="A181" s="3">
        <f t="shared" si="16"/>
        <v>2009</v>
      </c>
      <c r="B181" s="3" t="str">
        <f t="shared" si="13"/>
        <v>200911</v>
      </c>
      <c r="P181" s="48">
        <v>80169</v>
      </c>
      <c r="Q181" s="3">
        <f t="shared" si="17"/>
        <v>2009</v>
      </c>
      <c r="R181" s="3">
        <f t="shared" si="18"/>
        <v>11</v>
      </c>
      <c r="S181" s="3" t="str">
        <f t="shared" si="14"/>
        <v>200911</v>
      </c>
      <c r="T181" s="149">
        <v>79842</v>
      </c>
      <c r="U181" s="97">
        <v>121717.78</v>
      </c>
      <c r="V181" s="3">
        <f t="shared" si="19"/>
        <v>1524.4831041306581</v>
      </c>
      <c r="W181" s="48">
        <v>1580.6903291796079</v>
      </c>
      <c r="Z181" s="157">
        <v>399.8</v>
      </c>
      <c r="AA181" s="157">
        <v>6</v>
      </c>
    </row>
    <row r="182" spans="1:27" x14ac:dyDescent="0.2">
      <c r="A182" s="3">
        <f t="shared" si="16"/>
        <v>2009</v>
      </c>
      <c r="B182" s="3" t="str">
        <f t="shared" si="13"/>
        <v>200912</v>
      </c>
      <c r="P182" s="48">
        <v>80285</v>
      </c>
      <c r="Q182" s="3">
        <f t="shared" si="17"/>
        <v>2009</v>
      </c>
      <c r="R182" s="3">
        <f t="shared" si="18"/>
        <v>12</v>
      </c>
      <c r="S182" s="3" t="str">
        <f t="shared" si="14"/>
        <v>200912</v>
      </c>
      <c r="T182" s="149">
        <v>80533</v>
      </c>
      <c r="U182" s="97">
        <v>160456.62299999999</v>
      </c>
      <c r="V182" s="3">
        <f t="shared" si="19"/>
        <v>1992.4332012963628</v>
      </c>
      <c r="W182" s="48">
        <v>1959.1157625957526</v>
      </c>
      <c r="Z182" s="157">
        <v>718</v>
      </c>
      <c r="AA182" s="157">
        <v>1</v>
      </c>
    </row>
    <row r="183" spans="1:27" x14ac:dyDescent="0.2">
      <c r="A183" s="3">
        <f t="shared" si="16"/>
        <v>2010</v>
      </c>
      <c r="B183" s="3" t="str">
        <f t="shared" si="13"/>
        <v>20101</v>
      </c>
      <c r="P183" s="48">
        <v>80038</v>
      </c>
      <c r="Q183" s="3">
        <f t="shared" si="17"/>
        <v>2010</v>
      </c>
      <c r="R183" s="3">
        <f t="shared" si="18"/>
        <v>1</v>
      </c>
      <c r="S183" s="3" t="str">
        <f t="shared" si="14"/>
        <v>20101</v>
      </c>
      <c r="T183" s="48">
        <v>80420</v>
      </c>
      <c r="U183" s="125">
        <v>190953.057</v>
      </c>
      <c r="V183" s="3">
        <f t="shared" si="19"/>
        <v>2374.4473638398408</v>
      </c>
      <c r="W183" s="48">
        <v>2390.3780579224867</v>
      </c>
      <c r="Z183" s="157">
        <v>1096.8000000000002</v>
      </c>
      <c r="AA183" s="157">
        <v>0</v>
      </c>
    </row>
    <row r="184" spans="1:27" x14ac:dyDescent="0.2">
      <c r="A184" s="3">
        <f t="shared" si="16"/>
        <v>2010</v>
      </c>
      <c r="B184" s="3" t="str">
        <f t="shared" si="13"/>
        <v>20102</v>
      </c>
      <c r="P184" s="48">
        <v>79836</v>
      </c>
      <c r="Q184" s="3">
        <f t="shared" si="17"/>
        <v>2010</v>
      </c>
      <c r="R184" s="3">
        <f t="shared" si="18"/>
        <v>2</v>
      </c>
      <c r="S184" s="3" t="str">
        <f t="shared" si="14"/>
        <v>20102</v>
      </c>
      <c r="T184" s="48">
        <v>79727</v>
      </c>
      <c r="U184" s="125">
        <v>171830.005</v>
      </c>
      <c r="V184" s="3">
        <f t="shared" si="19"/>
        <v>2155.2297841383725</v>
      </c>
      <c r="W184" s="48">
        <v>2148.869557593066</v>
      </c>
      <c r="Z184" s="157">
        <v>990</v>
      </c>
      <c r="AA184" s="157">
        <v>0</v>
      </c>
    </row>
    <row r="185" spans="1:27" x14ac:dyDescent="0.2">
      <c r="A185" s="3">
        <f t="shared" si="16"/>
        <v>2010</v>
      </c>
      <c r="B185" s="3" t="str">
        <f t="shared" si="13"/>
        <v>20103</v>
      </c>
      <c r="P185" s="48">
        <v>79994</v>
      </c>
      <c r="Q185" s="3">
        <f t="shared" si="17"/>
        <v>2010</v>
      </c>
      <c r="R185" s="3">
        <f t="shared" si="18"/>
        <v>3</v>
      </c>
      <c r="S185" s="3" t="str">
        <f t="shared" si="14"/>
        <v>20103</v>
      </c>
      <c r="T185" s="48">
        <v>80157</v>
      </c>
      <c r="U185" s="125">
        <v>163441.152</v>
      </c>
      <c r="V185" s="3">
        <f t="shared" si="19"/>
        <v>2039.0128373067853</v>
      </c>
      <c r="W185" s="48">
        <v>2038.1212090906815</v>
      </c>
      <c r="Z185" s="157">
        <v>891</v>
      </c>
      <c r="AA185" s="157">
        <v>0</v>
      </c>
    </row>
    <row r="186" spans="1:27" x14ac:dyDescent="0.2">
      <c r="A186" s="3">
        <f t="shared" si="16"/>
        <v>2010</v>
      </c>
      <c r="B186" s="3" t="str">
        <f t="shared" si="13"/>
        <v>20104</v>
      </c>
      <c r="P186" s="48">
        <v>79946</v>
      </c>
      <c r="Q186" s="3">
        <f t="shared" si="17"/>
        <v>2010</v>
      </c>
      <c r="R186" s="3">
        <f t="shared" si="18"/>
        <v>4</v>
      </c>
      <c r="S186" s="3" t="str">
        <f t="shared" si="14"/>
        <v>20104</v>
      </c>
      <c r="T186" s="48">
        <v>80098</v>
      </c>
      <c r="U186" s="125">
        <v>139441.84899999999</v>
      </c>
      <c r="V186" s="3">
        <f t="shared" si="19"/>
        <v>1740.8905216110263</v>
      </c>
      <c r="W186" s="48">
        <v>1740.2839541690641</v>
      </c>
      <c r="Z186" s="157">
        <v>365.6</v>
      </c>
      <c r="AA186" s="157">
        <v>24.8</v>
      </c>
    </row>
    <row r="187" spans="1:27" x14ac:dyDescent="0.2">
      <c r="A187" s="3">
        <f t="shared" si="16"/>
        <v>2010</v>
      </c>
      <c r="B187" s="3" t="str">
        <f t="shared" si="13"/>
        <v>20105</v>
      </c>
      <c r="P187" s="48">
        <v>80132</v>
      </c>
      <c r="Q187" s="3">
        <f t="shared" si="17"/>
        <v>2010</v>
      </c>
      <c r="R187" s="3">
        <f t="shared" si="18"/>
        <v>5</v>
      </c>
      <c r="S187" s="3" t="str">
        <f t="shared" si="14"/>
        <v>20105</v>
      </c>
      <c r="T187" s="48">
        <v>79959</v>
      </c>
      <c r="U187" s="125">
        <v>128450.00900000001</v>
      </c>
      <c r="V187" s="3">
        <f t="shared" si="19"/>
        <v>1606.4484173138733</v>
      </c>
      <c r="W187" s="48">
        <v>1612.9658438576348</v>
      </c>
      <c r="Z187" s="157">
        <v>167.25</v>
      </c>
      <c r="AA187" s="157">
        <v>46.900000000000006</v>
      </c>
    </row>
    <row r="188" spans="1:27" x14ac:dyDescent="0.2">
      <c r="A188" s="3">
        <f t="shared" si="16"/>
        <v>2010</v>
      </c>
      <c r="B188" s="3" t="str">
        <f t="shared" si="13"/>
        <v>20106</v>
      </c>
      <c r="P188" s="48">
        <v>80120</v>
      </c>
      <c r="Q188" s="3">
        <f t="shared" si="17"/>
        <v>2010</v>
      </c>
      <c r="R188" s="3">
        <f t="shared" si="18"/>
        <v>6</v>
      </c>
      <c r="S188" s="3" t="str">
        <f t="shared" si="14"/>
        <v>20106</v>
      </c>
      <c r="T188" s="48">
        <v>80228</v>
      </c>
      <c r="U188" s="125">
        <v>161617.36600000001</v>
      </c>
      <c r="V188" s="3">
        <f t="shared" si="19"/>
        <v>2014.4758189160891</v>
      </c>
      <c r="W188" s="48">
        <v>2013.3812031952073</v>
      </c>
      <c r="Z188" s="157">
        <v>35.5</v>
      </c>
      <c r="AA188" s="157">
        <v>241.10000000000002</v>
      </c>
    </row>
    <row r="189" spans="1:27" x14ac:dyDescent="0.2">
      <c r="A189" s="3">
        <f t="shared" si="16"/>
        <v>2010</v>
      </c>
      <c r="B189" s="3" t="str">
        <f t="shared" si="13"/>
        <v>20107</v>
      </c>
      <c r="P189" s="48">
        <v>80143</v>
      </c>
      <c r="Q189" s="3">
        <f t="shared" si="17"/>
        <v>2010</v>
      </c>
      <c r="R189" s="3">
        <f t="shared" si="18"/>
        <v>7</v>
      </c>
      <c r="S189" s="3" t="str">
        <f t="shared" si="14"/>
        <v>20107</v>
      </c>
      <c r="T189" s="48">
        <v>80239</v>
      </c>
      <c r="U189" s="125">
        <v>180779.85200000001</v>
      </c>
      <c r="V189" s="3">
        <f t="shared" si="19"/>
        <v>2253.0172609329629</v>
      </c>
      <c r="W189" s="48">
        <v>2255.269256204534</v>
      </c>
      <c r="Z189" s="157">
        <v>0</v>
      </c>
      <c r="AA189" s="157">
        <v>381.4</v>
      </c>
    </row>
    <row r="190" spans="1:27" x14ac:dyDescent="0.2">
      <c r="A190" s="3">
        <f t="shared" si="16"/>
        <v>2010</v>
      </c>
      <c r="B190" s="3" t="str">
        <f t="shared" si="13"/>
        <v>20108</v>
      </c>
      <c r="P190" s="48">
        <v>80608</v>
      </c>
      <c r="Q190" s="3">
        <f t="shared" si="17"/>
        <v>2010</v>
      </c>
      <c r="R190" s="3">
        <f t="shared" si="18"/>
        <v>8</v>
      </c>
      <c r="S190" s="3" t="str">
        <f t="shared" si="14"/>
        <v>20108</v>
      </c>
      <c r="T190" s="48">
        <v>80612</v>
      </c>
      <c r="U190" s="125">
        <v>188850.73199999999</v>
      </c>
      <c r="V190" s="3">
        <f t="shared" si="19"/>
        <v>2342.7124001389366</v>
      </c>
      <c r="W190" s="48">
        <v>2365.1964817387852</v>
      </c>
      <c r="Z190" s="157">
        <v>0</v>
      </c>
      <c r="AA190" s="157">
        <v>435.95000000000005</v>
      </c>
    </row>
    <row r="191" spans="1:27" x14ac:dyDescent="0.2">
      <c r="A191" s="3">
        <f t="shared" si="16"/>
        <v>2010</v>
      </c>
      <c r="B191" s="3" t="str">
        <f t="shared" si="13"/>
        <v>20109</v>
      </c>
      <c r="P191" s="48">
        <v>81295</v>
      </c>
      <c r="Q191" s="3">
        <f t="shared" si="17"/>
        <v>2010</v>
      </c>
      <c r="R191" s="3">
        <f t="shared" si="18"/>
        <v>9</v>
      </c>
      <c r="S191" s="3" t="str">
        <f t="shared" si="14"/>
        <v>20109</v>
      </c>
      <c r="T191" s="48">
        <v>81508</v>
      </c>
      <c r="U191" s="125">
        <v>183755.274</v>
      </c>
      <c r="V191" s="3">
        <f t="shared" si="19"/>
        <v>2254.4446434705796</v>
      </c>
      <c r="W191" s="48">
        <v>2251.1924964634973</v>
      </c>
      <c r="Z191" s="157">
        <v>2.9</v>
      </c>
      <c r="AA191" s="157">
        <v>327.5</v>
      </c>
    </row>
    <row r="192" spans="1:27" x14ac:dyDescent="0.2">
      <c r="A192" s="3">
        <f t="shared" si="16"/>
        <v>2010</v>
      </c>
      <c r="B192" s="3" t="str">
        <f t="shared" ref="B192:B255" si="20">S192</f>
        <v>201010</v>
      </c>
      <c r="P192" s="48">
        <v>81322</v>
      </c>
      <c r="Q192" s="3">
        <f t="shared" si="17"/>
        <v>2010</v>
      </c>
      <c r="R192" s="3">
        <f t="shared" si="18"/>
        <v>10</v>
      </c>
      <c r="S192" s="3" t="str">
        <f t="shared" si="14"/>
        <v>201010</v>
      </c>
      <c r="T192" s="48">
        <v>81462</v>
      </c>
      <c r="U192" s="125">
        <v>148795.97700000001</v>
      </c>
      <c r="V192" s="3">
        <f t="shared" si="19"/>
        <v>1826.5691610812405</v>
      </c>
      <c r="W192" s="48">
        <v>1817.4101473156097</v>
      </c>
      <c r="Z192" s="157">
        <v>100.1</v>
      </c>
      <c r="AA192" s="157">
        <v>119.2</v>
      </c>
    </row>
    <row r="193" spans="1:27" x14ac:dyDescent="0.2">
      <c r="A193" s="3">
        <f t="shared" si="16"/>
        <v>2010</v>
      </c>
      <c r="B193" s="3" t="str">
        <f t="shared" si="20"/>
        <v>201011</v>
      </c>
      <c r="P193" s="48">
        <v>81385</v>
      </c>
      <c r="Q193" s="3">
        <f t="shared" si="17"/>
        <v>2010</v>
      </c>
      <c r="R193" s="3">
        <f t="shared" si="18"/>
        <v>11</v>
      </c>
      <c r="S193" s="3" t="str">
        <f t="shared" si="14"/>
        <v>201011</v>
      </c>
      <c r="T193" s="48">
        <v>81406</v>
      </c>
      <c r="U193" s="125">
        <v>131924.22099999999</v>
      </c>
      <c r="V193" s="3">
        <f t="shared" si="19"/>
        <v>1620.5712232513574</v>
      </c>
      <c r="W193" s="48">
        <v>1624.4178042636847</v>
      </c>
      <c r="Z193" s="157">
        <v>321</v>
      </c>
      <c r="AA193" s="157">
        <v>10</v>
      </c>
    </row>
    <row r="194" spans="1:27" x14ac:dyDescent="0.2">
      <c r="A194" s="3">
        <f t="shared" si="16"/>
        <v>2010</v>
      </c>
      <c r="B194" s="3" t="str">
        <f t="shared" si="20"/>
        <v>201012</v>
      </c>
      <c r="P194" s="48">
        <v>81489</v>
      </c>
      <c r="Q194" s="3">
        <f t="shared" si="17"/>
        <v>2010</v>
      </c>
      <c r="R194" s="3">
        <f t="shared" si="18"/>
        <v>12</v>
      </c>
      <c r="S194" s="3" t="str">
        <f t="shared" si="14"/>
        <v>201012</v>
      </c>
      <c r="T194" s="48">
        <v>80674</v>
      </c>
      <c r="U194" s="125">
        <v>169538.06200000001</v>
      </c>
      <c r="V194" s="3">
        <f t="shared" si="19"/>
        <v>2101.5204650816868</v>
      </c>
      <c r="W194" s="48">
        <v>2107.8948815177509</v>
      </c>
      <c r="Z194" s="157">
        <v>822.75</v>
      </c>
      <c r="AA194" s="157">
        <v>0</v>
      </c>
    </row>
    <row r="195" spans="1:27" x14ac:dyDescent="0.2">
      <c r="A195" s="3">
        <f t="shared" si="16"/>
        <v>2011</v>
      </c>
      <c r="B195" s="3" t="str">
        <f t="shared" si="20"/>
        <v>20111</v>
      </c>
      <c r="P195" s="48">
        <v>81598</v>
      </c>
      <c r="Q195" s="3">
        <f t="shared" si="17"/>
        <v>2011</v>
      </c>
      <c r="R195" s="3">
        <f t="shared" si="18"/>
        <v>1</v>
      </c>
      <c r="S195" s="3" t="str">
        <f t="shared" si="14"/>
        <v>20111</v>
      </c>
      <c r="T195" s="48">
        <v>81728</v>
      </c>
      <c r="U195" s="125">
        <v>212890.459</v>
      </c>
      <c r="V195" s="3">
        <f t="shared" si="19"/>
        <v>2604.8656396828505</v>
      </c>
      <c r="W195" s="48">
        <v>2535.0753694943501</v>
      </c>
      <c r="Z195" s="157">
        <v>1213.5999999999999</v>
      </c>
      <c r="AA195" s="157">
        <v>0</v>
      </c>
    </row>
    <row r="196" spans="1:27" x14ac:dyDescent="0.2">
      <c r="A196" s="3">
        <f t="shared" si="16"/>
        <v>2011</v>
      </c>
      <c r="B196" s="3" t="str">
        <f t="shared" si="20"/>
        <v>20112</v>
      </c>
      <c r="P196" s="48">
        <v>81446</v>
      </c>
      <c r="Q196" s="3">
        <f t="shared" si="17"/>
        <v>2011</v>
      </c>
      <c r="R196" s="3">
        <f t="shared" si="18"/>
        <v>2</v>
      </c>
      <c r="S196" s="3" t="str">
        <f t="shared" ref="S196:S259" si="21">Q196&amp;R196</f>
        <v>20112</v>
      </c>
      <c r="T196" s="48">
        <v>78541</v>
      </c>
      <c r="U196" s="91">
        <v>171205.095</v>
      </c>
      <c r="V196" s="3">
        <f t="shared" si="19"/>
        <v>2179.81812047211</v>
      </c>
      <c r="W196" s="48">
        <v>2173.2836971735874</v>
      </c>
      <c r="Z196" s="157">
        <v>949.84999999999991</v>
      </c>
      <c r="AA196" s="157">
        <v>0</v>
      </c>
    </row>
    <row r="197" spans="1:27" x14ac:dyDescent="0.2">
      <c r="A197" s="3">
        <f t="shared" si="16"/>
        <v>2011</v>
      </c>
      <c r="B197" s="3" t="str">
        <f t="shared" si="20"/>
        <v>20113</v>
      </c>
      <c r="P197" s="48">
        <v>81428</v>
      </c>
      <c r="Q197" s="3">
        <f t="shared" si="17"/>
        <v>2011</v>
      </c>
      <c r="R197" s="3">
        <f t="shared" si="18"/>
        <v>3</v>
      </c>
      <c r="S197" s="3" t="str">
        <f t="shared" si="21"/>
        <v>20113</v>
      </c>
      <c r="T197" s="48">
        <v>81440</v>
      </c>
      <c r="U197" s="91">
        <v>160043</v>
      </c>
      <c r="V197" s="3">
        <f t="shared" si="19"/>
        <v>1965.1645383104126</v>
      </c>
      <c r="W197" s="48">
        <v>1948.6506607063909</v>
      </c>
      <c r="Z197" s="157">
        <v>643.70000000000005</v>
      </c>
      <c r="AA197" s="157">
        <v>1.1499999999999999</v>
      </c>
    </row>
    <row r="198" spans="1:27" x14ac:dyDescent="0.2">
      <c r="A198" s="3">
        <f t="shared" si="16"/>
        <v>2011</v>
      </c>
      <c r="B198" s="3" t="str">
        <f t="shared" si="20"/>
        <v>20114</v>
      </c>
      <c r="P198" s="48">
        <v>81434</v>
      </c>
      <c r="Q198" s="3">
        <f t="shared" si="17"/>
        <v>2011</v>
      </c>
      <c r="R198" s="3">
        <f t="shared" si="18"/>
        <v>4</v>
      </c>
      <c r="S198" s="3" t="str">
        <f t="shared" si="21"/>
        <v>20114</v>
      </c>
      <c r="W198" s="48">
        <v>1800.0101063437874</v>
      </c>
      <c r="Z198" s="157">
        <v>443.45</v>
      </c>
      <c r="AA198" s="157">
        <v>12.65</v>
      </c>
    </row>
    <row r="199" spans="1:27" x14ac:dyDescent="0.2">
      <c r="A199" s="3">
        <f t="shared" si="16"/>
        <v>2011</v>
      </c>
      <c r="B199" s="3" t="str">
        <f t="shared" si="20"/>
        <v>20115</v>
      </c>
      <c r="P199" s="48">
        <v>81484</v>
      </c>
      <c r="Q199" s="3">
        <f t="shared" si="17"/>
        <v>2011</v>
      </c>
      <c r="R199" s="3">
        <f t="shared" si="18"/>
        <v>5</v>
      </c>
      <c r="S199" s="3" t="str">
        <f t="shared" si="21"/>
        <v>20115</v>
      </c>
      <c r="W199" s="48">
        <v>1736.1443964459279</v>
      </c>
      <c r="Z199" s="157">
        <v>195.89999999999998</v>
      </c>
      <c r="AA199" s="157">
        <v>43.5</v>
      </c>
    </row>
    <row r="200" spans="1:27" x14ac:dyDescent="0.2">
      <c r="A200" s="3">
        <f t="shared" si="16"/>
        <v>2011</v>
      </c>
      <c r="B200" s="3" t="str">
        <f t="shared" si="20"/>
        <v>20116</v>
      </c>
      <c r="P200" s="48">
        <v>81495</v>
      </c>
      <c r="Q200" s="3">
        <f t="shared" si="17"/>
        <v>2011</v>
      </c>
      <c r="R200" s="3">
        <f t="shared" si="18"/>
        <v>6</v>
      </c>
      <c r="S200" s="3" t="str">
        <f t="shared" si="21"/>
        <v>20116</v>
      </c>
      <c r="W200" s="48">
        <v>2076.8936499171732</v>
      </c>
      <c r="Z200" s="157">
        <v>53.85</v>
      </c>
      <c r="AA200" s="157">
        <v>224.7</v>
      </c>
    </row>
    <row r="201" spans="1:27" x14ac:dyDescent="0.2">
      <c r="A201" s="3">
        <f t="shared" si="16"/>
        <v>2011</v>
      </c>
      <c r="B201" s="3" t="str">
        <f t="shared" si="20"/>
        <v>20117</v>
      </c>
      <c r="P201" s="48">
        <v>81527</v>
      </c>
      <c r="Q201" s="3">
        <f t="shared" si="17"/>
        <v>2011</v>
      </c>
      <c r="R201" s="3">
        <f t="shared" si="18"/>
        <v>7</v>
      </c>
      <c r="S201" s="3" t="str">
        <f t="shared" si="21"/>
        <v>20117</v>
      </c>
      <c r="W201" s="48">
        <v>2199.0103156009668</v>
      </c>
      <c r="Z201" s="157">
        <v>0</v>
      </c>
      <c r="AA201" s="157">
        <v>307.14999999999998</v>
      </c>
    </row>
    <row r="202" spans="1:27" x14ac:dyDescent="0.2">
      <c r="A202" s="3">
        <f t="shared" si="16"/>
        <v>2011</v>
      </c>
      <c r="B202" s="3" t="str">
        <f t="shared" si="20"/>
        <v>20118</v>
      </c>
      <c r="P202" s="48">
        <v>81552</v>
      </c>
      <c r="Q202" s="3">
        <f t="shared" si="17"/>
        <v>2011</v>
      </c>
      <c r="R202" s="3">
        <f t="shared" si="18"/>
        <v>8</v>
      </c>
      <c r="S202" s="3" t="str">
        <f t="shared" si="21"/>
        <v>20118</v>
      </c>
      <c r="W202" s="48">
        <v>2451.6411614675299</v>
      </c>
      <c r="Z202" s="157">
        <v>0</v>
      </c>
      <c r="AA202" s="157">
        <v>427.1</v>
      </c>
    </row>
    <row r="203" spans="1:27" x14ac:dyDescent="0.2">
      <c r="A203" s="3">
        <f t="shared" si="16"/>
        <v>2011</v>
      </c>
      <c r="B203" s="3" t="str">
        <f t="shared" si="20"/>
        <v>20119</v>
      </c>
      <c r="P203" s="48">
        <v>81508</v>
      </c>
      <c r="Q203" s="3">
        <f t="shared" si="17"/>
        <v>2011</v>
      </c>
      <c r="R203" s="3">
        <f t="shared" si="18"/>
        <v>9</v>
      </c>
      <c r="S203" s="3" t="str">
        <f t="shared" si="21"/>
        <v>20119</v>
      </c>
      <c r="W203" s="48">
        <v>2236.2306276684494</v>
      </c>
      <c r="Z203" s="157">
        <v>27.9</v>
      </c>
      <c r="AA203" s="157">
        <v>254.25</v>
      </c>
    </row>
    <row r="204" spans="1:27" x14ac:dyDescent="0.2">
      <c r="A204" s="3">
        <f t="shared" si="16"/>
        <v>2011</v>
      </c>
      <c r="B204" s="3" t="str">
        <f t="shared" si="20"/>
        <v>201110</v>
      </c>
      <c r="P204" s="48">
        <v>81465</v>
      </c>
      <c r="Q204" s="3">
        <f t="shared" si="17"/>
        <v>2011</v>
      </c>
      <c r="R204" s="3">
        <f t="shared" si="18"/>
        <v>10</v>
      </c>
      <c r="S204" s="3" t="str">
        <f t="shared" si="21"/>
        <v>201110</v>
      </c>
      <c r="W204" s="48">
        <v>1794.2484993555515</v>
      </c>
      <c r="Z204" s="157">
        <v>155.5</v>
      </c>
      <c r="AA204" s="157">
        <v>39.65</v>
      </c>
    </row>
    <row r="205" spans="1:27" x14ac:dyDescent="0.2">
      <c r="A205" s="3">
        <f t="shared" si="16"/>
        <v>2011</v>
      </c>
      <c r="B205" s="3" t="str">
        <f t="shared" si="20"/>
        <v>201111</v>
      </c>
      <c r="P205" s="48">
        <v>81246</v>
      </c>
      <c r="Q205" s="3">
        <f t="shared" si="17"/>
        <v>2011</v>
      </c>
      <c r="R205" s="3">
        <f t="shared" si="18"/>
        <v>11</v>
      </c>
      <c r="S205" s="3" t="str">
        <f t="shared" si="21"/>
        <v>201111</v>
      </c>
      <c r="W205" s="48">
        <v>1621.891305418113</v>
      </c>
      <c r="Z205" s="157">
        <v>378.85</v>
      </c>
      <c r="AA205" s="157">
        <v>2.0500000000000003</v>
      </c>
    </row>
    <row r="206" spans="1:27" x14ac:dyDescent="0.2">
      <c r="A206" s="3">
        <f t="shared" si="16"/>
        <v>2011</v>
      </c>
      <c r="B206" s="3" t="str">
        <f t="shared" si="20"/>
        <v>201112</v>
      </c>
      <c r="P206" s="48">
        <v>81307</v>
      </c>
      <c r="Q206" s="3">
        <f t="shared" si="17"/>
        <v>2011</v>
      </c>
      <c r="R206" s="3">
        <f t="shared" si="18"/>
        <v>12</v>
      </c>
      <c r="S206" s="3" t="str">
        <f t="shared" si="21"/>
        <v>201112</v>
      </c>
      <c r="W206" s="48">
        <v>1909.6122351089082</v>
      </c>
      <c r="Z206" s="157">
        <v>592.15</v>
      </c>
      <c r="AA206" s="157">
        <v>0.55000000000000004</v>
      </c>
    </row>
    <row r="207" spans="1:27" x14ac:dyDescent="0.2">
      <c r="A207" s="3">
        <f t="shared" si="16"/>
        <v>2012</v>
      </c>
      <c r="B207" s="3" t="str">
        <f t="shared" si="20"/>
        <v>20121</v>
      </c>
      <c r="P207" s="48">
        <v>81362</v>
      </c>
      <c r="Q207" s="3">
        <f t="shared" si="17"/>
        <v>2012</v>
      </c>
      <c r="R207" s="3">
        <f t="shared" si="18"/>
        <v>1</v>
      </c>
      <c r="S207" s="3" t="str">
        <f t="shared" si="21"/>
        <v>20121</v>
      </c>
      <c r="W207" s="48">
        <v>2195.8402079594898</v>
      </c>
      <c r="Z207" s="157">
        <v>867.75</v>
      </c>
      <c r="AA207" s="157">
        <v>0</v>
      </c>
    </row>
    <row r="208" spans="1:27" x14ac:dyDescent="0.2">
      <c r="A208" s="3">
        <f t="shared" si="16"/>
        <v>2012</v>
      </c>
      <c r="B208" s="3" t="str">
        <f t="shared" si="20"/>
        <v>20122</v>
      </c>
      <c r="P208" s="48">
        <v>81025</v>
      </c>
      <c r="Q208" s="3">
        <f t="shared" si="17"/>
        <v>2012</v>
      </c>
      <c r="R208" s="3">
        <f t="shared" si="18"/>
        <v>2</v>
      </c>
      <c r="S208" s="3" t="str">
        <f t="shared" si="21"/>
        <v>20122</v>
      </c>
      <c r="W208" s="48">
        <v>2014.1410552298673</v>
      </c>
      <c r="Z208" s="157">
        <v>777.09999999999991</v>
      </c>
      <c r="AA208" s="157">
        <v>0</v>
      </c>
    </row>
    <row r="209" spans="1:27" x14ac:dyDescent="0.2">
      <c r="A209" s="3">
        <f t="shared" si="16"/>
        <v>2012</v>
      </c>
      <c r="B209" s="3" t="str">
        <f t="shared" si="20"/>
        <v>20123</v>
      </c>
      <c r="P209" s="48">
        <v>79686</v>
      </c>
      <c r="Q209" s="3">
        <f t="shared" si="17"/>
        <v>2012</v>
      </c>
      <c r="R209" s="3">
        <f t="shared" si="18"/>
        <v>3</v>
      </c>
      <c r="S209" s="3" t="str">
        <f t="shared" si="21"/>
        <v>20123</v>
      </c>
      <c r="W209" s="48">
        <v>1868.278718971965</v>
      </c>
      <c r="Z209" s="157">
        <v>558.75</v>
      </c>
      <c r="AA209" s="157">
        <v>9.4499999999999993</v>
      </c>
    </row>
    <row r="210" spans="1:27" x14ac:dyDescent="0.2">
      <c r="A210" s="3">
        <f t="shared" si="16"/>
        <v>2012</v>
      </c>
      <c r="B210" s="3" t="str">
        <f t="shared" si="20"/>
        <v>20124</v>
      </c>
      <c r="Q210" s="3">
        <f t="shared" si="17"/>
        <v>2012</v>
      </c>
      <c r="R210" s="3">
        <f t="shared" si="18"/>
        <v>4</v>
      </c>
      <c r="S210" s="3" t="str">
        <f t="shared" si="21"/>
        <v>20124</v>
      </c>
      <c r="W210" s="3">
        <v>1703</v>
      </c>
      <c r="Z210" s="157">
        <v>250</v>
      </c>
      <c r="AA210" s="157">
        <v>31</v>
      </c>
    </row>
    <row r="211" spans="1:27" x14ac:dyDescent="0.2">
      <c r="A211" s="3">
        <f t="shared" si="16"/>
        <v>2012</v>
      </c>
      <c r="B211" s="3" t="str">
        <f t="shared" si="20"/>
        <v>20125</v>
      </c>
      <c r="Q211" s="3">
        <f t="shared" si="17"/>
        <v>2012</v>
      </c>
      <c r="R211" s="3">
        <f t="shared" si="18"/>
        <v>5</v>
      </c>
      <c r="S211" s="3" t="str">
        <f t="shared" si="21"/>
        <v>20125</v>
      </c>
      <c r="Z211" s="103">
        <v>186.45</v>
      </c>
      <c r="AA211" s="103">
        <v>47.05</v>
      </c>
    </row>
    <row r="212" spans="1:27" x14ac:dyDescent="0.2">
      <c r="A212" s="3">
        <f t="shared" si="16"/>
        <v>2012</v>
      </c>
      <c r="B212" s="3" t="str">
        <f t="shared" si="20"/>
        <v>20126</v>
      </c>
      <c r="Q212" s="3">
        <f t="shared" si="17"/>
        <v>2012</v>
      </c>
      <c r="R212" s="3">
        <f t="shared" si="18"/>
        <v>6</v>
      </c>
      <c r="S212" s="3" t="str">
        <f t="shared" si="21"/>
        <v>20126</v>
      </c>
      <c r="Z212" s="103">
        <v>49</v>
      </c>
      <c r="AA212" s="103">
        <v>171.1</v>
      </c>
    </row>
    <row r="213" spans="1:27" x14ac:dyDescent="0.2">
      <c r="A213" s="3">
        <f t="shared" si="16"/>
        <v>2012</v>
      </c>
      <c r="B213" s="3" t="str">
        <f t="shared" si="20"/>
        <v>20127</v>
      </c>
      <c r="Q213" s="3">
        <f t="shared" si="17"/>
        <v>2012</v>
      </c>
      <c r="R213" s="3">
        <f t="shared" si="18"/>
        <v>7</v>
      </c>
      <c r="S213" s="3" t="str">
        <f t="shared" si="21"/>
        <v>20127</v>
      </c>
      <c r="Z213" s="103">
        <v>1.55</v>
      </c>
      <c r="AA213" s="103">
        <v>324.8</v>
      </c>
    </row>
    <row r="214" spans="1:27" x14ac:dyDescent="0.2">
      <c r="A214" s="3">
        <f t="shared" si="16"/>
        <v>2012</v>
      </c>
      <c r="B214" s="3" t="str">
        <f t="shared" si="20"/>
        <v>20128</v>
      </c>
      <c r="Q214" s="3">
        <f t="shared" si="17"/>
        <v>2012</v>
      </c>
      <c r="R214" s="3">
        <f t="shared" si="18"/>
        <v>8</v>
      </c>
      <c r="S214" s="3" t="str">
        <f t="shared" si="21"/>
        <v>20128</v>
      </c>
      <c r="Z214" s="103">
        <v>0.75</v>
      </c>
      <c r="AA214" s="103">
        <v>347.4</v>
      </c>
    </row>
    <row r="215" spans="1:27" x14ac:dyDescent="0.2">
      <c r="A215" s="3">
        <f t="shared" si="16"/>
        <v>2012</v>
      </c>
      <c r="B215" s="3" t="str">
        <f t="shared" si="20"/>
        <v>20129</v>
      </c>
      <c r="Q215" s="3">
        <f t="shared" si="17"/>
        <v>2012</v>
      </c>
      <c r="R215" s="3">
        <f t="shared" si="18"/>
        <v>9</v>
      </c>
      <c r="S215" s="3" t="str">
        <f t="shared" si="21"/>
        <v>20129</v>
      </c>
      <c r="Z215" s="103">
        <v>11.75</v>
      </c>
      <c r="AA215" s="103">
        <v>261</v>
      </c>
    </row>
    <row r="216" spans="1:27" x14ac:dyDescent="0.2">
      <c r="A216" s="3">
        <f t="shared" si="16"/>
        <v>2012</v>
      </c>
      <c r="B216" s="3" t="str">
        <f t="shared" si="20"/>
        <v>201210</v>
      </c>
      <c r="Q216" s="3">
        <f t="shared" si="17"/>
        <v>2012</v>
      </c>
      <c r="R216" s="3">
        <f t="shared" si="18"/>
        <v>10</v>
      </c>
      <c r="S216" s="3" t="str">
        <f t="shared" si="21"/>
        <v>201210</v>
      </c>
      <c r="Z216" s="103">
        <v>136.1</v>
      </c>
      <c r="AA216" s="103">
        <v>73.45</v>
      </c>
    </row>
    <row r="217" spans="1:27" x14ac:dyDescent="0.2">
      <c r="A217" s="3">
        <f t="shared" si="16"/>
        <v>2012</v>
      </c>
      <c r="B217" s="3" t="str">
        <f t="shared" si="20"/>
        <v>201211</v>
      </c>
      <c r="Q217" s="3">
        <f t="shared" si="17"/>
        <v>2012</v>
      </c>
      <c r="R217" s="3">
        <f t="shared" si="18"/>
        <v>11</v>
      </c>
      <c r="S217" s="3" t="str">
        <f t="shared" si="21"/>
        <v>201211</v>
      </c>
      <c r="Z217" s="103">
        <v>393.85</v>
      </c>
      <c r="AA217" s="103">
        <v>7.45</v>
      </c>
    </row>
    <row r="218" spans="1:27" x14ac:dyDescent="0.2">
      <c r="A218" s="3">
        <f t="shared" si="16"/>
        <v>2012</v>
      </c>
      <c r="B218" s="3" t="str">
        <f t="shared" si="20"/>
        <v>201212</v>
      </c>
      <c r="Q218" s="3">
        <f t="shared" si="17"/>
        <v>2012</v>
      </c>
      <c r="R218" s="3">
        <f t="shared" si="18"/>
        <v>12</v>
      </c>
      <c r="S218" s="3" t="str">
        <f t="shared" si="21"/>
        <v>201212</v>
      </c>
      <c r="Z218" s="103">
        <v>715.9</v>
      </c>
      <c r="AA218" s="103">
        <v>0.25</v>
      </c>
    </row>
    <row r="219" spans="1:27" x14ac:dyDescent="0.2">
      <c r="A219" s="3">
        <f t="shared" si="16"/>
        <v>2013</v>
      </c>
      <c r="B219" s="3" t="str">
        <f t="shared" si="20"/>
        <v>20131</v>
      </c>
      <c r="Q219" s="3">
        <f t="shared" si="17"/>
        <v>2013</v>
      </c>
      <c r="R219" s="3">
        <f t="shared" si="18"/>
        <v>1</v>
      </c>
      <c r="S219" s="3" t="str">
        <f t="shared" si="21"/>
        <v>20131</v>
      </c>
      <c r="Z219" s="103">
        <v>995.9</v>
      </c>
      <c r="AA219" s="103">
        <v>0</v>
      </c>
    </row>
    <row r="220" spans="1:27" x14ac:dyDescent="0.2">
      <c r="A220" s="3">
        <f t="shared" si="16"/>
        <v>2013</v>
      </c>
      <c r="B220" s="3" t="str">
        <f t="shared" si="20"/>
        <v>20132</v>
      </c>
      <c r="Q220" s="3">
        <f t="shared" si="17"/>
        <v>2013</v>
      </c>
      <c r="R220" s="3">
        <f t="shared" si="18"/>
        <v>2</v>
      </c>
      <c r="S220" s="3" t="str">
        <f t="shared" si="21"/>
        <v>20132</v>
      </c>
      <c r="Z220" s="103">
        <v>890.35</v>
      </c>
      <c r="AA220" s="103">
        <v>0</v>
      </c>
    </row>
    <row r="221" spans="1:27" x14ac:dyDescent="0.2">
      <c r="A221" s="3">
        <f t="shared" si="16"/>
        <v>2013</v>
      </c>
      <c r="B221" s="3" t="str">
        <f t="shared" si="20"/>
        <v>20133</v>
      </c>
      <c r="Q221" s="3">
        <f t="shared" si="17"/>
        <v>2013</v>
      </c>
      <c r="R221" s="3">
        <f t="shared" si="18"/>
        <v>3</v>
      </c>
      <c r="S221" s="3" t="str">
        <f t="shared" si="21"/>
        <v>20133</v>
      </c>
      <c r="Z221" s="103">
        <v>728.95</v>
      </c>
      <c r="AA221" s="103">
        <v>0.45</v>
      </c>
    </row>
    <row r="222" spans="1:27" x14ac:dyDescent="0.2">
      <c r="A222" s="3">
        <f t="shared" si="16"/>
        <v>2013</v>
      </c>
      <c r="B222" s="3" t="str">
        <f t="shared" si="20"/>
        <v>20134</v>
      </c>
      <c r="Q222" s="3">
        <f t="shared" si="17"/>
        <v>2013</v>
      </c>
      <c r="R222" s="3">
        <f t="shared" si="18"/>
        <v>4</v>
      </c>
      <c r="S222" s="3" t="str">
        <f t="shared" si="21"/>
        <v>20134</v>
      </c>
      <c r="Z222" s="103">
        <v>439.75</v>
      </c>
      <c r="AA222" s="103">
        <v>12.45</v>
      </c>
    </row>
    <row r="223" spans="1:27" x14ac:dyDescent="0.2">
      <c r="A223" s="3">
        <f t="shared" si="16"/>
        <v>2013</v>
      </c>
      <c r="B223" s="3" t="str">
        <f t="shared" si="20"/>
        <v>20135</v>
      </c>
      <c r="Q223" s="3">
        <f t="shared" si="17"/>
        <v>2013</v>
      </c>
      <c r="R223" s="3">
        <f t="shared" si="18"/>
        <v>5</v>
      </c>
      <c r="S223" s="3" t="str">
        <f t="shared" si="21"/>
        <v>20135</v>
      </c>
      <c r="Z223" s="103">
        <v>186.45</v>
      </c>
      <c r="AA223" s="103">
        <v>47.05</v>
      </c>
    </row>
    <row r="224" spans="1:27" x14ac:dyDescent="0.2">
      <c r="A224" s="3">
        <f t="shared" ref="A224:A287" si="22">A212+1</f>
        <v>2013</v>
      </c>
      <c r="B224" s="3" t="str">
        <f t="shared" si="20"/>
        <v>20136</v>
      </c>
      <c r="Q224" s="3">
        <f t="shared" ref="Q224:Q287" si="23">Q212+1</f>
        <v>2013</v>
      </c>
      <c r="R224" s="3">
        <f t="shared" ref="R224:R287" si="24">R212</f>
        <v>6</v>
      </c>
      <c r="S224" s="3" t="str">
        <f t="shared" si="21"/>
        <v>20136</v>
      </c>
      <c r="Z224" s="103">
        <v>49</v>
      </c>
      <c r="AA224" s="103">
        <v>171.1</v>
      </c>
    </row>
    <row r="225" spans="1:27" x14ac:dyDescent="0.2">
      <c r="A225" s="3">
        <f t="shared" si="22"/>
        <v>2013</v>
      </c>
      <c r="B225" s="3" t="str">
        <f t="shared" si="20"/>
        <v>20137</v>
      </c>
      <c r="Q225" s="3">
        <f t="shared" si="23"/>
        <v>2013</v>
      </c>
      <c r="R225" s="3">
        <f t="shared" si="24"/>
        <v>7</v>
      </c>
      <c r="S225" s="3" t="str">
        <f t="shared" si="21"/>
        <v>20137</v>
      </c>
      <c r="Z225" s="103">
        <v>1.55</v>
      </c>
      <c r="AA225" s="103">
        <v>324.8</v>
      </c>
    </row>
    <row r="226" spans="1:27" x14ac:dyDescent="0.2">
      <c r="A226" s="3">
        <f t="shared" si="22"/>
        <v>2013</v>
      </c>
      <c r="B226" s="3" t="str">
        <f t="shared" si="20"/>
        <v>20138</v>
      </c>
      <c r="Q226" s="3">
        <f t="shared" si="23"/>
        <v>2013</v>
      </c>
      <c r="R226" s="3">
        <f t="shared" si="24"/>
        <v>8</v>
      </c>
      <c r="S226" s="3" t="str">
        <f t="shared" si="21"/>
        <v>20138</v>
      </c>
      <c r="Z226" s="103">
        <v>0.75</v>
      </c>
      <c r="AA226" s="103">
        <v>347.4</v>
      </c>
    </row>
    <row r="227" spans="1:27" x14ac:dyDescent="0.2">
      <c r="A227" s="3">
        <f t="shared" si="22"/>
        <v>2013</v>
      </c>
      <c r="B227" s="3" t="str">
        <f t="shared" si="20"/>
        <v>20139</v>
      </c>
      <c r="Q227" s="3">
        <f t="shared" si="23"/>
        <v>2013</v>
      </c>
      <c r="R227" s="3">
        <f t="shared" si="24"/>
        <v>9</v>
      </c>
      <c r="S227" s="3" t="str">
        <f t="shared" si="21"/>
        <v>20139</v>
      </c>
      <c r="Z227" s="103">
        <v>11.75</v>
      </c>
      <c r="AA227" s="103">
        <v>261</v>
      </c>
    </row>
    <row r="228" spans="1:27" x14ac:dyDescent="0.2">
      <c r="A228" s="3">
        <f t="shared" si="22"/>
        <v>2013</v>
      </c>
      <c r="B228" s="3" t="str">
        <f t="shared" si="20"/>
        <v>201310</v>
      </c>
      <c r="Q228" s="3">
        <f t="shared" si="23"/>
        <v>2013</v>
      </c>
      <c r="R228" s="3">
        <f t="shared" si="24"/>
        <v>10</v>
      </c>
      <c r="S228" s="3" t="str">
        <f t="shared" si="21"/>
        <v>201310</v>
      </c>
      <c r="Z228" s="103">
        <v>136.1</v>
      </c>
      <c r="AA228" s="103">
        <v>73.45</v>
      </c>
    </row>
    <row r="229" spans="1:27" x14ac:dyDescent="0.2">
      <c r="A229" s="3">
        <f t="shared" si="22"/>
        <v>2013</v>
      </c>
      <c r="B229" s="3" t="str">
        <f t="shared" si="20"/>
        <v>201311</v>
      </c>
      <c r="Q229" s="3">
        <f t="shared" si="23"/>
        <v>2013</v>
      </c>
      <c r="R229" s="3">
        <f t="shared" si="24"/>
        <v>11</v>
      </c>
      <c r="S229" s="3" t="str">
        <f t="shared" si="21"/>
        <v>201311</v>
      </c>
      <c r="Z229" s="103">
        <v>393.85</v>
      </c>
      <c r="AA229" s="103">
        <v>7.45</v>
      </c>
    </row>
    <row r="230" spans="1:27" x14ac:dyDescent="0.2">
      <c r="A230" s="3">
        <f t="shared" si="22"/>
        <v>2013</v>
      </c>
      <c r="B230" s="3" t="str">
        <f t="shared" si="20"/>
        <v>201312</v>
      </c>
      <c r="Q230" s="3">
        <f t="shared" si="23"/>
        <v>2013</v>
      </c>
      <c r="R230" s="3">
        <f t="shared" si="24"/>
        <v>12</v>
      </c>
      <c r="S230" s="3" t="str">
        <f t="shared" si="21"/>
        <v>201312</v>
      </c>
      <c r="Z230" s="103">
        <v>715.9</v>
      </c>
      <c r="AA230" s="103">
        <v>0.25</v>
      </c>
    </row>
    <row r="231" spans="1:27" x14ac:dyDescent="0.2">
      <c r="A231" s="3">
        <f t="shared" si="22"/>
        <v>2014</v>
      </c>
      <c r="B231" s="3" t="str">
        <f t="shared" si="20"/>
        <v>20141</v>
      </c>
      <c r="Q231" s="3">
        <f t="shared" si="23"/>
        <v>2014</v>
      </c>
      <c r="R231" s="3">
        <f t="shared" si="24"/>
        <v>1</v>
      </c>
      <c r="S231" s="3" t="str">
        <f t="shared" si="21"/>
        <v>20141</v>
      </c>
      <c r="Z231" s="92">
        <f t="shared" ref="Z231:AA248" si="25">Z219</f>
        <v>995.9</v>
      </c>
      <c r="AA231" s="92">
        <f t="shared" si="25"/>
        <v>0</v>
      </c>
    </row>
    <row r="232" spans="1:27" x14ac:dyDescent="0.2">
      <c r="A232" s="3">
        <f t="shared" si="22"/>
        <v>2014</v>
      </c>
      <c r="B232" s="3" t="str">
        <f t="shared" si="20"/>
        <v>20142</v>
      </c>
      <c r="Q232" s="3">
        <f t="shared" si="23"/>
        <v>2014</v>
      </c>
      <c r="R232" s="3">
        <f t="shared" si="24"/>
        <v>2</v>
      </c>
      <c r="S232" s="3" t="str">
        <f t="shared" si="21"/>
        <v>20142</v>
      </c>
      <c r="Z232" s="92">
        <f t="shared" si="25"/>
        <v>890.35</v>
      </c>
      <c r="AA232" s="92">
        <f t="shared" si="25"/>
        <v>0</v>
      </c>
    </row>
    <row r="233" spans="1:27" x14ac:dyDescent="0.2">
      <c r="A233" s="3">
        <f t="shared" si="22"/>
        <v>2014</v>
      </c>
      <c r="B233" s="3" t="str">
        <f t="shared" si="20"/>
        <v>20143</v>
      </c>
      <c r="Q233" s="3">
        <f t="shared" si="23"/>
        <v>2014</v>
      </c>
      <c r="R233" s="3">
        <f t="shared" si="24"/>
        <v>3</v>
      </c>
      <c r="S233" s="3" t="str">
        <f t="shared" si="21"/>
        <v>20143</v>
      </c>
      <c r="Z233" s="92">
        <f t="shared" si="25"/>
        <v>728.95</v>
      </c>
      <c r="AA233" s="92">
        <f t="shared" si="25"/>
        <v>0.45</v>
      </c>
    </row>
    <row r="234" spans="1:27" x14ac:dyDescent="0.2">
      <c r="A234" s="3">
        <f t="shared" si="22"/>
        <v>2014</v>
      </c>
      <c r="B234" s="3" t="str">
        <f t="shared" si="20"/>
        <v>20144</v>
      </c>
      <c r="Q234" s="3">
        <f t="shared" si="23"/>
        <v>2014</v>
      </c>
      <c r="R234" s="3">
        <f t="shared" si="24"/>
        <v>4</v>
      </c>
      <c r="S234" s="3" t="str">
        <f t="shared" si="21"/>
        <v>20144</v>
      </c>
      <c r="Z234" s="92">
        <f t="shared" si="25"/>
        <v>439.75</v>
      </c>
      <c r="AA234" s="92">
        <f t="shared" si="25"/>
        <v>12.45</v>
      </c>
    </row>
    <row r="235" spans="1:27" x14ac:dyDescent="0.2">
      <c r="A235" s="3">
        <f t="shared" si="22"/>
        <v>2014</v>
      </c>
      <c r="B235" s="3" t="str">
        <f t="shared" si="20"/>
        <v>20145</v>
      </c>
      <c r="Q235" s="3">
        <f t="shared" si="23"/>
        <v>2014</v>
      </c>
      <c r="R235" s="3">
        <f t="shared" si="24"/>
        <v>5</v>
      </c>
      <c r="S235" s="3" t="str">
        <f t="shared" si="21"/>
        <v>20145</v>
      </c>
      <c r="Z235" s="92">
        <f t="shared" si="25"/>
        <v>186.45</v>
      </c>
      <c r="AA235" s="92">
        <f t="shared" si="25"/>
        <v>47.05</v>
      </c>
    </row>
    <row r="236" spans="1:27" x14ac:dyDescent="0.2">
      <c r="A236" s="3">
        <f t="shared" si="22"/>
        <v>2014</v>
      </c>
      <c r="B236" s="3" t="str">
        <f t="shared" si="20"/>
        <v>20146</v>
      </c>
      <c r="Q236" s="3">
        <f t="shared" si="23"/>
        <v>2014</v>
      </c>
      <c r="R236" s="3">
        <f t="shared" si="24"/>
        <v>6</v>
      </c>
      <c r="S236" s="3" t="str">
        <f t="shared" si="21"/>
        <v>20146</v>
      </c>
      <c r="Z236" s="92">
        <f t="shared" si="25"/>
        <v>49</v>
      </c>
      <c r="AA236" s="92">
        <f t="shared" si="25"/>
        <v>171.1</v>
      </c>
    </row>
    <row r="237" spans="1:27" x14ac:dyDescent="0.2">
      <c r="A237" s="3">
        <f t="shared" si="22"/>
        <v>2014</v>
      </c>
      <c r="B237" s="3" t="str">
        <f t="shared" si="20"/>
        <v>20147</v>
      </c>
      <c r="Q237" s="3">
        <f t="shared" si="23"/>
        <v>2014</v>
      </c>
      <c r="R237" s="3">
        <f t="shared" si="24"/>
        <v>7</v>
      </c>
      <c r="S237" s="3" t="str">
        <f t="shared" si="21"/>
        <v>20147</v>
      </c>
      <c r="Z237" s="92">
        <f t="shared" si="25"/>
        <v>1.55</v>
      </c>
      <c r="AA237" s="92">
        <f t="shared" si="25"/>
        <v>324.8</v>
      </c>
    </row>
    <row r="238" spans="1:27" x14ac:dyDescent="0.2">
      <c r="A238" s="3">
        <f t="shared" si="22"/>
        <v>2014</v>
      </c>
      <c r="B238" s="3" t="str">
        <f t="shared" si="20"/>
        <v>20148</v>
      </c>
      <c r="Q238" s="3">
        <f t="shared" si="23"/>
        <v>2014</v>
      </c>
      <c r="R238" s="3">
        <f t="shared" si="24"/>
        <v>8</v>
      </c>
      <c r="S238" s="3" t="str">
        <f t="shared" si="21"/>
        <v>20148</v>
      </c>
      <c r="Z238" s="92">
        <f t="shared" si="25"/>
        <v>0.75</v>
      </c>
      <c r="AA238" s="92">
        <f t="shared" si="25"/>
        <v>347.4</v>
      </c>
    </row>
    <row r="239" spans="1:27" x14ac:dyDescent="0.2">
      <c r="A239" s="3">
        <f t="shared" si="22"/>
        <v>2014</v>
      </c>
      <c r="B239" s="3" t="str">
        <f t="shared" si="20"/>
        <v>20149</v>
      </c>
      <c r="Q239" s="3">
        <f t="shared" si="23"/>
        <v>2014</v>
      </c>
      <c r="R239" s="3">
        <f t="shared" si="24"/>
        <v>9</v>
      </c>
      <c r="S239" s="3" t="str">
        <f t="shared" si="21"/>
        <v>20149</v>
      </c>
      <c r="Z239" s="92">
        <f t="shared" si="25"/>
        <v>11.75</v>
      </c>
      <c r="AA239" s="92">
        <f t="shared" si="25"/>
        <v>261</v>
      </c>
    </row>
    <row r="240" spans="1:27" x14ac:dyDescent="0.2">
      <c r="A240" s="3">
        <f t="shared" si="22"/>
        <v>2014</v>
      </c>
      <c r="B240" s="3" t="str">
        <f t="shared" si="20"/>
        <v>201410</v>
      </c>
      <c r="Q240" s="3">
        <f t="shared" si="23"/>
        <v>2014</v>
      </c>
      <c r="R240" s="3">
        <f t="shared" si="24"/>
        <v>10</v>
      </c>
      <c r="S240" s="3" t="str">
        <f t="shared" si="21"/>
        <v>201410</v>
      </c>
      <c r="Z240" s="92">
        <f t="shared" si="25"/>
        <v>136.1</v>
      </c>
      <c r="AA240" s="92">
        <f t="shared" si="25"/>
        <v>73.45</v>
      </c>
    </row>
    <row r="241" spans="1:27" x14ac:dyDescent="0.2">
      <c r="A241" s="3">
        <f t="shared" si="22"/>
        <v>2014</v>
      </c>
      <c r="B241" s="3" t="str">
        <f t="shared" si="20"/>
        <v>201411</v>
      </c>
      <c r="Q241" s="3">
        <f t="shared" si="23"/>
        <v>2014</v>
      </c>
      <c r="R241" s="3">
        <f t="shared" si="24"/>
        <v>11</v>
      </c>
      <c r="S241" s="3" t="str">
        <f t="shared" si="21"/>
        <v>201411</v>
      </c>
      <c r="Z241" s="92">
        <f t="shared" si="25"/>
        <v>393.85</v>
      </c>
      <c r="AA241" s="92">
        <f t="shared" si="25"/>
        <v>7.45</v>
      </c>
    </row>
    <row r="242" spans="1:27" x14ac:dyDescent="0.2">
      <c r="A242" s="3">
        <f t="shared" si="22"/>
        <v>2014</v>
      </c>
      <c r="B242" s="3" t="str">
        <f t="shared" si="20"/>
        <v>201412</v>
      </c>
      <c r="Q242" s="3">
        <f t="shared" si="23"/>
        <v>2014</v>
      </c>
      <c r="R242" s="3">
        <f t="shared" si="24"/>
        <v>12</v>
      </c>
      <c r="S242" s="3" t="str">
        <f t="shared" si="21"/>
        <v>201412</v>
      </c>
      <c r="Z242" s="92">
        <f t="shared" si="25"/>
        <v>715.9</v>
      </c>
      <c r="AA242" s="92">
        <f t="shared" si="25"/>
        <v>0.25</v>
      </c>
    </row>
    <row r="243" spans="1:27" x14ac:dyDescent="0.2">
      <c r="A243" s="3">
        <f t="shared" si="22"/>
        <v>2015</v>
      </c>
      <c r="B243" s="3" t="str">
        <f t="shared" si="20"/>
        <v>20151</v>
      </c>
      <c r="Q243" s="3">
        <f t="shared" si="23"/>
        <v>2015</v>
      </c>
      <c r="R243" s="3">
        <f t="shared" si="24"/>
        <v>1</v>
      </c>
      <c r="S243" s="3" t="str">
        <f t="shared" si="21"/>
        <v>20151</v>
      </c>
      <c r="Z243" s="92">
        <f t="shared" si="25"/>
        <v>995.9</v>
      </c>
      <c r="AA243" s="92">
        <f t="shared" si="25"/>
        <v>0</v>
      </c>
    </row>
    <row r="244" spans="1:27" x14ac:dyDescent="0.2">
      <c r="A244" s="3">
        <f t="shared" si="22"/>
        <v>2015</v>
      </c>
      <c r="B244" s="3" t="str">
        <f t="shared" si="20"/>
        <v>20152</v>
      </c>
      <c r="Q244" s="3">
        <f t="shared" si="23"/>
        <v>2015</v>
      </c>
      <c r="R244" s="3">
        <f t="shared" si="24"/>
        <v>2</v>
      </c>
      <c r="S244" s="3" t="str">
        <f t="shared" si="21"/>
        <v>20152</v>
      </c>
      <c r="Z244" s="92">
        <f t="shared" si="25"/>
        <v>890.35</v>
      </c>
      <c r="AA244" s="92">
        <f t="shared" si="25"/>
        <v>0</v>
      </c>
    </row>
    <row r="245" spans="1:27" x14ac:dyDescent="0.2">
      <c r="A245" s="3">
        <f t="shared" si="22"/>
        <v>2015</v>
      </c>
      <c r="B245" s="3" t="str">
        <f t="shared" si="20"/>
        <v>20153</v>
      </c>
      <c r="Q245" s="3">
        <f t="shared" si="23"/>
        <v>2015</v>
      </c>
      <c r="R245" s="3">
        <f t="shared" si="24"/>
        <v>3</v>
      </c>
      <c r="S245" s="3" t="str">
        <f t="shared" si="21"/>
        <v>20153</v>
      </c>
      <c r="Z245" s="92">
        <f t="shared" si="25"/>
        <v>728.95</v>
      </c>
      <c r="AA245" s="92">
        <f t="shared" si="25"/>
        <v>0.45</v>
      </c>
    </row>
    <row r="246" spans="1:27" x14ac:dyDescent="0.2">
      <c r="A246" s="3">
        <f t="shared" si="22"/>
        <v>2015</v>
      </c>
      <c r="B246" s="3" t="str">
        <f t="shared" si="20"/>
        <v>20154</v>
      </c>
      <c r="Q246" s="3">
        <f t="shared" si="23"/>
        <v>2015</v>
      </c>
      <c r="R246" s="3">
        <f t="shared" si="24"/>
        <v>4</v>
      </c>
      <c r="S246" s="3" t="str">
        <f t="shared" si="21"/>
        <v>20154</v>
      </c>
      <c r="Z246" s="92">
        <f t="shared" si="25"/>
        <v>439.75</v>
      </c>
      <c r="AA246" s="92">
        <f t="shared" si="25"/>
        <v>12.45</v>
      </c>
    </row>
    <row r="247" spans="1:27" x14ac:dyDescent="0.2">
      <c r="A247" s="3">
        <f t="shared" si="22"/>
        <v>2015</v>
      </c>
      <c r="B247" s="3" t="str">
        <f t="shared" si="20"/>
        <v>20155</v>
      </c>
      <c r="Q247" s="3">
        <f t="shared" si="23"/>
        <v>2015</v>
      </c>
      <c r="R247" s="3">
        <f t="shared" si="24"/>
        <v>5</v>
      </c>
      <c r="S247" s="3" t="str">
        <f t="shared" si="21"/>
        <v>20155</v>
      </c>
      <c r="Z247" s="92">
        <f t="shared" si="25"/>
        <v>186.45</v>
      </c>
      <c r="AA247" s="92">
        <f t="shared" si="25"/>
        <v>47.05</v>
      </c>
    </row>
    <row r="248" spans="1:27" x14ac:dyDescent="0.2">
      <c r="A248" s="3">
        <f t="shared" si="22"/>
        <v>2015</v>
      </c>
      <c r="B248" s="3" t="str">
        <f t="shared" si="20"/>
        <v>20156</v>
      </c>
      <c r="Q248" s="3">
        <f t="shared" si="23"/>
        <v>2015</v>
      </c>
      <c r="R248" s="3">
        <f t="shared" si="24"/>
        <v>6</v>
      </c>
      <c r="S248" s="3" t="str">
        <f t="shared" si="21"/>
        <v>20156</v>
      </c>
      <c r="Z248" s="92">
        <f t="shared" si="25"/>
        <v>49</v>
      </c>
      <c r="AA248" s="92">
        <f t="shared" si="25"/>
        <v>171.1</v>
      </c>
    </row>
    <row r="249" spans="1:27" x14ac:dyDescent="0.2">
      <c r="A249" s="3">
        <f t="shared" si="22"/>
        <v>2015</v>
      </c>
      <c r="B249" s="3" t="str">
        <f t="shared" si="20"/>
        <v>20157</v>
      </c>
      <c r="Q249" s="3">
        <f t="shared" si="23"/>
        <v>2015</v>
      </c>
      <c r="R249" s="3">
        <f t="shared" si="24"/>
        <v>7</v>
      </c>
      <c r="S249" s="3" t="str">
        <f t="shared" si="21"/>
        <v>20157</v>
      </c>
      <c r="Z249" s="92">
        <f t="shared" ref="Z249:AA268" si="26">Z237</f>
        <v>1.55</v>
      </c>
      <c r="AA249" s="92">
        <f t="shared" si="26"/>
        <v>324.8</v>
      </c>
    </row>
    <row r="250" spans="1:27" x14ac:dyDescent="0.2">
      <c r="A250" s="3">
        <f t="shared" si="22"/>
        <v>2015</v>
      </c>
      <c r="B250" s="3" t="str">
        <f t="shared" si="20"/>
        <v>20158</v>
      </c>
      <c r="Q250" s="3">
        <f t="shared" si="23"/>
        <v>2015</v>
      </c>
      <c r="R250" s="3">
        <f t="shared" si="24"/>
        <v>8</v>
      </c>
      <c r="S250" s="3" t="str">
        <f t="shared" si="21"/>
        <v>20158</v>
      </c>
      <c r="Z250" s="92">
        <f t="shared" si="26"/>
        <v>0.75</v>
      </c>
      <c r="AA250" s="92">
        <f t="shared" si="26"/>
        <v>347.4</v>
      </c>
    </row>
    <row r="251" spans="1:27" x14ac:dyDescent="0.2">
      <c r="A251" s="3">
        <f t="shared" si="22"/>
        <v>2015</v>
      </c>
      <c r="B251" s="3" t="str">
        <f t="shared" si="20"/>
        <v>20159</v>
      </c>
      <c r="Q251" s="3">
        <f t="shared" si="23"/>
        <v>2015</v>
      </c>
      <c r="R251" s="3">
        <f t="shared" si="24"/>
        <v>9</v>
      </c>
      <c r="S251" s="3" t="str">
        <f t="shared" si="21"/>
        <v>20159</v>
      </c>
      <c r="Z251" s="92">
        <f t="shared" si="26"/>
        <v>11.75</v>
      </c>
      <c r="AA251" s="92">
        <f t="shared" si="26"/>
        <v>261</v>
      </c>
    </row>
    <row r="252" spans="1:27" x14ac:dyDescent="0.2">
      <c r="A252" s="3">
        <f t="shared" si="22"/>
        <v>2015</v>
      </c>
      <c r="B252" s="3" t="str">
        <f t="shared" si="20"/>
        <v>201510</v>
      </c>
      <c r="Q252" s="3">
        <f t="shared" si="23"/>
        <v>2015</v>
      </c>
      <c r="R252" s="3">
        <f t="shared" si="24"/>
        <v>10</v>
      </c>
      <c r="S252" s="3" t="str">
        <f t="shared" si="21"/>
        <v>201510</v>
      </c>
      <c r="Z252" s="92">
        <f t="shared" si="26"/>
        <v>136.1</v>
      </c>
      <c r="AA252" s="92">
        <f t="shared" si="26"/>
        <v>73.45</v>
      </c>
    </row>
    <row r="253" spans="1:27" x14ac:dyDescent="0.2">
      <c r="A253" s="3">
        <f t="shared" si="22"/>
        <v>2015</v>
      </c>
      <c r="B253" s="3" t="str">
        <f t="shared" si="20"/>
        <v>201511</v>
      </c>
      <c r="Q253" s="3">
        <f t="shared" si="23"/>
        <v>2015</v>
      </c>
      <c r="R253" s="3">
        <f t="shared" si="24"/>
        <v>11</v>
      </c>
      <c r="S253" s="3" t="str">
        <f t="shared" si="21"/>
        <v>201511</v>
      </c>
      <c r="Z253" s="92">
        <f t="shared" si="26"/>
        <v>393.85</v>
      </c>
      <c r="AA253" s="92">
        <f t="shared" si="26"/>
        <v>7.45</v>
      </c>
    </row>
    <row r="254" spans="1:27" x14ac:dyDescent="0.2">
      <c r="A254" s="3">
        <f t="shared" si="22"/>
        <v>2015</v>
      </c>
      <c r="B254" s="3" t="str">
        <f t="shared" si="20"/>
        <v>201512</v>
      </c>
      <c r="Q254" s="3">
        <f t="shared" si="23"/>
        <v>2015</v>
      </c>
      <c r="R254" s="3">
        <f t="shared" si="24"/>
        <v>12</v>
      </c>
      <c r="S254" s="3" t="str">
        <f t="shared" si="21"/>
        <v>201512</v>
      </c>
      <c r="Z254" s="92">
        <f t="shared" si="26"/>
        <v>715.9</v>
      </c>
      <c r="AA254" s="92">
        <f t="shared" si="26"/>
        <v>0.25</v>
      </c>
    </row>
    <row r="255" spans="1:27" x14ac:dyDescent="0.2">
      <c r="A255" s="3">
        <f t="shared" si="22"/>
        <v>2016</v>
      </c>
      <c r="B255" s="3" t="str">
        <f t="shared" si="20"/>
        <v>20161</v>
      </c>
      <c r="Q255" s="3">
        <f t="shared" si="23"/>
        <v>2016</v>
      </c>
      <c r="R255" s="3">
        <f t="shared" si="24"/>
        <v>1</v>
      </c>
      <c r="S255" s="3" t="str">
        <f t="shared" si="21"/>
        <v>20161</v>
      </c>
      <c r="Z255" s="92">
        <f t="shared" si="26"/>
        <v>995.9</v>
      </c>
      <c r="AA255" s="92">
        <f t="shared" si="26"/>
        <v>0</v>
      </c>
    </row>
    <row r="256" spans="1:27" x14ac:dyDescent="0.2">
      <c r="A256" s="3">
        <f t="shared" si="22"/>
        <v>2016</v>
      </c>
      <c r="B256" s="3" t="str">
        <f t="shared" ref="B256:B319" si="27">S256</f>
        <v>20162</v>
      </c>
      <c r="Q256" s="3">
        <f t="shared" si="23"/>
        <v>2016</v>
      </c>
      <c r="R256" s="3">
        <f t="shared" si="24"/>
        <v>2</v>
      </c>
      <c r="S256" s="3" t="str">
        <f t="shared" si="21"/>
        <v>20162</v>
      </c>
      <c r="Z256" s="92">
        <f t="shared" si="26"/>
        <v>890.35</v>
      </c>
      <c r="AA256" s="92">
        <f t="shared" si="26"/>
        <v>0</v>
      </c>
    </row>
    <row r="257" spans="1:27" x14ac:dyDescent="0.2">
      <c r="A257" s="3">
        <f t="shared" si="22"/>
        <v>2016</v>
      </c>
      <c r="B257" s="3" t="str">
        <f t="shared" si="27"/>
        <v>20163</v>
      </c>
      <c r="Q257" s="3">
        <f t="shared" si="23"/>
        <v>2016</v>
      </c>
      <c r="R257" s="3">
        <f t="shared" si="24"/>
        <v>3</v>
      </c>
      <c r="S257" s="3" t="str">
        <f t="shared" si="21"/>
        <v>20163</v>
      </c>
      <c r="Z257" s="92">
        <f t="shared" si="26"/>
        <v>728.95</v>
      </c>
      <c r="AA257" s="92">
        <f t="shared" si="26"/>
        <v>0.45</v>
      </c>
    </row>
    <row r="258" spans="1:27" x14ac:dyDescent="0.2">
      <c r="A258" s="3">
        <f t="shared" si="22"/>
        <v>2016</v>
      </c>
      <c r="B258" s="3" t="str">
        <f t="shared" si="27"/>
        <v>20164</v>
      </c>
      <c r="Q258" s="3">
        <f t="shared" si="23"/>
        <v>2016</v>
      </c>
      <c r="R258" s="3">
        <f t="shared" si="24"/>
        <v>4</v>
      </c>
      <c r="S258" s="3" t="str">
        <f t="shared" si="21"/>
        <v>20164</v>
      </c>
      <c r="Z258" s="92">
        <f t="shared" si="26"/>
        <v>439.75</v>
      </c>
      <c r="AA258" s="92">
        <f t="shared" si="26"/>
        <v>12.45</v>
      </c>
    </row>
    <row r="259" spans="1:27" x14ac:dyDescent="0.2">
      <c r="A259" s="3">
        <f t="shared" si="22"/>
        <v>2016</v>
      </c>
      <c r="B259" s="3" t="str">
        <f t="shared" si="27"/>
        <v>20165</v>
      </c>
      <c r="Q259" s="3">
        <f t="shared" si="23"/>
        <v>2016</v>
      </c>
      <c r="R259" s="3">
        <f t="shared" si="24"/>
        <v>5</v>
      </c>
      <c r="S259" s="3" t="str">
        <f t="shared" si="21"/>
        <v>20165</v>
      </c>
      <c r="Z259" s="92">
        <f t="shared" si="26"/>
        <v>186.45</v>
      </c>
      <c r="AA259" s="92">
        <f t="shared" si="26"/>
        <v>47.05</v>
      </c>
    </row>
    <row r="260" spans="1:27" x14ac:dyDescent="0.2">
      <c r="A260" s="3">
        <f t="shared" si="22"/>
        <v>2016</v>
      </c>
      <c r="B260" s="3" t="str">
        <f t="shared" si="27"/>
        <v>20166</v>
      </c>
      <c r="Q260" s="3">
        <f t="shared" si="23"/>
        <v>2016</v>
      </c>
      <c r="R260" s="3">
        <f t="shared" si="24"/>
        <v>6</v>
      </c>
      <c r="S260" s="3" t="str">
        <f t="shared" ref="S260:S323" si="28">Q260&amp;R260</f>
        <v>20166</v>
      </c>
      <c r="Z260" s="92">
        <f t="shared" si="26"/>
        <v>49</v>
      </c>
      <c r="AA260" s="92">
        <f t="shared" si="26"/>
        <v>171.1</v>
      </c>
    </row>
    <row r="261" spans="1:27" x14ac:dyDescent="0.2">
      <c r="A261" s="3">
        <f t="shared" si="22"/>
        <v>2016</v>
      </c>
      <c r="B261" s="3" t="str">
        <f t="shared" si="27"/>
        <v>20167</v>
      </c>
      <c r="Q261" s="3">
        <f t="shared" si="23"/>
        <v>2016</v>
      </c>
      <c r="R261" s="3">
        <f t="shared" si="24"/>
        <v>7</v>
      </c>
      <c r="S261" s="3" t="str">
        <f t="shared" si="28"/>
        <v>20167</v>
      </c>
      <c r="Z261" s="92">
        <f t="shared" si="26"/>
        <v>1.55</v>
      </c>
      <c r="AA261" s="92">
        <f t="shared" si="26"/>
        <v>324.8</v>
      </c>
    </row>
    <row r="262" spans="1:27" x14ac:dyDescent="0.2">
      <c r="A262" s="3">
        <f t="shared" si="22"/>
        <v>2016</v>
      </c>
      <c r="B262" s="3" t="str">
        <f t="shared" si="27"/>
        <v>20168</v>
      </c>
      <c r="Q262" s="3">
        <f t="shared" si="23"/>
        <v>2016</v>
      </c>
      <c r="R262" s="3">
        <f t="shared" si="24"/>
        <v>8</v>
      </c>
      <c r="S262" s="3" t="str">
        <f t="shared" si="28"/>
        <v>20168</v>
      </c>
      <c r="Z262" s="92">
        <f t="shared" si="26"/>
        <v>0.75</v>
      </c>
      <c r="AA262" s="92">
        <f t="shared" si="26"/>
        <v>347.4</v>
      </c>
    </row>
    <row r="263" spans="1:27" x14ac:dyDescent="0.2">
      <c r="A263" s="3">
        <f t="shared" si="22"/>
        <v>2016</v>
      </c>
      <c r="B263" s="3" t="str">
        <f t="shared" si="27"/>
        <v>20169</v>
      </c>
      <c r="Q263" s="3">
        <f t="shared" si="23"/>
        <v>2016</v>
      </c>
      <c r="R263" s="3">
        <f t="shared" si="24"/>
        <v>9</v>
      </c>
      <c r="S263" s="3" t="str">
        <f t="shared" si="28"/>
        <v>20169</v>
      </c>
      <c r="Z263" s="92">
        <f t="shared" si="26"/>
        <v>11.75</v>
      </c>
      <c r="AA263" s="92">
        <f t="shared" si="26"/>
        <v>261</v>
      </c>
    </row>
    <row r="264" spans="1:27" x14ac:dyDescent="0.2">
      <c r="A264" s="3">
        <f t="shared" si="22"/>
        <v>2016</v>
      </c>
      <c r="B264" s="3" t="str">
        <f t="shared" si="27"/>
        <v>201610</v>
      </c>
      <c r="Q264" s="3">
        <f t="shared" si="23"/>
        <v>2016</v>
      </c>
      <c r="R264" s="3">
        <f t="shared" si="24"/>
        <v>10</v>
      </c>
      <c r="S264" s="3" t="str">
        <f t="shared" si="28"/>
        <v>201610</v>
      </c>
      <c r="Z264" s="92">
        <f t="shared" si="26"/>
        <v>136.1</v>
      </c>
      <c r="AA264" s="92">
        <f t="shared" si="26"/>
        <v>73.45</v>
      </c>
    </row>
    <row r="265" spans="1:27" x14ac:dyDescent="0.2">
      <c r="A265" s="3">
        <f t="shared" si="22"/>
        <v>2016</v>
      </c>
      <c r="B265" s="3" t="str">
        <f t="shared" si="27"/>
        <v>201611</v>
      </c>
      <c r="Q265" s="3">
        <f t="shared" si="23"/>
        <v>2016</v>
      </c>
      <c r="R265" s="3">
        <f t="shared" si="24"/>
        <v>11</v>
      </c>
      <c r="S265" s="3" t="str">
        <f t="shared" si="28"/>
        <v>201611</v>
      </c>
      <c r="Z265" s="92">
        <f t="shared" si="26"/>
        <v>393.85</v>
      </c>
      <c r="AA265" s="92">
        <f t="shared" si="26"/>
        <v>7.45</v>
      </c>
    </row>
    <row r="266" spans="1:27" x14ac:dyDescent="0.2">
      <c r="A266" s="3">
        <f t="shared" si="22"/>
        <v>2016</v>
      </c>
      <c r="B266" s="3" t="str">
        <f t="shared" si="27"/>
        <v>201612</v>
      </c>
      <c r="Q266" s="3">
        <f t="shared" si="23"/>
        <v>2016</v>
      </c>
      <c r="R266" s="3">
        <f t="shared" si="24"/>
        <v>12</v>
      </c>
      <c r="S266" s="3" t="str">
        <f t="shared" si="28"/>
        <v>201612</v>
      </c>
      <c r="Z266" s="92">
        <f t="shared" si="26"/>
        <v>715.9</v>
      </c>
      <c r="AA266" s="92">
        <f t="shared" si="26"/>
        <v>0.25</v>
      </c>
    </row>
    <row r="267" spans="1:27" x14ac:dyDescent="0.2">
      <c r="A267" s="3">
        <f t="shared" si="22"/>
        <v>2017</v>
      </c>
      <c r="B267" s="3" t="str">
        <f t="shared" si="27"/>
        <v>20171</v>
      </c>
      <c r="Q267" s="3">
        <f t="shared" si="23"/>
        <v>2017</v>
      </c>
      <c r="R267" s="3">
        <f t="shared" si="24"/>
        <v>1</v>
      </c>
      <c r="S267" s="3" t="str">
        <f t="shared" si="28"/>
        <v>20171</v>
      </c>
      <c r="Z267" s="92">
        <f t="shared" si="26"/>
        <v>995.9</v>
      </c>
      <c r="AA267" s="92">
        <f t="shared" si="26"/>
        <v>0</v>
      </c>
    </row>
    <row r="268" spans="1:27" x14ac:dyDescent="0.2">
      <c r="A268" s="3">
        <f t="shared" si="22"/>
        <v>2017</v>
      </c>
      <c r="B268" s="3" t="str">
        <f t="shared" si="27"/>
        <v>20172</v>
      </c>
      <c r="Q268" s="3">
        <f t="shared" si="23"/>
        <v>2017</v>
      </c>
      <c r="R268" s="3">
        <f t="shared" si="24"/>
        <v>2</v>
      </c>
      <c r="S268" s="3" t="str">
        <f t="shared" si="28"/>
        <v>20172</v>
      </c>
      <c r="Z268" s="92">
        <f t="shared" si="26"/>
        <v>890.35</v>
      </c>
      <c r="AA268" s="92">
        <f t="shared" si="26"/>
        <v>0</v>
      </c>
    </row>
    <row r="269" spans="1:27" x14ac:dyDescent="0.2">
      <c r="A269" s="3">
        <f t="shared" si="22"/>
        <v>2017</v>
      </c>
      <c r="B269" s="3" t="str">
        <f t="shared" si="27"/>
        <v>20173</v>
      </c>
      <c r="Q269" s="3">
        <f t="shared" si="23"/>
        <v>2017</v>
      </c>
      <c r="R269" s="3">
        <f t="shared" si="24"/>
        <v>3</v>
      </c>
      <c r="S269" s="3" t="str">
        <f t="shared" si="28"/>
        <v>20173</v>
      </c>
      <c r="Z269" s="92">
        <f t="shared" ref="Z269:AA288" si="29">Z257</f>
        <v>728.95</v>
      </c>
      <c r="AA269" s="92">
        <f t="shared" si="29"/>
        <v>0.45</v>
      </c>
    </row>
    <row r="270" spans="1:27" x14ac:dyDescent="0.2">
      <c r="A270" s="3">
        <f t="shared" si="22"/>
        <v>2017</v>
      </c>
      <c r="B270" s="3" t="str">
        <f t="shared" si="27"/>
        <v>20174</v>
      </c>
      <c r="Q270" s="3">
        <f t="shared" si="23"/>
        <v>2017</v>
      </c>
      <c r="R270" s="3">
        <f t="shared" si="24"/>
        <v>4</v>
      </c>
      <c r="S270" s="3" t="str">
        <f t="shared" si="28"/>
        <v>20174</v>
      </c>
      <c r="Z270" s="92">
        <f t="shared" si="29"/>
        <v>439.75</v>
      </c>
      <c r="AA270" s="92">
        <f t="shared" si="29"/>
        <v>12.45</v>
      </c>
    </row>
    <row r="271" spans="1:27" x14ac:dyDescent="0.2">
      <c r="A271" s="3">
        <f t="shared" si="22"/>
        <v>2017</v>
      </c>
      <c r="B271" s="3" t="str">
        <f t="shared" si="27"/>
        <v>20175</v>
      </c>
      <c r="Q271" s="3">
        <f t="shared" si="23"/>
        <v>2017</v>
      </c>
      <c r="R271" s="3">
        <f t="shared" si="24"/>
        <v>5</v>
      </c>
      <c r="S271" s="3" t="str">
        <f t="shared" si="28"/>
        <v>20175</v>
      </c>
      <c r="Z271" s="92">
        <f t="shared" si="29"/>
        <v>186.45</v>
      </c>
      <c r="AA271" s="92">
        <f t="shared" si="29"/>
        <v>47.05</v>
      </c>
    </row>
    <row r="272" spans="1:27" x14ac:dyDescent="0.2">
      <c r="A272" s="3">
        <f t="shared" si="22"/>
        <v>2017</v>
      </c>
      <c r="B272" s="3" t="str">
        <f t="shared" si="27"/>
        <v>20176</v>
      </c>
      <c r="Q272" s="3">
        <f t="shared" si="23"/>
        <v>2017</v>
      </c>
      <c r="R272" s="3">
        <f t="shared" si="24"/>
        <v>6</v>
      </c>
      <c r="S272" s="3" t="str">
        <f t="shared" si="28"/>
        <v>20176</v>
      </c>
      <c r="Z272" s="92">
        <f t="shared" si="29"/>
        <v>49</v>
      </c>
      <c r="AA272" s="92">
        <f t="shared" si="29"/>
        <v>171.1</v>
      </c>
    </row>
    <row r="273" spans="1:27" x14ac:dyDescent="0.2">
      <c r="A273" s="3">
        <f t="shared" si="22"/>
        <v>2017</v>
      </c>
      <c r="B273" s="3" t="str">
        <f t="shared" si="27"/>
        <v>20177</v>
      </c>
      <c r="Q273" s="3">
        <f t="shared" si="23"/>
        <v>2017</v>
      </c>
      <c r="R273" s="3">
        <f t="shared" si="24"/>
        <v>7</v>
      </c>
      <c r="S273" s="3" t="str">
        <f t="shared" si="28"/>
        <v>20177</v>
      </c>
      <c r="Z273" s="92">
        <f t="shared" si="29"/>
        <v>1.55</v>
      </c>
      <c r="AA273" s="92">
        <f t="shared" si="29"/>
        <v>324.8</v>
      </c>
    </row>
    <row r="274" spans="1:27" x14ac:dyDescent="0.2">
      <c r="A274" s="3">
        <f t="shared" si="22"/>
        <v>2017</v>
      </c>
      <c r="B274" s="3" t="str">
        <f t="shared" si="27"/>
        <v>20178</v>
      </c>
      <c r="Q274" s="3">
        <f t="shared" si="23"/>
        <v>2017</v>
      </c>
      <c r="R274" s="3">
        <f t="shared" si="24"/>
        <v>8</v>
      </c>
      <c r="S274" s="3" t="str">
        <f t="shared" si="28"/>
        <v>20178</v>
      </c>
      <c r="Z274" s="92">
        <f t="shared" si="29"/>
        <v>0.75</v>
      </c>
      <c r="AA274" s="92">
        <f t="shared" si="29"/>
        <v>347.4</v>
      </c>
    </row>
    <row r="275" spans="1:27" x14ac:dyDescent="0.2">
      <c r="A275" s="3">
        <f t="shared" si="22"/>
        <v>2017</v>
      </c>
      <c r="B275" s="3" t="str">
        <f t="shared" si="27"/>
        <v>20179</v>
      </c>
      <c r="Q275" s="3">
        <f t="shared" si="23"/>
        <v>2017</v>
      </c>
      <c r="R275" s="3">
        <f t="shared" si="24"/>
        <v>9</v>
      </c>
      <c r="S275" s="3" t="str">
        <f t="shared" si="28"/>
        <v>20179</v>
      </c>
      <c r="Z275" s="92">
        <f t="shared" si="29"/>
        <v>11.75</v>
      </c>
      <c r="AA275" s="92">
        <f t="shared" si="29"/>
        <v>261</v>
      </c>
    </row>
    <row r="276" spans="1:27" x14ac:dyDescent="0.2">
      <c r="A276" s="3">
        <f t="shared" si="22"/>
        <v>2017</v>
      </c>
      <c r="B276" s="3" t="str">
        <f t="shared" si="27"/>
        <v>201710</v>
      </c>
      <c r="Q276" s="3">
        <f t="shared" si="23"/>
        <v>2017</v>
      </c>
      <c r="R276" s="3">
        <f t="shared" si="24"/>
        <v>10</v>
      </c>
      <c r="S276" s="3" t="str">
        <f t="shared" si="28"/>
        <v>201710</v>
      </c>
      <c r="Z276" s="92">
        <f t="shared" si="29"/>
        <v>136.1</v>
      </c>
      <c r="AA276" s="92">
        <f t="shared" si="29"/>
        <v>73.45</v>
      </c>
    </row>
    <row r="277" spans="1:27" x14ac:dyDescent="0.2">
      <c r="A277" s="3">
        <f t="shared" si="22"/>
        <v>2017</v>
      </c>
      <c r="B277" s="3" t="str">
        <f t="shared" si="27"/>
        <v>201711</v>
      </c>
      <c r="Q277" s="3">
        <f t="shared" si="23"/>
        <v>2017</v>
      </c>
      <c r="R277" s="3">
        <f t="shared" si="24"/>
        <v>11</v>
      </c>
      <c r="S277" s="3" t="str">
        <f t="shared" si="28"/>
        <v>201711</v>
      </c>
      <c r="Z277" s="92">
        <f t="shared" si="29"/>
        <v>393.85</v>
      </c>
      <c r="AA277" s="92">
        <f t="shared" si="29"/>
        <v>7.45</v>
      </c>
    </row>
    <row r="278" spans="1:27" x14ac:dyDescent="0.2">
      <c r="A278" s="3">
        <f t="shared" si="22"/>
        <v>2017</v>
      </c>
      <c r="B278" s="3" t="str">
        <f t="shared" si="27"/>
        <v>201712</v>
      </c>
      <c r="Q278" s="3">
        <f t="shared" si="23"/>
        <v>2017</v>
      </c>
      <c r="R278" s="3">
        <f t="shared" si="24"/>
        <v>12</v>
      </c>
      <c r="S278" s="3" t="str">
        <f t="shared" si="28"/>
        <v>201712</v>
      </c>
      <c r="Z278" s="92">
        <f t="shared" si="29"/>
        <v>715.9</v>
      </c>
      <c r="AA278" s="92">
        <f t="shared" si="29"/>
        <v>0.25</v>
      </c>
    </row>
    <row r="279" spans="1:27" x14ac:dyDescent="0.2">
      <c r="A279" s="3">
        <f t="shared" si="22"/>
        <v>2018</v>
      </c>
      <c r="B279" s="3" t="str">
        <f t="shared" si="27"/>
        <v>20181</v>
      </c>
      <c r="Q279" s="3">
        <f t="shared" si="23"/>
        <v>2018</v>
      </c>
      <c r="R279" s="3">
        <f t="shared" si="24"/>
        <v>1</v>
      </c>
      <c r="S279" s="3" t="str">
        <f t="shared" si="28"/>
        <v>20181</v>
      </c>
      <c r="Z279" s="92">
        <f t="shared" si="29"/>
        <v>995.9</v>
      </c>
      <c r="AA279" s="92">
        <f t="shared" si="29"/>
        <v>0</v>
      </c>
    </row>
    <row r="280" spans="1:27" x14ac:dyDescent="0.2">
      <c r="A280" s="3">
        <f t="shared" si="22"/>
        <v>2018</v>
      </c>
      <c r="B280" s="3" t="str">
        <f t="shared" si="27"/>
        <v>20182</v>
      </c>
      <c r="Q280" s="3">
        <f t="shared" si="23"/>
        <v>2018</v>
      </c>
      <c r="R280" s="3">
        <f t="shared" si="24"/>
        <v>2</v>
      </c>
      <c r="S280" s="3" t="str">
        <f t="shared" si="28"/>
        <v>20182</v>
      </c>
      <c r="Z280" s="92">
        <f t="shared" si="29"/>
        <v>890.35</v>
      </c>
      <c r="AA280" s="92">
        <f t="shared" si="29"/>
        <v>0</v>
      </c>
    </row>
    <row r="281" spans="1:27" x14ac:dyDescent="0.2">
      <c r="A281" s="3">
        <f t="shared" si="22"/>
        <v>2018</v>
      </c>
      <c r="B281" s="3" t="str">
        <f t="shared" si="27"/>
        <v>20183</v>
      </c>
      <c r="Q281" s="3">
        <f t="shared" si="23"/>
        <v>2018</v>
      </c>
      <c r="R281" s="3">
        <f t="shared" si="24"/>
        <v>3</v>
      </c>
      <c r="S281" s="3" t="str">
        <f t="shared" si="28"/>
        <v>20183</v>
      </c>
      <c r="Z281" s="92">
        <f t="shared" si="29"/>
        <v>728.95</v>
      </c>
      <c r="AA281" s="92">
        <f t="shared" si="29"/>
        <v>0.45</v>
      </c>
    </row>
    <row r="282" spans="1:27" x14ac:dyDescent="0.2">
      <c r="A282" s="3">
        <f t="shared" si="22"/>
        <v>2018</v>
      </c>
      <c r="B282" s="3" t="str">
        <f t="shared" si="27"/>
        <v>20184</v>
      </c>
      <c r="Q282" s="3">
        <f t="shared" si="23"/>
        <v>2018</v>
      </c>
      <c r="R282" s="3">
        <f t="shared" si="24"/>
        <v>4</v>
      </c>
      <c r="S282" s="3" t="str">
        <f t="shared" si="28"/>
        <v>20184</v>
      </c>
      <c r="Z282" s="92">
        <f t="shared" si="29"/>
        <v>439.75</v>
      </c>
      <c r="AA282" s="92">
        <f t="shared" si="29"/>
        <v>12.45</v>
      </c>
    </row>
    <row r="283" spans="1:27" x14ac:dyDescent="0.2">
      <c r="A283" s="3">
        <f t="shared" si="22"/>
        <v>2018</v>
      </c>
      <c r="B283" s="3" t="str">
        <f t="shared" si="27"/>
        <v>20185</v>
      </c>
      <c r="Q283" s="3">
        <f t="shared" si="23"/>
        <v>2018</v>
      </c>
      <c r="R283" s="3">
        <f t="shared" si="24"/>
        <v>5</v>
      </c>
      <c r="S283" s="3" t="str">
        <f t="shared" si="28"/>
        <v>20185</v>
      </c>
      <c r="Z283" s="92">
        <f t="shared" si="29"/>
        <v>186.45</v>
      </c>
      <c r="AA283" s="92">
        <f t="shared" si="29"/>
        <v>47.05</v>
      </c>
    </row>
    <row r="284" spans="1:27" x14ac:dyDescent="0.2">
      <c r="A284" s="3">
        <f t="shared" si="22"/>
        <v>2018</v>
      </c>
      <c r="B284" s="3" t="str">
        <f t="shared" si="27"/>
        <v>20186</v>
      </c>
      <c r="Q284" s="3">
        <f t="shared" si="23"/>
        <v>2018</v>
      </c>
      <c r="R284" s="3">
        <f t="shared" si="24"/>
        <v>6</v>
      </c>
      <c r="S284" s="3" t="str">
        <f t="shared" si="28"/>
        <v>20186</v>
      </c>
      <c r="Z284" s="92">
        <f t="shared" si="29"/>
        <v>49</v>
      </c>
      <c r="AA284" s="92">
        <f t="shared" si="29"/>
        <v>171.1</v>
      </c>
    </row>
    <row r="285" spans="1:27" x14ac:dyDescent="0.2">
      <c r="A285" s="3">
        <f t="shared" si="22"/>
        <v>2018</v>
      </c>
      <c r="B285" s="3" t="str">
        <f t="shared" si="27"/>
        <v>20187</v>
      </c>
      <c r="Q285" s="3">
        <f t="shared" si="23"/>
        <v>2018</v>
      </c>
      <c r="R285" s="3">
        <f t="shared" si="24"/>
        <v>7</v>
      </c>
      <c r="S285" s="3" t="str">
        <f t="shared" si="28"/>
        <v>20187</v>
      </c>
      <c r="Z285" s="92">
        <f t="shared" si="29"/>
        <v>1.55</v>
      </c>
      <c r="AA285" s="92">
        <f t="shared" si="29"/>
        <v>324.8</v>
      </c>
    </row>
    <row r="286" spans="1:27" x14ac:dyDescent="0.2">
      <c r="A286" s="3">
        <f t="shared" si="22"/>
        <v>2018</v>
      </c>
      <c r="B286" s="3" t="str">
        <f t="shared" si="27"/>
        <v>20188</v>
      </c>
      <c r="Q286" s="3">
        <f t="shared" si="23"/>
        <v>2018</v>
      </c>
      <c r="R286" s="3">
        <f t="shared" si="24"/>
        <v>8</v>
      </c>
      <c r="S286" s="3" t="str">
        <f t="shared" si="28"/>
        <v>20188</v>
      </c>
      <c r="Z286" s="92">
        <f t="shared" si="29"/>
        <v>0.75</v>
      </c>
      <c r="AA286" s="92">
        <f t="shared" si="29"/>
        <v>347.4</v>
      </c>
    </row>
    <row r="287" spans="1:27" x14ac:dyDescent="0.2">
      <c r="A287" s="3">
        <f t="shared" si="22"/>
        <v>2018</v>
      </c>
      <c r="B287" s="3" t="str">
        <f t="shared" si="27"/>
        <v>20189</v>
      </c>
      <c r="Q287" s="3">
        <f t="shared" si="23"/>
        <v>2018</v>
      </c>
      <c r="R287" s="3">
        <f t="shared" si="24"/>
        <v>9</v>
      </c>
      <c r="S287" s="3" t="str">
        <f t="shared" si="28"/>
        <v>20189</v>
      </c>
      <c r="Z287" s="92">
        <f t="shared" si="29"/>
        <v>11.75</v>
      </c>
      <c r="AA287" s="92">
        <f t="shared" si="29"/>
        <v>261</v>
      </c>
    </row>
    <row r="288" spans="1:27" x14ac:dyDescent="0.2">
      <c r="A288" s="3">
        <f t="shared" ref="A288:A351" si="30">A276+1</f>
        <v>2018</v>
      </c>
      <c r="B288" s="3" t="str">
        <f t="shared" si="27"/>
        <v>201810</v>
      </c>
      <c r="Q288" s="3">
        <f t="shared" ref="Q288:Q351" si="31">Q276+1</f>
        <v>2018</v>
      </c>
      <c r="R288" s="3">
        <f t="shared" ref="R288:R351" si="32">R276</f>
        <v>10</v>
      </c>
      <c r="S288" s="3" t="str">
        <f t="shared" si="28"/>
        <v>201810</v>
      </c>
      <c r="Z288" s="92">
        <f t="shared" si="29"/>
        <v>136.1</v>
      </c>
      <c r="AA288" s="92">
        <f t="shared" si="29"/>
        <v>73.45</v>
      </c>
    </row>
    <row r="289" spans="1:27" x14ac:dyDescent="0.2">
      <c r="A289" s="3">
        <f t="shared" si="30"/>
        <v>2018</v>
      </c>
      <c r="B289" s="3" t="str">
        <f t="shared" si="27"/>
        <v>201811</v>
      </c>
      <c r="Q289" s="3">
        <f t="shared" si="31"/>
        <v>2018</v>
      </c>
      <c r="R289" s="3">
        <f t="shared" si="32"/>
        <v>11</v>
      </c>
      <c r="S289" s="3" t="str">
        <f t="shared" si="28"/>
        <v>201811</v>
      </c>
      <c r="Z289" s="92">
        <f t="shared" ref="Z289:AA308" si="33">Z277</f>
        <v>393.85</v>
      </c>
      <c r="AA289" s="92">
        <f t="shared" si="33"/>
        <v>7.45</v>
      </c>
    </row>
    <row r="290" spans="1:27" x14ac:dyDescent="0.2">
      <c r="A290" s="3">
        <f t="shared" si="30"/>
        <v>2018</v>
      </c>
      <c r="B290" s="3" t="str">
        <f t="shared" si="27"/>
        <v>201812</v>
      </c>
      <c r="Q290" s="3">
        <f t="shared" si="31"/>
        <v>2018</v>
      </c>
      <c r="R290" s="3">
        <f t="shared" si="32"/>
        <v>12</v>
      </c>
      <c r="S290" s="3" t="str">
        <f t="shared" si="28"/>
        <v>201812</v>
      </c>
      <c r="Z290" s="92">
        <f t="shared" si="33"/>
        <v>715.9</v>
      </c>
      <c r="AA290" s="92">
        <f t="shared" si="33"/>
        <v>0.25</v>
      </c>
    </row>
    <row r="291" spans="1:27" x14ac:dyDescent="0.2">
      <c r="A291" s="3">
        <f t="shared" si="30"/>
        <v>2019</v>
      </c>
      <c r="B291" s="3" t="str">
        <f t="shared" si="27"/>
        <v>20191</v>
      </c>
      <c r="Q291" s="3">
        <f t="shared" si="31"/>
        <v>2019</v>
      </c>
      <c r="R291" s="3">
        <f t="shared" si="32"/>
        <v>1</v>
      </c>
      <c r="S291" s="3" t="str">
        <f t="shared" si="28"/>
        <v>20191</v>
      </c>
      <c r="Z291" s="92">
        <f t="shared" si="33"/>
        <v>995.9</v>
      </c>
      <c r="AA291" s="92">
        <f t="shared" si="33"/>
        <v>0</v>
      </c>
    </row>
    <row r="292" spans="1:27" x14ac:dyDescent="0.2">
      <c r="A292" s="3">
        <f t="shared" si="30"/>
        <v>2019</v>
      </c>
      <c r="B292" s="3" t="str">
        <f t="shared" si="27"/>
        <v>20192</v>
      </c>
      <c r="Q292" s="3">
        <f t="shared" si="31"/>
        <v>2019</v>
      </c>
      <c r="R292" s="3">
        <f t="shared" si="32"/>
        <v>2</v>
      </c>
      <c r="S292" s="3" t="str">
        <f t="shared" si="28"/>
        <v>20192</v>
      </c>
      <c r="Z292" s="92">
        <f t="shared" si="33"/>
        <v>890.35</v>
      </c>
      <c r="AA292" s="92">
        <f t="shared" si="33"/>
        <v>0</v>
      </c>
    </row>
    <row r="293" spans="1:27" x14ac:dyDescent="0.2">
      <c r="A293" s="3">
        <f t="shared" si="30"/>
        <v>2019</v>
      </c>
      <c r="B293" s="3" t="str">
        <f t="shared" si="27"/>
        <v>20193</v>
      </c>
      <c r="Q293" s="3">
        <f t="shared" si="31"/>
        <v>2019</v>
      </c>
      <c r="R293" s="3">
        <f t="shared" si="32"/>
        <v>3</v>
      </c>
      <c r="S293" s="3" t="str">
        <f t="shared" si="28"/>
        <v>20193</v>
      </c>
      <c r="Z293" s="92">
        <f t="shared" si="33"/>
        <v>728.95</v>
      </c>
      <c r="AA293" s="92">
        <f t="shared" si="33"/>
        <v>0.45</v>
      </c>
    </row>
    <row r="294" spans="1:27" x14ac:dyDescent="0.2">
      <c r="A294" s="3">
        <f t="shared" si="30"/>
        <v>2019</v>
      </c>
      <c r="B294" s="3" t="str">
        <f t="shared" si="27"/>
        <v>20194</v>
      </c>
      <c r="Q294" s="3">
        <f t="shared" si="31"/>
        <v>2019</v>
      </c>
      <c r="R294" s="3">
        <f t="shared" si="32"/>
        <v>4</v>
      </c>
      <c r="S294" s="3" t="str">
        <f t="shared" si="28"/>
        <v>20194</v>
      </c>
      <c r="Z294" s="92">
        <f t="shared" si="33"/>
        <v>439.75</v>
      </c>
      <c r="AA294" s="92">
        <f t="shared" si="33"/>
        <v>12.45</v>
      </c>
    </row>
    <row r="295" spans="1:27" x14ac:dyDescent="0.2">
      <c r="A295" s="3">
        <f t="shared" si="30"/>
        <v>2019</v>
      </c>
      <c r="B295" s="3" t="str">
        <f t="shared" si="27"/>
        <v>20195</v>
      </c>
      <c r="Q295" s="3">
        <f t="shared" si="31"/>
        <v>2019</v>
      </c>
      <c r="R295" s="3">
        <f t="shared" si="32"/>
        <v>5</v>
      </c>
      <c r="S295" s="3" t="str">
        <f t="shared" si="28"/>
        <v>20195</v>
      </c>
      <c r="Z295" s="92">
        <f t="shared" si="33"/>
        <v>186.45</v>
      </c>
      <c r="AA295" s="92">
        <f t="shared" si="33"/>
        <v>47.05</v>
      </c>
    </row>
    <row r="296" spans="1:27" x14ac:dyDescent="0.2">
      <c r="A296" s="3">
        <f t="shared" si="30"/>
        <v>2019</v>
      </c>
      <c r="B296" s="3" t="str">
        <f t="shared" si="27"/>
        <v>20196</v>
      </c>
      <c r="Q296" s="3">
        <f t="shared" si="31"/>
        <v>2019</v>
      </c>
      <c r="R296" s="3">
        <f t="shared" si="32"/>
        <v>6</v>
      </c>
      <c r="S296" s="3" t="str">
        <f t="shared" si="28"/>
        <v>20196</v>
      </c>
      <c r="Z296" s="92">
        <f t="shared" si="33"/>
        <v>49</v>
      </c>
      <c r="AA296" s="92">
        <f t="shared" si="33"/>
        <v>171.1</v>
      </c>
    </row>
    <row r="297" spans="1:27" x14ac:dyDescent="0.2">
      <c r="A297" s="3">
        <f t="shared" si="30"/>
        <v>2019</v>
      </c>
      <c r="B297" s="3" t="str">
        <f t="shared" si="27"/>
        <v>20197</v>
      </c>
      <c r="Q297" s="3">
        <f t="shared" si="31"/>
        <v>2019</v>
      </c>
      <c r="R297" s="3">
        <f t="shared" si="32"/>
        <v>7</v>
      </c>
      <c r="S297" s="3" t="str">
        <f t="shared" si="28"/>
        <v>20197</v>
      </c>
      <c r="Z297" s="92">
        <f t="shared" si="33"/>
        <v>1.55</v>
      </c>
      <c r="AA297" s="92">
        <f t="shared" si="33"/>
        <v>324.8</v>
      </c>
    </row>
    <row r="298" spans="1:27" x14ac:dyDescent="0.2">
      <c r="A298" s="3">
        <f t="shared" si="30"/>
        <v>2019</v>
      </c>
      <c r="B298" s="3" t="str">
        <f t="shared" si="27"/>
        <v>20198</v>
      </c>
      <c r="Q298" s="3">
        <f t="shared" si="31"/>
        <v>2019</v>
      </c>
      <c r="R298" s="3">
        <f t="shared" si="32"/>
        <v>8</v>
      </c>
      <c r="S298" s="3" t="str">
        <f t="shared" si="28"/>
        <v>20198</v>
      </c>
      <c r="Z298" s="92">
        <f t="shared" si="33"/>
        <v>0.75</v>
      </c>
      <c r="AA298" s="92">
        <f t="shared" si="33"/>
        <v>347.4</v>
      </c>
    </row>
    <row r="299" spans="1:27" x14ac:dyDescent="0.2">
      <c r="A299" s="3">
        <f t="shared" si="30"/>
        <v>2019</v>
      </c>
      <c r="B299" s="3" t="str">
        <f t="shared" si="27"/>
        <v>20199</v>
      </c>
      <c r="Q299" s="3">
        <f t="shared" si="31"/>
        <v>2019</v>
      </c>
      <c r="R299" s="3">
        <f t="shared" si="32"/>
        <v>9</v>
      </c>
      <c r="S299" s="3" t="str">
        <f t="shared" si="28"/>
        <v>20199</v>
      </c>
      <c r="Z299" s="92">
        <f t="shared" si="33"/>
        <v>11.75</v>
      </c>
      <c r="AA299" s="92">
        <f t="shared" si="33"/>
        <v>261</v>
      </c>
    </row>
    <row r="300" spans="1:27" x14ac:dyDescent="0.2">
      <c r="A300" s="3">
        <f t="shared" si="30"/>
        <v>2019</v>
      </c>
      <c r="B300" s="3" t="str">
        <f t="shared" si="27"/>
        <v>201910</v>
      </c>
      <c r="Q300" s="3">
        <f t="shared" si="31"/>
        <v>2019</v>
      </c>
      <c r="R300" s="3">
        <f t="shared" si="32"/>
        <v>10</v>
      </c>
      <c r="S300" s="3" t="str">
        <f t="shared" si="28"/>
        <v>201910</v>
      </c>
      <c r="Z300" s="92">
        <f t="shared" si="33"/>
        <v>136.1</v>
      </c>
      <c r="AA300" s="92">
        <f t="shared" si="33"/>
        <v>73.45</v>
      </c>
    </row>
    <row r="301" spans="1:27" x14ac:dyDescent="0.2">
      <c r="A301" s="3">
        <f t="shared" si="30"/>
        <v>2019</v>
      </c>
      <c r="B301" s="3" t="str">
        <f t="shared" si="27"/>
        <v>201911</v>
      </c>
      <c r="Q301" s="3">
        <f t="shared" si="31"/>
        <v>2019</v>
      </c>
      <c r="R301" s="3">
        <f t="shared" si="32"/>
        <v>11</v>
      </c>
      <c r="S301" s="3" t="str">
        <f t="shared" si="28"/>
        <v>201911</v>
      </c>
      <c r="Z301" s="92">
        <f t="shared" si="33"/>
        <v>393.85</v>
      </c>
      <c r="AA301" s="92">
        <f t="shared" si="33"/>
        <v>7.45</v>
      </c>
    </row>
    <row r="302" spans="1:27" x14ac:dyDescent="0.2">
      <c r="A302" s="3">
        <f t="shared" si="30"/>
        <v>2019</v>
      </c>
      <c r="B302" s="3" t="str">
        <f t="shared" si="27"/>
        <v>201912</v>
      </c>
      <c r="Q302" s="3">
        <f t="shared" si="31"/>
        <v>2019</v>
      </c>
      <c r="R302" s="3">
        <f t="shared" si="32"/>
        <v>12</v>
      </c>
      <c r="S302" s="3" t="str">
        <f t="shared" si="28"/>
        <v>201912</v>
      </c>
      <c r="Z302" s="92">
        <f t="shared" si="33"/>
        <v>715.9</v>
      </c>
      <c r="AA302" s="92">
        <f t="shared" si="33"/>
        <v>0.25</v>
      </c>
    </row>
    <row r="303" spans="1:27" x14ac:dyDescent="0.2">
      <c r="A303" s="3">
        <f t="shared" si="30"/>
        <v>2020</v>
      </c>
      <c r="B303" s="3" t="str">
        <f t="shared" si="27"/>
        <v>20201</v>
      </c>
      <c r="Q303" s="3">
        <f t="shared" si="31"/>
        <v>2020</v>
      </c>
      <c r="R303" s="3">
        <f t="shared" si="32"/>
        <v>1</v>
      </c>
      <c r="S303" s="3" t="str">
        <f t="shared" si="28"/>
        <v>20201</v>
      </c>
      <c r="Z303" s="92">
        <f t="shared" si="33"/>
        <v>995.9</v>
      </c>
      <c r="AA303" s="92">
        <f t="shared" si="33"/>
        <v>0</v>
      </c>
    </row>
    <row r="304" spans="1:27" x14ac:dyDescent="0.2">
      <c r="A304" s="3">
        <f t="shared" si="30"/>
        <v>2020</v>
      </c>
      <c r="B304" s="3" t="str">
        <f t="shared" si="27"/>
        <v>20202</v>
      </c>
      <c r="Q304" s="3">
        <f t="shared" si="31"/>
        <v>2020</v>
      </c>
      <c r="R304" s="3">
        <f t="shared" si="32"/>
        <v>2</v>
      </c>
      <c r="S304" s="3" t="str">
        <f t="shared" si="28"/>
        <v>20202</v>
      </c>
      <c r="Z304" s="92">
        <f t="shared" si="33"/>
        <v>890.35</v>
      </c>
      <c r="AA304" s="92">
        <f t="shared" si="33"/>
        <v>0</v>
      </c>
    </row>
    <row r="305" spans="1:27" x14ac:dyDescent="0.2">
      <c r="A305" s="3">
        <f t="shared" si="30"/>
        <v>2020</v>
      </c>
      <c r="B305" s="3" t="str">
        <f t="shared" si="27"/>
        <v>20203</v>
      </c>
      <c r="Q305" s="3">
        <f t="shared" si="31"/>
        <v>2020</v>
      </c>
      <c r="R305" s="3">
        <f t="shared" si="32"/>
        <v>3</v>
      </c>
      <c r="S305" s="3" t="str">
        <f t="shared" si="28"/>
        <v>20203</v>
      </c>
      <c r="Z305" s="92">
        <f t="shared" si="33"/>
        <v>728.95</v>
      </c>
      <c r="AA305" s="92">
        <f t="shared" si="33"/>
        <v>0.45</v>
      </c>
    </row>
    <row r="306" spans="1:27" x14ac:dyDescent="0.2">
      <c r="A306" s="3">
        <f t="shared" si="30"/>
        <v>2020</v>
      </c>
      <c r="B306" s="3" t="str">
        <f t="shared" si="27"/>
        <v>20204</v>
      </c>
      <c r="Q306" s="3">
        <f t="shared" si="31"/>
        <v>2020</v>
      </c>
      <c r="R306" s="3">
        <f t="shared" si="32"/>
        <v>4</v>
      </c>
      <c r="S306" s="3" t="str">
        <f t="shared" si="28"/>
        <v>20204</v>
      </c>
      <c r="Z306" s="92">
        <f t="shared" si="33"/>
        <v>439.75</v>
      </c>
      <c r="AA306" s="92">
        <f t="shared" si="33"/>
        <v>12.45</v>
      </c>
    </row>
    <row r="307" spans="1:27" x14ac:dyDescent="0.2">
      <c r="A307" s="3">
        <f t="shared" si="30"/>
        <v>2020</v>
      </c>
      <c r="B307" s="3" t="str">
        <f t="shared" si="27"/>
        <v>20205</v>
      </c>
      <c r="Q307" s="3">
        <f t="shared" si="31"/>
        <v>2020</v>
      </c>
      <c r="R307" s="3">
        <f t="shared" si="32"/>
        <v>5</v>
      </c>
      <c r="S307" s="3" t="str">
        <f t="shared" si="28"/>
        <v>20205</v>
      </c>
      <c r="Z307" s="92">
        <f t="shared" si="33"/>
        <v>186.45</v>
      </c>
      <c r="AA307" s="92">
        <f t="shared" si="33"/>
        <v>47.05</v>
      </c>
    </row>
    <row r="308" spans="1:27" x14ac:dyDescent="0.2">
      <c r="A308" s="3">
        <f t="shared" si="30"/>
        <v>2020</v>
      </c>
      <c r="B308" s="3" t="str">
        <f t="shared" si="27"/>
        <v>20206</v>
      </c>
      <c r="Q308" s="3">
        <f t="shared" si="31"/>
        <v>2020</v>
      </c>
      <c r="R308" s="3">
        <f t="shared" si="32"/>
        <v>6</v>
      </c>
      <c r="S308" s="3" t="str">
        <f t="shared" si="28"/>
        <v>20206</v>
      </c>
      <c r="Z308" s="92">
        <f t="shared" si="33"/>
        <v>49</v>
      </c>
      <c r="AA308" s="92">
        <f t="shared" si="33"/>
        <v>171.1</v>
      </c>
    </row>
    <row r="309" spans="1:27" x14ac:dyDescent="0.2">
      <c r="A309" s="3">
        <f t="shared" si="30"/>
        <v>2020</v>
      </c>
      <c r="B309" s="3" t="str">
        <f t="shared" si="27"/>
        <v>20207</v>
      </c>
      <c r="Q309" s="3">
        <f t="shared" si="31"/>
        <v>2020</v>
      </c>
      <c r="R309" s="3">
        <f t="shared" si="32"/>
        <v>7</v>
      </c>
      <c r="S309" s="3" t="str">
        <f t="shared" si="28"/>
        <v>20207</v>
      </c>
      <c r="Z309" s="92">
        <f t="shared" ref="Z309:AA328" si="34">Z297</f>
        <v>1.55</v>
      </c>
      <c r="AA309" s="92">
        <f t="shared" si="34"/>
        <v>324.8</v>
      </c>
    </row>
    <row r="310" spans="1:27" x14ac:dyDescent="0.2">
      <c r="A310" s="3">
        <f t="shared" si="30"/>
        <v>2020</v>
      </c>
      <c r="B310" s="3" t="str">
        <f t="shared" si="27"/>
        <v>20208</v>
      </c>
      <c r="Q310" s="3">
        <f t="shared" si="31"/>
        <v>2020</v>
      </c>
      <c r="R310" s="3">
        <f t="shared" si="32"/>
        <v>8</v>
      </c>
      <c r="S310" s="3" t="str">
        <f t="shared" si="28"/>
        <v>20208</v>
      </c>
      <c r="Z310" s="92">
        <f t="shared" si="34"/>
        <v>0.75</v>
      </c>
      <c r="AA310" s="92">
        <f t="shared" si="34"/>
        <v>347.4</v>
      </c>
    </row>
    <row r="311" spans="1:27" x14ac:dyDescent="0.2">
      <c r="A311" s="3">
        <f t="shared" si="30"/>
        <v>2020</v>
      </c>
      <c r="B311" s="3" t="str">
        <f t="shared" si="27"/>
        <v>20209</v>
      </c>
      <c r="Q311" s="3">
        <f t="shared" si="31"/>
        <v>2020</v>
      </c>
      <c r="R311" s="3">
        <f t="shared" si="32"/>
        <v>9</v>
      </c>
      <c r="S311" s="3" t="str">
        <f t="shared" si="28"/>
        <v>20209</v>
      </c>
      <c r="Z311" s="92">
        <f t="shared" si="34"/>
        <v>11.75</v>
      </c>
      <c r="AA311" s="92">
        <f t="shared" si="34"/>
        <v>261</v>
      </c>
    </row>
    <row r="312" spans="1:27" x14ac:dyDescent="0.2">
      <c r="A312" s="3">
        <f t="shared" si="30"/>
        <v>2020</v>
      </c>
      <c r="B312" s="3" t="str">
        <f t="shared" si="27"/>
        <v>202010</v>
      </c>
      <c r="Q312" s="3">
        <f t="shared" si="31"/>
        <v>2020</v>
      </c>
      <c r="R312" s="3">
        <f t="shared" si="32"/>
        <v>10</v>
      </c>
      <c r="S312" s="3" t="str">
        <f t="shared" si="28"/>
        <v>202010</v>
      </c>
      <c r="Z312" s="92">
        <f t="shared" si="34"/>
        <v>136.1</v>
      </c>
      <c r="AA312" s="92">
        <f t="shared" si="34"/>
        <v>73.45</v>
      </c>
    </row>
    <row r="313" spans="1:27" x14ac:dyDescent="0.2">
      <c r="A313" s="3">
        <f t="shared" si="30"/>
        <v>2020</v>
      </c>
      <c r="B313" s="3" t="str">
        <f t="shared" si="27"/>
        <v>202011</v>
      </c>
      <c r="Q313" s="3">
        <f t="shared" si="31"/>
        <v>2020</v>
      </c>
      <c r="R313" s="3">
        <f t="shared" si="32"/>
        <v>11</v>
      </c>
      <c r="S313" s="3" t="str">
        <f t="shared" si="28"/>
        <v>202011</v>
      </c>
      <c r="Z313" s="92">
        <f t="shared" si="34"/>
        <v>393.85</v>
      </c>
      <c r="AA313" s="92">
        <f t="shared" si="34"/>
        <v>7.45</v>
      </c>
    </row>
    <row r="314" spans="1:27" x14ac:dyDescent="0.2">
      <c r="A314" s="3">
        <f t="shared" si="30"/>
        <v>2020</v>
      </c>
      <c r="B314" s="3" t="str">
        <f t="shared" si="27"/>
        <v>202012</v>
      </c>
      <c r="Q314" s="3">
        <f t="shared" si="31"/>
        <v>2020</v>
      </c>
      <c r="R314" s="3">
        <f t="shared" si="32"/>
        <v>12</v>
      </c>
      <c r="S314" s="3" t="str">
        <f t="shared" si="28"/>
        <v>202012</v>
      </c>
      <c r="Z314" s="92">
        <f t="shared" si="34"/>
        <v>715.9</v>
      </c>
      <c r="AA314" s="92">
        <f t="shared" si="34"/>
        <v>0.25</v>
      </c>
    </row>
    <row r="315" spans="1:27" x14ac:dyDescent="0.2">
      <c r="A315" s="3">
        <f t="shared" si="30"/>
        <v>2021</v>
      </c>
      <c r="B315" s="3" t="str">
        <f t="shared" si="27"/>
        <v>20211</v>
      </c>
      <c r="Q315" s="3">
        <f t="shared" si="31"/>
        <v>2021</v>
      </c>
      <c r="R315" s="3">
        <f t="shared" si="32"/>
        <v>1</v>
      </c>
      <c r="S315" s="3" t="str">
        <f t="shared" si="28"/>
        <v>20211</v>
      </c>
      <c r="Z315" s="92">
        <f t="shared" si="34"/>
        <v>995.9</v>
      </c>
      <c r="AA315" s="92">
        <f t="shared" si="34"/>
        <v>0</v>
      </c>
    </row>
    <row r="316" spans="1:27" x14ac:dyDescent="0.2">
      <c r="A316" s="3">
        <f t="shared" si="30"/>
        <v>2021</v>
      </c>
      <c r="B316" s="3" t="str">
        <f t="shared" si="27"/>
        <v>20212</v>
      </c>
      <c r="Q316" s="3">
        <f t="shared" si="31"/>
        <v>2021</v>
      </c>
      <c r="R316" s="3">
        <f t="shared" si="32"/>
        <v>2</v>
      </c>
      <c r="S316" s="3" t="str">
        <f t="shared" si="28"/>
        <v>20212</v>
      </c>
      <c r="Z316" s="92">
        <f t="shared" si="34"/>
        <v>890.35</v>
      </c>
      <c r="AA316" s="92">
        <f t="shared" si="34"/>
        <v>0</v>
      </c>
    </row>
    <row r="317" spans="1:27" x14ac:dyDescent="0.2">
      <c r="A317" s="3">
        <f t="shared" si="30"/>
        <v>2021</v>
      </c>
      <c r="B317" s="3" t="str">
        <f t="shared" si="27"/>
        <v>20213</v>
      </c>
      <c r="Q317" s="3">
        <f t="shared" si="31"/>
        <v>2021</v>
      </c>
      <c r="R317" s="3">
        <f t="shared" si="32"/>
        <v>3</v>
      </c>
      <c r="S317" s="3" t="str">
        <f t="shared" si="28"/>
        <v>20213</v>
      </c>
      <c r="Z317" s="92">
        <f t="shared" si="34"/>
        <v>728.95</v>
      </c>
      <c r="AA317" s="92">
        <f t="shared" si="34"/>
        <v>0.45</v>
      </c>
    </row>
    <row r="318" spans="1:27" x14ac:dyDescent="0.2">
      <c r="A318" s="3">
        <f t="shared" si="30"/>
        <v>2021</v>
      </c>
      <c r="B318" s="3" t="str">
        <f t="shared" si="27"/>
        <v>20214</v>
      </c>
      <c r="Q318" s="3">
        <f t="shared" si="31"/>
        <v>2021</v>
      </c>
      <c r="R318" s="3">
        <f t="shared" si="32"/>
        <v>4</v>
      </c>
      <c r="S318" s="3" t="str">
        <f t="shared" si="28"/>
        <v>20214</v>
      </c>
      <c r="Z318" s="92">
        <f t="shared" si="34"/>
        <v>439.75</v>
      </c>
      <c r="AA318" s="92">
        <f t="shared" si="34"/>
        <v>12.45</v>
      </c>
    </row>
    <row r="319" spans="1:27" x14ac:dyDescent="0.2">
      <c r="A319" s="3">
        <f t="shared" si="30"/>
        <v>2021</v>
      </c>
      <c r="B319" s="3" t="str">
        <f t="shared" si="27"/>
        <v>20215</v>
      </c>
      <c r="Q319" s="3">
        <f t="shared" si="31"/>
        <v>2021</v>
      </c>
      <c r="R319" s="3">
        <f t="shared" si="32"/>
        <v>5</v>
      </c>
      <c r="S319" s="3" t="str">
        <f t="shared" si="28"/>
        <v>20215</v>
      </c>
      <c r="Z319" s="92">
        <f t="shared" si="34"/>
        <v>186.45</v>
      </c>
      <c r="AA319" s="92">
        <f t="shared" si="34"/>
        <v>47.05</v>
      </c>
    </row>
    <row r="320" spans="1:27" x14ac:dyDescent="0.2">
      <c r="A320" s="3">
        <f t="shared" si="30"/>
        <v>2021</v>
      </c>
      <c r="B320" s="3" t="str">
        <f t="shared" ref="B320:B383" si="35">S320</f>
        <v>20216</v>
      </c>
      <c r="Q320" s="3">
        <f t="shared" si="31"/>
        <v>2021</v>
      </c>
      <c r="R320" s="3">
        <f t="shared" si="32"/>
        <v>6</v>
      </c>
      <c r="S320" s="3" t="str">
        <f t="shared" si="28"/>
        <v>20216</v>
      </c>
      <c r="Z320" s="92">
        <f t="shared" si="34"/>
        <v>49</v>
      </c>
      <c r="AA320" s="92">
        <f t="shared" si="34"/>
        <v>171.1</v>
      </c>
    </row>
    <row r="321" spans="1:27" x14ac:dyDescent="0.2">
      <c r="A321" s="3">
        <f t="shared" si="30"/>
        <v>2021</v>
      </c>
      <c r="B321" s="3" t="str">
        <f t="shared" si="35"/>
        <v>20217</v>
      </c>
      <c r="Q321" s="3">
        <f t="shared" si="31"/>
        <v>2021</v>
      </c>
      <c r="R321" s="3">
        <f t="shared" si="32"/>
        <v>7</v>
      </c>
      <c r="S321" s="3" t="str">
        <f t="shared" si="28"/>
        <v>20217</v>
      </c>
      <c r="Z321" s="92">
        <f t="shared" si="34"/>
        <v>1.55</v>
      </c>
      <c r="AA321" s="92">
        <f t="shared" si="34"/>
        <v>324.8</v>
      </c>
    </row>
    <row r="322" spans="1:27" x14ac:dyDescent="0.2">
      <c r="A322" s="3">
        <f t="shared" si="30"/>
        <v>2021</v>
      </c>
      <c r="B322" s="3" t="str">
        <f t="shared" si="35"/>
        <v>20218</v>
      </c>
      <c r="Q322" s="3">
        <f t="shared" si="31"/>
        <v>2021</v>
      </c>
      <c r="R322" s="3">
        <f t="shared" si="32"/>
        <v>8</v>
      </c>
      <c r="S322" s="3" t="str">
        <f t="shared" si="28"/>
        <v>20218</v>
      </c>
      <c r="Z322" s="92">
        <f t="shared" si="34"/>
        <v>0.75</v>
      </c>
      <c r="AA322" s="92">
        <f t="shared" si="34"/>
        <v>347.4</v>
      </c>
    </row>
    <row r="323" spans="1:27" x14ac:dyDescent="0.2">
      <c r="A323" s="3">
        <f t="shared" si="30"/>
        <v>2021</v>
      </c>
      <c r="B323" s="3" t="str">
        <f t="shared" si="35"/>
        <v>20219</v>
      </c>
      <c r="Q323" s="3">
        <f t="shared" si="31"/>
        <v>2021</v>
      </c>
      <c r="R323" s="3">
        <f t="shared" si="32"/>
        <v>9</v>
      </c>
      <c r="S323" s="3" t="str">
        <f t="shared" si="28"/>
        <v>20219</v>
      </c>
      <c r="Z323" s="92">
        <f t="shared" si="34"/>
        <v>11.75</v>
      </c>
      <c r="AA323" s="92">
        <f t="shared" si="34"/>
        <v>261</v>
      </c>
    </row>
    <row r="324" spans="1:27" x14ac:dyDescent="0.2">
      <c r="A324" s="3">
        <f t="shared" si="30"/>
        <v>2021</v>
      </c>
      <c r="B324" s="3" t="str">
        <f t="shared" si="35"/>
        <v>202110</v>
      </c>
      <c r="Q324" s="3">
        <f t="shared" si="31"/>
        <v>2021</v>
      </c>
      <c r="R324" s="3">
        <f t="shared" si="32"/>
        <v>10</v>
      </c>
      <c r="S324" s="3" t="str">
        <f t="shared" ref="S324:S387" si="36">Q324&amp;R324</f>
        <v>202110</v>
      </c>
      <c r="Z324" s="92">
        <f t="shared" si="34"/>
        <v>136.1</v>
      </c>
      <c r="AA324" s="92">
        <f t="shared" si="34"/>
        <v>73.45</v>
      </c>
    </row>
    <row r="325" spans="1:27" x14ac:dyDescent="0.2">
      <c r="A325" s="3">
        <f t="shared" si="30"/>
        <v>2021</v>
      </c>
      <c r="B325" s="3" t="str">
        <f t="shared" si="35"/>
        <v>202111</v>
      </c>
      <c r="Q325" s="3">
        <f t="shared" si="31"/>
        <v>2021</v>
      </c>
      <c r="R325" s="3">
        <f t="shared" si="32"/>
        <v>11</v>
      </c>
      <c r="S325" s="3" t="str">
        <f t="shared" si="36"/>
        <v>202111</v>
      </c>
      <c r="Z325" s="92">
        <f t="shared" si="34"/>
        <v>393.85</v>
      </c>
      <c r="AA325" s="92">
        <f t="shared" si="34"/>
        <v>7.45</v>
      </c>
    </row>
    <row r="326" spans="1:27" x14ac:dyDescent="0.2">
      <c r="A326" s="3">
        <f t="shared" si="30"/>
        <v>2021</v>
      </c>
      <c r="B326" s="3" t="str">
        <f t="shared" si="35"/>
        <v>202112</v>
      </c>
      <c r="Q326" s="3">
        <f t="shared" si="31"/>
        <v>2021</v>
      </c>
      <c r="R326" s="3">
        <f t="shared" si="32"/>
        <v>12</v>
      </c>
      <c r="S326" s="3" t="str">
        <f t="shared" si="36"/>
        <v>202112</v>
      </c>
      <c r="Z326" s="92">
        <f t="shared" si="34"/>
        <v>715.9</v>
      </c>
      <c r="AA326" s="92">
        <f t="shared" si="34"/>
        <v>0.25</v>
      </c>
    </row>
    <row r="327" spans="1:27" x14ac:dyDescent="0.2">
      <c r="A327" s="3">
        <f t="shared" si="30"/>
        <v>2022</v>
      </c>
      <c r="B327" s="3" t="str">
        <f t="shared" si="35"/>
        <v>20221</v>
      </c>
      <c r="Q327" s="3">
        <f t="shared" si="31"/>
        <v>2022</v>
      </c>
      <c r="R327" s="3">
        <f t="shared" si="32"/>
        <v>1</v>
      </c>
      <c r="S327" s="3" t="str">
        <f t="shared" si="36"/>
        <v>20221</v>
      </c>
      <c r="Z327" s="92">
        <f t="shared" si="34"/>
        <v>995.9</v>
      </c>
      <c r="AA327" s="92">
        <f t="shared" si="34"/>
        <v>0</v>
      </c>
    </row>
    <row r="328" spans="1:27" x14ac:dyDescent="0.2">
      <c r="A328" s="3">
        <f t="shared" si="30"/>
        <v>2022</v>
      </c>
      <c r="B328" s="3" t="str">
        <f t="shared" si="35"/>
        <v>20222</v>
      </c>
      <c r="Q328" s="3">
        <f t="shared" si="31"/>
        <v>2022</v>
      </c>
      <c r="R328" s="3">
        <f t="shared" si="32"/>
        <v>2</v>
      </c>
      <c r="S328" s="3" t="str">
        <f t="shared" si="36"/>
        <v>20222</v>
      </c>
      <c r="Z328" s="92">
        <f t="shared" si="34"/>
        <v>890.35</v>
      </c>
      <c r="AA328" s="92">
        <f t="shared" si="34"/>
        <v>0</v>
      </c>
    </row>
    <row r="329" spans="1:27" x14ac:dyDescent="0.2">
      <c r="A329" s="3">
        <f t="shared" si="30"/>
        <v>2022</v>
      </c>
      <c r="B329" s="3" t="str">
        <f t="shared" si="35"/>
        <v>20223</v>
      </c>
      <c r="Q329" s="3">
        <f t="shared" si="31"/>
        <v>2022</v>
      </c>
      <c r="R329" s="3">
        <f t="shared" si="32"/>
        <v>3</v>
      </c>
      <c r="S329" s="3" t="str">
        <f t="shared" si="36"/>
        <v>20223</v>
      </c>
      <c r="Z329" s="92">
        <f t="shared" ref="Z329:AA348" si="37">Z317</f>
        <v>728.95</v>
      </c>
      <c r="AA329" s="92">
        <f t="shared" si="37"/>
        <v>0.45</v>
      </c>
    </row>
    <row r="330" spans="1:27" x14ac:dyDescent="0.2">
      <c r="A330" s="3">
        <f t="shared" si="30"/>
        <v>2022</v>
      </c>
      <c r="B330" s="3" t="str">
        <f t="shared" si="35"/>
        <v>20224</v>
      </c>
      <c r="Q330" s="3">
        <f t="shared" si="31"/>
        <v>2022</v>
      </c>
      <c r="R330" s="3">
        <f t="shared" si="32"/>
        <v>4</v>
      </c>
      <c r="S330" s="3" t="str">
        <f t="shared" si="36"/>
        <v>20224</v>
      </c>
      <c r="Z330" s="92">
        <f t="shared" si="37"/>
        <v>439.75</v>
      </c>
      <c r="AA330" s="92">
        <f t="shared" si="37"/>
        <v>12.45</v>
      </c>
    </row>
    <row r="331" spans="1:27" x14ac:dyDescent="0.2">
      <c r="A331" s="3">
        <f t="shared" si="30"/>
        <v>2022</v>
      </c>
      <c r="B331" s="3" t="str">
        <f t="shared" si="35"/>
        <v>20225</v>
      </c>
      <c r="Q331" s="3">
        <f t="shared" si="31"/>
        <v>2022</v>
      </c>
      <c r="R331" s="3">
        <f t="shared" si="32"/>
        <v>5</v>
      </c>
      <c r="S331" s="3" t="str">
        <f t="shared" si="36"/>
        <v>20225</v>
      </c>
      <c r="Z331" s="92">
        <f t="shared" si="37"/>
        <v>186.45</v>
      </c>
      <c r="AA331" s="92">
        <f t="shared" si="37"/>
        <v>47.05</v>
      </c>
    </row>
    <row r="332" spans="1:27" x14ac:dyDescent="0.2">
      <c r="A332" s="3">
        <f t="shared" si="30"/>
        <v>2022</v>
      </c>
      <c r="B332" s="3" t="str">
        <f t="shared" si="35"/>
        <v>20226</v>
      </c>
      <c r="Q332" s="3">
        <f t="shared" si="31"/>
        <v>2022</v>
      </c>
      <c r="R332" s="3">
        <f t="shared" si="32"/>
        <v>6</v>
      </c>
      <c r="S332" s="3" t="str">
        <f t="shared" si="36"/>
        <v>20226</v>
      </c>
      <c r="Z332" s="92">
        <f t="shared" si="37"/>
        <v>49</v>
      </c>
      <c r="AA332" s="92">
        <f t="shared" si="37"/>
        <v>171.1</v>
      </c>
    </row>
    <row r="333" spans="1:27" x14ac:dyDescent="0.2">
      <c r="A333" s="3">
        <f t="shared" si="30"/>
        <v>2022</v>
      </c>
      <c r="B333" s="3" t="str">
        <f t="shared" si="35"/>
        <v>20227</v>
      </c>
      <c r="Q333" s="3">
        <f t="shared" si="31"/>
        <v>2022</v>
      </c>
      <c r="R333" s="3">
        <f t="shared" si="32"/>
        <v>7</v>
      </c>
      <c r="S333" s="3" t="str">
        <f t="shared" si="36"/>
        <v>20227</v>
      </c>
      <c r="Z333" s="92">
        <f t="shared" si="37"/>
        <v>1.55</v>
      </c>
      <c r="AA333" s="92">
        <f t="shared" si="37"/>
        <v>324.8</v>
      </c>
    </row>
    <row r="334" spans="1:27" x14ac:dyDescent="0.2">
      <c r="A334" s="3">
        <f t="shared" si="30"/>
        <v>2022</v>
      </c>
      <c r="B334" s="3" t="str">
        <f t="shared" si="35"/>
        <v>20228</v>
      </c>
      <c r="Q334" s="3">
        <f t="shared" si="31"/>
        <v>2022</v>
      </c>
      <c r="R334" s="3">
        <f t="shared" si="32"/>
        <v>8</v>
      </c>
      <c r="S334" s="3" t="str">
        <f t="shared" si="36"/>
        <v>20228</v>
      </c>
      <c r="Z334" s="92">
        <f t="shared" si="37"/>
        <v>0.75</v>
      </c>
      <c r="AA334" s="92">
        <f t="shared" si="37"/>
        <v>347.4</v>
      </c>
    </row>
    <row r="335" spans="1:27" x14ac:dyDescent="0.2">
      <c r="A335" s="3">
        <f t="shared" si="30"/>
        <v>2022</v>
      </c>
      <c r="B335" s="3" t="str">
        <f t="shared" si="35"/>
        <v>20229</v>
      </c>
      <c r="Q335" s="3">
        <f t="shared" si="31"/>
        <v>2022</v>
      </c>
      <c r="R335" s="3">
        <f t="shared" si="32"/>
        <v>9</v>
      </c>
      <c r="S335" s="3" t="str">
        <f t="shared" si="36"/>
        <v>20229</v>
      </c>
      <c r="Z335" s="92">
        <f t="shared" si="37"/>
        <v>11.75</v>
      </c>
      <c r="AA335" s="92">
        <f t="shared" si="37"/>
        <v>261</v>
      </c>
    </row>
    <row r="336" spans="1:27" x14ac:dyDescent="0.2">
      <c r="A336" s="3">
        <f t="shared" si="30"/>
        <v>2022</v>
      </c>
      <c r="B336" s="3" t="str">
        <f t="shared" si="35"/>
        <v>202210</v>
      </c>
      <c r="Q336" s="3">
        <f t="shared" si="31"/>
        <v>2022</v>
      </c>
      <c r="R336" s="3">
        <f t="shared" si="32"/>
        <v>10</v>
      </c>
      <c r="S336" s="3" t="str">
        <f t="shared" si="36"/>
        <v>202210</v>
      </c>
      <c r="Z336" s="92">
        <f t="shared" si="37"/>
        <v>136.1</v>
      </c>
      <c r="AA336" s="92">
        <f t="shared" si="37"/>
        <v>73.45</v>
      </c>
    </row>
    <row r="337" spans="1:27" x14ac:dyDescent="0.2">
      <c r="A337" s="3">
        <f t="shared" si="30"/>
        <v>2022</v>
      </c>
      <c r="B337" s="3" t="str">
        <f t="shared" si="35"/>
        <v>202211</v>
      </c>
      <c r="Q337" s="3">
        <f t="shared" si="31"/>
        <v>2022</v>
      </c>
      <c r="R337" s="3">
        <f t="shared" si="32"/>
        <v>11</v>
      </c>
      <c r="S337" s="3" t="str">
        <f t="shared" si="36"/>
        <v>202211</v>
      </c>
      <c r="Z337" s="92">
        <f t="shared" si="37"/>
        <v>393.85</v>
      </c>
      <c r="AA337" s="92">
        <f t="shared" si="37"/>
        <v>7.45</v>
      </c>
    </row>
    <row r="338" spans="1:27" x14ac:dyDescent="0.2">
      <c r="A338" s="3">
        <f t="shared" si="30"/>
        <v>2022</v>
      </c>
      <c r="B338" s="3" t="str">
        <f t="shared" si="35"/>
        <v>202212</v>
      </c>
      <c r="Q338" s="3">
        <f t="shared" si="31"/>
        <v>2022</v>
      </c>
      <c r="R338" s="3">
        <f t="shared" si="32"/>
        <v>12</v>
      </c>
      <c r="S338" s="3" t="str">
        <f t="shared" si="36"/>
        <v>202212</v>
      </c>
      <c r="Z338" s="92">
        <f t="shared" si="37"/>
        <v>715.9</v>
      </c>
      <c r="AA338" s="92">
        <f t="shared" si="37"/>
        <v>0.25</v>
      </c>
    </row>
    <row r="339" spans="1:27" x14ac:dyDescent="0.2">
      <c r="A339" s="3">
        <f t="shared" si="30"/>
        <v>2023</v>
      </c>
      <c r="B339" s="3" t="str">
        <f t="shared" si="35"/>
        <v>20231</v>
      </c>
      <c r="Q339" s="3">
        <f t="shared" si="31"/>
        <v>2023</v>
      </c>
      <c r="R339" s="3">
        <f t="shared" si="32"/>
        <v>1</v>
      </c>
      <c r="S339" s="3" t="str">
        <f t="shared" si="36"/>
        <v>20231</v>
      </c>
      <c r="Z339" s="92">
        <f t="shared" si="37"/>
        <v>995.9</v>
      </c>
      <c r="AA339" s="92">
        <f t="shared" si="37"/>
        <v>0</v>
      </c>
    </row>
    <row r="340" spans="1:27" x14ac:dyDescent="0.2">
      <c r="A340" s="3">
        <f t="shared" si="30"/>
        <v>2023</v>
      </c>
      <c r="B340" s="3" t="str">
        <f t="shared" si="35"/>
        <v>20232</v>
      </c>
      <c r="Q340" s="3">
        <f t="shared" si="31"/>
        <v>2023</v>
      </c>
      <c r="R340" s="3">
        <f t="shared" si="32"/>
        <v>2</v>
      </c>
      <c r="S340" s="3" t="str">
        <f t="shared" si="36"/>
        <v>20232</v>
      </c>
      <c r="Z340" s="92">
        <f t="shared" si="37"/>
        <v>890.35</v>
      </c>
      <c r="AA340" s="92">
        <f t="shared" si="37"/>
        <v>0</v>
      </c>
    </row>
    <row r="341" spans="1:27" x14ac:dyDescent="0.2">
      <c r="A341" s="3">
        <f t="shared" si="30"/>
        <v>2023</v>
      </c>
      <c r="B341" s="3" t="str">
        <f t="shared" si="35"/>
        <v>20233</v>
      </c>
      <c r="Q341" s="3">
        <f t="shared" si="31"/>
        <v>2023</v>
      </c>
      <c r="R341" s="3">
        <f t="shared" si="32"/>
        <v>3</v>
      </c>
      <c r="S341" s="3" t="str">
        <f t="shared" si="36"/>
        <v>20233</v>
      </c>
      <c r="Z341" s="92">
        <f t="shared" si="37"/>
        <v>728.95</v>
      </c>
      <c r="AA341" s="92">
        <f t="shared" si="37"/>
        <v>0.45</v>
      </c>
    </row>
    <row r="342" spans="1:27" x14ac:dyDescent="0.2">
      <c r="A342" s="3">
        <f t="shared" si="30"/>
        <v>2023</v>
      </c>
      <c r="B342" s="3" t="str">
        <f t="shared" si="35"/>
        <v>20234</v>
      </c>
      <c r="Q342" s="3">
        <f t="shared" si="31"/>
        <v>2023</v>
      </c>
      <c r="R342" s="3">
        <f t="shared" si="32"/>
        <v>4</v>
      </c>
      <c r="S342" s="3" t="str">
        <f t="shared" si="36"/>
        <v>20234</v>
      </c>
      <c r="Z342" s="92">
        <f t="shared" si="37"/>
        <v>439.75</v>
      </c>
      <c r="AA342" s="92">
        <f t="shared" si="37"/>
        <v>12.45</v>
      </c>
    </row>
    <row r="343" spans="1:27" x14ac:dyDescent="0.2">
      <c r="A343" s="3">
        <f t="shared" si="30"/>
        <v>2023</v>
      </c>
      <c r="B343" s="3" t="str">
        <f t="shared" si="35"/>
        <v>20235</v>
      </c>
      <c r="Q343" s="3">
        <f t="shared" si="31"/>
        <v>2023</v>
      </c>
      <c r="R343" s="3">
        <f t="shared" si="32"/>
        <v>5</v>
      </c>
      <c r="S343" s="3" t="str">
        <f t="shared" si="36"/>
        <v>20235</v>
      </c>
      <c r="Z343" s="92">
        <f t="shared" si="37"/>
        <v>186.45</v>
      </c>
      <c r="AA343" s="92">
        <f t="shared" si="37"/>
        <v>47.05</v>
      </c>
    </row>
    <row r="344" spans="1:27" x14ac:dyDescent="0.2">
      <c r="A344" s="3">
        <f t="shared" si="30"/>
        <v>2023</v>
      </c>
      <c r="B344" s="3" t="str">
        <f t="shared" si="35"/>
        <v>20236</v>
      </c>
      <c r="Q344" s="3">
        <f t="shared" si="31"/>
        <v>2023</v>
      </c>
      <c r="R344" s="3">
        <f t="shared" si="32"/>
        <v>6</v>
      </c>
      <c r="S344" s="3" t="str">
        <f t="shared" si="36"/>
        <v>20236</v>
      </c>
      <c r="Z344" s="92">
        <f t="shared" si="37"/>
        <v>49</v>
      </c>
      <c r="AA344" s="92">
        <f t="shared" si="37"/>
        <v>171.1</v>
      </c>
    </row>
    <row r="345" spans="1:27" x14ac:dyDescent="0.2">
      <c r="A345" s="3">
        <f t="shared" si="30"/>
        <v>2023</v>
      </c>
      <c r="B345" s="3" t="str">
        <f t="shared" si="35"/>
        <v>20237</v>
      </c>
      <c r="Q345" s="3">
        <f t="shared" si="31"/>
        <v>2023</v>
      </c>
      <c r="R345" s="3">
        <f t="shared" si="32"/>
        <v>7</v>
      </c>
      <c r="S345" s="3" t="str">
        <f t="shared" si="36"/>
        <v>20237</v>
      </c>
      <c r="Z345" s="92">
        <f t="shared" si="37"/>
        <v>1.55</v>
      </c>
      <c r="AA345" s="92">
        <f t="shared" si="37"/>
        <v>324.8</v>
      </c>
    </row>
    <row r="346" spans="1:27" x14ac:dyDescent="0.2">
      <c r="A346" s="3">
        <f t="shared" si="30"/>
        <v>2023</v>
      </c>
      <c r="B346" s="3" t="str">
        <f t="shared" si="35"/>
        <v>20238</v>
      </c>
      <c r="Q346" s="3">
        <f t="shared" si="31"/>
        <v>2023</v>
      </c>
      <c r="R346" s="3">
        <f t="shared" si="32"/>
        <v>8</v>
      </c>
      <c r="S346" s="3" t="str">
        <f t="shared" si="36"/>
        <v>20238</v>
      </c>
      <c r="Z346" s="92">
        <f t="shared" si="37"/>
        <v>0.75</v>
      </c>
      <c r="AA346" s="92">
        <f t="shared" si="37"/>
        <v>347.4</v>
      </c>
    </row>
    <row r="347" spans="1:27" x14ac:dyDescent="0.2">
      <c r="A347" s="3">
        <f t="shared" si="30"/>
        <v>2023</v>
      </c>
      <c r="B347" s="3" t="str">
        <f t="shared" si="35"/>
        <v>20239</v>
      </c>
      <c r="Q347" s="3">
        <f t="shared" si="31"/>
        <v>2023</v>
      </c>
      <c r="R347" s="3">
        <f t="shared" si="32"/>
        <v>9</v>
      </c>
      <c r="S347" s="3" t="str">
        <f t="shared" si="36"/>
        <v>20239</v>
      </c>
      <c r="Z347" s="92">
        <f t="shared" si="37"/>
        <v>11.75</v>
      </c>
      <c r="AA347" s="92">
        <f t="shared" si="37"/>
        <v>261</v>
      </c>
    </row>
    <row r="348" spans="1:27" x14ac:dyDescent="0.2">
      <c r="A348" s="3">
        <f t="shared" si="30"/>
        <v>2023</v>
      </c>
      <c r="B348" s="3" t="str">
        <f t="shared" si="35"/>
        <v>202310</v>
      </c>
      <c r="Q348" s="3">
        <f t="shared" si="31"/>
        <v>2023</v>
      </c>
      <c r="R348" s="3">
        <f t="shared" si="32"/>
        <v>10</v>
      </c>
      <c r="S348" s="3" t="str">
        <f t="shared" si="36"/>
        <v>202310</v>
      </c>
      <c r="Z348" s="92">
        <f t="shared" si="37"/>
        <v>136.1</v>
      </c>
      <c r="AA348" s="92">
        <f t="shared" si="37"/>
        <v>73.45</v>
      </c>
    </row>
    <row r="349" spans="1:27" x14ac:dyDescent="0.2">
      <c r="A349" s="3">
        <f t="shared" si="30"/>
        <v>2023</v>
      </c>
      <c r="B349" s="3" t="str">
        <f t="shared" si="35"/>
        <v>202311</v>
      </c>
      <c r="Q349" s="3">
        <f t="shared" si="31"/>
        <v>2023</v>
      </c>
      <c r="R349" s="3">
        <f t="shared" si="32"/>
        <v>11</v>
      </c>
      <c r="S349" s="3" t="str">
        <f t="shared" si="36"/>
        <v>202311</v>
      </c>
      <c r="Z349" s="92">
        <f t="shared" ref="Z349:AA368" si="38">Z337</f>
        <v>393.85</v>
      </c>
      <c r="AA349" s="92">
        <f t="shared" si="38"/>
        <v>7.45</v>
      </c>
    </row>
    <row r="350" spans="1:27" x14ac:dyDescent="0.2">
      <c r="A350" s="3">
        <f t="shared" si="30"/>
        <v>2023</v>
      </c>
      <c r="B350" s="3" t="str">
        <f t="shared" si="35"/>
        <v>202312</v>
      </c>
      <c r="Q350" s="3">
        <f t="shared" si="31"/>
        <v>2023</v>
      </c>
      <c r="R350" s="3">
        <f t="shared" si="32"/>
        <v>12</v>
      </c>
      <c r="S350" s="3" t="str">
        <f t="shared" si="36"/>
        <v>202312</v>
      </c>
      <c r="Z350" s="92">
        <f t="shared" si="38"/>
        <v>715.9</v>
      </c>
      <c r="AA350" s="92">
        <f t="shared" si="38"/>
        <v>0.25</v>
      </c>
    </row>
    <row r="351" spans="1:27" x14ac:dyDescent="0.2">
      <c r="A351" s="3">
        <f t="shared" si="30"/>
        <v>2024</v>
      </c>
      <c r="B351" s="3" t="str">
        <f t="shared" si="35"/>
        <v>20241</v>
      </c>
      <c r="Q351" s="3">
        <f t="shared" si="31"/>
        <v>2024</v>
      </c>
      <c r="R351" s="3">
        <f t="shared" si="32"/>
        <v>1</v>
      </c>
      <c r="S351" s="3" t="str">
        <f t="shared" si="36"/>
        <v>20241</v>
      </c>
      <c r="Z351" s="92">
        <f t="shared" si="38"/>
        <v>995.9</v>
      </c>
      <c r="AA351" s="92">
        <f t="shared" si="38"/>
        <v>0</v>
      </c>
    </row>
    <row r="352" spans="1:27" x14ac:dyDescent="0.2">
      <c r="A352" s="3">
        <f t="shared" ref="A352:A415" si="39">A340+1</f>
        <v>2024</v>
      </c>
      <c r="B352" s="3" t="str">
        <f t="shared" si="35"/>
        <v>20242</v>
      </c>
      <c r="Q352" s="3">
        <f t="shared" ref="Q352:Q415" si="40">Q340+1</f>
        <v>2024</v>
      </c>
      <c r="R352" s="3">
        <f t="shared" ref="R352:R415" si="41">R340</f>
        <v>2</v>
      </c>
      <c r="S352" s="3" t="str">
        <f t="shared" si="36"/>
        <v>20242</v>
      </c>
      <c r="Z352" s="92">
        <f t="shared" si="38"/>
        <v>890.35</v>
      </c>
      <c r="AA352" s="92">
        <f t="shared" si="38"/>
        <v>0</v>
      </c>
    </row>
    <row r="353" spans="1:27" x14ac:dyDescent="0.2">
      <c r="A353" s="3">
        <f t="shared" si="39"/>
        <v>2024</v>
      </c>
      <c r="B353" s="3" t="str">
        <f t="shared" si="35"/>
        <v>20243</v>
      </c>
      <c r="Q353" s="3">
        <f t="shared" si="40"/>
        <v>2024</v>
      </c>
      <c r="R353" s="3">
        <f t="shared" si="41"/>
        <v>3</v>
      </c>
      <c r="S353" s="3" t="str">
        <f t="shared" si="36"/>
        <v>20243</v>
      </c>
      <c r="Z353" s="92">
        <f t="shared" si="38"/>
        <v>728.95</v>
      </c>
      <c r="AA353" s="92">
        <f t="shared" si="38"/>
        <v>0.45</v>
      </c>
    </row>
    <row r="354" spans="1:27" x14ac:dyDescent="0.2">
      <c r="A354" s="3">
        <f t="shared" si="39"/>
        <v>2024</v>
      </c>
      <c r="B354" s="3" t="str">
        <f t="shared" si="35"/>
        <v>20244</v>
      </c>
      <c r="Q354" s="3">
        <f t="shared" si="40"/>
        <v>2024</v>
      </c>
      <c r="R354" s="3">
        <f t="shared" si="41"/>
        <v>4</v>
      </c>
      <c r="S354" s="3" t="str">
        <f t="shared" si="36"/>
        <v>20244</v>
      </c>
      <c r="Z354" s="92">
        <f t="shared" si="38"/>
        <v>439.75</v>
      </c>
      <c r="AA354" s="92">
        <f t="shared" si="38"/>
        <v>12.45</v>
      </c>
    </row>
    <row r="355" spans="1:27" x14ac:dyDescent="0.2">
      <c r="A355" s="3">
        <f t="shared" si="39"/>
        <v>2024</v>
      </c>
      <c r="B355" s="3" t="str">
        <f t="shared" si="35"/>
        <v>20245</v>
      </c>
      <c r="Q355" s="3">
        <f t="shared" si="40"/>
        <v>2024</v>
      </c>
      <c r="R355" s="3">
        <f t="shared" si="41"/>
        <v>5</v>
      </c>
      <c r="S355" s="3" t="str">
        <f t="shared" si="36"/>
        <v>20245</v>
      </c>
      <c r="Z355" s="92">
        <f t="shared" si="38"/>
        <v>186.45</v>
      </c>
      <c r="AA355" s="92">
        <f t="shared" si="38"/>
        <v>47.05</v>
      </c>
    </row>
    <row r="356" spans="1:27" x14ac:dyDescent="0.2">
      <c r="A356" s="3">
        <f t="shared" si="39"/>
        <v>2024</v>
      </c>
      <c r="B356" s="3" t="str">
        <f t="shared" si="35"/>
        <v>20246</v>
      </c>
      <c r="Q356" s="3">
        <f t="shared" si="40"/>
        <v>2024</v>
      </c>
      <c r="R356" s="3">
        <f t="shared" si="41"/>
        <v>6</v>
      </c>
      <c r="S356" s="3" t="str">
        <f t="shared" si="36"/>
        <v>20246</v>
      </c>
      <c r="Z356" s="92">
        <f t="shared" si="38"/>
        <v>49</v>
      </c>
      <c r="AA356" s="92">
        <f t="shared" si="38"/>
        <v>171.1</v>
      </c>
    </row>
    <row r="357" spans="1:27" x14ac:dyDescent="0.2">
      <c r="A357" s="3">
        <f t="shared" si="39"/>
        <v>2024</v>
      </c>
      <c r="B357" s="3" t="str">
        <f t="shared" si="35"/>
        <v>20247</v>
      </c>
      <c r="Q357" s="3">
        <f t="shared" si="40"/>
        <v>2024</v>
      </c>
      <c r="R357" s="3">
        <f t="shared" si="41"/>
        <v>7</v>
      </c>
      <c r="S357" s="3" t="str">
        <f t="shared" si="36"/>
        <v>20247</v>
      </c>
      <c r="Z357" s="92">
        <f t="shared" si="38"/>
        <v>1.55</v>
      </c>
      <c r="AA357" s="92">
        <f t="shared" si="38"/>
        <v>324.8</v>
      </c>
    </row>
    <row r="358" spans="1:27" x14ac:dyDescent="0.2">
      <c r="A358" s="3">
        <f t="shared" si="39"/>
        <v>2024</v>
      </c>
      <c r="B358" s="3" t="str">
        <f t="shared" si="35"/>
        <v>20248</v>
      </c>
      <c r="Q358" s="3">
        <f t="shared" si="40"/>
        <v>2024</v>
      </c>
      <c r="R358" s="3">
        <f t="shared" si="41"/>
        <v>8</v>
      </c>
      <c r="S358" s="3" t="str">
        <f t="shared" si="36"/>
        <v>20248</v>
      </c>
      <c r="Z358" s="92">
        <f t="shared" si="38"/>
        <v>0.75</v>
      </c>
      <c r="AA358" s="92">
        <f t="shared" si="38"/>
        <v>347.4</v>
      </c>
    </row>
    <row r="359" spans="1:27" x14ac:dyDescent="0.2">
      <c r="A359" s="3">
        <f t="shared" si="39"/>
        <v>2024</v>
      </c>
      <c r="B359" s="3" t="str">
        <f t="shared" si="35"/>
        <v>20249</v>
      </c>
      <c r="Q359" s="3">
        <f t="shared" si="40"/>
        <v>2024</v>
      </c>
      <c r="R359" s="3">
        <f t="shared" si="41"/>
        <v>9</v>
      </c>
      <c r="S359" s="3" t="str">
        <f t="shared" si="36"/>
        <v>20249</v>
      </c>
      <c r="Z359" s="92">
        <f t="shared" si="38"/>
        <v>11.75</v>
      </c>
      <c r="AA359" s="92">
        <f t="shared" si="38"/>
        <v>261</v>
      </c>
    </row>
    <row r="360" spans="1:27" x14ac:dyDescent="0.2">
      <c r="A360" s="3">
        <f t="shared" si="39"/>
        <v>2024</v>
      </c>
      <c r="B360" s="3" t="str">
        <f t="shared" si="35"/>
        <v>202410</v>
      </c>
      <c r="Q360" s="3">
        <f t="shared" si="40"/>
        <v>2024</v>
      </c>
      <c r="R360" s="3">
        <f t="shared" si="41"/>
        <v>10</v>
      </c>
      <c r="S360" s="3" t="str">
        <f t="shared" si="36"/>
        <v>202410</v>
      </c>
      <c r="Z360" s="92">
        <f t="shared" si="38"/>
        <v>136.1</v>
      </c>
      <c r="AA360" s="92">
        <f t="shared" si="38"/>
        <v>73.45</v>
      </c>
    </row>
    <row r="361" spans="1:27" x14ac:dyDescent="0.2">
      <c r="A361" s="3">
        <f t="shared" si="39"/>
        <v>2024</v>
      </c>
      <c r="B361" s="3" t="str">
        <f t="shared" si="35"/>
        <v>202411</v>
      </c>
      <c r="Q361" s="3">
        <f t="shared" si="40"/>
        <v>2024</v>
      </c>
      <c r="R361" s="3">
        <f t="shared" si="41"/>
        <v>11</v>
      </c>
      <c r="S361" s="3" t="str">
        <f t="shared" si="36"/>
        <v>202411</v>
      </c>
      <c r="Z361" s="92">
        <f t="shared" si="38"/>
        <v>393.85</v>
      </c>
      <c r="AA361" s="92">
        <f t="shared" si="38"/>
        <v>7.45</v>
      </c>
    </row>
    <row r="362" spans="1:27" x14ac:dyDescent="0.2">
      <c r="A362" s="3">
        <f t="shared" si="39"/>
        <v>2024</v>
      </c>
      <c r="B362" s="3" t="str">
        <f t="shared" si="35"/>
        <v>202412</v>
      </c>
      <c r="Q362" s="3">
        <f t="shared" si="40"/>
        <v>2024</v>
      </c>
      <c r="R362" s="3">
        <f t="shared" si="41"/>
        <v>12</v>
      </c>
      <c r="S362" s="3" t="str">
        <f t="shared" si="36"/>
        <v>202412</v>
      </c>
      <c r="Z362" s="92">
        <f t="shared" si="38"/>
        <v>715.9</v>
      </c>
      <c r="AA362" s="92">
        <f t="shared" si="38"/>
        <v>0.25</v>
      </c>
    </row>
    <row r="363" spans="1:27" x14ac:dyDescent="0.2">
      <c r="A363" s="3">
        <f t="shared" si="39"/>
        <v>2025</v>
      </c>
      <c r="B363" s="3" t="str">
        <f t="shared" si="35"/>
        <v>20251</v>
      </c>
      <c r="Q363" s="3">
        <f t="shared" si="40"/>
        <v>2025</v>
      </c>
      <c r="R363" s="3">
        <f t="shared" si="41"/>
        <v>1</v>
      </c>
      <c r="S363" s="3" t="str">
        <f t="shared" si="36"/>
        <v>20251</v>
      </c>
      <c r="Z363" s="92">
        <f t="shared" si="38"/>
        <v>995.9</v>
      </c>
      <c r="AA363" s="92">
        <f t="shared" si="38"/>
        <v>0</v>
      </c>
    </row>
    <row r="364" spans="1:27" x14ac:dyDescent="0.2">
      <c r="A364" s="3">
        <f t="shared" si="39"/>
        <v>2025</v>
      </c>
      <c r="B364" s="3" t="str">
        <f t="shared" si="35"/>
        <v>20252</v>
      </c>
      <c r="Q364" s="3">
        <f t="shared" si="40"/>
        <v>2025</v>
      </c>
      <c r="R364" s="3">
        <f t="shared" si="41"/>
        <v>2</v>
      </c>
      <c r="S364" s="3" t="str">
        <f t="shared" si="36"/>
        <v>20252</v>
      </c>
      <c r="Z364" s="92">
        <f t="shared" si="38"/>
        <v>890.35</v>
      </c>
      <c r="AA364" s="92">
        <f t="shared" si="38"/>
        <v>0</v>
      </c>
    </row>
    <row r="365" spans="1:27" x14ac:dyDescent="0.2">
      <c r="A365" s="3">
        <f t="shared" si="39"/>
        <v>2025</v>
      </c>
      <c r="B365" s="3" t="str">
        <f t="shared" si="35"/>
        <v>20253</v>
      </c>
      <c r="Q365" s="3">
        <f t="shared" si="40"/>
        <v>2025</v>
      </c>
      <c r="R365" s="3">
        <f t="shared" si="41"/>
        <v>3</v>
      </c>
      <c r="S365" s="3" t="str">
        <f t="shared" si="36"/>
        <v>20253</v>
      </c>
      <c r="Z365" s="92">
        <f t="shared" si="38"/>
        <v>728.95</v>
      </c>
      <c r="AA365" s="92">
        <f t="shared" si="38"/>
        <v>0.45</v>
      </c>
    </row>
    <row r="366" spans="1:27" x14ac:dyDescent="0.2">
      <c r="A366" s="3">
        <f t="shared" si="39"/>
        <v>2025</v>
      </c>
      <c r="B366" s="3" t="str">
        <f t="shared" si="35"/>
        <v>20254</v>
      </c>
      <c r="Q366" s="3">
        <f t="shared" si="40"/>
        <v>2025</v>
      </c>
      <c r="R366" s="3">
        <f t="shared" si="41"/>
        <v>4</v>
      </c>
      <c r="S366" s="3" t="str">
        <f t="shared" si="36"/>
        <v>20254</v>
      </c>
      <c r="Z366" s="92">
        <f t="shared" si="38"/>
        <v>439.75</v>
      </c>
      <c r="AA366" s="92">
        <f t="shared" si="38"/>
        <v>12.45</v>
      </c>
    </row>
    <row r="367" spans="1:27" x14ac:dyDescent="0.2">
      <c r="A367" s="3">
        <f t="shared" si="39"/>
        <v>2025</v>
      </c>
      <c r="B367" s="3" t="str">
        <f t="shared" si="35"/>
        <v>20255</v>
      </c>
      <c r="Q367" s="3">
        <f t="shared" si="40"/>
        <v>2025</v>
      </c>
      <c r="R367" s="3">
        <f t="shared" si="41"/>
        <v>5</v>
      </c>
      <c r="S367" s="3" t="str">
        <f t="shared" si="36"/>
        <v>20255</v>
      </c>
      <c r="Z367" s="92">
        <f t="shared" si="38"/>
        <v>186.45</v>
      </c>
      <c r="AA367" s="92">
        <f t="shared" si="38"/>
        <v>47.05</v>
      </c>
    </row>
    <row r="368" spans="1:27" x14ac:dyDescent="0.2">
      <c r="A368" s="3">
        <f t="shared" si="39"/>
        <v>2025</v>
      </c>
      <c r="B368" s="3" t="str">
        <f t="shared" si="35"/>
        <v>20256</v>
      </c>
      <c r="Q368" s="3">
        <f t="shared" si="40"/>
        <v>2025</v>
      </c>
      <c r="R368" s="3">
        <f t="shared" si="41"/>
        <v>6</v>
      </c>
      <c r="S368" s="3" t="str">
        <f t="shared" si="36"/>
        <v>20256</v>
      </c>
      <c r="Z368" s="92">
        <f t="shared" si="38"/>
        <v>49</v>
      </c>
      <c r="AA368" s="92">
        <f t="shared" si="38"/>
        <v>171.1</v>
      </c>
    </row>
    <row r="369" spans="1:27" x14ac:dyDescent="0.2">
      <c r="A369" s="3">
        <f t="shared" si="39"/>
        <v>2025</v>
      </c>
      <c r="B369" s="3" t="str">
        <f t="shared" si="35"/>
        <v>20257</v>
      </c>
      <c r="Q369" s="3">
        <f t="shared" si="40"/>
        <v>2025</v>
      </c>
      <c r="R369" s="3">
        <f t="shared" si="41"/>
        <v>7</v>
      </c>
      <c r="S369" s="3" t="str">
        <f t="shared" si="36"/>
        <v>20257</v>
      </c>
      <c r="Z369" s="92">
        <f t="shared" ref="Z369:AA388" si="42">Z357</f>
        <v>1.55</v>
      </c>
      <c r="AA369" s="92">
        <f t="shared" si="42"/>
        <v>324.8</v>
      </c>
    </row>
    <row r="370" spans="1:27" x14ac:dyDescent="0.2">
      <c r="A370" s="3">
        <f t="shared" si="39"/>
        <v>2025</v>
      </c>
      <c r="B370" s="3" t="str">
        <f t="shared" si="35"/>
        <v>20258</v>
      </c>
      <c r="Q370" s="3">
        <f t="shared" si="40"/>
        <v>2025</v>
      </c>
      <c r="R370" s="3">
        <f t="shared" si="41"/>
        <v>8</v>
      </c>
      <c r="S370" s="3" t="str">
        <f t="shared" si="36"/>
        <v>20258</v>
      </c>
      <c r="Z370" s="92">
        <f t="shared" si="42"/>
        <v>0.75</v>
      </c>
      <c r="AA370" s="92">
        <f t="shared" si="42"/>
        <v>347.4</v>
      </c>
    </row>
    <row r="371" spans="1:27" x14ac:dyDescent="0.2">
      <c r="A371" s="3">
        <f t="shared" si="39"/>
        <v>2025</v>
      </c>
      <c r="B371" s="3" t="str">
        <f t="shared" si="35"/>
        <v>20259</v>
      </c>
      <c r="Q371" s="3">
        <f t="shared" si="40"/>
        <v>2025</v>
      </c>
      <c r="R371" s="3">
        <f t="shared" si="41"/>
        <v>9</v>
      </c>
      <c r="S371" s="3" t="str">
        <f t="shared" si="36"/>
        <v>20259</v>
      </c>
      <c r="Z371" s="92">
        <f t="shared" si="42"/>
        <v>11.75</v>
      </c>
      <c r="AA371" s="92">
        <f t="shared" si="42"/>
        <v>261</v>
      </c>
    </row>
    <row r="372" spans="1:27" x14ac:dyDescent="0.2">
      <c r="A372" s="3">
        <f t="shared" si="39"/>
        <v>2025</v>
      </c>
      <c r="B372" s="3" t="str">
        <f t="shared" si="35"/>
        <v>202510</v>
      </c>
      <c r="Q372" s="3">
        <f t="shared" si="40"/>
        <v>2025</v>
      </c>
      <c r="R372" s="3">
        <f t="shared" si="41"/>
        <v>10</v>
      </c>
      <c r="S372" s="3" t="str">
        <f t="shared" si="36"/>
        <v>202510</v>
      </c>
      <c r="Z372" s="92">
        <f t="shared" si="42"/>
        <v>136.1</v>
      </c>
      <c r="AA372" s="92">
        <f t="shared" si="42"/>
        <v>73.45</v>
      </c>
    </row>
    <row r="373" spans="1:27" x14ac:dyDescent="0.2">
      <c r="A373" s="3">
        <f t="shared" si="39"/>
        <v>2025</v>
      </c>
      <c r="B373" s="3" t="str">
        <f t="shared" si="35"/>
        <v>202511</v>
      </c>
      <c r="Q373" s="3">
        <f t="shared" si="40"/>
        <v>2025</v>
      </c>
      <c r="R373" s="3">
        <f t="shared" si="41"/>
        <v>11</v>
      </c>
      <c r="S373" s="3" t="str">
        <f t="shared" si="36"/>
        <v>202511</v>
      </c>
      <c r="Z373" s="92">
        <f t="shared" si="42"/>
        <v>393.85</v>
      </c>
      <c r="AA373" s="92">
        <f t="shared" si="42"/>
        <v>7.45</v>
      </c>
    </row>
    <row r="374" spans="1:27" x14ac:dyDescent="0.2">
      <c r="A374" s="3">
        <f t="shared" si="39"/>
        <v>2025</v>
      </c>
      <c r="B374" s="3" t="str">
        <f t="shared" si="35"/>
        <v>202512</v>
      </c>
      <c r="Q374" s="3">
        <f t="shared" si="40"/>
        <v>2025</v>
      </c>
      <c r="R374" s="3">
        <f t="shared" si="41"/>
        <v>12</v>
      </c>
      <c r="S374" s="3" t="str">
        <f t="shared" si="36"/>
        <v>202512</v>
      </c>
      <c r="Z374" s="92">
        <f t="shared" si="42"/>
        <v>715.9</v>
      </c>
      <c r="AA374" s="92">
        <f t="shared" si="42"/>
        <v>0.25</v>
      </c>
    </row>
    <row r="375" spans="1:27" x14ac:dyDescent="0.2">
      <c r="A375" s="3">
        <f t="shared" si="39"/>
        <v>2026</v>
      </c>
      <c r="B375" s="3" t="str">
        <f t="shared" si="35"/>
        <v>20261</v>
      </c>
      <c r="Q375" s="3">
        <f t="shared" si="40"/>
        <v>2026</v>
      </c>
      <c r="R375" s="3">
        <f t="shared" si="41"/>
        <v>1</v>
      </c>
      <c r="S375" s="3" t="str">
        <f t="shared" si="36"/>
        <v>20261</v>
      </c>
      <c r="Z375" s="92">
        <f t="shared" si="42"/>
        <v>995.9</v>
      </c>
      <c r="AA375" s="92">
        <f t="shared" si="42"/>
        <v>0</v>
      </c>
    </row>
    <row r="376" spans="1:27" x14ac:dyDescent="0.2">
      <c r="A376" s="3">
        <f t="shared" si="39"/>
        <v>2026</v>
      </c>
      <c r="B376" s="3" t="str">
        <f t="shared" si="35"/>
        <v>20262</v>
      </c>
      <c r="Q376" s="3">
        <f t="shared" si="40"/>
        <v>2026</v>
      </c>
      <c r="R376" s="3">
        <f t="shared" si="41"/>
        <v>2</v>
      </c>
      <c r="S376" s="3" t="str">
        <f t="shared" si="36"/>
        <v>20262</v>
      </c>
      <c r="Z376" s="92">
        <f t="shared" si="42"/>
        <v>890.35</v>
      </c>
      <c r="AA376" s="92">
        <f t="shared" si="42"/>
        <v>0</v>
      </c>
    </row>
    <row r="377" spans="1:27" x14ac:dyDescent="0.2">
      <c r="A377" s="3">
        <f t="shared" si="39"/>
        <v>2026</v>
      </c>
      <c r="B377" s="3" t="str">
        <f t="shared" si="35"/>
        <v>20263</v>
      </c>
      <c r="Q377" s="3">
        <f t="shared" si="40"/>
        <v>2026</v>
      </c>
      <c r="R377" s="3">
        <f t="shared" si="41"/>
        <v>3</v>
      </c>
      <c r="S377" s="3" t="str">
        <f t="shared" si="36"/>
        <v>20263</v>
      </c>
      <c r="Z377" s="92">
        <f t="shared" si="42"/>
        <v>728.95</v>
      </c>
      <c r="AA377" s="92">
        <f t="shared" si="42"/>
        <v>0.45</v>
      </c>
    </row>
    <row r="378" spans="1:27" x14ac:dyDescent="0.2">
      <c r="A378" s="3">
        <f t="shared" si="39"/>
        <v>2026</v>
      </c>
      <c r="B378" s="3" t="str">
        <f t="shared" si="35"/>
        <v>20264</v>
      </c>
      <c r="Q378" s="3">
        <f t="shared" si="40"/>
        <v>2026</v>
      </c>
      <c r="R378" s="3">
        <f t="shared" si="41"/>
        <v>4</v>
      </c>
      <c r="S378" s="3" t="str">
        <f t="shared" si="36"/>
        <v>20264</v>
      </c>
      <c r="Z378" s="92">
        <f t="shared" si="42"/>
        <v>439.75</v>
      </c>
      <c r="AA378" s="92">
        <f t="shared" si="42"/>
        <v>12.45</v>
      </c>
    </row>
    <row r="379" spans="1:27" x14ac:dyDescent="0.2">
      <c r="A379" s="3">
        <f t="shared" si="39"/>
        <v>2026</v>
      </c>
      <c r="B379" s="3" t="str">
        <f t="shared" si="35"/>
        <v>20265</v>
      </c>
      <c r="Q379" s="3">
        <f t="shared" si="40"/>
        <v>2026</v>
      </c>
      <c r="R379" s="3">
        <f t="shared" si="41"/>
        <v>5</v>
      </c>
      <c r="S379" s="3" t="str">
        <f t="shared" si="36"/>
        <v>20265</v>
      </c>
      <c r="Z379" s="92">
        <f t="shared" si="42"/>
        <v>186.45</v>
      </c>
      <c r="AA379" s="92">
        <f t="shared" si="42"/>
        <v>47.05</v>
      </c>
    </row>
    <row r="380" spans="1:27" x14ac:dyDescent="0.2">
      <c r="A380" s="3">
        <f t="shared" si="39"/>
        <v>2026</v>
      </c>
      <c r="B380" s="3" t="str">
        <f t="shared" si="35"/>
        <v>20266</v>
      </c>
      <c r="Q380" s="3">
        <f t="shared" si="40"/>
        <v>2026</v>
      </c>
      <c r="R380" s="3">
        <f t="shared" si="41"/>
        <v>6</v>
      </c>
      <c r="S380" s="3" t="str">
        <f t="shared" si="36"/>
        <v>20266</v>
      </c>
      <c r="Z380" s="92">
        <f t="shared" si="42"/>
        <v>49</v>
      </c>
      <c r="AA380" s="92">
        <f t="shared" si="42"/>
        <v>171.1</v>
      </c>
    </row>
    <row r="381" spans="1:27" x14ac:dyDescent="0.2">
      <c r="A381" s="3">
        <f t="shared" si="39"/>
        <v>2026</v>
      </c>
      <c r="B381" s="3" t="str">
        <f t="shared" si="35"/>
        <v>20267</v>
      </c>
      <c r="Q381" s="3">
        <f t="shared" si="40"/>
        <v>2026</v>
      </c>
      <c r="R381" s="3">
        <f t="shared" si="41"/>
        <v>7</v>
      </c>
      <c r="S381" s="3" t="str">
        <f t="shared" si="36"/>
        <v>20267</v>
      </c>
      <c r="Z381" s="92">
        <f t="shared" si="42"/>
        <v>1.55</v>
      </c>
      <c r="AA381" s="92">
        <f t="shared" si="42"/>
        <v>324.8</v>
      </c>
    </row>
    <row r="382" spans="1:27" x14ac:dyDescent="0.2">
      <c r="A382" s="3">
        <f t="shared" si="39"/>
        <v>2026</v>
      </c>
      <c r="B382" s="3" t="str">
        <f t="shared" si="35"/>
        <v>20268</v>
      </c>
      <c r="Q382" s="3">
        <f t="shared" si="40"/>
        <v>2026</v>
      </c>
      <c r="R382" s="3">
        <f t="shared" si="41"/>
        <v>8</v>
      </c>
      <c r="S382" s="3" t="str">
        <f t="shared" si="36"/>
        <v>20268</v>
      </c>
      <c r="Z382" s="92">
        <f t="shared" si="42"/>
        <v>0.75</v>
      </c>
      <c r="AA382" s="92">
        <f t="shared" si="42"/>
        <v>347.4</v>
      </c>
    </row>
    <row r="383" spans="1:27" x14ac:dyDescent="0.2">
      <c r="A383" s="3">
        <f t="shared" si="39"/>
        <v>2026</v>
      </c>
      <c r="B383" s="3" t="str">
        <f t="shared" si="35"/>
        <v>20269</v>
      </c>
      <c r="Q383" s="3">
        <f t="shared" si="40"/>
        <v>2026</v>
      </c>
      <c r="R383" s="3">
        <f t="shared" si="41"/>
        <v>9</v>
      </c>
      <c r="S383" s="3" t="str">
        <f t="shared" si="36"/>
        <v>20269</v>
      </c>
      <c r="Z383" s="92">
        <f t="shared" si="42"/>
        <v>11.75</v>
      </c>
      <c r="AA383" s="92">
        <f t="shared" si="42"/>
        <v>261</v>
      </c>
    </row>
    <row r="384" spans="1:27" x14ac:dyDescent="0.2">
      <c r="A384" s="3">
        <f t="shared" si="39"/>
        <v>2026</v>
      </c>
      <c r="B384" s="3" t="str">
        <f t="shared" ref="B384:B447" si="43">S384</f>
        <v>202610</v>
      </c>
      <c r="Q384" s="3">
        <f t="shared" si="40"/>
        <v>2026</v>
      </c>
      <c r="R384" s="3">
        <f t="shared" si="41"/>
        <v>10</v>
      </c>
      <c r="S384" s="3" t="str">
        <f t="shared" si="36"/>
        <v>202610</v>
      </c>
      <c r="Z384" s="92">
        <f t="shared" si="42"/>
        <v>136.1</v>
      </c>
      <c r="AA384" s="92">
        <f t="shared" si="42"/>
        <v>73.45</v>
      </c>
    </row>
    <row r="385" spans="1:27" x14ac:dyDescent="0.2">
      <c r="A385" s="3">
        <f t="shared" si="39"/>
        <v>2026</v>
      </c>
      <c r="B385" s="3" t="str">
        <f t="shared" si="43"/>
        <v>202611</v>
      </c>
      <c r="Q385" s="3">
        <f t="shared" si="40"/>
        <v>2026</v>
      </c>
      <c r="R385" s="3">
        <f t="shared" si="41"/>
        <v>11</v>
      </c>
      <c r="S385" s="3" t="str">
        <f t="shared" si="36"/>
        <v>202611</v>
      </c>
      <c r="Z385" s="92">
        <f t="shared" si="42"/>
        <v>393.85</v>
      </c>
      <c r="AA385" s="92">
        <f t="shared" si="42"/>
        <v>7.45</v>
      </c>
    </row>
    <row r="386" spans="1:27" x14ac:dyDescent="0.2">
      <c r="A386" s="3">
        <f t="shared" si="39"/>
        <v>2026</v>
      </c>
      <c r="B386" s="3" t="str">
        <f t="shared" si="43"/>
        <v>202612</v>
      </c>
      <c r="Q386" s="3">
        <f t="shared" si="40"/>
        <v>2026</v>
      </c>
      <c r="R386" s="3">
        <f t="shared" si="41"/>
        <v>12</v>
      </c>
      <c r="S386" s="3" t="str">
        <f t="shared" si="36"/>
        <v>202612</v>
      </c>
      <c r="Z386" s="92">
        <f t="shared" si="42"/>
        <v>715.9</v>
      </c>
      <c r="AA386" s="92">
        <f t="shared" si="42"/>
        <v>0.25</v>
      </c>
    </row>
    <row r="387" spans="1:27" x14ac:dyDescent="0.2">
      <c r="A387" s="3">
        <f t="shared" si="39"/>
        <v>2027</v>
      </c>
      <c r="B387" s="3" t="str">
        <f t="shared" si="43"/>
        <v>20271</v>
      </c>
      <c r="Q387" s="3">
        <f t="shared" si="40"/>
        <v>2027</v>
      </c>
      <c r="R387" s="3">
        <f t="shared" si="41"/>
        <v>1</v>
      </c>
      <c r="S387" s="3" t="str">
        <f t="shared" si="36"/>
        <v>20271</v>
      </c>
      <c r="Z387" s="92">
        <f t="shared" si="42"/>
        <v>995.9</v>
      </c>
      <c r="AA387" s="92">
        <f t="shared" si="42"/>
        <v>0</v>
      </c>
    </row>
    <row r="388" spans="1:27" x14ac:dyDescent="0.2">
      <c r="A388" s="3">
        <f t="shared" si="39"/>
        <v>2027</v>
      </c>
      <c r="B388" s="3" t="str">
        <f t="shared" si="43"/>
        <v>20272</v>
      </c>
      <c r="Q388" s="3">
        <f t="shared" si="40"/>
        <v>2027</v>
      </c>
      <c r="R388" s="3">
        <f t="shared" si="41"/>
        <v>2</v>
      </c>
      <c r="S388" s="3" t="str">
        <f t="shared" ref="S388:S451" si="44">Q388&amp;R388</f>
        <v>20272</v>
      </c>
      <c r="Z388" s="92">
        <f t="shared" si="42"/>
        <v>890.35</v>
      </c>
      <c r="AA388" s="92">
        <f t="shared" si="42"/>
        <v>0</v>
      </c>
    </row>
    <row r="389" spans="1:27" x14ac:dyDescent="0.2">
      <c r="A389" s="3">
        <f t="shared" si="39"/>
        <v>2027</v>
      </c>
      <c r="B389" s="3" t="str">
        <f t="shared" si="43"/>
        <v>20273</v>
      </c>
      <c r="Q389" s="3">
        <f t="shared" si="40"/>
        <v>2027</v>
      </c>
      <c r="R389" s="3">
        <f t="shared" si="41"/>
        <v>3</v>
      </c>
      <c r="S389" s="3" t="str">
        <f t="shared" si="44"/>
        <v>20273</v>
      </c>
      <c r="Z389" s="92">
        <f t="shared" ref="Z389:AA408" si="45">Z377</f>
        <v>728.95</v>
      </c>
      <c r="AA389" s="92">
        <f t="shared" si="45"/>
        <v>0.45</v>
      </c>
    </row>
    <row r="390" spans="1:27" x14ac:dyDescent="0.2">
      <c r="A390" s="3">
        <f t="shared" si="39"/>
        <v>2027</v>
      </c>
      <c r="B390" s="3" t="str">
        <f t="shared" si="43"/>
        <v>20274</v>
      </c>
      <c r="Q390" s="3">
        <f t="shared" si="40"/>
        <v>2027</v>
      </c>
      <c r="R390" s="3">
        <f t="shared" si="41"/>
        <v>4</v>
      </c>
      <c r="S390" s="3" t="str">
        <f t="shared" si="44"/>
        <v>20274</v>
      </c>
      <c r="Z390" s="92">
        <f t="shared" si="45"/>
        <v>439.75</v>
      </c>
      <c r="AA390" s="92">
        <f t="shared" si="45"/>
        <v>12.45</v>
      </c>
    </row>
    <row r="391" spans="1:27" x14ac:dyDescent="0.2">
      <c r="A391" s="3">
        <f t="shared" si="39"/>
        <v>2027</v>
      </c>
      <c r="B391" s="3" t="str">
        <f t="shared" si="43"/>
        <v>20275</v>
      </c>
      <c r="Q391" s="3">
        <f t="shared" si="40"/>
        <v>2027</v>
      </c>
      <c r="R391" s="3">
        <f t="shared" si="41"/>
        <v>5</v>
      </c>
      <c r="S391" s="3" t="str">
        <f t="shared" si="44"/>
        <v>20275</v>
      </c>
      <c r="Z391" s="92">
        <f t="shared" si="45"/>
        <v>186.45</v>
      </c>
      <c r="AA391" s="92">
        <f t="shared" si="45"/>
        <v>47.05</v>
      </c>
    </row>
    <row r="392" spans="1:27" x14ac:dyDescent="0.2">
      <c r="A392" s="3">
        <f t="shared" si="39"/>
        <v>2027</v>
      </c>
      <c r="B392" s="3" t="str">
        <f t="shared" si="43"/>
        <v>20276</v>
      </c>
      <c r="Q392" s="3">
        <f t="shared" si="40"/>
        <v>2027</v>
      </c>
      <c r="R392" s="3">
        <f t="shared" si="41"/>
        <v>6</v>
      </c>
      <c r="S392" s="3" t="str">
        <f t="shared" si="44"/>
        <v>20276</v>
      </c>
      <c r="Z392" s="92">
        <f t="shared" si="45"/>
        <v>49</v>
      </c>
      <c r="AA392" s="92">
        <f t="shared" si="45"/>
        <v>171.1</v>
      </c>
    </row>
    <row r="393" spans="1:27" x14ac:dyDescent="0.2">
      <c r="A393" s="3">
        <f t="shared" si="39"/>
        <v>2027</v>
      </c>
      <c r="B393" s="3" t="str">
        <f t="shared" si="43"/>
        <v>20277</v>
      </c>
      <c r="Q393" s="3">
        <f t="shared" si="40"/>
        <v>2027</v>
      </c>
      <c r="R393" s="3">
        <f t="shared" si="41"/>
        <v>7</v>
      </c>
      <c r="S393" s="3" t="str">
        <f t="shared" si="44"/>
        <v>20277</v>
      </c>
      <c r="Z393" s="92">
        <f t="shared" si="45"/>
        <v>1.55</v>
      </c>
      <c r="AA393" s="92">
        <f t="shared" si="45"/>
        <v>324.8</v>
      </c>
    </row>
    <row r="394" spans="1:27" x14ac:dyDescent="0.2">
      <c r="A394" s="3">
        <f t="shared" si="39"/>
        <v>2027</v>
      </c>
      <c r="B394" s="3" t="str">
        <f t="shared" si="43"/>
        <v>20278</v>
      </c>
      <c r="Q394" s="3">
        <f t="shared" si="40"/>
        <v>2027</v>
      </c>
      <c r="R394" s="3">
        <f t="shared" si="41"/>
        <v>8</v>
      </c>
      <c r="S394" s="3" t="str">
        <f t="shared" si="44"/>
        <v>20278</v>
      </c>
      <c r="Z394" s="92">
        <f t="shared" si="45"/>
        <v>0.75</v>
      </c>
      <c r="AA394" s="92">
        <f t="shared" si="45"/>
        <v>347.4</v>
      </c>
    </row>
    <row r="395" spans="1:27" x14ac:dyDescent="0.2">
      <c r="A395" s="3">
        <f t="shared" si="39"/>
        <v>2027</v>
      </c>
      <c r="B395" s="3" t="str">
        <f t="shared" si="43"/>
        <v>20279</v>
      </c>
      <c r="Q395" s="3">
        <f t="shared" si="40"/>
        <v>2027</v>
      </c>
      <c r="R395" s="3">
        <f t="shared" si="41"/>
        <v>9</v>
      </c>
      <c r="S395" s="3" t="str">
        <f t="shared" si="44"/>
        <v>20279</v>
      </c>
      <c r="Z395" s="92">
        <f t="shared" si="45"/>
        <v>11.75</v>
      </c>
      <c r="AA395" s="92">
        <f t="shared" si="45"/>
        <v>261</v>
      </c>
    </row>
    <row r="396" spans="1:27" x14ac:dyDescent="0.2">
      <c r="A396" s="3">
        <f t="shared" si="39"/>
        <v>2027</v>
      </c>
      <c r="B396" s="3" t="str">
        <f t="shared" si="43"/>
        <v>202710</v>
      </c>
      <c r="Q396" s="3">
        <f t="shared" si="40"/>
        <v>2027</v>
      </c>
      <c r="R396" s="3">
        <f t="shared" si="41"/>
        <v>10</v>
      </c>
      <c r="S396" s="3" t="str">
        <f t="shared" si="44"/>
        <v>202710</v>
      </c>
      <c r="Z396" s="92">
        <f t="shared" si="45"/>
        <v>136.1</v>
      </c>
      <c r="AA396" s="92">
        <f t="shared" si="45"/>
        <v>73.45</v>
      </c>
    </row>
    <row r="397" spans="1:27" x14ac:dyDescent="0.2">
      <c r="A397" s="3">
        <f t="shared" si="39"/>
        <v>2027</v>
      </c>
      <c r="B397" s="3" t="str">
        <f t="shared" si="43"/>
        <v>202711</v>
      </c>
      <c r="Q397" s="3">
        <f t="shared" si="40"/>
        <v>2027</v>
      </c>
      <c r="R397" s="3">
        <f t="shared" si="41"/>
        <v>11</v>
      </c>
      <c r="S397" s="3" t="str">
        <f t="shared" si="44"/>
        <v>202711</v>
      </c>
      <c r="Z397" s="92">
        <f t="shared" si="45"/>
        <v>393.85</v>
      </c>
      <c r="AA397" s="92">
        <f t="shared" si="45"/>
        <v>7.45</v>
      </c>
    </row>
    <row r="398" spans="1:27" x14ac:dyDescent="0.2">
      <c r="A398" s="3">
        <f t="shared" si="39"/>
        <v>2027</v>
      </c>
      <c r="B398" s="3" t="str">
        <f t="shared" si="43"/>
        <v>202712</v>
      </c>
      <c r="Q398" s="3">
        <f t="shared" si="40"/>
        <v>2027</v>
      </c>
      <c r="R398" s="3">
        <f t="shared" si="41"/>
        <v>12</v>
      </c>
      <c r="S398" s="3" t="str">
        <f t="shared" si="44"/>
        <v>202712</v>
      </c>
      <c r="Z398" s="92">
        <f t="shared" si="45"/>
        <v>715.9</v>
      </c>
      <c r="AA398" s="92">
        <f t="shared" si="45"/>
        <v>0.25</v>
      </c>
    </row>
    <row r="399" spans="1:27" x14ac:dyDescent="0.2">
      <c r="A399" s="3">
        <f t="shared" si="39"/>
        <v>2028</v>
      </c>
      <c r="B399" s="3" t="str">
        <f t="shared" si="43"/>
        <v>20281</v>
      </c>
      <c r="Q399" s="3">
        <f t="shared" si="40"/>
        <v>2028</v>
      </c>
      <c r="R399" s="3">
        <f t="shared" si="41"/>
        <v>1</v>
      </c>
      <c r="S399" s="3" t="str">
        <f t="shared" si="44"/>
        <v>20281</v>
      </c>
      <c r="Z399" s="92">
        <f t="shared" si="45"/>
        <v>995.9</v>
      </c>
      <c r="AA399" s="92">
        <f t="shared" si="45"/>
        <v>0</v>
      </c>
    </row>
    <row r="400" spans="1:27" x14ac:dyDescent="0.2">
      <c r="A400" s="3">
        <f t="shared" si="39"/>
        <v>2028</v>
      </c>
      <c r="B400" s="3" t="str">
        <f t="shared" si="43"/>
        <v>20282</v>
      </c>
      <c r="Q400" s="3">
        <f t="shared" si="40"/>
        <v>2028</v>
      </c>
      <c r="R400" s="3">
        <f t="shared" si="41"/>
        <v>2</v>
      </c>
      <c r="S400" s="3" t="str">
        <f t="shared" si="44"/>
        <v>20282</v>
      </c>
      <c r="Z400" s="92">
        <f t="shared" si="45"/>
        <v>890.35</v>
      </c>
      <c r="AA400" s="92">
        <f t="shared" si="45"/>
        <v>0</v>
      </c>
    </row>
    <row r="401" spans="1:27" x14ac:dyDescent="0.2">
      <c r="A401" s="3">
        <f t="shared" si="39"/>
        <v>2028</v>
      </c>
      <c r="B401" s="3" t="str">
        <f t="shared" si="43"/>
        <v>20283</v>
      </c>
      <c r="Q401" s="3">
        <f t="shared" si="40"/>
        <v>2028</v>
      </c>
      <c r="R401" s="3">
        <f t="shared" si="41"/>
        <v>3</v>
      </c>
      <c r="S401" s="3" t="str">
        <f t="shared" si="44"/>
        <v>20283</v>
      </c>
      <c r="Z401" s="92">
        <f t="shared" si="45"/>
        <v>728.95</v>
      </c>
      <c r="AA401" s="92">
        <f t="shared" si="45"/>
        <v>0.45</v>
      </c>
    </row>
    <row r="402" spans="1:27" x14ac:dyDescent="0.2">
      <c r="A402" s="3">
        <f t="shared" si="39"/>
        <v>2028</v>
      </c>
      <c r="B402" s="3" t="str">
        <f t="shared" si="43"/>
        <v>20284</v>
      </c>
      <c r="Q402" s="3">
        <f t="shared" si="40"/>
        <v>2028</v>
      </c>
      <c r="R402" s="3">
        <f t="shared" si="41"/>
        <v>4</v>
      </c>
      <c r="S402" s="3" t="str">
        <f t="shared" si="44"/>
        <v>20284</v>
      </c>
      <c r="Z402" s="92">
        <f t="shared" si="45"/>
        <v>439.75</v>
      </c>
      <c r="AA402" s="92">
        <f t="shared" si="45"/>
        <v>12.45</v>
      </c>
    </row>
    <row r="403" spans="1:27" x14ac:dyDescent="0.2">
      <c r="A403" s="3">
        <f t="shared" si="39"/>
        <v>2028</v>
      </c>
      <c r="B403" s="3" t="str">
        <f t="shared" si="43"/>
        <v>20285</v>
      </c>
      <c r="Q403" s="3">
        <f t="shared" si="40"/>
        <v>2028</v>
      </c>
      <c r="R403" s="3">
        <f t="shared" si="41"/>
        <v>5</v>
      </c>
      <c r="S403" s="3" t="str">
        <f t="shared" si="44"/>
        <v>20285</v>
      </c>
      <c r="Z403" s="92">
        <f t="shared" si="45"/>
        <v>186.45</v>
      </c>
      <c r="AA403" s="92">
        <f t="shared" si="45"/>
        <v>47.05</v>
      </c>
    </row>
    <row r="404" spans="1:27" x14ac:dyDescent="0.2">
      <c r="A404" s="3">
        <f t="shared" si="39"/>
        <v>2028</v>
      </c>
      <c r="B404" s="3" t="str">
        <f t="shared" si="43"/>
        <v>20286</v>
      </c>
      <c r="Q404" s="3">
        <f t="shared" si="40"/>
        <v>2028</v>
      </c>
      <c r="R404" s="3">
        <f t="shared" si="41"/>
        <v>6</v>
      </c>
      <c r="S404" s="3" t="str">
        <f t="shared" si="44"/>
        <v>20286</v>
      </c>
      <c r="Z404" s="92">
        <f t="shared" si="45"/>
        <v>49</v>
      </c>
      <c r="AA404" s="92">
        <f t="shared" si="45"/>
        <v>171.1</v>
      </c>
    </row>
    <row r="405" spans="1:27" x14ac:dyDescent="0.2">
      <c r="A405" s="3">
        <f t="shared" si="39"/>
        <v>2028</v>
      </c>
      <c r="B405" s="3" t="str">
        <f t="shared" si="43"/>
        <v>20287</v>
      </c>
      <c r="Q405" s="3">
        <f t="shared" si="40"/>
        <v>2028</v>
      </c>
      <c r="R405" s="3">
        <f t="shared" si="41"/>
        <v>7</v>
      </c>
      <c r="S405" s="3" t="str">
        <f t="shared" si="44"/>
        <v>20287</v>
      </c>
      <c r="Z405" s="92">
        <f t="shared" si="45"/>
        <v>1.55</v>
      </c>
      <c r="AA405" s="92">
        <f t="shared" si="45"/>
        <v>324.8</v>
      </c>
    </row>
    <row r="406" spans="1:27" x14ac:dyDescent="0.2">
      <c r="A406" s="3">
        <f t="shared" si="39"/>
        <v>2028</v>
      </c>
      <c r="B406" s="3" t="str">
        <f t="shared" si="43"/>
        <v>20288</v>
      </c>
      <c r="Q406" s="3">
        <f t="shared" si="40"/>
        <v>2028</v>
      </c>
      <c r="R406" s="3">
        <f t="shared" si="41"/>
        <v>8</v>
      </c>
      <c r="S406" s="3" t="str">
        <f t="shared" si="44"/>
        <v>20288</v>
      </c>
      <c r="Z406" s="92">
        <f t="shared" si="45"/>
        <v>0.75</v>
      </c>
      <c r="AA406" s="92">
        <f t="shared" si="45"/>
        <v>347.4</v>
      </c>
    </row>
    <row r="407" spans="1:27" x14ac:dyDescent="0.2">
      <c r="A407" s="3">
        <f t="shared" si="39"/>
        <v>2028</v>
      </c>
      <c r="B407" s="3" t="str">
        <f t="shared" si="43"/>
        <v>20289</v>
      </c>
      <c r="Q407" s="3">
        <f t="shared" si="40"/>
        <v>2028</v>
      </c>
      <c r="R407" s="3">
        <f t="shared" si="41"/>
        <v>9</v>
      </c>
      <c r="S407" s="3" t="str">
        <f t="shared" si="44"/>
        <v>20289</v>
      </c>
      <c r="Z407" s="92">
        <f t="shared" si="45"/>
        <v>11.75</v>
      </c>
      <c r="AA407" s="92">
        <f t="shared" si="45"/>
        <v>261</v>
      </c>
    </row>
    <row r="408" spans="1:27" x14ac:dyDescent="0.2">
      <c r="A408" s="3">
        <f t="shared" si="39"/>
        <v>2028</v>
      </c>
      <c r="B408" s="3" t="str">
        <f t="shared" si="43"/>
        <v>202810</v>
      </c>
      <c r="Q408" s="3">
        <f t="shared" si="40"/>
        <v>2028</v>
      </c>
      <c r="R408" s="3">
        <f t="shared" si="41"/>
        <v>10</v>
      </c>
      <c r="S408" s="3" t="str">
        <f t="shared" si="44"/>
        <v>202810</v>
      </c>
      <c r="Z408" s="92">
        <f t="shared" si="45"/>
        <v>136.1</v>
      </c>
      <c r="AA408" s="92">
        <f t="shared" si="45"/>
        <v>73.45</v>
      </c>
    </row>
    <row r="409" spans="1:27" x14ac:dyDescent="0.2">
      <c r="A409" s="3">
        <f t="shared" si="39"/>
        <v>2028</v>
      </c>
      <c r="B409" s="3" t="str">
        <f t="shared" si="43"/>
        <v>202811</v>
      </c>
      <c r="Q409" s="3">
        <f t="shared" si="40"/>
        <v>2028</v>
      </c>
      <c r="R409" s="3">
        <f t="shared" si="41"/>
        <v>11</v>
      </c>
      <c r="S409" s="3" t="str">
        <f t="shared" si="44"/>
        <v>202811</v>
      </c>
      <c r="Z409" s="92">
        <f t="shared" ref="Z409:AA428" si="46">Z397</f>
        <v>393.85</v>
      </c>
      <c r="AA409" s="92">
        <f t="shared" si="46"/>
        <v>7.45</v>
      </c>
    </row>
    <row r="410" spans="1:27" x14ac:dyDescent="0.2">
      <c r="A410" s="3">
        <f t="shared" si="39"/>
        <v>2028</v>
      </c>
      <c r="B410" s="3" t="str">
        <f t="shared" si="43"/>
        <v>202812</v>
      </c>
      <c r="Q410" s="3">
        <f t="shared" si="40"/>
        <v>2028</v>
      </c>
      <c r="R410" s="3">
        <f t="shared" si="41"/>
        <v>12</v>
      </c>
      <c r="S410" s="3" t="str">
        <f t="shared" si="44"/>
        <v>202812</v>
      </c>
      <c r="Z410" s="92">
        <f t="shared" si="46"/>
        <v>715.9</v>
      </c>
      <c r="AA410" s="92">
        <f t="shared" si="46"/>
        <v>0.25</v>
      </c>
    </row>
    <row r="411" spans="1:27" x14ac:dyDescent="0.2">
      <c r="A411" s="3">
        <f t="shared" si="39"/>
        <v>2029</v>
      </c>
      <c r="B411" s="3" t="str">
        <f t="shared" si="43"/>
        <v>20291</v>
      </c>
      <c r="Q411" s="3">
        <f t="shared" si="40"/>
        <v>2029</v>
      </c>
      <c r="R411" s="3">
        <f t="shared" si="41"/>
        <v>1</v>
      </c>
      <c r="S411" s="3" t="str">
        <f t="shared" si="44"/>
        <v>20291</v>
      </c>
      <c r="Z411" s="92">
        <f t="shared" si="46"/>
        <v>995.9</v>
      </c>
      <c r="AA411" s="92">
        <f t="shared" si="46"/>
        <v>0</v>
      </c>
    </row>
    <row r="412" spans="1:27" x14ac:dyDescent="0.2">
      <c r="A412" s="3">
        <f t="shared" si="39"/>
        <v>2029</v>
      </c>
      <c r="B412" s="3" t="str">
        <f t="shared" si="43"/>
        <v>20292</v>
      </c>
      <c r="Q412" s="3">
        <f t="shared" si="40"/>
        <v>2029</v>
      </c>
      <c r="R412" s="3">
        <f t="shared" si="41"/>
        <v>2</v>
      </c>
      <c r="S412" s="3" t="str">
        <f t="shared" si="44"/>
        <v>20292</v>
      </c>
      <c r="Z412" s="92">
        <f t="shared" si="46"/>
        <v>890.35</v>
      </c>
      <c r="AA412" s="92">
        <f t="shared" si="46"/>
        <v>0</v>
      </c>
    </row>
    <row r="413" spans="1:27" x14ac:dyDescent="0.2">
      <c r="A413" s="3">
        <f t="shared" si="39"/>
        <v>2029</v>
      </c>
      <c r="B413" s="3" t="str">
        <f t="shared" si="43"/>
        <v>20293</v>
      </c>
      <c r="Q413" s="3">
        <f t="shared" si="40"/>
        <v>2029</v>
      </c>
      <c r="R413" s="3">
        <f t="shared" si="41"/>
        <v>3</v>
      </c>
      <c r="S413" s="3" t="str">
        <f t="shared" si="44"/>
        <v>20293</v>
      </c>
      <c r="Z413" s="92">
        <f t="shared" si="46"/>
        <v>728.95</v>
      </c>
      <c r="AA413" s="92">
        <f t="shared" si="46"/>
        <v>0.45</v>
      </c>
    </row>
    <row r="414" spans="1:27" x14ac:dyDescent="0.2">
      <c r="A414" s="3">
        <f t="shared" si="39"/>
        <v>2029</v>
      </c>
      <c r="B414" s="3" t="str">
        <f t="shared" si="43"/>
        <v>20294</v>
      </c>
      <c r="Q414" s="3">
        <f t="shared" si="40"/>
        <v>2029</v>
      </c>
      <c r="R414" s="3">
        <f t="shared" si="41"/>
        <v>4</v>
      </c>
      <c r="S414" s="3" t="str">
        <f t="shared" si="44"/>
        <v>20294</v>
      </c>
      <c r="Z414" s="92">
        <f t="shared" si="46"/>
        <v>439.75</v>
      </c>
      <c r="AA414" s="92">
        <f t="shared" si="46"/>
        <v>12.45</v>
      </c>
    </row>
    <row r="415" spans="1:27" x14ac:dyDescent="0.2">
      <c r="A415" s="3">
        <f t="shared" si="39"/>
        <v>2029</v>
      </c>
      <c r="B415" s="3" t="str">
        <f t="shared" si="43"/>
        <v>20295</v>
      </c>
      <c r="Q415" s="3">
        <f t="shared" si="40"/>
        <v>2029</v>
      </c>
      <c r="R415" s="3">
        <f t="shared" si="41"/>
        <v>5</v>
      </c>
      <c r="S415" s="3" t="str">
        <f t="shared" si="44"/>
        <v>20295</v>
      </c>
      <c r="Z415" s="92">
        <f t="shared" si="46"/>
        <v>186.45</v>
      </c>
      <c r="AA415" s="92">
        <f t="shared" si="46"/>
        <v>47.05</v>
      </c>
    </row>
    <row r="416" spans="1:27" x14ac:dyDescent="0.2">
      <c r="A416" s="3">
        <f t="shared" ref="A416:A479" si="47">A404+1</f>
        <v>2029</v>
      </c>
      <c r="B416" s="3" t="str">
        <f t="shared" si="43"/>
        <v>20296</v>
      </c>
      <c r="Q416" s="3">
        <f t="shared" ref="Q416:Q468" si="48">Q404+1</f>
        <v>2029</v>
      </c>
      <c r="R416" s="3">
        <f t="shared" ref="R416:R468" si="49">R404</f>
        <v>6</v>
      </c>
      <c r="S416" s="3" t="str">
        <f t="shared" si="44"/>
        <v>20296</v>
      </c>
      <c r="Z416" s="92">
        <f t="shared" si="46"/>
        <v>49</v>
      </c>
      <c r="AA416" s="92">
        <f t="shared" si="46"/>
        <v>171.1</v>
      </c>
    </row>
    <row r="417" spans="1:27" x14ac:dyDescent="0.2">
      <c r="A417" s="3">
        <f t="shared" si="47"/>
        <v>2029</v>
      </c>
      <c r="B417" s="3" t="str">
        <f t="shared" si="43"/>
        <v>20297</v>
      </c>
      <c r="Q417" s="3">
        <f t="shared" si="48"/>
        <v>2029</v>
      </c>
      <c r="R417" s="3">
        <f t="shared" si="49"/>
        <v>7</v>
      </c>
      <c r="S417" s="3" t="str">
        <f t="shared" si="44"/>
        <v>20297</v>
      </c>
      <c r="Z417" s="92">
        <f t="shared" si="46"/>
        <v>1.55</v>
      </c>
      <c r="AA417" s="92">
        <f t="shared" si="46"/>
        <v>324.8</v>
      </c>
    </row>
    <row r="418" spans="1:27" x14ac:dyDescent="0.2">
      <c r="A418" s="3">
        <f t="shared" si="47"/>
        <v>2029</v>
      </c>
      <c r="B418" s="3" t="str">
        <f t="shared" si="43"/>
        <v>20298</v>
      </c>
      <c r="Q418" s="3">
        <f t="shared" si="48"/>
        <v>2029</v>
      </c>
      <c r="R418" s="3">
        <f t="shared" si="49"/>
        <v>8</v>
      </c>
      <c r="S418" s="3" t="str">
        <f t="shared" si="44"/>
        <v>20298</v>
      </c>
      <c r="Z418" s="92">
        <f t="shared" si="46"/>
        <v>0.75</v>
      </c>
      <c r="AA418" s="92">
        <f t="shared" si="46"/>
        <v>347.4</v>
      </c>
    </row>
    <row r="419" spans="1:27" x14ac:dyDescent="0.2">
      <c r="A419" s="3">
        <f t="shared" si="47"/>
        <v>2029</v>
      </c>
      <c r="B419" s="3" t="str">
        <f t="shared" si="43"/>
        <v>20299</v>
      </c>
      <c r="Q419" s="3">
        <f t="shared" si="48"/>
        <v>2029</v>
      </c>
      <c r="R419" s="3">
        <f t="shared" si="49"/>
        <v>9</v>
      </c>
      <c r="S419" s="3" t="str">
        <f t="shared" si="44"/>
        <v>20299</v>
      </c>
      <c r="Z419" s="92">
        <f t="shared" si="46"/>
        <v>11.75</v>
      </c>
      <c r="AA419" s="92">
        <f t="shared" si="46"/>
        <v>261</v>
      </c>
    </row>
    <row r="420" spans="1:27" x14ac:dyDescent="0.2">
      <c r="A420" s="3">
        <f t="shared" si="47"/>
        <v>2029</v>
      </c>
      <c r="B420" s="3" t="str">
        <f t="shared" si="43"/>
        <v>202910</v>
      </c>
      <c r="Q420" s="3">
        <f t="shared" si="48"/>
        <v>2029</v>
      </c>
      <c r="R420" s="3">
        <f t="shared" si="49"/>
        <v>10</v>
      </c>
      <c r="S420" s="3" t="str">
        <f t="shared" si="44"/>
        <v>202910</v>
      </c>
      <c r="Z420" s="92">
        <f t="shared" si="46"/>
        <v>136.1</v>
      </c>
      <c r="AA420" s="92">
        <f t="shared" si="46"/>
        <v>73.45</v>
      </c>
    </row>
    <row r="421" spans="1:27" x14ac:dyDescent="0.2">
      <c r="A421" s="3">
        <f t="shared" si="47"/>
        <v>2029</v>
      </c>
      <c r="B421" s="3" t="str">
        <f t="shared" si="43"/>
        <v>202911</v>
      </c>
      <c r="Q421" s="3">
        <f t="shared" si="48"/>
        <v>2029</v>
      </c>
      <c r="R421" s="3">
        <f t="shared" si="49"/>
        <v>11</v>
      </c>
      <c r="S421" s="3" t="str">
        <f t="shared" si="44"/>
        <v>202911</v>
      </c>
      <c r="Z421" s="92">
        <f t="shared" si="46"/>
        <v>393.85</v>
      </c>
      <c r="AA421" s="92">
        <f t="shared" si="46"/>
        <v>7.45</v>
      </c>
    </row>
    <row r="422" spans="1:27" x14ac:dyDescent="0.2">
      <c r="A422" s="3">
        <f t="shared" si="47"/>
        <v>2029</v>
      </c>
      <c r="B422" s="3" t="str">
        <f t="shared" si="43"/>
        <v>202912</v>
      </c>
      <c r="Q422" s="3">
        <f t="shared" si="48"/>
        <v>2029</v>
      </c>
      <c r="R422" s="3">
        <f t="shared" si="49"/>
        <v>12</v>
      </c>
      <c r="S422" s="3" t="str">
        <f t="shared" si="44"/>
        <v>202912</v>
      </c>
      <c r="Z422" s="92">
        <f t="shared" si="46"/>
        <v>715.9</v>
      </c>
      <c r="AA422" s="92">
        <f t="shared" si="46"/>
        <v>0.25</v>
      </c>
    </row>
    <row r="423" spans="1:27" x14ac:dyDescent="0.2">
      <c r="A423" s="3">
        <f t="shared" si="47"/>
        <v>2030</v>
      </c>
      <c r="B423" s="3" t="str">
        <f t="shared" si="43"/>
        <v>20301</v>
      </c>
      <c r="Q423" s="3">
        <f t="shared" si="48"/>
        <v>2030</v>
      </c>
      <c r="R423" s="3">
        <f t="shared" si="49"/>
        <v>1</v>
      </c>
      <c r="S423" s="3" t="str">
        <f t="shared" si="44"/>
        <v>20301</v>
      </c>
      <c r="Z423" s="92">
        <f t="shared" si="46"/>
        <v>995.9</v>
      </c>
      <c r="AA423" s="92">
        <f t="shared" si="46"/>
        <v>0</v>
      </c>
    </row>
    <row r="424" spans="1:27" x14ac:dyDescent="0.2">
      <c r="A424" s="3">
        <f t="shared" si="47"/>
        <v>2030</v>
      </c>
      <c r="B424" s="3" t="str">
        <f t="shared" si="43"/>
        <v>20302</v>
      </c>
      <c r="Q424" s="3">
        <f t="shared" si="48"/>
        <v>2030</v>
      </c>
      <c r="R424" s="3">
        <f t="shared" si="49"/>
        <v>2</v>
      </c>
      <c r="S424" s="3" t="str">
        <f t="shared" si="44"/>
        <v>20302</v>
      </c>
      <c r="Z424" s="92">
        <f t="shared" si="46"/>
        <v>890.35</v>
      </c>
      <c r="AA424" s="92">
        <f t="shared" si="46"/>
        <v>0</v>
      </c>
    </row>
    <row r="425" spans="1:27" x14ac:dyDescent="0.2">
      <c r="A425" s="3">
        <f t="shared" si="47"/>
        <v>2030</v>
      </c>
      <c r="B425" s="3" t="str">
        <f t="shared" si="43"/>
        <v>20303</v>
      </c>
      <c r="Q425" s="3">
        <f t="shared" si="48"/>
        <v>2030</v>
      </c>
      <c r="R425" s="3">
        <f t="shared" si="49"/>
        <v>3</v>
      </c>
      <c r="S425" s="3" t="str">
        <f t="shared" si="44"/>
        <v>20303</v>
      </c>
      <c r="Z425" s="92">
        <f t="shared" si="46"/>
        <v>728.95</v>
      </c>
      <c r="AA425" s="92">
        <f t="shared" si="46"/>
        <v>0.45</v>
      </c>
    </row>
    <row r="426" spans="1:27" x14ac:dyDescent="0.2">
      <c r="A426" s="3">
        <f t="shared" si="47"/>
        <v>2030</v>
      </c>
      <c r="B426" s="3" t="str">
        <f t="shared" si="43"/>
        <v>20304</v>
      </c>
      <c r="Q426" s="3">
        <f t="shared" si="48"/>
        <v>2030</v>
      </c>
      <c r="R426" s="3">
        <f t="shared" si="49"/>
        <v>4</v>
      </c>
      <c r="S426" s="3" t="str">
        <f t="shared" si="44"/>
        <v>20304</v>
      </c>
      <c r="Z426" s="92">
        <f t="shared" si="46"/>
        <v>439.75</v>
      </c>
      <c r="AA426" s="92">
        <f t="shared" si="46"/>
        <v>12.45</v>
      </c>
    </row>
    <row r="427" spans="1:27" x14ac:dyDescent="0.2">
      <c r="A427" s="3">
        <f t="shared" si="47"/>
        <v>2030</v>
      </c>
      <c r="B427" s="3" t="str">
        <f t="shared" si="43"/>
        <v>20305</v>
      </c>
      <c r="Q427" s="3">
        <f t="shared" si="48"/>
        <v>2030</v>
      </c>
      <c r="R427" s="3">
        <f t="shared" si="49"/>
        <v>5</v>
      </c>
      <c r="S427" s="3" t="str">
        <f t="shared" si="44"/>
        <v>20305</v>
      </c>
      <c r="Z427" s="92">
        <f t="shared" si="46"/>
        <v>186.45</v>
      </c>
      <c r="AA427" s="92">
        <f t="shared" si="46"/>
        <v>47.05</v>
      </c>
    </row>
    <row r="428" spans="1:27" x14ac:dyDescent="0.2">
      <c r="A428" s="3">
        <f t="shared" si="47"/>
        <v>2030</v>
      </c>
      <c r="B428" s="3" t="str">
        <f t="shared" si="43"/>
        <v>20306</v>
      </c>
      <c r="Q428" s="3">
        <f t="shared" si="48"/>
        <v>2030</v>
      </c>
      <c r="R428" s="3">
        <f t="shared" si="49"/>
        <v>6</v>
      </c>
      <c r="S428" s="3" t="str">
        <f t="shared" si="44"/>
        <v>20306</v>
      </c>
      <c r="Z428" s="92">
        <f t="shared" si="46"/>
        <v>49</v>
      </c>
      <c r="AA428" s="92">
        <f t="shared" si="46"/>
        <v>171.1</v>
      </c>
    </row>
    <row r="429" spans="1:27" x14ac:dyDescent="0.2">
      <c r="A429" s="3">
        <f t="shared" si="47"/>
        <v>2030</v>
      </c>
      <c r="B429" s="3" t="str">
        <f t="shared" si="43"/>
        <v>20307</v>
      </c>
      <c r="Q429" s="3">
        <f t="shared" si="48"/>
        <v>2030</v>
      </c>
      <c r="R429" s="3">
        <f t="shared" si="49"/>
        <v>7</v>
      </c>
      <c r="S429" s="3" t="str">
        <f t="shared" si="44"/>
        <v>20307</v>
      </c>
      <c r="Z429" s="92">
        <f t="shared" ref="Z429:AA448" si="50">Z417</f>
        <v>1.55</v>
      </c>
      <c r="AA429" s="92">
        <f t="shared" si="50"/>
        <v>324.8</v>
      </c>
    </row>
    <row r="430" spans="1:27" x14ac:dyDescent="0.2">
      <c r="A430" s="3">
        <f t="shared" si="47"/>
        <v>2030</v>
      </c>
      <c r="B430" s="3" t="str">
        <f t="shared" si="43"/>
        <v>20308</v>
      </c>
      <c r="Q430" s="3">
        <f t="shared" si="48"/>
        <v>2030</v>
      </c>
      <c r="R430" s="3">
        <f t="shared" si="49"/>
        <v>8</v>
      </c>
      <c r="S430" s="3" t="str">
        <f t="shared" si="44"/>
        <v>20308</v>
      </c>
      <c r="Z430" s="92">
        <f t="shared" si="50"/>
        <v>0.75</v>
      </c>
      <c r="AA430" s="92">
        <f t="shared" si="50"/>
        <v>347.4</v>
      </c>
    </row>
    <row r="431" spans="1:27" x14ac:dyDescent="0.2">
      <c r="A431" s="3">
        <f t="shared" si="47"/>
        <v>2030</v>
      </c>
      <c r="B431" s="3" t="str">
        <f t="shared" si="43"/>
        <v>20309</v>
      </c>
      <c r="Q431" s="3">
        <f t="shared" si="48"/>
        <v>2030</v>
      </c>
      <c r="R431" s="3">
        <f t="shared" si="49"/>
        <v>9</v>
      </c>
      <c r="S431" s="3" t="str">
        <f t="shared" si="44"/>
        <v>20309</v>
      </c>
      <c r="Z431" s="92">
        <f t="shared" si="50"/>
        <v>11.75</v>
      </c>
      <c r="AA431" s="92">
        <f t="shared" si="50"/>
        <v>261</v>
      </c>
    </row>
    <row r="432" spans="1:27" x14ac:dyDescent="0.2">
      <c r="A432" s="3">
        <f t="shared" si="47"/>
        <v>2030</v>
      </c>
      <c r="B432" s="3" t="str">
        <f t="shared" si="43"/>
        <v>203010</v>
      </c>
      <c r="Q432" s="3">
        <f t="shared" si="48"/>
        <v>2030</v>
      </c>
      <c r="R432" s="3">
        <f t="shared" si="49"/>
        <v>10</v>
      </c>
      <c r="S432" s="3" t="str">
        <f t="shared" si="44"/>
        <v>203010</v>
      </c>
      <c r="Z432" s="92">
        <f t="shared" si="50"/>
        <v>136.1</v>
      </c>
      <c r="AA432" s="92">
        <f t="shared" si="50"/>
        <v>73.45</v>
      </c>
    </row>
    <row r="433" spans="1:27" x14ac:dyDescent="0.2">
      <c r="A433" s="3">
        <f t="shared" si="47"/>
        <v>2030</v>
      </c>
      <c r="B433" s="3" t="str">
        <f t="shared" si="43"/>
        <v>203011</v>
      </c>
      <c r="Q433" s="3">
        <f t="shared" si="48"/>
        <v>2030</v>
      </c>
      <c r="R433" s="3">
        <f t="shared" si="49"/>
        <v>11</v>
      </c>
      <c r="S433" s="3" t="str">
        <f t="shared" si="44"/>
        <v>203011</v>
      </c>
      <c r="Z433" s="92">
        <f t="shared" si="50"/>
        <v>393.85</v>
      </c>
      <c r="AA433" s="92">
        <f t="shared" si="50"/>
        <v>7.45</v>
      </c>
    </row>
    <row r="434" spans="1:27" x14ac:dyDescent="0.2">
      <c r="A434" s="3">
        <f t="shared" si="47"/>
        <v>2030</v>
      </c>
      <c r="B434" s="3" t="str">
        <f t="shared" si="43"/>
        <v>203012</v>
      </c>
      <c r="Q434" s="3">
        <f t="shared" si="48"/>
        <v>2030</v>
      </c>
      <c r="R434" s="3">
        <f t="shared" si="49"/>
        <v>12</v>
      </c>
      <c r="S434" s="3" t="str">
        <f t="shared" si="44"/>
        <v>203012</v>
      </c>
      <c r="Z434" s="92">
        <f t="shared" si="50"/>
        <v>715.9</v>
      </c>
      <c r="AA434" s="92">
        <f t="shared" si="50"/>
        <v>0.25</v>
      </c>
    </row>
    <row r="435" spans="1:27" x14ac:dyDescent="0.2">
      <c r="A435" s="3">
        <f t="shared" si="47"/>
        <v>2031</v>
      </c>
      <c r="B435" s="3" t="str">
        <f t="shared" si="43"/>
        <v>20311</v>
      </c>
      <c r="Q435" s="3">
        <f t="shared" si="48"/>
        <v>2031</v>
      </c>
      <c r="R435" s="3">
        <f t="shared" si="49"/>
        <v>1</v>
      </c>
      <c r="S435" s="3" t="str">
        <f t="shared" si="44"/>
        <v>20311</v>
      </c>
      <c r="Z435" s="92">
        <f t="shared" si="50"/>
        <v>995.9</v>
      </c>
      <c r="AA435" s="92">
        <f t="shared" si="50"/>
        <v>0</v>
      </c>
    </row>
    <row r="436" spans="1:27" x14ac:dyDescent="0.2">
      <c r="A436" s="3">
        <f t="shared" si="47"/>
        <v>2031</v>
      </c>
      <c r="B436" s="3" t="str">
        <f t="shared" si="43"/>
        <v>20312</v>
      </c>
      <c r="Q436" s="3">
        <f t="shared" si="48"/>
        <v>2031</v>
      </c>
      <c r="R436" s="3">
        <f t="shared" si="49"/>
        <v>2</v>
      </c>
      <c r="S436" s="3" t="str">
        <f t="shared" si="44"/>
        <v>20312</v>
      </c>
      <c r="Z436" s="92">
        <f t="shared" si="50"/>
        <v>890.35</v>
      </c>
      <c r="AA436" s="92">
        <f t="shared" si="50"/>
        <v>0</v>
      </c>
    </row>
    <row r="437" spans="1:27" x14ac:dyDescent="0.2">
      <c r="A437" s="3">
        <f t="shared" si="47"/>
        <v>2031</v>
      </c>
      <c r="B437" s="3" t="str">
        <f t="shared" si="43"/>
        <v>20313</v>
      </c>
      <c r="Q437" s="3">
        <f t="shared" si="48"/>
        <v>2031</v>
      </c>
      <c r="R437" s="3">
        <f t="shared" si="49"/>
        <v>3</v>
      </c>
      <c r="S437" s="3" t="str">
        <f t="shared" si="44"/>
        <v>20313</v>
      </c>
      <c r="Z437" s="92">
        <f t="shared" si="50"/>
        <v>728.95</v>
      </c>
      <c r="AA437" s="92">
        <f t="shared" si="50"/>
        <v>0.45</v>
      </c>
    </row>
    <row r="438" spans="1:27" x14ac:dyDescent="0.2">
      <c r="A438" s="3">
        <f t="shared" si="47"/>
        <v>2031</v>
      </c>
      <c r="B438" s="3" t="str">
        <f t="shared" si="43"/>
        <v>20314</v>
      </c>
      <c r="Q438" s="3">
        <f t="shared" si="48"/>
        <v>2031</v>
      </c>
      <c r="R438" s="3">
        <f t="shared" si="49"/>
        <v>4</v>
      </c>
      <c r="S438" s="3" t="str">
        <f t="shared" si="44"/>
        <v>20314</v>
      </c>
      <c r="Z438" s="92">
        <f t="shared" si="50"/>
        <v>439.75</v>
      </c>
      <c r="AA438" s="92">
        <f t="shared" si="50"/>
        <v>12.45</v>
      </c>
    </row>
    <row r="439" spans="1:27" x14ac:dyDescent="0.2">
      <c r="A439" s="3">
        <f t="shared" si="47"/>
        <v>2031</v>
      </c>
      <c r="B439" s="3" t="str">
        <f t="shared" si="43"/>
        <v>20315</v>
      </c>
      <c r="Q439" s="3">
        <f t="shared" si="48"/>
        <v>2031</v>
      </c>
      <c r="R439" s="3">
        <f t="shared" si="49"/>
        <v>5</v>
      </c>
      <c r="S439" s="3" t="str">
        <f t="shared" si="44"/>
        <v>20315</v>
      </c>
      <c r="Z439" s="92">
        <f t="shared" si="50"/>
        <v>186.45</v>
      </c>
      <c r="AA439" s="92">
        <f t="shared" si="50"/>
        <v>47.05</v>
      </c>
    </row>
    <row r="440" spans="1:27" x14ac:dyDescent="0.2">
      <c r="A440" s="3">
        <f t="shared" si="47"/>
        <v>2031</v>
      </c>
      <c r="B440" s="3" t="str">
        <f t="shared" si="43"/>
        <v>20316</v>
      </c>
      <c r="Q440" s="3">
        <f t="shared" si="48"/>
        <v>2031</v>
      </c>
      <c r="R440" s="3">
        <f t="shared" si="49"/>
        <v>6</v>
      </c>
      <c r="S440" s="3" t="str">
        <f t="shared" si="44"/>
        <v>20316</v>
      </c>
      <c r="Z440" s="92">
        <f t="shared" si="50"/>
        <v>49</v>
      </c>
      <c r="AA440" s="92">
        <f t="shared" si="50"/>
        <v>171.1</v>
      </c>
    </row>
    <row r="441" spans="1:27" x14ac:dyDescent="0.2">
      <c r="A441" s="3">
        <f t="shared" si="47"/>
        <v>2031</v>
      </c>
      <c r="B441" s="3" t="str">
        <f t="shared" si="43"/>
        <v>20317</v>
      </c>
      <c r="Q441" s="3">
        <f t="shared" si="48"/>
        <v>2031</v>
      </c>
      <c r="R441" s="3">
        <f t="shared" si="49"/>
        <v>7</v>
      </c>
      <c r="S441" s="3" t="str">
        <f t="shared" si="44"/>
        <v>20317</v>
      </c>
      <c r="Z441" s="92">
        <f t="shared" si="50"/>
        <v>1.55</v>
      </c>
      <c r="AA441" s="92">
        <f t="shared" si="50"/>
        <v>324.8</v>
      </c>
    </row>
    <row r="442" spans="1:27" x14ac:dyDescent="0.2">
      <c r="A442" s="3">
        <f t="shared" si="47"/>
        <v>2031</v>
      </c>
      <c r="B442" s="3" t="str">
        <f t="shared" si="43"/>
        <v>20318</v>
      </c>
      <c r="Q442" s="3">
        <f t="shared" si="48"/>
        <v>2031</v>
      </c>
      <c r="R442" s="3">
        <f t="shared" si="49"/>
        <v>8</v>
      </c>
      <c r="S442" s="3" t="str">
        <f t="shared" si="44"/>
        <v>20318</v>
      </c>
      <c r="Z442" s="92">
        <f t="shared" si="50"/>
        <v>0.75</v>
      </c>
      <c r="AA442" s="92">
        <f t="shared" si="50"/>
        <v>347.4</v>
      </c>
    </row>
    <row r="443" spans="1:27" x14ac:dyDescent="0.2">
      <c r="A443" s="3">
        <f t="shared" si="47"/>
        <v>2031</v>
      </c>
      <c r="B443" s="3" t="str">
        <f t="shared" si="43"/>
        <v>20319</v>
      </c>
      <c r="Q443" s="3">
        <f t="shared" si="48"/>
        <v>2031</v>
      </c>
      <c r="R443" s="3">
        <f t="shared" si="49"/>
        <v>9</v>
      </c>
      <c r="S443" s="3" t="str">
        <f t="shared" si="44"/>
        <v>20319</v>
      </c>
      <c r="Z443" s="92">
        <f t="shared" si="50"/>
        <v>11.75</v>
      </c>
      <c r="AA443" s="92">
        <f t="shared" si="50"/>
        <v>261</v>
      </c>
    </row>
    <row r="444" spans="1:27" x14ac:dyDescent="0.2">
      <c r="A444" s="3">
        <f t="shared" si="47"/>
        <v>2031</v>
      </c>
      <c r="B444" s="3" t="str">
        <f t="shared" si="43"/>
        <v>203110</v>
      </c>
      <c r="Q444" s="3">
        <f t="shared" si="48"/>
        <v>2031</v>
      </c>
      <c r="R444" s="3">
        <f t="shared" si="49"/>
        <v>10</v>
      </c>
      <c r="S444" s="3" t="str">
        <f t="shared" si="44"/>
        <v>203110</v>
      </c>
      <c r="Z444" s="92">
        <f t="shared" si="50"/>
        <v>136.1</v>
      </c>
      <c r="AA444" s="92">
        <f t="shared" si="50"/>
        <v>73.45</v>
      </c>
    </row>
    <row r="445" spans="1:27" x14ac:dyDescent="0.2">
      <c r="A445" s="3">
        <f t="shared" si="47"/>
        <v>2031</v>
      </c>
      <c r="B445" s="3" t="str">
        <f t="shared" si="43"/>
        <v>203111</v>
      </c>
      <c r="Q445" s="3">
        <f t="shared" si="48"/>
        <v>2031</v>
      </c>
      <c r="R445" s="3">
        <f t="shared" si="49"/>
        <v>11</v>
      </c>
      <c r="S445" s="3" t="str">
        <f t="shared" si="44"/>
        <v>203111</v>
      </c>
      <c r="Z445" s="92">
        <f t="shared" si="50"/>
        <v>393.85</v>
      </c>
      <c r="AA445" s="92">
        <f t="shared" si="50"/>
        <v>7.45</v>
      </c>
    </row>
    <row r="446" spans="1:27" x14ac:dyDescent="0.2">
      <c r="A446" s="3">
        <f t="shared" si="47"/>
        <v>2031</v>
      </c>
      <c r="B446" s="3" t="str">
        <f t="shared" si="43"/>
        <v>203112</v>
      </c>
      <c r="Q446" s="3">
        <f t="shared" si="48"/>
        <v>2031</v>
      </c>
      <c r="R446" s="3">
        <f t="shared" si="49"/>
        <v>12</v>
      </c>
      <c r="S446" s="3" t="str">
        <f t="shared" si="44"/>
        <v>203112</v>
      </c>
      <c r="Z446" s="92">
        <f t="shared" si="50"/>
        <v>715.9</v>
      </c>
      <c r="AA446" s="92">
        <f t="shared" si="50"/>
        <v>0.25</v>
      </c>
    </row>
    <row r="447" spans="1:27" x14ac:dyDescent="0.2">
      <c r="A447" s="3">
        <f t="shared" si="47"/>
        <v>2032</v>
      </c>
      <c r="B447" s="3" t="str">
        <f t="shared" si="43"/>
        <v>20321</v>
      </c>
      <c r="Q447" s="3">
        <f t="shared" si="48"/>
        <v>2032</v>
      </c>
      <c r="R447" s="3">
        <f t="shared" si="49"/>
        <v>1</v>
      </c>
      <c r="S447" s="3" t="str">
        <f t="shared" si="44"/>
        <v>20321</v>
      </c>
      <c r="Z447" s="92">
        <f t="shared" si="50"/>
        <v>995.9</v>
      </c>
      <c r="AA447" s="92">
        <f t="shared" si="50"/>
        <v>0</v>
      </c>
    </row>
    <row r="448" spans="1:27" x14ac:dyDescent="0.2">
      <c r="A448" s="3">
        <f t="shared" si="47"/>
        <v>2032</v>
      </c>
      <c r="B448" s="3" t="str">
        <f t="shared" ref="B448:B511" si="51">S448</f>
        <v>20322</v>
      </c>
      <c r="Q448" s="3">
        <f t="shared" si="48"/>
        <v>2032</v>
      </c>
      <c r="R448" s="3">
        <f t="shared" si="49"/>
        <v>2</v>
      </c>
      <c r="S448" s="3" t="str">
        <f t="shared" si="44"/>
        <v>20322</v>
      </c>
      <c r="Z448" s="92">
        <f t="shared" si="50"/>
        <v>890.35</v>
      </c>
      <c r="AA448" s="92">
        <f t="shared" si="50"/>
        <v>0</v>
      </c>
    </row>
    <row r="449" spans="1:27" x14ac:dyDescent="0.2">
      <c r="A449" s="3">
        <f t="shared" si="47"/>
        <v>2032</v>
      </c>
      <c r="B449" s="3" t="str">
        <f t="shared" si="51"/>
        <v>20323</v>
      </c>
      <c r="Q449" s="3">
        <f t="shared" si="48"/>
        <v>2032</v>
      </c>
      <c r="R449" s="3">
        <f t="shared" si="49"/>
        <v>3</v>
      </c>
      <c r="S449" s="3" t="str">
        <f t="shared" si="44"/>
        <v>20323</v>
      </c>
      <c r="Z449" s="92">
        <f t="shared" ref="Z449:AA468" si="52">Z437</f>
        <v>728.95</v>
      </c>
      <c r="AA449" s="92">
        <f t="shared" si="52"/>
        <v>0.45</v>
      </c>
    </row>
    <row r="450" spans="1:27" x14ac:dyDescent="0.2">
      <c r="A450" s="3">
        <f t="shared" si="47"/>
        <v>2032</v>
      </c>
      <c r="B450" s="3" t="str">
        <f t="shared" si="51"/>
        <v>20324</v>
      </c>
      <c r="Q450" s="3">
        <f t="shared" si="48"/>
        <v>2032</v>
      </c>
      <c r="R450" s="3">
        <f t="shared" si="49"/>
        <v>4</v>
      </c>
      <c r="S450" s="3" t="str">
        <f t="shared" si="44"/>
        <v>20324</v>
      </c>
      <c r="Z450" s="92">
        <f t="shared" si="52"/>
        <v>439.75</v>
      </c>
      <c r="AA450" s="92">
        <f t="shared" si="52"/>
        <v>12.45</v>
      </c>
    </row>
    <row r="451" spans="1:27" x14ac:dyDescent="0.2">
      <c r="A451" s="3">
        <f t="shared" si="47"/>
        <v>2032</v>
      </c>
      <c r="B451" s="3" t="str">
        <f t="shared" si="51"/>
        <v>20325</v>
      </c>
      <c r="Q451" s="3">
        <f t="shared" si="48"/>
        <v>2032</v>
      </c>
      <c r="R451" s="3">
        <f t="shared" si="49"/>
        <v>5</v>
      </c>
      <c r="S451" s="3" t="str">
        <f t="shared" si="44"/>
        <v>20325</v>
      </c>
      <c r="Z451" s="92">
        <f t="shared" si="52"/>
        <v>186.45</v>
      </c>
      <c r="AA451" s="92">
        <f t="shared" si="52"/>
        <v>47.05</v>
      </c>
    </row>
    <row r="452" spans="1:27" x14ac:dyDescent="0.2">
      <c r="A452" s="3">
        <f t="shared" si="47"/>
        <v>2032</v>
      </c>
      <c r="B452" s="3" t="str">
        <f t="shared" si="51"/>
        <v>20326</v>
      </c>
      <c r="Q452" s="3">
        <f t="shared" si="48"/>
        <v>2032</v>
      </c>
      <c r="R452" s="3">
        <f t="shared" si="49"/>
        <v>6</v>
      </c>
      <c r="S452" s="3" t="str">
        <f t="shared" ref="S452:S515" si="53">Q452&amp;R452</f>
        <v>20326</v>
      </c>
      <c r="Z452" s="92">
        <f t="shared" si="52"/>
        <v>49</v>
      </c>
      <c r="AA452" s="92">
        <f t="shared" si="52"/>
        <v>171.1</v>
      </c>
    </row>
    <row r="453" spans="1:27" x14ac:dyDescent="0.2">
      <c r="A453" s="3">
        <f t="shared" si="47"/>
        <v>2032</v>
      </c>
      <c r="B453" s="3" t="str">
        <f t="shared" si="51"/>
        <v>20327</v>
      </c>
      <c r="Q453" s="3">
        <f t="shared" si="48"/>
        <v>2032</v>
      </c>
      <c r="R453" s="3">
        <f t="shared" si="49"/>
        <v>7</v>
      </c>
      <c r="S453" s="3" t="str">
        <f t="shared" si="53"/>
        <v>20327</v>
      </c>
      <c r="Z453" s="92">
        <f t="shared" si="52"/>
        <v>1.55</v>
      </c>
      <c r="AA453" s="92">
        <f t="shared" si="52"/>
        <v>324.8</v>
      </c>
    </row>
    <row r="454" spans="1:27" x14ac:dyDescent="0.2">
      <c r="A454" s="3">
        <f t="shared" si="47"/>
        <v>2032</v>
      </c>
      <c r="B454" s="3" t="str">
        <f t="shared" si="51"/>
        <v>20328</v>
      </c>
      <c r="Q454" s="3">
        <f t="shared" si="48"/>
        <v>2032</v>
      </c>
      <c r="R454" s="3">
        <f t="shared" si="49"/>
        <v>8</v>
      </c>
      <c r="S454" s="3" t="str">
        <f t="shared" si="53"/>
        <v>20328</v>
      </c>
      <c r="Z454" s="92">
        <f t="shared" si="52"/>
        <v>0.75</v>
      </c>
      <c r="AA454" s="92">
        <f t="shared" si="52"/>
        <v>347.4</v>
      </c>
    </row>
    <row r="455" spans="1:27" x14ac:dyDescent="0.2">
      <c r="A455" s="3">
        <f t="shared" si="47"/>
        <v>2032</v>
      </c>
      <c r="B455" s="3" t="str">
        <f t="shared" si="51"/>
        <v>20329</v>
      </c>
      <c r="Q455" s="3">
        <f t="shared" si="48"/>
        <v>2032</v>
      </c>
      <c r="R455" s="3">
        <f t="shared" si="49"/>
        <v>9</v>
      </c>
      <c r="S455" s="3" t="str">
        <f t="shared" si="53"/>
        <v>20329</v>
      </c>
      <c r="Z455" s="92">
        <f t="shared" si="52"/>
        <v>11.75</v>
      </c>
      <c r="AA455" s="92">
        <f t="shared" si="52"/>
        <v>261</v>
      </c>
    </row>
    <row r="456" spans="1:27" x14ac:dyDescent="0.2">
      <c r="A456" s="3">
        <f t="shared" si="47"/>
        <v>2032</v>
      </c>
      <c r="B456" s="3" t="str">
        <f t="shared" si="51"/>
        <v>203210</v>
      </c>
      <c r="Q456" s="3">
        <f t="shared" si="48"/>
        <v>2032</v>
      </c>
      <c r="R456" s="3">
        <f t="shared" si="49"/>
        <v>10</v>
      </c>
      <c r="S456" s="3" t="str">
        <f t="shared" si="53"/>
        <v>203210</v>
      </c>
      <c r="Z456" s="92">
        <f t="shared" si="52"/>
        <v>136.1</v>
      </c>
      <c r="AA456" s="92">
        <f t="shared" si="52"/>
        <v>73.45</v>
      </c>
    </row>
    <row r="457" spans="1:27" x14ac:dyDescent="0.2">
      <c r="A457" s="3">
        <f t="shared" si="47"/>
        <v>2032</v>
      </c>
      <c r="B457" s="3" t="str">
        <f t="shared" si="51"/>
        <v>203211</v>
      </c>
      <c r="Q457" s="3">
        <f t="shared" si="48"/>
        <v>2032</v>
      </c>
      <c r="R457" s="3">
        <f t="shared" si="49"/>
        <v>11</v>
      </c>
      <c r="S457" s="3" t="str">
        <f t="shared" si="53"/>
        <v>203211</v>
      </c>
      <c r="Z457" s="92">
        <f t="shared" si="52"/>
        <v>393.85</v>
      </c>
      <c r="AA457" s="92">
        <f t="shared" si="52"/>
        <v>7.45</v>
      </c>
    </row>
    <row r="458" spans="1:27" x14ac:dyDescent="0.2">
      <c r="A458" s="3">
        <f t="shared" si="47"/>
        <v>2032</v>
      </c>
      <c r="B458" s="3" t="str">
        <f t="shared" si="51"/>
        <v>203212</v>
      </c>
      <c r="Q458" s="3">
        <f t="shared" si="48"/>
        <v>2032</v>
      </c>
      <c r="R458" s="3">
        <f t="shared" si="49"/>
        <v>12</v>
      </c>
      <c r="S458" s="3" t="str">
        <f t="shared" si="53"/>
        <v>203212</v>
      </c>
      <c r="Z458" s="92">
        <f t="shared" si="52"/>
        <v>715.9</v>
      </c>
      <c r="AA458" s="92">
        <f t="shared" si="52"/>
        <v>0.25</v>
      </c>
    </row>
    <row r="459" spans="1:27" x14ac:dyDescent="0.2">
      <c r="A459" s="3">
        <f t="shared" si="47"/>
        <v>2033</v>
      </c>
      <c r="B459" s="3" t="str">
        <f t="shared" si="51"/>
        <v>20331</v>
      </c>
      <c r="Q459" s="3">
        <f t="shared" si="48"/>
        <v>2033</v>
      </c>
      <c r="R459" s="3">
        <f t="shared" si="49"/>
        <v>1</v>
      </c>
      <c r="S459" s="3" t="str">
        <f t="shared" si="53"/>
        <v>20331</v>
      </c>
      <c r="Z459" s="92">
        <f t="shared" si="52"/>
        <v>995.9</v>
      </c>
      <c r="AA459" s="92">
        <f t="shared" si="52"/>
        <v>0</v>
      </c>
    </row>
    <row r="460" spans="1:27" x14ac:dyDescent="0.2">
      <c r="A460" s="3">
        <f t="shared" si="47"/>
        <v>2033</v>
      </c>
      <c r="B460" s="3" t="str">
        <f t="shared" si="51"/>
        <v>20332</v>
      </c>
      <c r="Q460" s="3">
        <f t="shared" si="48"/>
        <v>2033</v>
      </c>
      <c r="R460" s="3">
        <f t="shared" si="49"/>
        <v>2</v>
      </c>
      <c r="S460" s="3" t="str">
        <f t="shared" si="53"/>
        <v>20332</v>
      </c>
      <c r="Z460" s="92">
        <f t="shared" si="52"/>
        <v>890.35</v>
      </c>
      <c r="AA460" s="92">
        <f t="shared" si="52"/>
        <v>0</v>
      </c>
    </row>
    <row r="461" spans="1:27" x14ac:dyDescent="0.2">
      <c r="A461" s="3">
        <f t="shared" si="47"/>
        <v>2033</v>
      </c>
      <c r="B461" s="3" t="str">
        <f t="shared" si="51"/>
        <v>20333</v>
      </c>
      <c r="Q461" s="3">
        <f t="shared" si="48"/>
        <v>2033</v>
      </c>
      <c r="R461" s="3">
        <f t="shared" si="49"/>
        <v>3</v>
      </c>
      <c r="S461" s="3" t="str">
        <f t="shared" si="53"/>
        <v>20333</v>
      </c>
      <c r="Z461" s="92">
        <f t="shared" si="52"/>
        <v>728.95</v>
      </c>
      <c r="AA461" s="92">
        <f t="shared" si="52"/>
        <v>0.45</v>
      </c>
    </row>
    <row r="462" spans="1:27" x14ac:dyDescent="0.2">
      <c r="A462" s="3">
        <f t="shared" si="47"/>
        <v>2033</v>
      </c>
      <c r="B462" s="3" t="str">
        <f t="shared" si="51"/>
        <v>20334</v>
      </c>
      <c r="Q462" s="3">
        <f t="shared" si="48"/>
        <v>2033</v>
      </c>
      <c r="R462" s="3">
        <f t="shared" si="49"/>
        <v>4</v>
      </c>
      <c r="S462" s="3" t="str">
        <f t="shared" si="53"/>
        <v>20334</v>
      </c>
      <c r="Z462" s="92">
        <f t="shared" si="52"/>
        <v>439.75</v>
      </c>
      <c r="AA462" s="92">
        <f t="shared" si="52"/>
        <v>12.45</v>
      </c>
    </row>
    <row r="463" spans="1:27" x14ac:dyDescent="0.2">
      <c r="A463" s="3">
        <f t="shared" si="47"/>
        <v>2033</v>
      </c>
      <c r="B463" s="3" t="str">
        <f t="shared" si="51"/>
        <v>20335</v>
      </c>
      <c r="Q463" s="3">
        <f t="shared" si="48"/>
        <v>2033</v>
      </c>
      <c r="R463" s="3">
        <f t="shared" si="49"/>
        <v>5</v>
      </c>
      <c r="S463" s="3" t="str">
        <f t="shared" si="53"/>
        <v>20335</v>
      </c>
      <c r="Z463" s="92">
        <f t="shared" si="52"/>
        <v>186.45</v>
      </c>
      <c r="AA463" s="92">
        <f t="shared" si="52"/>
        <v>47.05</v>
      </c>
    </row>
    <row r="464" spans="1:27" x14ac:dyDescent="0.2">
      <c r="A464" s="3">
        <f t="shared" si="47"/>
        <v>2033</v>
      </c>
      <c r="B464" s="3" t="str">
        <f t="shared" si="51"/>
        <v>20336</v>
      </c>
      <c r="Q464" s="3">
        <f t="shared" si="48"/>
        <v>2033</v>
      </c>
      <c r="R464" s="3">
        <f t="shared" si="49"/>
        <v>6</v>
      </c>
      <c r="S464" s="3" t="str">
        <f t="shared" si="53"/>
        <v>20336</v>
      </c>
      <c r="Z464" s="92">
        <f t="shared" si="52"/>
        <v>49</v>
      </c>
      <c r="AA464" s="92">
        <f t="shared" si="52"/>
        <v>171.1</v>
      </c>
    </row>
    <row r="465" spans="1:27" x14ac:dyDescent="0.2">
      <c r="A465" s="3">
        <f t="shared" si="47"/>
        <v>2033</v>
      </c>
      <c r="B465" s="3" t="str">
        <f t="shared" si="51"/>
        <v>20337</v>
      </c>
      <c r="Q465" s="3">
        <f t="shared" si="48"/>
        <v>2033</v>
      </c>
      <c r="R465" s="3">
        <f t="shared" si="49"/>
        <v>7</v>
      </c>
      <c r="S465" s="3" t="str">
        <f t="shared" si="53"/>
        <v>20337</v>
      </c>
      <c r="Z465" s="92">
        <f t="shared" si="52"/>
        <v>1.55</v>
      </c>
      <c r="AA465" s="92">
        <f t="shared" si="52"/>
        <v>324.8</v>
      </c>
    </row>
    <row r="466" spans="1:27" x14ac:dyDescent="0.2">
      <c r="A466" s="3">
        <f t="shared" si="47"/>
        <v>2033</v>
      </c>
      <c r="B466" s="3" t="str">
        <f t="shared" si="51"/>
        <v>20338</v>
      </c>
      <c r="Q466" s="3">
        <f t="shared" si="48"/>
        <v>2033</v>
      </c>
      <c r="R466" s="3">
        <f t="shared" si="49"/>
        <v>8</v>
      </c>
      <c r="S466" s="3" t="str">
        <f t="shared" si="53"/>
        <v>20338</v>
      </c>
      <c r="Z466" s="92">
        <f t="shared" si="52"/>
        <v>0.75</v>
      </c>
      <c r="AA466" s="92">
        <f t="shared" si="52"/>
        <v>347.4</v>
      </c>
    </row>
    <row r="467" spans="1:27" x14ac:dyDescent="0.2">
      <c r="A467" s="3">
        <f t="shared" si="47"/>
        <v>2033</v>
      </c>
      <c r="B467" s="3" t="str">
        <f t="shared" si="51"/>
        <v>20339</v>
      </c>
      <c r="Q467" s="3">
        <f t="shared" si="48"/>
        <v>2033</v>
      </c>
      <c r="R467" s="3">
        <f t="shared" si="49"/>
        <v>9</v>
      </c>
      <c r="S467" s="3" t="str">
        <f t="shared" si="53"/>
        <v>20339</v>
      </c>
      <c r="Z467" s="92">
        <f t="shared" si="52"/>
        <v>11.75</v>
      </c>
      <c r="AA467" s="92">
        <f t="shared" si="52"/>
        <v>261</v>
      </c>
    </row>
    <row r="468" spans="1:27" x14ac:dyDescent="0.2">
      <c r="A468" s="3">
        <f t="shared" si="47"/>
        <v>2033</v>
      </c>
      <c r="B468" s="3" t="str">
        <f t="shared" si="51"/>
        <v>203310</v>
      </c>
      <c r="Q468" s="3">
        <f t="shared" si="48"/>
        <v>2033</v>
      </c>
      <c r="R468" s="3">
        <f t="shared" si="49"/>
        <v>10</v>
      </c>
      <c r="S468" s="3" t="str">
        <f t="shared" si="53"/>
        <v>203310</v>
      </c>
      <c r="Z468" s="92">
        <f t="shared" si="52"/>
        <v>136.1</v>
      </c>
      <c r="AA468" s="92">
        <f t="shared" si="52"/>
        <v>73.45</v>
      </c>
    </row>
    <row r="469" spans="1:27" x14ac:dyDescent="0.2">
      <c r="A469" s="3">
        <f t="shared" si="47"/>
        <v>2033</v>
      </c>
      <c r="B469" s="3" t="str">
        <f t="shared" si="51"/>
        <v>203311</v>
      </c>
      <c r="Q469" s="3">
        <f>Q457+1</f>
        <v>2033</v>
      </c>
      <c r="R469" s="3">
        <f>R457</f>
        <v>11</v>
      </c>
      <c r="S469" s="3" t="str">
        <f t="shared" si="53"/>
        <v>203311</v>
      </c>
      <c r="Z469" s="92">
        <f t="shared" ref="Z469:AA488" si="54">Z457</f>
        <v>393.85</v>
      </c>
      <c r="AA469" s="92">
        <f t="shared" si="54"/>
        <v>7.45</v>
      </c>
    </row>
    <row r="470" spans="1:27" x14ac:dyDescent="0.2">
      <c r="A470" s="3">
        <f t="shared" si="47"/>
        <v>2033</v>
      </c>
      <c r="B470" s="3" t="str">
        <f t="shared" si="51"/>
        <v>203312</v>
      </c>
      <c r="Q470" s="3">
        <f t="shared" ref="Q470:Q533" si="55">Q458+1</f>
        <v>2033</v>
      </c>
      <c r="R470" s="3">
        <f t="shared" ref="R470:R533" si="56">R458</f>
        <v>12</v>
      </c>
      <c r="S470" s="3" t="str">
        <f t="shared" si="53"/>
        <v>203312</v>
      </c>
      <c r="Z470" s="92">
        <f t="shared" si="54"/>
        <v>715.9</v>
      </c>
      <c r="AA470" s="92">
        <f t="shared" si="54"/>
        <v>0.25</v>
      </c>
    </row>
    <row r="471" spans="1:27" x14ac:dyDescent="0.2">
      <c r="A471" s="3">
        <f t="shared" si="47"/>
        <v>2034</v>
      </c>
      <c r="B471" s="3" t="str">
        <f t="shared" si="51"/>
        <v>20341</v>
      </c>
      <c r="Q471" s="3">
        <f t="shared" si="55"/>
        <v>2034</v>
      </c>
      <c r="R471" s="3">
        <f t="shared" si="56"/>
        <v>1</v>
      </c>
      <c r="S471" s="3" t="str">
        <f t="shared" si="53"/>
        <v>20341</v>
      </c>
      <c r="Z471" s="92">
        <f t="shared" si="54"/>
        <v>995.9</v>
      </c>
      <c r="AA471" s="92">
        <f t="shared" si="54"/>
        <v>0</v>
      </c>
    </row>
    <row r="472" spans="1:27" x14ac:dyDescent="0.2">
      <c r="A472" s="3">
        <f t="shared" si="47"/>
        <v>2034</v>
      </c>
      <c r="B472" s="3" t="str">
        <f t="shared" si="51"/>
        <v>20342</v>
      </c>
      <c r="Q472" s="3">
        <f t="shared" si="55"/>
        <v>2034</v>
      </c>
      <c r="R472" s="3">
        <f t="shared" si="56"/>
        <v>2</v>
      </c>
      <c r="S472" s="3" t="str">
        <f t="shared" si="53"/>
        <v>20342</v>
      </c>
      <c r="Z472" s="92">
        <f t="shared" si="54"/>
        <v>890.35</v>
      </c>
      <c r="AA472" s="92">
        <f t="shared" si="54"/>
        <v>0</v>
      </c>
    </row>
    <row r="473" spans="1:27" x14ac:dyDescent="0.2">
      <c r="A473" s="3">
        <f t="shared" si="47"/>
        <v>2034</v>
      </c>
      <c r="B473" s="3" t="str">
        <f t="shared" si="51"/>
        <v>20343</v>
      </c>
      <c r="Q473" s="3">
        <f t="shared" si="55"/>
        <v>2034</v>
      </c>
      <c r="R473" s="3">
        <f t="shared" si="56"/>
        <v>3</v>
      </c>
      <c r="S473" s="3" t="str">
        <f t="shared" si="53"/>
        <v>20343</v>
      </c>
      <c r="Z473" s="92">
        <f t="shared" si="54"/>
        <v>728.95</v>
      </c>
      <c r="AA473" s="92">
        <f t="shared" si="54"/>
        <v>0.45</v>
      </c>
    </row>
    <row r="474" spans="1:27" x14ac:dyDescent="0.2">
      <c r="A474" s="3">
        <f t="shared" si="47"/>
        <v>2034</v>
      </c>
      <c r="B474" s="3" t="str">
        <f t="shared" si="51"/>
        <v>20344</v>
      </c>
      <c r="Q474" s="3">
        <f t="shared" si="55"/>
        <v>2034</v>
      </c>
      <c r="R474" s="3">
        <f t="shared" si="56"/>
        <v>4</v>
      </c>
      <c r="S474" s="3" t="str">
        <f t="shared" si="53"/>
        <v>20344</v>
      </c>
      <c r="Z474" s="92">
        <f t="shared" si="54"/>
        <v>439.75</v>
      </c>
      <c r="AA474" s="92">
        <f t="shared" si="54"/>
        <v>12.45</v>
      </c>
    </row>
    <row r="475" spans="1:27" x14ac:dyDescent="0.2">
      <c r="A475" s="3">
        <f t="shared" si="47"/>
        <v>2034</v>
      </c>
      <c r="B475" s="3" t="str">
        <f t="shared" si="51"/>
        <v>20345</v>
      </c>
      <c r="Q475" s="3">
        <f t="shared" si="55"/>
        <v>2034</v>
      </c>
      <c r="R475" s="3">
        <f t="shared" si="56"/>
        <v>5</v>
      </c>
      <c r="S475" s="3" t="str">
        <f t="shared" si="53"/>
        <v>20345</v>
      </c>
      <c r="Z475" s="92">
        <f t="shared" si="54"/>
        <v>186.45</v>
      </c>
      <c r="AA475" s="92">
        <f t="shared" si="54"/>
        <v>47.05</v>
      </c>
    </row>
    <row r="476" spans="1:27" x14ac:dyDescent="0.2">
      <c r="A476" s="3">
        <f t="shared" si="47"/>
        <v>2034</v>
      </c>
      <c r="B476" s="3" t="str">
        <f t="shared" si="51"/>
        <v>20346</v>
      </c>
      <c r="Q476" s="3">
        <f t="shared" si="55"/>
        <v>2034</v>
      </c>
      <c r="R476" s="3">
        <f t="shared" si="56"/>
        <v>6</v>
      </c>
      <c r="S476" s="3" t="str">
        <f t="shared" si="53"/>
        <v>20346</v>
      </c>
      <c r="Z476" s="92">
        <f t="shared" si="54"/>
        <v>49</v>
      </c>
      <c r="AA476" s="92">
        <f t="shared" si="54"/>
        <v>171.1</v>
      </c>
    </row>
    <row r="477" spans="1:27" x14ac:dyDescent="0.2">
      <c r="A477" s="3">
        <f t="shared" si="47"/>
        <v>2034</v>
      </c>
      <c r="B477" s="3" t="str">
        <f t="shared" si="51"/>
        <v>20347</v>
      </c>
      <c r="Q477" s="3">
        <f t="shared" si="55"/>
        <v>2034</v>
      </c>
      <c r="R477" s="3">
        <f t="shared" si="56"/>
        <v>7</v>
      </c>
      <c r="S477" s="3" t="str">
        <f t="shared" si="53"/>
        <v>20347</v>
      </c>
      <c r="Z477" s="92">
        <f t="shared" si="54"/>
        <v>1.55</v>
      </c>
      <c r="AA477" s="92">
        <f t="shared" si="54"/>
        <v>324.8</v>
      </c>
    </row>
    <row r="478" spans="1:27" x14ac:dyDescent="0.2">
      <c r="A478" s="3">
        <f t="shared" si="47"/>
        <v>2034</v>
      </c>
      <c r="B478" s="3" t="str">
        <f t="shared" si="51"/>
        <v>20348</v>
      </c>
      <c r="Q478" s="3">
        <f t="shared" si="55"/>
        <v>2034</v>
      </c>
      <c r="R478" s="3">
        <f t="shared" si="56"/>
        <v>8</v>
      </c>
      <c r="S478" s="3" t="str">
        <f t="shared" si="53"/>
        <v>20348</v>
      </c>
      <c r="Z478" s="92">
        <f t="shared" si="54"/>
        <v>0.75</v>
      </c>
      <c r="AA478" s="92">
        <f t="shared" si="54"/>
        <v>347.4</v>
      </c>
    </row>
    <row r="479" spans="1:27" x14ac:dyDescent="0.2">
      <c r="A479" s="3">
        <f t="shared" si="47"/>
        <v>2034</v>
      </c>
      <c r="B479" s="3" t="str">
        <f t="shared" si="51"/>
        <v>20349</v>
      </c>
      <c r="Q479" s="3">
        <f t="shared" si="55"/>
        <v>2034</v>
      </c>
      <c r="R479" s="3">
        <f t="shared" si="56"/>
        <v>9</v>
      </c>
      <c r="S479" s="3" t="str">
        <f t="shared" si="53"/>
        <v>20349</v>
      </c>
      <c r="Z479" s="92">
        <f t="shared" si="54"/>
        <v>11.75</v>
      </c>
      <c r="AA479" s="92">
        <f t="shared" si="54"/>
        <v>261</v>
      </c>
    </row>
    <row r="480" spans="1:27" x14ac:dyDescent="0.2">
      <c r="A480" s="3">
        <f t="shared" ref="A480:A543" si="57">A468+1</f>
        <v>2034</v>
      </c>
      <c r="B480" s="3" t="str">
        <f t="shared" si="51"/>
        <v>203410</v>
      </c>
      <c r="Q480" s="3">
        <f t="shared" si="55"/>
        <v>2034</v>
      </c>
      <c r="R480" s="3">
        <f t="shared" si="56"/>
        <v>10</v>
      </c>
      <c r="S480" s="3" t="str">
        <f t="shared" si="53"/>
        <v>203410</v>
      </c>
      <c r="Z480" s="92">
        <f t="shared" si="54"/>
        <v>136.1</v>
      </c>
      <c r="AA480" s="92">
        <f t="shared" si="54"/>
        <v>73.45</v>
      </c>
    </row>
    <row r="481" spans="1:27" x14ac:dyDescent="0.2">
      <c r="A481" s="3">
        <f t="shared" si="57"/>
        <v>2034</v>
      </c>
      <c r="B481" s="3" t="str">
        <f t="shared" si="51"/>
        <v>203411</v>
      </c>
      <c r="Q481" s="3">
        <f t="shared" si="55"/>
        <v>2034</v>
      </c>
      <c r="R481" s="3">
        <f t="shared" si="56"/>
        <v>11</v>
      </c>
      <c r="S481" s="3" t="str">
        <f t="shared" si="53"/>
        <v>203411</v>
      </c>
      <c r="Z481" s="92">
        <f t="shared" si="54"/>
        <v>393.85</v>
      </c>
      <c r="AA481" s="92">
        <f t="shared" si="54"/>
        <v>7.45</v>
      </c>
    </row>
    <row r="482" spans="1:27" x14ac:dyDescent="0.2">
      <c r="A482" s="3">
        <f t="shared" si="57"/>
        <v>2034</v>
      </c>
      <c r="B482" s="3" t="str">
        <f t="shared" si="51"/>
        <v>203412</v>
      </c>
      <c r="Q482" s="3">
        <f t="shared" si="55"/>
        <v>2034</v>
      </c>
      <c r="R482" s="3">
        <f t="shared" si="56"/>
        <v>12</v>
      </c>
      <c r="S482" s="3" t="str">
        <f t="shared" si="53"/>
        <v>203412</v>
      </c>
      <c r="Z482" s="92">
        <f t="shared" si="54"/>
        <v>715.9</v>
      </c>
      <c r="AA482" s="92">
        <f t="shared" si="54"/>
        <v>0.25</v>
      </c>
    </row>
    <row r="483" spans="1:27" x14ac:dyDescent="0.2">
      <c r="A483" s="3">
        <f t="shared" si="57"/>
        <v>2035</v>
      </c>
      <c r="B483" s="3" t="str">
        <f t="shared" si="51"/>
        <v>20351</v>
      </c>
      <c r="Q483" s="3">
        <f t="shared" si="55"/>
        <v>2035</v>
      </c>
      <c r="R483" s="3">
        <f t="shared" si="56"/>
        <v>1</v>
      </c>
      <c r="S483" s="3" t="str">
        <f t="shared" si="53"/>
        <v>20351</v>
      </c>
      <c r="Z483" s="92">
        <f t="shared" si="54"/>
        <v>995.9</v>
      </c>
      <c r="AA483" s="92">
        <f t="shared" si="54"/>
        <v>0</v>
      </c>
    </row>
    <row r="484" spans="1:27" x14ac:dyDescent="0.2">
      <c r="A484" s="3">
        <f t="shared" si="57"/>
        <v>2035</v>
      </c>
      <c r="B484" s="3" t="str">
        <f t="shared" si="51"/>
        <v>20352</v>
      </c>
      <c r="Q484" s="3">
        <f t="shared" si="55"/>
        <v>2035</v>
      </c>
      <c r="R484" s="3">
        <f t="shared" si="56"/>
        <v>2</v>
      </c>
      <c r="S484" s="3" t="str">
        <f t="shared" si="53"/>
        <v>20352</v>
      </c>
      <c r="Z484" s="92">
        <f t="shared" si="54"/>
        <v>890.35</v>
      </c>
      <c r="AA484" s="92">
        <f t="shared" si="54"/>
        <v>0</v>
      </c>
    </row>
    <row r="485" spans="1:27" x14ac:dyDescent="0.2">
      <c r="A485" s="3">
        <f t="shared" si="57"/>
        <v>2035</v>
      </c>
      <c r="B485" s="3" t="str">
        <f t="shared" si="51"/>
        <v>20353</v>
      </c>
      <c r="Q485" s="3">
        <f t="shared" si="55"/>
        <v>2035</v>
      </c>
      <c r="R485" s="3">
        <f t="shared" si="56"/>
        <v>3</v>
      </c>
      <c r="S485" s="3" t="str">
        <f t="shared" si="53"/>
        <v>20353</v>
      </c>
      <c r="Z485" s="92">
        <f t="shared" si="54"/>
        <v>728.95</v>
      </c>
      <c r="AA485" s="92">
        <f t="shared" si="54"/>
        <v>0.45</v>
      </c>
    </row>
    <row r="486" spans="1:27" x14ac:dyDescent="0.2">
      <c r="A486" s="3">
        <f t="shared" si="57"/>
        <v>2035</v>
      </c>
      <c r="B486" s="3" t="str">
        <f t="shared" si="51"/>
        <v>20354</v>
      </c>
      <c r="Q486" s="3">
        <f t="shared" si="55"/>
        <v>2035</v>
      </c>
      <c r="R486" s="3">
        <f t="shared" si="56"/>
        <v>4</v>
      </c>
      <c r="S486" s="3" t="str">
        <f t="shared" si="53"/>
        <v>20354</v>
      </c>
      <c r="Z486" s="92">
        <f t="shared" si="54"/>
        <v>439.75</v>
      </c>
      <c r="AA486" s="92">
        <f t="shared" si="54"/>
        <v>12.45</v>
      </c>
    </row>
    <row r="487" spans="1:27" x14ac:dyDescent="0.2">
      <c r="A487" s="3">
        <f t="shared" si="57"/>
        <v>2035</v>
      </c>
      <c r="B487" s="3" t="str">
        <f t="shared" si="51"/>
        <v>20355</v>
      </c>
      <c r="Q487" s="3">
        <f t="shared" si="55"/>
        <v>2035</v>
      </c>
      <c r="R487" s="3">
        <f t="shared" si="56"/>
        <v>5</v>
      </c>
      <c r="S487" s="3" t="str">
        <f t="shared" si="53"/>
        <v>20355</v>
      </c>
      <c r="Z487" s="92">
        <f t="shared" si="54"/>
        <v>186.45</v>
      </c>
      <c r="AA487" s="92">
        <f t="shared" si="54"/>
        <v>47.05</v>
      </c>
    </row>
    <row r="488" spans="1:27" x14ac:dyDescent="0.2">
      <c r="A488" s="3">
        <f t="shared" si="57"/>
        <v>2035</v>
      </c>
      <c r="B488" s="3" t="str">
        <f t="shared" si="51"/>
        <v>20356</v>
      </c>
      <c r="Q488" s="3">
        <f t="shared" si="55"/>
        <v>2035</v>
      </c>
      <c r="R488" s="3">
        <f t="shared" si="56"/>
        <v>6</v>
      </c>
      <c r="S488" s="3" t="str">
        <f t="shared" si="53"/>
        <v>20356</v>
      </c>
      <c r="Z488" s="92">
        <f t="shared" si="54"/>
        <v>49</v>
      </c>
      <c r="AA488" s="92">
        <f t="shared" si="54"/>
        <v>171.1</v>
      </c>
    </row>
    <row r="489" spans="1:27" x14ac:dyDescent="0.2">
      <c r="A489" s="3">
        <f t="shared" si="57"/>
        <v>2035</v>
      </c>
      <c r="B489" s="3" t="str">
        <f t="shared" si="51"/>
        <v>20357</v>
      </c>
      <c r="Q489" s="3">
        <f t="shared" si="55"/>
        <v>2035</v>
      </c>
      <c r="R489" s="3">
        <f t="shared" si="56"/>
        <v>7</v>
      </c>
      <c r="S489" s="3" t="str">
        <f t="shared" si="53"/>
        <v>20357</v>
      </c>
      <c r="Z489" s="92">
        <f t="shared" ref="Z489:AA508" si="58">Z477</f>
        <v>1.55</v>
      </c>
      <c r="AA489" s="92">
        <f t="shared" si="58"/>
        <v>324.8</v>
      </c>
    </row>
    <row r="490" spans="1:27" x14ac:dyDescent="0.2">
      <c r="A490" s="3">
        <f t="shared" si="57"/>
        <v>2035</v>
      </c>
      <c r="B490" s="3" t="str">
        <f t="shared" si="51"/>
        <v>20358</v>
      </c>
      <c r="Q490" s="3">
        <f t="shared" si="55"/>
        <v>2035</v>
      </c>
      <c r="R490" s="3">
        <f t="shared" si="56"/>
        <v>8</v>
      </c>
      <c r="S490" s="3" t="str">
        <f t="shared" si="53"/>
        <v>20358</v>
      </c>
      <c r="Z490" s="92">
        <f t="shared" si="58"/>
        <v>0.75</v>
      </c>
      <c r="AA490" s="92">
        <f t="shared" si="58"/>
        <v>347.4</v>
      </c>
    </row>
    <row r="491" spans="1:27" x14ac:dyDescent="0.2">
      <c r="A491" s="3">
        <f t="shared" si="57"/>
        <v>2035</v>
      </c>
      <c r="B491" s="3" t="str">
        <f t="shared" si="51"/>
        <v>20359</v>
      </c>
      <c r="Q491" s="3">
        <f t="shared" si="55"/>
        <v>2035</v>
      </c>
      <c r="R491" s="3">
        <f t="shared" si="56"/>
        <v>9</v>
      </c>
      <c r="S491" s="3" t="str">
        <f t="shared" si="53"/>
        <v>20359</v>
      </c>
      <c r="Z491" s="92">
        <f t="shared" si="58"/>
        <v>11.75</v>
      </c>
      <c r="AA491" s="92">
        <f t="shared" si="58"/>
        <v>261</v>
      </c>
    </row>
    <row r="492" spans="1:27" x14ac:dyDescent="0.2">
      <c r="A492" s="3">
        <f t="shared" si="57"/>
        <v>2035</v>
      </c>
      <c r="B492" s="3" t="str">
        <f t="shared" si="51"/>
        <v>203510</v>
      </c>
      <c r="Q492" s="3">
        <f t="shared" si="55"/>
        <v>2035</v>
      </c>
      <c r="R492" s="3">
        <f t="shared" si="56"/>
        <v>10</v>
      </c>
      <c r="S492" s="3" t="str">
        <f t="shared" si="53"/>
        <v>203510</v>
      </c>
      <c r="Z492" s="92">
        <f t="shared" si="58"/>
        <v>136.1</v>
      </c>
      <c r="AA492" s="92">
        <f t="shared" si="58"/>
        <v>73.45</v>
      </c>
    </row>
    <row r="493" spans="1:27" x14ac:dyDescent="0.2">
      <c r="A493" s="3">
        <f t="shared" si="57"/>
        <v>2035</v>
      </c>
      <c r="B493" s="3" t="str">
        <f t="shared" si="51"/>
        <v>203511</v>
      </c>
      <c r="Q493" s="3">
        <f t="shared" si="55"/>
        <v>2035</v>
      </c>
      <c r="R493" s="3">
        <f t="shared" si="56"/>
        <v>11</v>
      </c>
      <c r="S493" s="3" t="str">
        <f t="shared" si="53"/>
        <v>203511</v>
      </c>
      <c r="Z493" s="92">
        <f t="shared" si="58"/>
        <v>393.85</v>
      </c>
      <c r="AA493" s="92">
        <f t="shared" si="58"/>
        <v>7.45</v>
      </c>
    </row>
    <row r="494" spans="1:27" x14ac:dyDescent="0.2">
      <c r="A494" s="3">
        <f t="shared" si="57"/>
        <v>2035</v>
      </c>
      <c r="B494" s="3" t="str">
        <f t="shared" si="51"/>
        <v>203512</v>
      </c>
      <c r="Q494" s="3">
        <f t="shared" si="55"/>
        <v>2035</v>
      </c>
      <c r="R494" s="3">
        <f t="shared" si="56"/>
        <v>12</v>
      </c>
      <c r="S494" s="3" t="str">
        <f t="shared" si="53"/>
        <v>203512</v>
      </c>
      <c r="Z494" s="92">
        <f t="shared" si="58"/>
        <v>715.9</v>
      </c>
      <c r="AA494" s="92">
        <f t="shared" si="58"/>
        <v>0.25</v>
      </c>
    </row>
    <row r="495" spans="1:27" x14ac:dyDescent="0.2">
      <c r="A495" s="3">
        <f t="shared" si="57"/>
        <v>2036</v>
      </c>
      <c r="B495" s="3" t="str">
        <f t="shared" si="51"/>
        <v>20361</v>
      </c>
      <c r="Q495" s="3">
        <f t="shared" si="55"/>
        <v>2036</v>
      </c>
      <c r="R495" s="3">
        <f t="shared" si="56"/>
        <v>1</v>
      </c>
      <c r="S495" s="3" t="str">
        <f t="shared" si="53"/>
        <v>20361</v>
      </c>
      <c r="Z495" s="92">
        <f t="shared" si="58"/>
        <v>995.9</v>
      </c>
      <c r="AA495" s="92">
        <f t="shared" si="58"/>
        <v>0</v>
      </c>
    </row>
    <row r="496" spans="1:27" x14ac:dyDescent="0.2">
      <c r="A496" s="3">
        <f t="shared" si="57"/>
        <v>2036</v>
      </c>
      <c r="B496" s="3" t="str">
        <f t="shared" si="51"/>
        <v>20362</v>
      </c>
      <c r="Q496" s="3">
        <f t="shared" si="55"/>
        <v>2036</v>
      </c>
      <c r="R496" s="3">
        <f t="shared" si="56"/>
        <v>2</v>
      </c>
      <c r="S496" s="3" t="str">
        <f t="shared" si="53"/>
        <v>20362</v>
      </c>
      <c r="Z496" s="92">
        <f t="shared" si="58"/>
        <v>890.35</v>
      </c>
      <c r="AA496" s="92">
        <f t="shared" si="58"/>
        <v>0</v>
      </c>
    </row>
    <row r="497" spans="1:27" x14ac:dyDescent="0.2">
      <c r="A497" s="3">
        <f t="shared" si="57"/>
        <v>2036</v>
      </c>
      <c r="B497" s="3" t="str">
        <f t="shared" si="51"/>
        <v>20363</v>
      </c>
      <c r="Q497" s="3">
        <f t="shared" si="55"/>
        <v>2036</v>
      </c>
      <c r="R497" s="3">
        <f t="shared" si="56"/>
        <v>3</v>
      </c>
      <c r="S497" s="3" t="str">
        <f t="shared" si="53"/>
        <v>20363</v>
      </c>
      <c r="Z497" s="92">
        <f t="shared" si="58"/>
        <v>728.95</v>
      </c>
      <c r="AA497" s="92">
        <f t="shared" si="58"/>
        <v>0.45</v>
      </c>
    </row>
    <row r="498" spans="1:27" x14ac:dyDescent="0.2">
      <c r="A498" s="3">
        <f t="shared" si="57"/>
        <v>2036</v>
      </c>
      <c r="B498" s="3" t="str">
        <f t="shared" si="51"/>
        <v>20364</v>
      </c>
      <c r="Q498" s="3">
        <f t="shared" si="55"/>
        <v>2036</v>
      </c>
      <c r="R498" s="3">
        <f t="shared" si="56"/>
        <v>4</v>
      </c>
      <c r="S498" s="3" t="str">
        <f t="shared" si="53"/>
        <v>20364</v>
      </c>
      <c r="Z498" s="92">
        <f t="shared" si="58"/>
        <v>439.75</v>
      </c>
      <c r="AA498" s="92">
        <f t="shared" si="58"/>
        <v>12.45</v>
      </c>
    </row>
    <row r="499" spans="1:27" x14ac:dyDescent="0.2">
      <c r="A499" s="3">
        <f t="shared" si="57"/>
        <v>2036</v>
      </c>
      <c r="B499" s="3" t="str">
        <f t="shared" si="51"/>
        <v>20365</v>
      </c>
      <c r="Q499" s="3">
        <f t="shared" si="55"/>
        <v>2036</v>
      </c>
      <c r="R499" s="3">
        <f t="shared" si="56"/>
        <v>5</v>
      </c>
      <c r="S499" s="3" t="str">
        <f t="shared" si="53"/>
        <v>20365</v>
      </c>
      <c r="Z499" s="92">
        <f t="shared" si="58"/>
        <v>186.45</v>
      </c>
      <c r="AA499" s="92">
        <f t="shared" si="58"/>
        <v>47.05</v>
      </c>
    </row>
    <row r="500" spans="1:27" x14ac:dyDescent="0.2">
      <c r="A500" s="3">
        <f t="shared" si="57"/>
        <v>2036</v>
      </c>
      <c r="B500" s="3" t="str">
        <f t="shared" si="51"/>
        <v>20366</v>
      </c>
      <c r="Q500" s="3">
        <f t="shared" si="55"/>
        <v>2036</v>
      </c>
      <c r="R500" s="3">
        <f t="shared" si="56"/>
        <v>6</v>
      </c>
      <c r="S500" s="3" t="str">
        <f t="shared" si="53"/>
        <v>20366</v>
      </c>
      <c r="Z500" s="92">
        <f t="shared" si="58"/>
        <v>49</v>
      </c>
      <c r="AA500" s="92">
        <f t="shared" si="58"/>
        <v>171.1</v>
      </c>
    </row>
    <row r="501" spans="1:27" x14ac:dyDescent="0.2">
      <c r="A501" s="3">
        <f t="shared" si="57"/>
        <v>2036</v>
      </c>
      <c r="B501" s="3" t="str">
        <f t="shared" si="51"/>
        <v>20367</v>
      </c>
      <c r="Q501" s="3">
        <f t="shared" si="55"/>
        <v>2036</v>
      </c>
      <c r="R501" s="3">
        <f t="shared" si="56"/>
        <v>7</v>
      </c>
      <c r="S501" s="3" t="str">
        <f t="shared" si="53"/>
        <v>20367</v>
      </c>
      <c r="Z501" s="92">
        <f t="shared" si="58"/>
        <v>1.55</v>
      </c>
      <c r="AA501" s="92">
        <f t="shared" si="58"/>
        <v>324.8</v>
      </c>
    </row>
    <row r="502" spans="1:27" x14ac:dyDescent="0.2">
      <c r="A502" s="3">
        <f t="shared" si="57"/>
        <v>2036</v>
      </c>
      <c r="B502" s="3" t="str">
        <f t="shared" si="51"/>
        <v>20368</v>
      </c>
      <c r="Q502" s="3">
        <f t="shared" si="55"/>
        <v>2036</v>
      </c>
      <c r="R502" s="3">
        <f t="shared" si="56"/>
        <v>8</v>
      </c>
      <c r="S502" s="3" t="str">
        <f t="shared" si="53"/>
        <v>20368</v>
      </c>
      <c r="Z502" s="92">
        <f t="shared" si="58"/>
        <v>0.75</v>
      </c>
      <c r="AA502" s="92">
        <f t="shared" si="58"/>
        <v>347.4</v>
      </c>
    </row>
    <row r="503" spans="1:27" x14ac:dyDescent="0.2">
      <c r="A503" s="3">
        <f t="shared" si="57"/>
        <v>2036</v>
      </c>
      <c r="B503" s="3" t="str">
        <f t="shared" si="51"/>
        <v>20369</v>
      </c>
      <c r="Q503" s="3">
        <f t="shared" si="55"/>
        <v>2036</v>
      </c>
      <c r="R503" s="3">
        <f t="shared" si="56"/>
        <v>9</v>
      </c>
      <c r="S503" s="3" t="str">
        <f t="shared" si="53"/>
        <v>20369</v>
      </c>
      <c r="Z503" s="92">
        <f t="shared" si="58"/>
        <v>11.75</v>
      </c>
      <c r="AA503" s="92">
        <f t="shared" si="58"/>
        <v>261</v>
      </c>
    </row>
    <row r="504" spans="1:27" x14ac:dyDescent="0.2">
      <c r="A504" s="3">
        <f t="shared" si="57"/>
        <v>2036</v>
      </c>
      <c r="B504" s="3" t="str">
        <f t="shared" si="51"/>
        <v>203610</v>
      </c>
      <c r="Q504" s="3">
        <f t="shared" si="55"/>
        <v>2036</v>
      </c>
      <c r="R504" s="3">
        <f t="shared" si="56"/>
        <v>10</v>
      </c>
      <c r="S504" s="3" t="str">
        <f t="shared" si="53"/>
        <v>203610</v>
      </c>
      <c r="Z504" s="92">
        <f t="shared" si="58"/>
        <v>136.1</v>
      </c>
      <c r="AA504" s="92">
        <f t="shared" si="58"/>
        <v>73.45</v>
      </c>
    </row>
    <row r="505" spans="1:27" x14ac:dyDescent="0.2">
      <c r="A505" s="3">
        <f t="shared" si="57"/>
        <v>2036</v>
      </c>
      <c r="B505" s="3" t="str">
        <f t="shared" si="51"/>
        <v>203611</v>
      </c>
      <c r="Q505" s="3">
        <f t="shared" si="55"/>
        <v>2036</v>
      </c>
      <c r="R505" s="3">
        <f t="shared" si="56"/>
        <v>11</v>
      </c>
      <c r="S505" s="3" t="str">
        <f t="shared" si="53"/>
        <v>203611</v>
      </c>
      <c r="Z505" s="92">
        <f t="shared" si="58"/>
        <v>393.85</v>
      </c>
      <c r="AA505" s="92">
        <f t="shared" si="58"/>
        <v>7.45</v>
      </c>
    </row>
    <row r="506" spans="1:27" x14ac:dyDescent="0.2">
      <c r="A506" s="3">
        <f t="shared" si="57"/>
        <v>2036</v>
      </c>
      <c r="B506" s="3" t="str">
        <f t="shared" si="51"/>
        <v>203612</v>
      </c>
      <c r="Q506" s="3">
        <f t="shared" si="55"/>
        <v>2036</v>
      </c>
      <c r="R506" s="3">
        <f t="shared" si="56"/>
        <v>12</v>
      </c>
      <c r="S506" s="3" t="str">
        <f t="shared" si="53"/>
        <v>203612</v>
      </c>
      <c r="Z506" s="92">
        <f t="shared" si="58"/>
        <v>715.9</v>
      </c>
      <c r="AA506" s="92">
        <f t="shared" si="58"/>
        <v>0.25</v>
      </c>
    </row>
    <row r="507" spans="1:27" x14ac:dyDescent="0.2">
      <c r="A507" s="3">
        <f t="shared" si="57"/>
        <v>2037</v>
      </c>
      <c r="B507" s="3" t="str">
        <f t="shared" si="51"/>
        <v>20371</v>
      </c>
      <c r="Q507" s="3">
        <f t="shared" si="55"/>
        <v>2037</v>
      </c>
      <c r="R507" s="3">
        <f t="shared" si="56"/>
        <v>1</v>
      </c>
      <c r="S507" s="3" t="str">
        <f t="shared" si="53"/>
        <v>20371</v>
      </c>
      <c r="Z507" s="92">
        <f t="shared" si="58"/>
        <v>995.9</v>
      </c>
      <c r="AA507" s="92">
        <f t="shared" si="58"/>
        <v>0</v>
      </c>
    </row>
    <row r="508" spans="1:27" x14ac:dyDescent="0.2">
      <c r="A508" s="3">
        <f t="shared" si="57"/>
        <v>2037</v>
      </c>
      <c r="B508" s="3" t="str">
        <f t="shared" si="51"/>
        <v>20372</v>
      </c>
      <c r="Q508" s="3">
        <f t="shared" si="55"/>
        <v>2037</v>
      </c>
      <c r="R508" s="3">
        <f t="shared" si="56"/>
        <v>2</v>
      </c>
      <c r="S508" s="3" t="str">
        <f t="shared" si="53"/>
        <v>20372</v>
      </c>
      <c r="Z508" s="92">
        <f t="shared" si="58"/>
        <v>890.35</v>
      </c>
      <c r="AA508" s="92">
        <f t="shared" si="58"/>
        <v>0</v>
      </c>
    </row>
    <row r="509" spans="1:27" x14ac:dyDescent="0.2">
      <c r="A509" s="3">
        <f t="shared" si="57"/>
        <v>2037</v>
      </c>
      <c r="B509" s="3" t="str">
        <f t="shared" si="51"/>
        <v>20373</v>
      </c>
      <c r="Q509" s="3">
        <f t="shared" si="55"/>
        <v>2037</v>
      </c>
      <c r="R509" s="3">
        <f t="shared" si="56"/>
        <v>3</v>
      </c>
      <c r="S509" s="3" t="str">
        <f t="shared" si="53"/>
        <v>20373</v>
      </c>
      <c r="Z509" s="92">
        <f t="shared" ref="Z509:AA528" si="59">Z497</f>
        <v>728.95</v>
      </c>
      <c r="AA509" s="92">
        <f t="shared" si="59"/>
        <v>0.45</v>
      </c>
    </row>
    <row r="510" spans="1:27" x14ac:dyDescent="0.2">
      <c r="A510" s="3">
        <f t="shared" si="57"/>
        <v>2037</v>
      </c>
      <c r="B510" s="3" t="str">
        <f t="shared" si="51"/>
        <v>20374</v>
      </c>
      <c r="Q510" s="3">
        <f t="shared" si="55"/>
        <v>2037</v>
      </c>
      <c r="R510" s="3">
        <f t="shared" si="56"/>
        <v>4</v>
      </c>
      <c r="S510" s="3" t="str">
        <f t="shared" si="53"/>
        <v>20374</v>
      </c>
      <c r="Z510" s="92">
        <f t="shared" si="59"/>
        <v>439.75</v>
      </c>
      <c r="AA510" s="92">
        <f t="shared" si="59"/>
        <v>12.45</v>
      </c>
    </row>
    <row r="511" spans="1:27" x14ac:dyDescent="0.2">
      <c r="A511" s="3">
        <f t="shared" si="57"/>
        <v>2037</v>
      </c>
      <c r="B511" s="3" t="str">
        <f t="shared" si="51"/>
        <v>20375</v>
      </c>
      <c r="Q511" s="3">
        <f t="shared" si="55"/>
        <v>2037</v>
      </c>
      <c r="R511" s="3">
        <f t="shared" si="56"/>
        <v>5</v>
      </c>
      <c r="S511" s="3" t="str">
        <f t="shared" si="53"/>
        <v>20375</v>
      </c>
      <c r="Z511" s="92">
        <f t="shared" si="59"/>
        <v>186.45</v>
      </c>
      <c r="AA511" s="92">
        <f t="shared" si="59"/>
        <v>47.05</v>
      </c>
    </row>
    <row r="512" spans="1:27" x14ac:dyDescent="0.2">
      <c r="A512" s="3">
        <f t="shared" si="57"/>
        <v>2037</v>
      </c>
      <c r="B512" s="3" t="str">
        <f t="shared" ref="B512:B553" si="60">S512</f>
        <v>20376</v>
      </c>
      <c r="Q512" s="3">
        <f t="shared" si="55"/>
        <v>2037</v>
      </c>
      <c r="R512" s="3">
        <f t="shared" si="56"/>
        <v>6</v>
      </c>
      <c r="S512" s="3" t="str">
        <f t="shared" si="53"/>
        <v>20376</v>
      </c>
      <c r="Z512" s="92">
        <f t="shared" si="59"/>
        <v>49</v>
      </c>
      <c r="AA512" s="92">
        <f t="shared" si="59"/>
        <v>171.1</v>
      </c>
    </row>
    <row r="513" spans="1:27" x14ac:dyDescent="0.2">
      <c r="A513" s="3">
        <f t="shared" si="57"/>
        <v>2037</v>
      </c>
      <c r="B513" s="3" t="str">
        <f t="shared" si="60"/>
        <v>20377</v>
      </c>
      <c r="Q513" s="3">
        <f t="shared" si="55"/>
        <v>2037</v>
      </c>
      <c r="R513" s="3">
        <f t="shared" si="56"/>
        <v>7</v>
      </c>
      <c r="S513" s="3" t="str">
        <f t="shared" si="53"/>
        <v>20377</v>
      </c>
      <c r="Z513" s="92">
        <f t="shared" si="59"/>
        <v>1.55</v>
      </c>
      <c r="AA513" s="92">
        <f t="shared" si="59"/>
        <v>324.8</v>
      </c>
    </row>
    <row r="514" spans="1:27" x14ac:dyDescent="0.2">
      <c r="A514" s="3">
        <f t="shared" si="57"/>
        <v>2037</v>
      </c>
      <c r="B514" s="3" t="str">
        <f t="shared" si="60"/>
        <v>20378</v>
      </c>
      <c r="Q514" s="3">
        <f t="shared" si="55"/>
        <v>2037</v>
      </c>
      <c r="R514" s="3">
        <f t="shared" si="56"/>
        <v>8</v>
      </c>
      <c r="S514" s="3" t="str">
        <f t="shared" si="53"/>
        <v>20378</v>
      </c>
      <c r="Z514" s="92">
        <f t="shared" si="59"/>
        <v>0.75</v>
      </c>
      <c r="AA514" s="92">
        <f t="shared" si="59"/>
        <v>347.4</v>
      </c>
    </row>
    <row r="515" spans="1:27" x14ac:dyDescent="0.2">
      <c r="A515" s="3">
        <f t="shared" si="57"/>
        <v>2037</v>
      </c>
      <c r="B515" s="3" t="str">
        <f t="shared" si="60"/>
        <v>20379</v>
      </c>
      <c r="Q515" s="3">
        <f t="shared" si="55"/>
        <v>2037</v>
      </c>
      <c r="R515" s="3">
        <f t="shared" si="56"/>
        <v>9</v>
      </c>
      <c r="S515" s="3" t="str">
        <f t="shared" si="53"/>
        <v>20379</v>
      </c>
      <c r="Z515" s="92">
        <f t="shared" si="59"/>
        <v>11.75</v>
      </c>
      <c r="AA515" s="92">
        <f t="shared" si="59"/>
        <v>261</v>
      </c>
    </row>
    <row r="516" spans="1:27" x14ac:dyDescent="0.2">
      <c r="A516" s="3">
        <f t="shared" si="57"/>
        <v>2037</v>
      </c>
      <c r="B516" s="3" t="str">
        <f t="shared" si="60"/>
        <v>203710</v>
      </c>
      <c r="Q516" s="3">
        <f t="shared" si="55"/>
        <v>2037</v>
      </c>
      <c r="R516" s="3">
        <f t="shared" si="56"/>
        <v>10</v>
      </c>
      <c r="S516" s="3" t="str">
        <f t="shared" ref="S516:S530" si="61">Q516&amp;R516</f>
        <v>203710</v>
      </c>
      <c r="Z516" s="92">
        <f t="shared" si="59"/>
        <v>136.1</v>
      </c>
      <c r="AA516" s="92">
        <f t="shared" si="59"/>
        <v>73.45</v>
      </c>
    </row>
    <row r="517" spans="1:27" x14ac:dyDescent="0.2">
      <c r="A517" s="3">
        <f t="shared" si="57"/>
        <v>2037</v>
      </c>
      <c r="B517" s="3" t="str">
        <f t="shared" si="60"/>
        <v>203711</v>
      </c>
      <c r="Q517" s="3">
        <f t="shared" si="55"/>
        <v>2037</v>
      </c>
      <c r="R517" s="3">
        <f t="shared" si="56"/>
        <v>11</v>
      </c>
      <c r="S517" s="3" t="str">
        <f t="shared" si="61"/>
        <v>203711</v>
      </c>
      <c r="Z517" s="92">
        <f t="shared" si="59"/>
        <v>393.85</v>
      </c>
      <c r="AA517" s="92">
        <f t="shared" si="59"/>
        <v>7.45</v>
      </c>
    </row>
    <row r="518" spans="1:27" x14ac:dyDescent="0.2">
      <c r="A518" s="3">
        <f t="shared" si="57"/>
        <v>2037</v>
      </c>
      <c r="B518" s="3" t="str">
        <f t="shared" si="60"/>
        <v>203712</v>
      </c>
      <c r="Q518" s="3">
        <f t="shared" si="55"/>
        <v>2037</v>
      </c>
      <c r="R518" s="3">
        <f t="shared" si="56"/>
        <v>12</v>
      </c>
      <c r="S518" s="3" t="str">
        <f t="shared" si="61"/>
        <v>203712</v>
      </c>
      <c r="Z518" s="92">
        <f t="shared" si="59"/>
        <v>715.9</v>
      </c>
      <c r="AA518" s="92">
        <f t="shared" si="59"/>
        <v>0.25</v>
      </c>
    </row>
    <row r="519" spans="1:27" x14ac:dyDescent="0.2">
      <c r="A519" s="3">
        <f t="shared" si="57"/>
        <v>2038</v>
      </c>
      <c r="B519" s="3" t="str">
        <f t="shared" si="60"/>
        <v>20381</v>
      </c>
      <c r="Q519" s="3">
        <f t="shared" si="55"/>
        <v>2038</v>
      </c>
      <c r="R519" s="3">
        <f t="shared" si="56"/>
        <v>1</v>
      </c>
      <c r="S519" s="3" t="str">
        <f t="shared" si="61"/>
        <v>20381</v>
      </c>
      <c r="Z519" s="92">
        <f t="shared" si="59"/>
        <v>995.9</v>
      </c>
      <c r="AA519" s="92">
        <f t="shared" si="59"/>
        <v>0</v>
      </c>
    </row>
    <row r="520" spans="1:27" x14ac:dyDescent="0.2">
      <c r="A520" s="3">
        <f t="shared" si="57"/>
        <v>2038</v>
      </c>
      <c r="B520" s="3" t="str">
        <f t="shared" si="60"/>
        <v>20382</v>
      </c>
      <c r="Q520" s="3">
        <f t="shared" si="55"/>
        <v>2038</v>
      </c>
      <c r="R520" s="3">
        <f t="shared" si="56"/>
        <v>2</v>
      </c>
      <c r="S520" s="3" t="str">
        <f t="shared" si="61"/>
        <v>20382</v>
      </c>
      <c r="Z520" s="92">
        <f t="shared" si="59"/>
        <v>890.35</v>
      </c>
      <c r="AA520" s="92">
        <f t="shared" si="59"/>
        <v>0</v>
      </c>
    </row>
    <row r="521" spans="1:27" x14ac:dyDescent="0.2">
      <c r="A521" s="3">
        <f t="shared" si="57"/>
        <v>2038</v>
      </c>
      <c r="B521" s="3" t="str">
        <f t="shared" si="60"/>
        <v>20383</v>
      </c>
      <c r="Q521" s="3">
        <f t="shared" si="55"/>
        <v>2038</v>
      </c>
      <c r="R521" s="3">
        <f t="shared" si="56"/>
        <v>3</v>
      </c>
      <c r="S521" s="3" t="str">
        <f t="shared" si="61"/>
        <v>20383</v>
      </c>
      <c r="Z521" s="92">
        <f t="shared" si="59"/>
        <v>728.95</v>
      </c>
      <c r="AA521" s="92">
        <f t="shared" si="59"/>
        <v>0.45</v>
      </c>
    </row>
    <row r="522" spans="1:27" x14ac:dyDescent="0.2">
      <c r="A522" s="3">
        <f t="shared" si="57"/>
        <v>2038</v>
      </c>
      <c r="B522" s="3" t="str">
        <f t="shared" si="60"/>
        <v>20384</v>
      </c>
      <c r="Q522" s="3">
        <f t="shared" si="55"/>
        <v>2038</v>
      </c>
      <c r="R522" s="3">
        <f t="shared" si="56"/>
        <v>4</v>
      </c>
      <c r="S522" s="3" t="str">
        <f t="shared" si="61"/>
        <v>20384</v>
      </c>
      <c r="Z522" s="92">
        <f t="shared" si="59"/>
        <v>439.75</v>
      </c>
      <c r="AA522" s="92">
        <f t="shared" si="59"/>
        <v>12.45</v>
      </c>
    </row>
    <row r="523" spans="1:27" x14ac:dyDescent="0.2">
      <c r="A523" s="3">
        <f t="shared" si="57"/>
        <v>2038</v>
      </c>
      <c r="B523" s="3" t="str">
        <f t="shared" si="60"/>
        <v>20385</v>
      </c>
      <c r="Q523" s="3">
        <f t="shared" si="55"/>
        <v>2038</v>
      </c>
      <c r="R523" s="3">
        <f t="shared" si="56"/>
        <v>5</v>
      </c>
      <c r="S523" s="3" t="str">
        <f t="shared" si="61"/>
        <v>20385</v>
      </c>
      <c r="Z523" s="92">
        <f t="shared" si="59"/>
        <v>186.45</v>
      </c>
      <c r="AA523" s="92">
        <f t="shared" si="59"/>
        <v>47.05</v>
      </c>
    </row>
    <row r="524" spans="1:27" x14ac:dyDescent="0.2">
      <c r="A524" s="3">
        <f t="shared" si="57"/>
        <v>2038</v>
      </c>
      <c r="B524" s="3" t="str">
        <f t="shared" si="60"/>
        <v>20386</v>
      </c>
      <c r="Q524" s="3">
        <f t="shared" si="55"/>
        <v>2038</v>
      </c>
      <c r="R524" s="3">
        <f t="shared" si="56"/>
        <v>6</v>
      </c>
      <c r="S524" s="3" t="str">
        <f t="shared" si="61"/>
        <v>20386</v>
      </c>
      <c r="Z524" s="92">
        <f t="shared" si="59"/>
        <v>49</v>
      </c>
      <c r="AA524" s="92">
        <f t="shared" si="59"/>
        <v>171.1</v>
      </c>
    </row>
    <row r="525" spans="1:27" x14ac:dyDescent="0.2">
      <c r="A525" s="3">
        <f t="shared" si="57"/>
        <v>2038</v>
      </c>
      <c r="B525" s="3" t="str">
        <f t="shared" si="60"/>
        <v>20387</v>
      </c>
      <c r="Q525" s="3">
        <f t="shared" si="55"/>
        <v>2038</v>
      </c>
      <c r="R525" s="3">
        <f t="shared" si="56"/>
        <v>7</v>
      </c>
      <c r="S525" s="3" t="str">
        <f t="shared" si="61"/>
        <v>20387</v>
      </c>
      <c r="Z525" s="92">
        <f t="shared" si="59"/>
        <v>1.55</v>
      </c>
      <c r="AA525" s="92">
        <f t="shared" si="59"/>
        <v>324.8</v>
      </c>
    </row>
    <row r="526" spans="1:27" x14ac:dyDescent="0.2">
      <c r="A526" s="3">
        <f t="shared" si="57"/>
        <v>2038</v>
      </c>
      <c r="B526" s="3" t="str">
        <f t="shared" si="60"/>
        <v>20388</v>
      </c>
      <c r="Q526" s="3">
        <f t="shared" si="55"/>
        <v>2038</v>
      </c>
      <c r="R526" s="3">
        <f t="shared" si="56"/>
        <v>8</v>
      </c>
      <c r="S526" s="3" t="str">
        <f t="shared" si="61"/>
        <v>20388</v>
      </c>
      <c r="Z526" s="92">
        <f t="shared" si="59"/>
        <v>0.75</v>
      </c>
      <c r="AA526" s="92">
        <f t="shared" si="59"/>
        <v>347.4</v>
      </c>
    </row>
    <row r="527" spans="1:27" x14ac:dyDescent="0.2">
      <c r="A527" s="3">
        <f t="shared" si="57"/>
        <v>2038</v>
      </c>
      <c r="B527" s="3" t="str">
        <f t="shared" si="60"/>
        <v>20389</v>
      </c>
      <c r="Q527" s="3">
        <f t="shared" si="55"/>
        <v>2038</v>
      </c>
      <c r="R527" s="3">
        <f t="shared" si="56"/>
        <v>9</v>
      </c>
      <c r="S527" s="3" t="str">
        <f t="shared" si="61"/>
        <v>20389</v>
      </c>
      <c r="Z527" s="92">
        <f t="shared" si="59"/>
        <v>11.75</v>
      </c>
      <c r="AA527" s="92">
        <f t="shared" si="59"/>
        <v>261</v>
      </c>
    </row>
    <row r="528" spans="1:27" x14ac:dyDescent="0.2">
      <c r="A528" s="3">
        <f t="shared" si="57"/>
        <v>2038</v>
      </c>
      <c r="B528" s="3" t="str">
        <f t="shared" si="60"/>
        <v>203810</v>
      </c>
      <c r="Q528" s="3">
        <f t="shared" si="55"/>
        <v>2038</v>
      </c>
      <c r="R528" s="3">
        <f t="shared" si="56"/>
        <v>10</v>
      </c>
      <c r="S528" s="3" t="str">
        <f t="shared" si="61"/>
        <v>203810</v>
      </c>
      <c r="Z528" s="92">
        <f t="shared" si="59"/>
        <v>136.1</v>
      </c>
      <c r="AA528" s="92">
        <f t="shared" si="59"/>
        <v>73.45</v>
      </c>
    </row>
    <row r="529" spans="1:27" x14ac:dyDescent="0.2">
      <c r="A529" s="3">
        <f t="shared" si="57"/>
        <v>2038</v>
      </c>
      <c r="B529" s="3" t="str">
        <f t="shared" si="60"/>
        <v>203811</v>
      </c>
      <c r="Q529" s="3">
        <f t="shared" si="55"/>
        <v>2038</v>
      </c>
      <c r="R529" s="3">
        <f t="shared" si="56"/>
        <v>11</v>
      </c>
      <c r="S529" s="3" t="str">
        <f t="shared" si="61"/>
        <v>203811</v>
      </c>
      <c r="Z529" s="92">
        <f t="shared" ref="Z529:AA548" si="62">Z517</f>
        <v>393.85</v>
      </c>
      <c r="AA529" s="92">
        <f t="shared" si="62"/>
        <v>7.45</v>
      </c>
    </row>
    <row r="530" spans="1:27" x14ac:dyDescent="0.2">
      <c r="A530" s="3">
        <f t="shared" si="57"/>
        <v>2038</v>
      </c>
      <c r="B530" s="3" t="str">
        <f t="shared" si="60"/>
        <v>203812</v>
      </c>
      <c r="Q530" s="3">
        <f t="shared" si="55"/>
        <v>2038</v>
      </c>
      <c r="R530" s="3">
        <f t="shared" si="56"/>
        <v>12</v>
      </c>
      <c r="S530" s="3" t="str">
        <f t="shared" si="61"/>
        <v>203812</v>
      </c>
      <c r="Z530" s="92">
        <f t="shared" si="62"/>
        <v>715.9</v>
      </c>
      <c r="AA530" s="92">
        <f t="shared" si="62"/>
        <v>0.25</v>
      </c>
    </row>
    <row r="531" spans="1:27" x14ac:dyDescent="0.2">
      <c r="A531" s="3">
        <f t="shared" si="57"/>
        <v>2039</v>
      </c>
      <c r="B531" s="3" t="str">
        <f t="shared" si="60"/>
        <v>20391</v>
      </c>
      <c r="Q531" s="3">
        <f t="shared" si="55"/>
        <v>2039</v>
      </c>
      <c r="R531" s="3">
        <f t="shared" si="56"/>
        <v>1</v>
      </c>
      <c r="S531" s="3" t="str">
        <f t="shared" ref="S531:S542" si="63">Q531&amp;R531</f>
        <v>20391</v>
      </c>
      <c r="Z531" s="92">
        <f t="shared" si="62"/>
        <v>995.9</v>
      </c>
      <c r="AA531" s="92">
        <f t="shared" si="62"/>
        <v>0</v>
      </c>
    </row>
    <row r="532" spans="1:27" x14ac:dyDescent="0.2">
      <c r="A532" s="3">
        <f t="shared" si="57"/>
        <v>2039</v>
      </c>
      <c r="B532" s="3" t="str">
        <f t="shared" si="60"/>
        <v>20392</v>
      </c>
      <c r="Q532" s="3">
        <f t="shared" si="55"/>
        <v>2039</v>
      </c>
      <c r="R532" s="3">
        <f t="shared" si="56"/>
        <v>2</v>
      </c>
      <c r="S532" s="3" t="str">
        <f t="shared" si="63"/>
        <v>20392</v>
      </c>
      <c r="Z532" s="92">
        <f t="shared" si="62"/>
        <v>890.35</v>
      </c>
      <c r="AA532" s="92">
        <f t="shared" si="62"/>
        <v>0</v>
      </c>
    </row>
    <row r="533" spans="1:27" x14ac:dyDescent="0.2">
      <c r="A533" s="3">
        <f t="shared" si="57"/>
        <v>2039</v>
      </c>
      <c r="B533" s="3" t="str">
        <f t="shared" si="60"/>
        <v>20393</v>
      </c>
      <c r="Q533" s="3">
        <f t="shared" si="55"/>
        <v>2039</v>
      </c>
      <c r="R533" s="3">
        <f t="shared" si="56"/>
        <v>3</v>
      </c>
      <c r="S533" s="3" t="str">
        <f t="shared" si="63"/>
        <v>20393</v>
      </c>
      <c r="Z533" s="92">
        <f t="shared" si="62"/>
        <v>728.95</v>
      </c>
      <c r="AA533" s="92">
        <f t="shared" si="62"/>
        <v>0.45</v>
      </c>
    </row>
    <row r="534" spans="1:27" x14ac:dyDescent="0.2">
      <c r="A534" s="3">
        <f t="shared" si="57"/>
        <v>2039</v>
      </c>
      <c r="B534" s="3" t="str">
        <f t="shared" si="60"/>
        <v>20394</v>
      </c>
      <c r="Q534" s="3">
        <f t="shared" ref="Q534:Q554" si="64">Q522+1</f>
        <v>2039</v>
      </c>
      <c r="R534" s="3">
        <f t="shared" ref="R534:R554" si="65">R522</f>
        <v>4</v>
      </c>
      <c r="S534" s="3" t="str">
        <f t="shared" si="63"/>
        <v>20394</v>
      </c>
      <c r="Z534" s="92">
        <f t="shared" si="62"/>
        <v>439.75</v>
      </c>
      <c r="AA534" s="92">
        <f t="shared" si="62"/>
        <v>12.45</v>
      </c>
    </row>
    <row r="535" spans="1:27" x14ac:dyDescent="0.2">
      <c r="A535" s="3">
        <f t="shared" si="57"/>
        <v>2039</v>
      </c>
      <c r="B535" s="3" t="str">
        <f t="shared" si="60"/>
        <v>20395</v>
      </c>
      <c r="Q535" s="3">
        <f t="shared" si="64"/>
        <v>2039</v>
      </c>
      <c r="R535" s="3">
        <f t="shared" si="65"/>
        <v>5</v>
      </c>
      <c r="S535" s="3" t="str">
        <f t="shared" si="63"/>
        <v>20395</v>
      </c>
      <c r="Z535" s="92">
        <f t="shared" si="62"/>
        <v>186.45</v>
      </c>
      <c r="AA535" s="92">
        <f t="shared" si="62"/>
        <v>47.05</v>
      </c>
    </row>
    <row r="536" spans="1:27" x14ac:dyDescent="0.2">
      <c r="A536" s="3">
        <f t="shared" si="57"/>
        <v>2039</v>
      </c>
      <c r="B536" s="3" t="str">
        <f t="shared" si="60"/>
        <v>20396</v>
      </c>
      <c r="Q536" s="3">
        <f t="shared" si="64"/>
        <v>2039</v>
      </c>
      <c r="R536" s="3">
        <f t="shared" si="65"/>
        <v>6</v>
      </c>
      <c r="S536" s="3" t="str">
        <f t="shared" si="63"/>
        <v>20396</v>
      </c>
      <c r="Z536" s="92">
        <f t="shared" si="62"/>
        <v>49</v>
      </c>
      <c r="AA536" s="92">
        <f t="shared" si="62"/>
        <v>171.1</v>
      </c>
    </row>
    <row r="537" spans="1:27" x14ac:dyDescent="0.2">
      <c r="A537" s="3">
        <f t="shared" si="57"/>
        <v>2039</v>
      </c>
      <c r="B537" s="3" t="str">
        <f t="shared" si="60"/>
        <v>20397</v>
      </c>
      <c r="Q537" s="3">
        <f t="shared" si="64"/>
        <v>2039</v>
      </c>
      <c r="R537" s="3">
        <f t="shared" si="65"/>
        <v>7</v>
      </c>
      <c r="S537" s="3" t="str">
        <f t="shared" si="63"/>
        <v>20397</v>
      </c>
      <c r="Z537" s="92">
        <f t="shared" si="62"/>
        <v>1.55</v>
      </c>
      <c r="AA537" s="92">
        <f t="shared" si="62"/>
        <v>324.8</v>
      </c>
    </row>
    <row r="538" spans="1:27" x14ac:dyDescent="0.2">
      <c r="A538" s="3">
        <f t="shared" si="57"/>
        <v>2039</v>
      </c>
      <c r="B538" s="3" t="str">
        <f t="shared" si="60"/>
        <v>20398</v>
      </c>
      <c r="Q538" s="3">
        <f t="shared" si="64"/>
        <v>2039</v>
      </c>
      <c r="R538" s="3">
        <f t="shared" si="65"/>
        <v>8</v>
      </c>
      <c r="S538" s="3" t="str">
        <f t="shared" si="63"/>
        <v>20398</v>
      </c>
      <c r="Z538" s="92">
        <f t="shared" si="62"/>
        <v>0.75</v>
      </c>
      <c r="AA538" s="92">
        <f t="shared" si="62"/>
        <v>347.4</v>
      </c>
    </row>
    <row r="539" spans="1:27" x14ac:dyDescent="0.2">
      <c r="A539" s="3">
        <f t="shared" si="57"/>
        <v>2039</v>
      </c>
      <c r="B539" s="3" t="str">
        <f t="shared" si="60"/>
        <v>20399</v>
      </c>
      <c r="Q539" s="3">
        <f t="shared" si="64"/>
        <v>2039</v>
      </c>
      <c r="R539" s="3">
        <f t="shared" si="65"/>
        <v>9</v>
      </c>
      <c r="S539" s="3" t="str">
        <f t="shared" si="63"/>
        <v>20399</v>
      </c>
      <c r="Z539" s="92">
        <f t="shared" si="62"/>
        <v>11.75</v>
      </c>
      <c r="AA539" s="92">
        <f t="shared" si="62"/>
        <v>261</v>
      </c>
    </row>
    <row r="540" spans="1:27" x14ac:dyDescent="0.2">
      <c r="A540" s="3">
        <f t="shared" si="57"/>
        <v>2039</v>
      </c>
      <c r="B540" s="3" t="str">
        <f t="shared" si="60"/>
        <v>203910</v>
      </c>
      <c r="Q540" s="3">
        <f t="shared" si="64"/>
        <v>2039</v>
      </c>
      <c r="R540" s="3">
        <f t="shared" si="65"/>
        <v>10</v>
      </c>
      <c r="S540" s="3" t="str">
        <f t="shared" si="63"/>
        <v>203910</v>
      </c>
      <c r="Z540" s="92">
        <f t="shared" si="62"/>
        <v>136.1</v>
      </c>
      <c r="AA540" s="92">
        <f t="shared" si="62"/>
        <v>73.45</v>
      </c>
    </row>
    <row r="541" spans="1:27" x14ac:dyDescent="0.2">
      <c r="A541" s="3">
        <f t="shared" si="57"/>
        <v>2039</v>
      </c>
      <c r="B541" s="3" t="str">
        <f t="shared" si="60"/>
        <v>203911</v>
      </c>
      <c r="Q541" s="3">
        <f t="shared" si="64"/>
        <v>2039</v>
      </c>
      <c r="R541" s="3">
        <f t="shared" si="65"/>
        <v>11</v>
      </c>
      <c r="S541" s="3" t="str">
        <f t="shared" si="63"/>
        <v>203911</v>
      </c>
      <c r="Z541" s="92">
        <f t="shared" si="62"/>
        <v>393.85</v>
      </c>
      <c r="AA541" s="92">
        <f t="shared" si="62"/>
        <v>7.45</v>
      </c>
    </row>
    <row r="542" spans="1:27" x14ac:dyDescent="0.2">
      <c r="A542" s="3">
        <f t="shared" si="57"/>
        <v>2039</v>
      </c>
      <c r="B542" s="3" t="str">
        <f t="shared" si="60"/>
        <v>203912</v>
      </c>
      <c r="Q542" s="3">
        <f t="shared" si="64"/>
        <v>2039</v>
      </c>
      <c r="R542" s="3">
        <f t="shared" si="65"/>
        <v>12</v>
      </c>
      <c r="S542" s="3" t="str">
        <f t="shared" si="63"/>
        <v>203912</v>
      </c>
      <c r="Z542" s="92">
        <f t="shared" si="62"/>
        <v>715.9</v>
      </c>
      <c r="AA542" s="92">
        <f t="shared" si="62"/>
        <v>0.25</v>
      </c>
    </row>
    <row r="543" spans="1:27" x14ac:dyDescent="0.2">
      <c r="A543" s="3">
        <f t="shared" si="57"/>
        <v>2040</v>
      </c>
      <c r="B543" s="3" t="str">
        <f t="shared" si="60"/>
        <v>20401</v>
      </c>
      <c r="Q543" s="3">
        <f t="shared" si="64"/>
        <v>2040</v>
      </c>
      <c r="R543" s="3">
        <f t="shared" si="65"/>
        <v>1</v>
      </c>
      <c r="S543" s="3" t="str">
        <f t="shared" ref="S543:S553" si="66">Q543&amp;R543</f>
        <v>20401</v>
      </c>
      <c r="Z543" s="92">
        <f t="shared" si="62"/>
        <v>995.9</v>
      </c>
      <c r="AA543" s="92">
        <f t="shared" si="62"/>
        <v>0</v>
      </c>
    </row>
    <row r="544" spans="1:27" x14ac:dyDescent="0.2">
      <c r="A544" s="3">
        <f t="shared" ref="A544:A554" si="67">A532+1</f>
        <v>2040</v>
      </c>
      <c r="B544" s="3" t="str">
        <f t="shared" si="60"/>
        <v>20402</v>
      </c>
      <c r="Q544" s="3">
        <f t="shared" si="64"/>
        <v>2040</v>
      </c>
      <c r="R544" s="3">
        <f t="shared" si="65"/>
        <v>2</v>
      </c>
      <c r="S544" s="3" t="str">
        <f t="shared" si="66"/>
        <v>20402</v>
      </c>
      <c r="Z544" s="92">
        <f t="shared" si="62"/>
        <v>890.35</v>
      </c>
      <c r="AA544" s="92">
        <f t="shared" si="62"/>
        <v>0</v>
      </c>
    </row>
    <row r="545" spans="1:27" x14ac:dyDescent="0.2">
      <c r="A545" s="3">
        <f t="shared" si="67"/>
        <v>2040</v>
      </c>
      <c r="B545" s="3" t="str">
        <f t="shared" si="60"/>
        <v>20403</v>
      </c>
      <c r="Q545" s="3">
        <f t="shared" si="64"/>
        <v>2040</v>
      </c>
      <c r="R545" s="3">
        <f t="shared" si="65"/>
        <v>3</v>
      </c>
      <c r="S545" s="3" t="str">
        <f t="shared" si="66"/>
        <v>20403</v>
      </c>
      <c r="Z545" s="92">
        <f t="shared" si="62"/>
        <v>728.95</v>
      </c>
      <c r="AA545" s="92">
        <f t="shared" si="62"/>
        <v>0.45</v>
      </c>
    </row>
    <row r="546" spans="1:27" x14ac:dyDescent="0.2">
      <c r="A546" s="3">
        <f t="shared" si="67"/>
        <v>2040</v>
      </c>
      <c r="B546" s="3" t="str">
        <f t="shared" si="60"/>
        <v>20404</v>
      </c>
      <c r="Q546" s="3">
        <f t="shared" si="64"/>
        <v>2040</v>
      </c>
      <c r="R546" s="3">
        <f t="shared" si="65"/>
        <v>4</v>
      </c>
      <c r="S546" s="3" t="str">
        <f t="shared" si="66"/>
        <v>20404</v>
      </c>
      <c r="Z546" s="92">
        <f t="shared" si="62"/>
        <v>439.75</v>
      </c>
      <c r="AA546" s="92">
        <f t="shared" si="62"/>
        <v>12.45</v>
      </c>
    </row>
    <row r="547" spans="1:27" x14ac:dyDescent="0.2">
      <c r="A547" s="3">
        <f t="shared" si="67"/>
        <v>2040</v>
      </c>
      <c r="B547" s="3" t="str">
        <f t="shared" si="60"/>
        <v>20405</v>
      </c>
      <c r="Q547" s="3">
        <f t="shared" si="64"/>
        <v>2040</v>
      </c>
      <c r="R547" s="3">
        <f t="shared" si="65"/>
        <v>5</v>
      </c>
      <c r="S547" s="3" t="str">
        <f t="shared" si="66"/>
        <v>20405</v>
      </c>
      <c r="Z547" s="92">
        <f t="shared" si="62"/>
        <v>186.45</v>
      </c>
      <c r="AA547" s="92">
        <f t="shared" si="62"/>
        <v>47.05</v>
      </c>
    </row>
    <row r="548" spans="1:27" x14ac:dyDescent="0.2">
      <c r="A548" s="3">
        <f t="shared" si="67"/>
        <v>2040</v>
      </c>
      <c r="B548" s="3" t="str">
        <f t="shared" si="60"/>
        <v>20406</v>
      </c>
      <c r="Q548" s="3">
        <f t="shared" si="64"/>
        <v>2040</v>
      </c>
      <c r="R548" s="3">
        <f t="shared" si="65"/>
        <v>6</v>
      </c>
      <c r="S548" s="3" t="str">
        <f t="shared" si="66"/>
        <v>20406</v>
      </c>
      <c r="Z548" s="92">
        <f t="shared" si="62"/>
        <v>49</v>
      </c>
      <c r="AA548" s="92">
        <f t="shared" si="62"/>
        <v>171.1</v>
      </c>
    </row>
    <row r="549" spans="1:27" x14ac:dyDescent="0.2">
      <c r="A549" s="3">
        <f t="shared" si="67"/>
        <v>2040</v>
      </c>
      <c r="B549" s="3" t="str">
        <f t="shared" si="60"/>
        <v>20407</v>
      </c>
      <c r="Q549" s="3">
        <f t="shared" si="64"/>
        <v>2040</v>
      </c>
      <c r="R549" s="3">
        <f t="shared" si="65"/>
        <v>7</v>
      </c>
      <c r="S549" s="3" t="str">
        <f t="shared" si="66"/>
        <v>20407</v>
      </c>
      <c r="Z549" s="92">
        <f t="shared" ref="Z549:AA566" si="68">Z537</f>
        <v>1.55</v>
      </c>
      <c r="AA549" s="92">
        <f t="shared" si="68"/>
        <v>324.8</v>
      </c>
    </row>
    <row r="550" spans="1:27" x14ac:dyDescent="0.2">
      <c r="A550" s="3">
        <f t="shared" si="67"/>
        <v>2040</v>
      </c>
      <c r="B550" s="3" t="str">
        <f t="shared" si="60"/>
        <v>20408</v>
      </c>
      <c r="Q550" s="3">
        <f t="shared" si="64"/>
        <v>2040</v>
      </c>
      <c r="R550" s="3">
        <f t="shared" si="65"/>
        <v>8</v>
      </c>
      <c r="S550" s="3" t="str">
        <f t="shared" si="66"/>
        <v>20408</v>
      </c>
      <c r="Z550" s="92">
        <f t="shared" si="68"/>
        <v>0.75</v>
      </c>
      <c r="AA550" s="92">
        <f t="shared" si="68"/>
        <v>347.4</v>
      </c>
    </row>
    <row r="551" spans="1:27" x14ac:dyDescent="0.2">
      <c r="A551" s="3">
        <f t="shared" si="67"/>
        <v>2040</v>
      </c>
      <c r="B551" s="3" t="str">
        <f t="shared" si="60"/>
        <v>20409</v>
      </c>
      <c r="Q551" s="3">
        <f t="shared" si="64"/>
        <v>2040</v>
      </c>
      <c r="R551" s="3">
        <f t="shared" si="65"/>
        <v>9</v>
      </c>
      <c r="S551" s="3" t="str">
        <f t="shared" si="66"/>
        <v>20409</v>
      </c>
      <c r="Z551" s="92">
        <f t="shared" si="68"/>
        <v>11.75</v>
      </c>
      <c r="AA551" s="92">
        <f t="shared" si="68"/>
        <v>261</v>
      </c>
    </row>
    <row r="552" spans="1:27" x14ac:dyDescent="0.2">
      <c r="A552" s="3">
        <f t="shared" si="67"/>
        <v>2040</v>
      </c>
      <c r="B552" s="3" t="str">
        <f t="shared" si="60"/>
        <v>204010</v>
      </c>
      <c r="Q552" s="3">
        <f t="shared" si="64"/>
        <v>2040</v>
      </c>
      <c r="R552" s="3">
        <f t="shared" si="65"/>
        <v>10</v>
      </c>
      <c r="S552" s="3" t="str">
        <f t="shared" si="66"/>
        <v>204010</v>
      </c>
      <c r="Z552" s="92">
        <f t="shared" si="68"/>
        <v>136.1</v>
      </c>
      <c r="AA552" s="92">
        <f t="shared" si="68"/>
        <v>73.45</v>
      </c>
    </row>
    <row r="553" spans="1:27" x14ac:dyDescent="0.2">
      <c r="A553" s="3">
        <f t="shared" si="67"/>
        <v>2040</v>
      </c>
      <c r="B553" s="3" t="str">
        <f t="shared" si="60"/>
        <v>204011</v>
      </c>
      <c r="Q553" s="3">
        <f t="shared" si="64"/>
        <v>2040</v>
      </c>
      <c r="R553" s="3">
        <f t="shared" si="65"/>
        <v>11</v>
      </c>
      <c r="S553" s="3" t="str">
        <f t="shared" si="66"/>
        <v>204011</v>
      </c>
      <c r="Z553" s="92">
        <f t="shared" si="68"/>
        <v>393.85</v>
      </c>
      <c r="AA553" s="92">
        <f t="shared" si="68"/>
        <v>7.45</v>
      </c>
    </row>
    <row r="554" spans="1:27" x14ac:dyDescent="0.2">
      <c r="A554" s="3">
        <f t="shared" si="67"/>
        <v>2040</v>
      </c>
      <c r="B554" s="3" t="str">
        <f>S554</f>
        <v>204012</v>
      </c>
      <c r="Q554" s="3">
        <f t="shared" si="64"/>
        <v>2040</v>
      </c>
      <c r="R554" s="3">
        <f t="shared" si="65"/>
        <v>12</v>
      </c>
      <c r="S554" s="3" t="str">
        <f t="shared" ref="S554:S578" si="69">Q554&amp;R554</f>
        <v>204012</v>
      </c>
      <c r="Z554" s="92">
        <f t="shared" si="68"/>
        <v>715.9</v>
      </c>
      <c r="AA554" s="92">
        <f t="shared" si="68"/>
        <v>0.25</v>
      </c>
    </row>
    <row r="555" spans="1:27" x14ac:dyDescent="0.2">
      <c r="Q555" s="3">
        <v>2041</v>
      </c>
      <c r="R555" s="3">
        <v>1</v>
      </c>
      <c r="S555" s="3" t="str">
        <f t="shared" si="69"/>
        <v>20411</v>
      </c>
      <c r="Z555" s="92">
        <f t="shared" si="68"/>
        <v>995.9</v>
      </c>
      <c r="AA555" s="92">
        <f t="shared" si="68"/>
        <v>0</v>
      </c>
    </row>
    <row r="556" spans="1:27" x14ac:dyDescent="0.2">
      <c r="Q556" s="3">
        <v>2041</v>
      </c>
      <c r="R556" s="3">
        <v>2</v>
      </c>
      <c r="S556" s="3" t="str">
        <f t="shared" si="69"/>
        <v>20412</v>
      </c>
      <c r="Z556" s="92">
        <f t="shared" si="68"/>
        <v>890.35</v>
      </c>
      <c r="AA556" s="92">
        <f t="shared" si="68"/>
        <v>0</v>
      </c>
    </row>
    <row r="557" spans="1:27" x14ac:dyDescent="0.2">
      <c r="Q557" s="3">
        <v>2041</v>
      </c>
      <c r="R557" s="3">
        <v>3</v>
      </c>
      <c r="S557" s="3" t="str">
        <f t="shared" si="69"/>
        <v>20413</v>
      </c>
      <c r="Z557" s="92">
        <f t="shared" si="68"/>
        <v>728.95</v>
      </c>
      <c r="AA557" s="92">
        <f t="shared" si="68"/>
        <v>0.45</v>
      </c>
    </row>
    <row r="558" spans="1:27" x14ac:dyDescent="0.2">
      <c r="Q558" s="3">
        <v>2041</v>
      </c>
      <c r="R558" s="3">
        <v>4</v>
      </c>
      <c r="S558" s="3" t="str">
        <f t="shared" si="69"/>
        <v>20414</v>
      </c>
      <c r="Z558" s="92">
        <f t="shared" si="68"/>
        <v>439.75</v>
      </c>
      <c r="AA558" s="92">
        <f t="shared" si="68"/>
        <v>12.45</v>
      </c>
    </row>
    <row r="559" spans="1:27" x14ac:dyDescent="0.2">
      <c r="Q559" s="3">
        <v>2041</v>
      </c>
      <c r="R559" s="3">
        <v>5</v>
      </c>
      <c r="S559" s="3" t="str">
        <f t="shared" si="69"/>
        <v>20415</v>
      </c>
      <c r="Z559" s="92">
        <f t="shared" si="68"/>
        <v>186.45</v>
      </c>
      <c r="AA559" s="92">
        <f t="shared" si="68"/>
        <v>47.05</v>
      </c>
    </row>
    <row r="560" spans="1:27" x14ac:dyDescent="0.2">
      <c r="Q560" s="3">
        <v>2041</v>
      </c>
      <c r="R560" s="3">
        <v>6</v>
      </c>
      <c r="S560" s="3" t="str">
        <f t="shared" si="69"/>
        <v>20416</v>
      </c>
      <c r="Z560" s="92">
        <f t="shared" si="68"/>
        <v>49</v>
      </c>
      <c r="AA560" s="92">
        <f t="shared" si="68"/>
        <v>171.1</v>
      </c>
    </row>
    <row r="561" spans="17:27" x14ac:dyDescent="0.2">
      <c r="Q561" s="3">
        <v>2041</v>
      </c>
      <c r="R561" s="3">
        <v>7</v>
      </c>
      <c r="S561" s="3" t="str">
        <f t="shared" si="69"/>
        <v>20417</v>
      </c>
      <c r="Z561" s="92">
        <f t="shared" si="68"/>
        <v>1.55</v>
      </c>
      <c r="AA561" s="92">
        <f t="shared" si="68"/>
        <v>324.8</v>
      </c>
    </row>
    <row r="562" spans="17:27" x14ac:dyDescent="0.2">
      <c r="Q562" s="3">
        <v>2041</v>
      </c>
      <c r="R562" s="3">
        <v>8</v>
      </c>
      <c r="S562" s="3" t="str">
        <f t="shared" si="69"/>
        <v>20418</v>
      </c>
      <c r="Z562" s="92">
        <f t="shared" si="68"/>
        <v>0.75</v>
      </c>
      <c r="AA562" s="92">
        <f t="shared" si="68"/>
        <v>347.4</v>
      </c>
    </row>
    <row r="563" spans="17:27" x14ac:dyDescent="0.2">
      <c r="Q563" s="3">
        <v>2041</v>
      </c>
      <c r="R563" s="3">
        <v>9</v>
      </c>
      <c r="S563" s="3" t="str">
        <f t="shared" si="69"/>
        <v>20419</v>
      </c>
      <c r="Z563" s="92">
        <f t="shared" si="68"/>
        <v>11.75</v>
      </c>
      <c r="AA563" s="92">
        <f t="shared" si="68"/>
        <v>261</v>
      </c>
    </row>
    <row r="564" spans="17:27" x14ac:dyDescent="0.2">
      <c r="Q564" s="3">
        <v>2041</v>
      </c>
      <c r="R564" s="3">
        <v>10</v>
      </c>
      <c r="S564" s="3" t="str">
        <f t="shared" si="69"/>
        <v>204110</v>
      </c>
      <c r="Z564" s="92">
        <f t="shared" si="68"/>
        <v>136.1</v>
      </c>
      <c r="AA564" s="92">
        <f t="shared" si="68"/>
        <v>73.45</v>
      </c>
    </row>
    <row r="565" spans="17:27" x14ac:dyDescent="0.2">
      <c r="Q565" s="3">
        <v>2041</v>
      </c>
      <c r="R565" s="3">
        <v>11</v>
      </c>
      <c r="S565" s="3" t="str">
        <f t="shared" si="69"/>
        <v>204111</v>
      </c>
      <c r="Z565" s="92">
        <f t="shared" si="68"/>
        <v>393.85</v>
      </c>
      <c r="AA565" s="92">
        <f t="shared" si="68"/>
        <v>7.45</v>
      </c>
    </row>
    <row r="566" spans="17:27" x14ac:dyDescent="0.2">
      <c r="Q566" s="3">
        <v>2041</v>
      </c>
      <c r="R566" s="3">
        <v>12</v>
      </c>
      <c r="S566" s="3" t="str">
        <f t="shared" si="69"/>
        <v>204112</v>
      </c>
      <c r="Z566" s="92">
        <f t="shared" si="68"/>
        <v>715.9</v>
      </c>
      <c r="AA566" s="92">
        <f t="shared" si="68"/>
        <v>0.25</v>
      </c>
    </row>
    <row r="567" spans="17:27" x14ac:dyDescent="0.2">
      <c r="Q567" s="3">
        <v>2042</v>
      </c>
      <c r="R567" s="3">
        <v>1</v>
      </c>
      <c r="S567" s="3" t="str">
        <f t="shared" si="69"/>
        <v>20421</v>
      </c>
      <c r="Z567" s="92">
        <f t="shared" ref="Z567:AA578" si="70">Z555</f>
        <v>995.9</v>
      </c>
      <c r="AA567" s="92">
        <f t="shared" si="70"/>
        <v>0</v>
      </c>
    </row>
    <row r="568" spans="17:27" x14ac:dyDescent="0.2">
      <c r="Q568" s="3">
        <v>2042</v>
      </c>
      <c r="R568" s="3">
        <v>2</v>
      </c>
      <c r="S568" s="3" t="str">
        <f t="shared" si="69"/>
        <v>20422</v>
      </c>
      <c r="Z568" s="92">
        <f t="shared" si="70"/>
        <v>890.35</v>
      </c>
      <c r="AA568" s="92">
        <f t="shared" si="70"/>
        <v>0</v>
      </c>
    </row>
    <row r="569" spans="17:27" x14ac:dyDescent="0.2">
      <c r="Q569" s="3">
        <v>2042</v>
      </c>
      <c r="R569" s="3">
        <v>3</v>
      </c>
      <c r="S569" s="3" t="str">
        <f t="shared" si="69"/>
        <v>20423</v>
      </c>
      <c r="Z569" s="92">
        <f t="shared" si="70"/>
        <v>728.95</v>
      </c>
      <c r="AA569" s="92">
        <f t="shared" si="70"/>
        <v>0.45</v>
      </c>
    </row>
    <row r="570" spans="17:27" x14ac:dyDescent="0.2">
      <c r="Q570" s="3">
        <v>2042</v>
      </c>
      <c r="R570" s="3">
        <v>4</v>
      </c>
      <c r="S570" s="3" t="str">
        <f t="shared" si="69"/>
        <v>20424</v>
      </c>
      <c r="Z570" s="92">
        <f t="shared" si="70"/>
        <v>439.75</v>
      </c>
      <c r="AA570" s="92">
        <f t="shared" si="70"/>
        <v>12.45</v>
      </c>
    </row>
    <row r="571" spans="17:27" x14ac:dyDescent="0.2">
      <c r="Q571" s="3">
        <v>2042</v>
      </c>
      <c r="R571" s="3">
        <v>5</v>
      </c>
      <c r="S571" s="3" t="str">
        <f t="shared" si="69"/>
        <v>20425</v>
      </c>
      <c r="Z571" s="92">
        <f t="shared" si="70"/>
        <v>186.45</v>
      </c>
      <c r="AA571" s="92">
        <f t="shared" si="70"/>
        <v>47.05</v>
      </c>
    </row>
    <row r="572" spans="17:27" x14ac:dyDescent="0.2">
      <c r="Q572" s="3">
        <v>2042</v>
      </c>
      <c r="R572" s="3">
        <v>6</v>
      </c>
      <c r="S572" s="3" t="str">
        <f t="shared" si="69"/>
        <v>20426</v>
      </c>
      <c r="Z572" s="92">
        <f t="shared" si="70"/>
        <v>49</v>
      </c>
      <c r="AA572" s="92">
        <f t="shared" si="70"/>
        <v>171.1</v>
      </c>
    </row>
    <row r="573" spans="17:27" x14ac:dyDescent="0.2">
      <c r="Q573" s="3">
        <v>2042</v>
      </c>
      <c r="R573" s="3">
        <v>7</v>
      </c>
      <c r="S573" s="3" t="str">
        <f t="shared" si="69"/>
        <v>20427</v>
      </c>
      <c r="Z573" s="92">
        <f t="shared" si="70"/>
        <v>1.55</v>
      </c>
      <c r="AA573" s="92">
        <f t="shared" si="70"/>
        <v>324.8</v>
      </c>
    </row>
    <row r="574" spans="17:27" x14ac:dyDescent="0.2">
      <c r="Q574" s="3">
        <v>2042</v>
      </c>
      <c r="R574" s="3">
        <v>8</v>
      </c>
      <c r="S574" s="3" t="str">
        <f t="shared" si="69"/>
        <v>20428</v>
      </c>
      <c r="Z574" s="92">
        <f t="shared" si="70"/>
        <v>0.75</v>
      </c>
      <c r="AA574" s="92">
        <f t="shared" si="70"/>
        <v>347.4</v>
      </c>
    </row>
    <row r="575" spans="17:27" x14ac:dyDescent="0.2">
      <c r="Q575" s="3">
        <v>2042</v>
      </c>
      <c r="R575" s="3">
        <v>9</v>
      </c>
      <c r="S575" s="3" t="str">
        <f t="shared" si="69"/>
        <v>20429</v>
      </c>
      <c r="Z575" s="92">
        <f t="shared" si="70"/>
        <v>11.75</v>
      </c>
      <c r="AA575" s="92">
        <f t="shared" si="70"/>
        <v>261</v>
      </c>
    </row>
    <row r="576" spans="17:27" x14ac:dyDescent="0.2">
      <c r="Q576" s="3">
        <v>2042</v>
      </c>
      <c r="R576" s="3">
        <v>10</v>
      </c>
      <c r="S576" s="3" t="str">
        <f t="shared" si="69"/>
        <v>204210</v>
      </c>
      <c r="Z576" s="92">
        <f t="shared" si="70"/>
        <v>136.1</v>
      </c>
      <c r="AA576" s="92">
        <f t="shared" si="70"/>
        <v>73.45</v>
      </c>
    </row>
    <row r="577" spans="17:27" x14ac:dyDescent="0.2">
      <c r="Q577" s="3">
        <v>2042</v>
      </c>
      <c r="R577" s="3">
        <v>11</v>
      </c>
      <c r="S577" s="3" t="str">
        <f t="shared" si="69"/>
        <v>204211</v>
      </c>
      <c r="Z577" s="92">
        <f t="shared" si="70"/>
        <v>393.85</v>
      </c>
      <c r="AA577" s="92">
        <f t="shared" si="70"/>
        <v>7.45</v>
      </c>
    </row>
    <row r="578" spans="17:27" x14ac:dyDescent="0.2">
      <c r="Q578" s="3">
        <v>2042</v>
      </c>
      <c r="R578" s="3">
        <v>12</v>
      </c>
      <c r="S578" s="3" t="str">
        <f t="shared" si="69"/>
        <v>204212</v>
      </c>
      <c r="Z578" s="92">
        <f t="shared" si="70"/>
        <v>715.9</v>
      </c>
      <c r="AA578" s="92">
        <f t="shared" si="70"/>
        <v>0.25</v>
      </c>
    </row>
  </sheetData>
  <phoneticPr fontId="2" type="noConversion"/>
  <pageMargins left="0.7" right="0.7" top="0.75" bottom="0.75" header="0.3" footer="0.3"/>
  <pageSetup scale="41" fitToHeight="0" orientation="landscape" r:id="rId1"/>
  <headerFooter>
    <oddFooter>&amp;R&amp;"Times New Roman,Bold"&amp;12Attachment to Response to AG-1 Question No. 13 #8
Page &amp;P of &amp;N
Sinclair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"/>
  <sheetViews>
    <sheetView view="pageBreakPreview" zoomScale="60" zoomScaleNormal="100"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5.85546875" style="10" bestFit="1" customWidth="1"/>
    <col min="2" max="3" width="9.140625" style="13" bestFit="1"/>
    <col min="4" max="4" width="10.85546875" style="13" bestFit="1" customWidth="1"/>
    <col min="5" max="5" width="11" style="10" customWidth="1"/>
    <col min="6" max="6" width="7.140625" style="10" bestFit="1" customWidth="1"/>
    <col min="7" max="16384" width="9.140625" style="10"/>
  </cols>
  <sheetData>
    <row r="1" spans="1:6" x14ac:dyDescent="0.2">
      <c r="A1" s="7" t="s">
        <v>46</v>
      </c>
      <c r="B1" s="8" t="s">
        <v>3</v>
      </c>
      <c r="C1" s="8" t="s">
        <v>4</v>
      </c>
      <c r="D1" s="8" t="s">
        <v>45</v>
      </c>
      <c r="E1" s="9" t="s">
        <v>13</v>
      </c>
      <c r="F1" s="9" t="s">
        <v>47</v>
      </c>
    </row>
    <row r="2" spans="1:6" x14ac:dyDescent="0.2">
      <c r="A2" s="11">
        <v>1995</v>
      </c>
      <c r="B2" s="12">
        <f>'KU ShareEff'!B2</f>
        <v>61709.329468419179</v>
      </c>
      <c r="C2" s="12">
        <f>'KU ShareEff'!C2</f>
        <v>170519.2885365969</v>
      </c>
      <c r="D2" s="12">
        <f>SUM('KU ShareEff'!D2:K2)</f>
        <v>1002636.8195963174</v>
      </c>
      <c r="E2" s="13">
        <f>SUM(B2:D2)</f>
        <v>1234865.4376013335</v>
      </c>
      <c r="F2" s="14"/>
    </row>
    <row r="3" spans="1:6" x14ac:dyDescent="0.2">
      <c r="A3" s="11">
        <f t="shared" ref="A3:A37" si="0">A2+1</f>
        <v>1996</v>
      </c>
      <c r="B3" s="12">
        <f>'KU ShareEff'!B3</f>
        <v>60871.422904759231</v>
      </c>
      <c r="C3" s="12">
        <f>'KU ShareEff'!C3</f>
        <v>170268.11945934693</v>
      </c>
      <c r="D3" s="12">
        <f>SUM('KU ShareEff'!D3:K3)</f>
        <v>1002998.8013636902</v>
      </c>
      <c r="E3" s="13">
        <f t="shared" ref="E3:E37" si="1">SUM(B3:D3)</f>
        <v>1234138.3437277963</v>
      </c>
      <c r="F3" s="14">
        <f>E3/E2-1</f>
        <v>-5.8880413314466029E-4</v>
      </c>
    </row>
    <row r="4" spans="1:6" x14ac:dyDescent="0.2">
      <c r="A4" s="11">
        <f t="shared" si="0"/>
        <v>1997</v>
      </c>
      <c r="B4" s="12">
        <f>'KU ShareEff'!B4</f>
        <v>60054.260855822795</v>
      </c>
      <c r="C4" s="12">
        <f>'KU ShareEff'!C4</f>
        <v>170020.09949013311</v>
      </c>
      <c r="D4" s="12">
        <f>SUM('KU ShareEff'!D4:K4)</f>
        <v>1003541.4321789383</v>
      </c>
      <c r="E4" s="13">
        <f t="shared" si="1"/>
        <v>1233615.7925248942</v>
      </c>
      <c r="F4" s="14">
        <f t="shared" ref="F4:F37" si="2">E4/E3-1</f>
        <v>-4.2341379761667852E-4</v>
      </c>
    </row>
    <row r="5" spans="1:6" x14ac:dyDescent="0.2">
      <c r="A5" s="11">
        <f t="shared" si="0"/>
        <v>1998</v>
      </c>
      <c r="B5" s="12">
        <f>'KU ShareEff'!B5</f>
        <v>59257.084524578022</v>
      </c>
      <c r="C5" s="12">
        <f>'KU ShareEff'!C5</f>
        <v>169775.16977357666</v>
      </c>
      <c r="D5" s="12">
        <f>SUM('KU ShareEff'!D5:K5)</f>
        <v>1004264.9326904832</v>
      </c>
      <c r="E5" s="13">
        <f t="shared" si="1"/>
        <v>1233297.1869886378</v>
      </c>
      <c r="F5" s="14">
        <f t="shared" si="2"/>
        <v>-2.5826966401287788E-4</v>
      </c>
    </row>
    <row r="6" spans="1:6" x14ac:dyDescent="0.2">
      <c r="A6" s="11">
        <f t="shared" si="0"/>
        <v>1999</v>
      </c>
      <c r="B6" s="12">
        <f>'KU ShareEff'!B6</f>
        <v>58479.171672837307</v>
      </c>
      <c r="C6" s="12">
        <f>'KU ShareEff'!C6</f>
        <v>170423.42374814977</v>
      </c>
      <c r="D6" s="12">
        <f>SUM('KU ShareEff'!D6:K6)</f>
        <v>1005353.0032780519</v>
      </c>
      <c r="E6" s="13">
        <f t="shared" si="1"/>
        <v>1234255.5986990388</v>
      </c>
      <c r="F6" s="14">
        <f t="shared" si="2"/>
        <v>7.7711335152019778E-4</v>
      </c>
    </row>
    <row r="7" spans="1:6" x14ac:dyDescent="0.2">
      <c r="A7" s="11">
        <f t="shared" si="0"/>
        <v>2000</v>
      </c>
      <c r="B7" s="12">
        <f>'KU ShareEff'!B7</f>
        <v>57719.834445708235</v>
      </c>
      <c r="C7" s="12">
        <f>'KU ShareEff'!C7</f>
        <v>171133.3073656421</v>
      </c>
      <c r="D7" s="12">
        <f>SUM('KU ShareEff'!D7:K7)</f>
        <v>1006454.9390051231</v>
      </c>
      <c r="E7" s="13">
        <f t="shared" si="1"/>
        <v>1235308.0808164733</v>
      </c>
      <c r="F7" s="14">
        <f t="shared" si="2"/>
        <v>8.5272622505727647E-4</v>
      </c>
    </row>
    <row r="8" spans="1:6" x14ac:dyDescent="0.2">
      <c r="A8" s="11">
        <f t="shared" si="0"/>
        <v>2001</v>
      </c>
      <c r="B8" s="12">
        <f>'KU ShareEff'!B8</f>
        <v>56978.417349572665</v>
      </c>
      <c r="C8" s="12">
        <f>'KU ShareEff'!C8</f>
        <v>171849.0335899411</v>
      </c>
      <c r="D8" s="12">
        <f>SUM('KU ShareEff'!D8:K8)</f>
        <v>1007614.5926431235</v>
      </c>
      <c r="E8" s="13">
        <f t="shared" si="1"/>
        <v>1236442.0435826373</v>
      </c>
      <c r="F8" s="14">
        <f t="shared" si="2"/>
        <v>9.1795948215156464E-4</v>
      </c>
    </row>
    <row r="9" spans="1:6" x14ac:dyDescent="0.2">
      <c r="A9" s="11">
        <f t="shared" si="0"/>
        <v>2002</v>
      </c>
      <c r="B9" s="12">
        <f>'KU ShareEff'!B9</f>
        <v>56254.295371100859</v>
      </c>
      <c r="C9" s="12">
        <f>'KU ShareEff'!C9</f>
        <v>172570.61586193915</v>
      </c>
      <c r="D9" s="12">
        <f>SUM('KU ShareEff'!D9:K9)</f>
        <v>1008864.9881786553</v>
      </c>
      <c r="E9" s="13">
        <f t="shared" si="1"/>
        <v>1237689.8994116953</v>
      </c>
      <c r="F9" s="14">
        <f t="shared" si="2"/>
        <v>1.0092311528344666E-3</v>
      </c>
    </row>
    <row r="10" spans="1:6" x14ac:dyDescent="0.2">
      <c r="A10" s="11">
        <f t="shared" si="0"/>
        <v>2003</v>
      </c>
      <c r="B10" s="12">
        <f>'KU ShareEff'!B10</f>
        <v>55546.872225955791</v>
      </c>
      <c r="C10" s="12">
        <f>'KU ShareEff'!C10</f>
        <v>173298.06828881614</v>
      </c>
      <c r="D10" s="12">
        <f>SUM('KU ShareEff'!D10:K10)</f>
        <v>1010231.0870450021</v>
      </c>
      <c r="E10" s="13">
        <f t="shared" si="1"/>
        <v>1239076.027559774</v>
      </c>
      <c r="F10" s="14">
        <f t="shared" si="2"/>
        <v>1.1199316959260575E-3</v>
      </c>
    </row>
    <row r="11" spans="1:6" x14ac:dyDescent="0.2">
      <c r="A11" s="11">
        <f t="shared" si="0"/>
        <v>2004</v>
      </c>
      <c r="B11" s="12">
        <f>'KU ShareEff'!B11</f>
        <v>54855.578726873966</v>
      </c>
      <c r="C11" s="12">
        <f>'KU ShareEff'!C11</f>
        <v>174031.4056322207</v>
      </c>
      <c r="D11" s="12">
        <f>SUM('KU ShareEff'!D11:K11)</f>
        <v>1011731.8546409054</v>
      </c>
      <c r="E11" s="13">
        <f t="shared" si="1"/>
        <v>1240618.8390000002</v>
      </c>
      <c r="F11" s="14">
        <f t="shared" si="2"/>
        <v>1.2451305698042425E-3</v>
      </c>
    </row>
    <row r="12" spans="1:6" x14ac:dyDescent="0.2">
      <c r="A12" s="11">
        <f t="shared" si="0"/>
        <v>2005</v>
      </c>
      <c r="B12" s="12">
        <f>'KU ShareEff'!B12</f>
        <v>53722.16068891684</v>
      </c>
      <c r="C12" s="12">
        <f>'KU ShareEff'!C12</f>
        <v>175892.99194253873</v>
      </c>
      <c r="D12" s="12">
        <f>SUM('KU ShareEff'!D12:K12)</f>
        <v>999469.77817730955</v>
      </c>
      <c r="E12" s="13">
        <f t="shared" si="1"/>
        <v>1229084.9308087651</v>
      </c>
      <c r="F12" s="14">
        <f t="shared" si="2"/>
        <v>-9.2968991189363859E-3</v>
      </c>
    </row>
    <row r="13" spans="1:6" x14ac:dyDescent="0.2">
      <c r="A13" s="11">
        <f t="shared" si="0"/>
        <v>2006</v>
      </c>
      <c r="B13" s="12">
        <f>'KU ShareEff'!B13</f>
        <v>52694.688625440649</v>
      </c>
      <c r="C13" s="12">
        <f>'KU ShareEff'!C13</f>
        <v>177387.5938403956</v>
      </c>
      <c r="D13" s="12">
        <f>SUM('KU ShareEff'!D13:K13)</f>
        <v>991413.93552618823</v>
      </c>
      <c r="E13" s="13">
        <f t="shared" si="1"/>
        <v>1221496.2179920245</v>
      </c>
      <c r="F13" s="14">
        <f t="shared" si="2"/>
        <v>-6.1742786251126613E-3</v>
      </c>
    </row>
    <row r="14" spans="1:6" x14ac:dyDescent="0.2">
      <c r="A14" s="11">
        <f t="shared" si="0"/>
        <v>2007</v>
      </c>
      <c r="B14" s="12">
        <f>'KU ShareEff'!B14</f>
        <v>51903.214034818084</v>
      </c>
      <c r="C14" s="12">
        <f>'KU ShareEff'!C14</f>
        <v>179016.11627325069</v>
      </c>
      <c r="D14" s="12">
        <f>SUM('KU ShareEff'!D14:K14)</f>
        <v>987775.63293244841</v>
      </c>
      <c r="E14" s="13">
        <f t="shared" si="1"/>
        <v>1218694.9632405173</v>
      </c>
      <c r="F14" s="14">
        <f t="shared" si="2"/>
        <v>-2.2932979326878433E-3</v>
      </c>
    </row>
    <row r="15" spans="1:6" x14ac:dyDescent="0.2">
      <c r="A15" s="81">
        <f t="shared" si="0"/>
        <v>2008</v>
      </c>
      <c r="B15" s="82">
        <f>'KU ShareEff'!B15</f>
        <v>50713.644254104998</v>
      </c>
      <c r="C15" s="82">
        <f>'KU ShareEff'!C15</f>
        <v>180618.54151189429</v>
      </c>
      <c r="D15" s="82">
        <f>SUM('KU ShareEff'!D15:K15)</f>
        <v>985871.02877075889</v>
      </c>
      <c r="E15" s="83">
        <f t="shared" si="1"/>
        <v>1217203.2145367581</v>
      </c>
      <c r="F15" s="84">
        <f t="shared" si="2"/>
        <v>-1.2240542127068821E-3</v>
      </c>
    </row>
    <row r="16" spans="1:6" x14ac:dyDescent="0.2">
      <c r="A16" s="11">
        <f t="shared" si="0"/>
        <v>2009</v>
      </c>
      <c r="B16" s="12">
        <f>'KU ShareEff'!B16</f>
        <v>50074.453069217816</v>
      </c>
      <c r="C16" s="12">
        <f>'KU ShareEff'!C16</f>
        <v>182344.34017916306</v>
      </c>
      <c r="D16" s="12">
        <f>SUM('KU ShareEff'!D16:K16)</f>
        <v>978471.53416432603</v>
      </c>
      <c r="E16" s="13">
        <f t="shared" si="1"/>
        <v>1210890.3274127068</v>
      </c>
      <c r="F16" s="14">
        <f t="shared" si="2"/>
        <v>-5.1863871608767154E-3</v>
      </c>
    </row>
    <row r="17" spans="1:6" x14ac:dyDescent="0.2">
      <c r="A17" s="11">
        <f t="shared" si="0"/>
        <v>2010</v>
      </c>
      <c r="B17" s="12">
        <f>'KU ShareEff'!B17</f>
        <v>49599.716741369732</v>
      </c>
      <c r="C17" s="12">
        <f>'KU ShareEff'!C17</f>
        <v>183644.37068839328</v>
      </c>
      <c r="D17" s="12">
        <f>SUM('KU ShareEff'!D17:K17)</f>
        <v>974662.60435465339</v>
      </c>
      <c r="E17" s="13">
        <f t="shared" si="1"/>
        <v>1207906.6917844163</v>
      </c>
      <c r="F17" s="14">
        <f t="shared" si="2"/>
        <v>-2.46400153733628E-3</v>
      </c>
    </row>
    <row r="18" spans="1:6" x14ac:dyDescent="0.2">
      <c r="A18" s="11">
        <f t="shared" si="0"/>
        <v>2011</v>
      </c>
      <c r="B18" s="12">
        <f>'KU ShareEff'!B18</f>
        <v>49068.696083245763</v>
      </c>
      <c r="C18" s="12">
        <f>'KU ShareEff'!C18</f>
        <v>185322.48162328801</v>
      </c>
      <c r="D18" s="12">
        <f>SUM('KU ShareEff'!D18:K18)</f>
        <v>974639.85333231813</v>
      </c>
      <c r="E18" s="13">
        <f t="shared" si="1"/>
        <v>1209031.0310388519</v>
      </c>
      <c r="F18" s="14">
        <f t="shared" si="2"/>
        <v>9.3081631394453801E-4</v>
      </c>
    </row>
    <row r="19" spans="1:6" x14ac:dyDescent="0.2">
      <c r="A19" s="11">
        <f t="shared" si="0"/>
        <v>2012</v>
      </c>
      <c r="B19" s="12">
        <f>'KU ShareEff'!B19</f>
        <v>49164.296517845702</v>
      </c>
      <c r="C19" s="12">
        <f>'KU ShareEff'!C19</f>
        <v>185107.35826178369</v>
      </c>
      <c r="D19" s="12">
        <f>SUM('KU ShareEff'!D19:K19)</f>
        <v>976080.03968119819</v>
      </c>
      <c r="E19" s="13">
        <f t="shared" si="1"/>
        <v>1210351.6944608276</v>
      </c>
      <c r="F19" s="14">
        <f t="shared" si="2"/>
        <v>1.0923321139582054E-3</v>
      </c>
    </row>
    <row r="20" spans="1:6" x14ac:dyDescent="0.2">
      <c r="A20" s="11">
        <f t="shared" si="0"/>
        <v>2013</v>
      </c>
      <c r="B20" s="12">
        <f>'KU ShareEff'!B20</f>
        <v>48854.006285067211</v>
      </c>
      <c r="C20" s="12">
        <f>'KU ShareEff'!C20</f>
        <v>184763.61799740369</v>
      </c>
      <c r="D20" s="12">
        <f>SUM('KU ShareEff'!D20:K20)</f>
        <v>977025.10954866023</v>
      </c>
      <c r="E20" s="13">
        <f t="shared" si="1"/>
        <v>1210642.7338311311</v>
      </c>
      <c r="F20" s="14">
        <f t="shared" si="2"/>
        <v>2.4045851436027554E-4</v>
      </c>
    </row>
    <row r="21" spans="1:6" x14ac:dyDescent="0.2">
      <c r="A21" s="11">
        <f t="shared" si="0"/>
        <v>2014</v>
      </c>
      <c r="B21" s="12">
        <f>'KU ShareEff'!B21</f>
        <v>48292.983555620565</v>
      </c>
      <c r="C21" s="12">
        <f>'KU ShareEff'!C21</f>
        <v>183749.31870105784</v>
      </c>
      <c r="D21" s="12">
        <f>SUM('KU ShareEff'!D21:K21)</f>
        <v>980698.23421546072</v>
      </c>
      <c r="E21" s="13">
        <f t="shared" si="1"/>
        <v>1212740.5364721392</v>
      </c>
      <c r="F21" s="14">
        <f t="shared" si="2"/>
        <v>1.7328007531747236E-3</v>
      </c>
    </row>
    <row r="22" spans="1:6" x14ac:dyDescent="0.2">
      <c r="A22" s="11">
        <f t="shared" si="0"/>
        <v>2015</v>
      </c>
      <c r="B22" s="12">
        <f>'KU ShareEff'!B22</f>
        <v>47778.437393724722</v>
      </c>
      <c r="C22" s="12">
        <f>'KU ShareEff'!C22</f>
        <v>183136.25819168575</v>
      </c>
      <c r="D22" s="12">
        <f>SUM('KU ShareEff'!D22:K22)</f>
        <v>985317.47619561548</v>
      </c>
      <c r="E22" s="13">
        <f t="shared" si="1"/>
        <v>1216232.1717810258</v>
      </c>
      <c r="F22" s="14">
        <f t="shared" si="2"/>
        <v>2.8791280606845771E-3</v>
      </c>
    </row>
    <row r="23" spans="1:6" x14ac:dyDescent="0.2">
      <c r="A23" s="11">
        <f t="shared" si="0"/>
        <v>2016</v>
      </c>
      <c r="B23" s="12">
        <f>'KU ShareEff'!B23</f>
        <v>47280.77831485754</v>
      </c>
      <c r="C23" s="12">
        <f>'KU ShareEff'!C23</f>
        <v>182294.6694077288</v>
      </c>
      <c r="D23" s="12">
        <f>SUM('KU ShareEff'!D23:K23)</f>
        <v>990715.6837733807</v>
      </c>
      <c r="E23" s="13">
        <f t="shared" si="1"/>
        <v>1220291.131495967</v>
      </c>
      <c r="F23" s="14">
        <f t="shared" si="2"/>
        <v>3.3373230943212207E-3</v>
      </c>
    </row>
    <row r="24" spans="1:6" x14ac:dyDescent="0.2">
      <c r="A24" s="11">
        <f t="shared" si="0"/>
        <v>2017</v>
      </c>
      <c r="B24" s="12">
        <f>'KU ShareEff'!B24</f>
        <v>46708.199335893834</v>
      </c>
      <c r="C24" s="12">
        <f>'KU ShareEff'!C24</f>
        <v>180996.16241867433</v>
      </c>
      <c r="D24" s="12">
        <f>SUM('KU ShareEff'!D24:K24)</f>
        <v>995767.15373904444</v>
      </c>
      <c r="E24" s="13">
        <f t="shared" si="1"/>
        <v>1223471.5154936127</v>
      </c>
      <c r="F24" s="14">
        <f t="shared" si="2"/>
        <v>2.6062501935475435E-3</v>
      </c>
    </row>
    <row r="25" spans="1:6" x14ac:dyDescent="0.2">
      <c r="A25" s="11">
        <f t="shared" si="0"/>
        <v>2018</v>
      </c>
      <c r="B25" s="12">
        <f>'KU ShareEff'!B25</f>
        <v>46141.85702452057</v>
      </c>
      <c r="C25" s="12">
        <f>'KU ShareEff'!C25</f>
        <v>179651.39364768006</v>
      </c>
      <c r="D25" s="12">
        <f>SUM('KU ShareEff'!D25:K25)</f>
        <v>1000827.8364719155</v>
      </c>
      <c r="E25" s="13">
        <f t="shared" si="1"/>
        <v>1226621.0871441162</v>
      </c>
      <c r="F25" s="14">
        <f t="shared" si="2"/>
        <v>2.5742909504784528E-3</v>
      </c>
    </row>
    <row r="26" spans="1:6" x14ac:dyDescent="0.2">
      <c r="A26" s="11">
        <f t="shared" si="0"/>
        <v>2019</v>
      </c>
      <c r="B26" s="12">
        <f>'KU ShareEff'!B26</f>
        <v>45679.107689933044</v>
      </c>
      <c r="C26" s="12">
        <f>'KU ShareEff'!C26</f>
        <v>178384.38664210541</v>
      </c>
      <c r="D26" s="12">
        <f>SUM('KU ShareEff'!D26:K26)</f>
        <v>1006472.5318285414</v>
      </c>
      <c r="E26" s="13">
        <f t="shared" si="1"/>
        <v>1230536.0261605799</v>
      </c>
      <c r="F26" s="14">
        <f t="shared" si="2"/>
        <v>3.1916449647695355E-3</v>
      </c>
    </row>
    <row r="27" spans="1:6" x14ac:dyDescent="0.2">
      <c r="A27" s="11">
        <f t="shared" si="0"/>
        <v>2020</v>
      </c>
      <c r="B27" s="12">
        <f>'KU ShareEff'!B27</f>
        <v>45273.997726204107</v>
      </c>
      <c r="C27" s="12">
        <f>'KU ShareEff'!C27</f>
        <v>177209.55280864277</v>
      </c>
      <c r="D27" s="12">
        <f>SUM('KU ShareEff'!D27:K27)</f>
        <v>1011608.2228530329</v>
      </c>
      <c r="E27" s="13">
        <f t="shared" si="1"/>
        <v>1234091.7733878798</v>
      </c>
      <c r="F27" s="14">
        <f>E27/E26-1</f>
        <v>2.8895921384717305E-3</v>
      </c>
    </row>
    <row r="28" spans="1:6" x14ac:dyDescent="0.2">
      <c r="A28" s="11">
        <f t="shared" si="0"/>
        <v>2021</v>
      </c>
      <c r="B28" s="12">
        <f>'KU ShareEff'!B28</f>
        <v>44886.481552573277</v>
      </c>
      <c r="C28" s="12">
        <f>'KU ShareEff'!C28</f>
        <v>176245.14143003486</v>
      </c>
      <c r="D28" s="12">
        <f>SUM('KU ShareEff'!D28:K28)</f>
        <v>1017202.7580362544</v>
      </c>
      <c r="E28" s="13">
        <f t="shared" si="1"/>
        <v>1238334.3810188626</v>
      </c>
      <c r="F28" s="14">
        <f t="shared" si="2"/>
        <v>3.4378380299349143E-3</v>
      </c>
    </row>
    <row r="29" spans="1:6" x14ac:dyDescent="0.2">
      <c r="A29" s="11">
        <f t="shared" si="0"/>
        <v>2022</v>
      </c>
      <c r="B29" s="12">
        <f>'KU ShareEff'!B29</f>
        <v>44534.260338226952</v>
      </c>
      <c r="C29" s="12">
        <f>'KU ShareEff'!C29</f>
        <v>175717.88999437561</v>
      </c>
      <c r="D29" s="12">
        <f>SUM('KU ShareEff'!D29:K29)</f>
        <v>1022690.5828762266</v>
      </c>
      <c r="E29" s="13">
        <f t="shared" si="1"/>
        <v>1242942.7332088291</v>
      </c>
      <c r="F29" s="14">
        <f t="shared" si="2"/>
        <v>3.7214118097688154E-3</v>
      </c>
    </row>
    <row r="30" spans="1:6" x14ac:dyDescent="0.2">
      <c r="A30" s="11">
        <f t="shared" si="0"/>
        <v>2023</v>
      </c>
      <c r="B30" s="12">
        <f>'KU ShareEff'!B30</f>
        <v>44182.430277756372</v>
      </c>
      <c r="C30" s="12">
        <f>'KU ShareEff'!C30</f>
        <v>175502.4547191216</v>
      </c>
      <c r="D30" s="12">
        <f>SUM('KU ShareEff'!D30:K30)</f>
        <v>1028787.0744564011</v>
      </c>
      <c r="E30" s="13">
        <f t="shared" si="1"/>
        <v>1248471.9594532792</v>
      </c>
      <c r="F30" s="14">
        <f t="shared" si="2"/>
        <v>4.4484963761568519E-3</v>
      </c>
    </row>
    <row r="31" spans="1:6" x14ac:dyDescent="0.2">
      <c r="A31" s="11">
        <f t="shared" si="0"/>
        <v>2024</v>
      </c>
      <c r="B31" s="12">
        <f>'KU ShareEff'!B31</f>
        <v>43793.134497049439</v>
      </c>
      <c r="C31" s="12">
        <f>'KU ShareEff'!C31</f>
        <v>175547.56899398577</v>
      </c>
      <c r="D31" s="12">
        <f>SUM('KU ShareEff'!D31:K31)</f>
        <v>1034990.5368562408</v>
      </c>
      <c r="E31" s="13">
        <f t="shared" si="1"/>
        <v>1254331.240347276</v>
      </c>
      <c r="F31" s="14">
        <f t="shared" si="2"/>
        <v>4.693161788401401E-3</v>
      </c>
    </row>
    <row r="32" spans="1:6" x14ac:dyDescent="0.2">
      <c r="A32" s="11">
        <f t="shared" si="0"/>
        <v>2025</v>
      </c>
      <c r="B32" s="12">
        <f>'KU ShareEff'!B32</f>
        <v>43360.487376770019</v>
      </c>
      <c r="C32" s="12">
        <f>'KU ShareEff'!C32</f>
        <v>175768.0423629554</v>
      </c>
      <c r="D32" s="12">
        <f>SUM('KU ShareEff'!D32:K32)</f>
        <v>1041535.6032985065</v>
      </c>
      <c r="E32" s="13">
        <f t="shared" si="1"/>
        <v>1260664.1330382319</v>
      </c>
      <c r="F32" s="14">
        <f t="shared" si="2"/>
        <v>5.0488200303473452E-3</v>
      </c>
    </row>
    <row r="33" spans="1:6" x14ac:dyDescent="0.2">
      <c r="A33" s="11">
        <f t="shared" si="0"/>
        <v>2026</v>
      </c>
      <c r="B33" s="12">
        <f>'KU ShareEff'!B33</f>
        <v>42898.401849481532</v>
      </c>
      <c r="C33" s="12">
        <f>'KU ShareEff'!C33</f>
        <v>175704.34755200418</v>
      </c>
      <c r="D33" s="12">
        <f>SUM('KU ShareEff'!D33:K33)</f>
        <v>1047806.5752589882</v>
      </c>
      <c r="E33" s="13">
        <f t="shared" si="1"/>
        <v>1266409.324660474</v>
      </c>
      <c r="F33" s="14">
        <f t="shared" si="2"/>
        <v>4.5572737985304368E-3</v>
      </c>
    </row>
    <row r="34" spans="1:6" x14ac:dyDescent="0.2">
      <c r="A34" s="11">
        <f t="shared" si="0"/>
        <v>2027</v>
      </c>
      <c r="B34" s="12">
        <f>'KU ShareEff'!B34</f>
        <v>42420.257035927774</v>
      </c>
      <c r="C34" s="12">
        <f>'KU ShareEff'!C34</f>
        <v>175542.95788639045</v>
      </c>
      <c r="D34" s="12">
        <f>SUM('KU ShareEff'!D34:K34)</f>
        <v>1053954.8295461279</v>
      </c>
      <c r="E34" s="13">
        <f t="shared" si="1"/>
        <v>1271918.0444684462</v>
      </c>
      <c r="F34" s="14">
        <f t="shared" si="2"/>
        <v>4.3498730629207838E-3</v>
      </c>
    </row>
    <row r="35" spans="1:6" x14ac:dyDescent="0.2">
      <c r="A35" s="11">
        <f t="shared" si="0"/>
        <v>2028</v>
      </c>
      <c r="B35" s="12">
        <f>'KU ShareEff'!B35</f>
        <v>41916.050146810034</v>
      </c>
      <c r="C35" s="12">
        <f>'KU ShareEff'!C35</f>
        <v>175088.09928893307</v>
      </c>
      <c r="D35" s="12">
        <f>SUM('KU ShareEff'!D35:K35)</f>
        <v>1059976.085114565</v>
      </c>
      <c r="E35" s="13">
        <f t="shared" si="1"/>
        <v>1276980.234550308</v>
      </c>
      <c r="F35" s="14">
        <f t="shared" si="2"/>
        <v>3.9799656148264972E-3</v>
      </c>
    </row>
    <row r="36" spans="1:6" x14ac:dyDescent="0.2">
      <c r="A36" s="11">
        <f t="shared" si="0"/>
        <v>2029</v>
      </c>
      <c r="B36" s="12">
        <f>'KU ShareEff'!B36</f>
        <v>41416.311039817279</v>
      </c>
      <c r="C36" s="12">
        <f>'KU ShareEff'!C36</f>
        <v>174745.6860180058</v>
      </c>
      <c r="D36" s="12">
        <f>SUM('KU ShareEff'!D36:K36)</f>
        <v>1065976.4607487761</v>
      </c>
      <c r="E36" s="13">
        <f t="shared" si="1"/>
        <v>1282138.4578065991</v>
      </c>
      <c r="F36" s="14">
        <f t="shared" si="2"/>
        <v>4.0393916183891765E-3</v>
      </c>
    </row>
    <row r="37" spans="1:6" x14ac:dyDescent="0.2">
      <c r="A37" s="11">
        <f t="shared" si="0"/>
        <v>2030</v>
      </c>
      <c r="B37" s="12">
        <f>'KU ShareEff'!B37</f>
        <v>40977.418090611645</v>
      </c>
      <c r="C37" s="12">
        <f>'KU ShareEff'!C37</f>
        <v>174357.63812636837</v>
      </c>
      <c r="D37" s="12">
        <f>SUM('KU ShareEff'!D37:K37)</f>
        <v>1072056.8710721161</v>
      </c>
      <c r="E37" s="13">
        <f t="shared" si="1"/>
        <v>1287391.9272890962</v>
      </c>
      <c r="F37" s="14">
        <f t="shared" si="2"/>
        <v>4.097427583199087E-3</v>
      </c>
    </row>
    <row r="38" spans="1:6" x14ac:dyDescent="0.2">
      <c r="A38" s="10">
        <v>2031</v>
      </c>
      <c r="B38" s="12">
        <f>'KU ShareEff'!B38</f>
        <v>40409.496774782237</v>
      </c>
      <c r="C38" s="12">
        <f>'KU ShareEff'!C38</f>
        <v>173988.96488250323</v>
      </c>
      <c r="D38" s="12">
        <f>SUM('KU ShareEff'!D38:K38)</f>
        <v>1072799.051716439</v>
      </c>
      <c r="E38" s="13">
        <f t="shared" ref="E38:E47" si="3">SUM(B38:D38)</f>
        <v>1287197.5133737244</v>
      </c>
      <c r="F38" s="14">
        <f t="shared" ref="F38:F47" si="4">E38/E37-1</f>
        <v>-1.5101377540960303E-4</v>
      </c>
    </row>
    <row r="39" spans="1:6" x14ac:dyDescent="0.2">
      <c r="A39" s="10">
        <v>2032</v>
      </c>
      <c r="B39" s="12">
        <f>'KU ShareEff'!B39</f>
        <v>39852.099915777137</v>
      </c>
      <c r="C39" s="12">
        <f>'KU ShareEff'!C39</f>
        <v>173649.70971829258</v>
      </c>
      <c r="D39" s="12">
        <f>SUM('KU ShareEff'!D39:K39)</f>
        <v>1073625.9172400613</v>
      </c>
      <c r="E39" s="13">
        <f t="shared" si="3"/>
        <v>1287127.726874131</v>
      </c>
      <c r="F39" s="14">
        <f t="shared" si="4"/>
        <v>-5.421584400866486E-5</v>
      </c>
    </row>
    <row r="40" spans="1:6" x14ac:dyDescent="0.2">
      <c r="A40" s="10">
        <v>2033</v>
      </c>
      <c r="B40" s="12">
        <f>'KU ShareEff'!B40</f>
        <v>39308.624183339489</v>
      </c>
      <c r="C40" s="12">
        <f>'KU ShareEff'!C40</f>
        <v>173336.3059062073</v>
      </c>
      <c r="D40" s="12">
        <f>SUM('KU ShareEff'!D40:K40)</f>
        <v>1074558.342043506</v>
      </c>
      <c r="E40" s="13">
        <f t="shared" si="3"/>
        <v>1287203.2721330528</v>
      </c>
      <c r="F40" s="14">
        <f t="shared" si="4"/>
        <v>5.86928999697367E-5</v>
      </c>
    </row>
    <row r="41" spans="1:6" x14ac:dyDescent="0.2">
      <c r="A41" s="10">
        <v>2034</v>
      </c>
      <c r="B41" s="12">
        <f>'KU ShareEff'!B41</f>
        <v>38774.726944739894</v>
      </c>
      <c r="C41" s="12">
        <f>'KU ShareEff'!C41</f>
        <v>173059.95001405018</v>
      </c>
      <c r="D41" s="12">
        <f>SUM('KU ShareEff'!D41:K41)</f>
        <v>1075563.9567508593</v>
      </c>
      <c r="E41" s="13">
        <f t="shared" si="3"/>
        <v>1287398.6337096493</v>
      </c>
      <c r="F41" s="14">
        <f t="shared" si="4"/>
        <v>1.517721255266391E-4</v>
      </c>
    </row>
    <row r="42" spans="1:6" x14ac:dyDescent="0.2">
      <c r="A42" s="10">
        <v>2035</v>
      </c>
      <c r="B42" s="12">
        <f>'KU ShareEff'!B42</f>
        <v>38256.58658197803</v>
      </c>
      <c r="C42" s="12">
        <f>'KU ShareEff'!C42</f>
        <v>172799.19284482405</v>
      </c>
      <c r="D42" s="12">
        <f>SUM('KU ShareEff'!D42:K42)</f>
        <v>1076643.0123755939</v>
      </c>
      <c r="E42" s="13">
        <f t="shared" si="3"/>
        <v>1287698.7918023961</v>
      </c>
      <c r="F42" s="14">
        <f t="shared" si="4"/>
        <v>2.3315085544384218E-4</v>
      </c>
    </row>
    <row r="43" spans="1:6" x14ac:dyDescent="0.2">
      <c r="A43" s="10">
        <v>2036</v>
      </c>
      <c r="B43" s="12">
        <f>'KU ShareEff'!B43</f>
        <v>37821.52695563429</v>
      </c>
      <c r="C43" s="12">
        <f>'KU ShareEff'!C43</f>
        <v>172348.20774796672</v>
      </c>
      <c r="D43" s="12">
        <f>SUM('KU ShareEff'!D43:K43)</f>
        <v>1078454.6279522104</v>
      </c>
      <c r="E43" s="13">
        <f t="shared" si="3"/>
        <v>1288624.3626558115</v>
      </c>
      <c r="F43" s="14">
        <f t="shared" si="4"/>
        <v>7.1877900275096884E-4</v>
      </c>
    </row>
    <row r="44" spans="1:6" x14ac:dyDescent="0.2">
      <c r="A44" s="10">
        <v>2037</v>
      </c>
      <c r="B44" s="12">
        <f>'KU ShareEff'!B44</f>
        <v>37390.342033235203</v>
      </c>
      <c r="C44" s="12">
        <f>'KU ShareEff'!C44</f>
        <v>171901.17024612054</v>
      </c>
      <c r="D44" s="12">
        <f>SUM('KU ShareEff'!D44:K44)</f>
        <v>1080267.5000992923</v>
      </c>
      <c r="E44" s="13">
        <f t="shared" si="3"/>
        <v>1289559.0123786479</v>
      </c>
      <c r="F44" s="14">
        <f t="shared" si="4"/>
        <v>7.253081269626982E-4</v>
      </c>
    </row>
    <row r="45" spans="1:6" x14ac:dyDescent="0.2">
      <c r="A45" s="10">
        <v>2038</v>
      </c>
      <c r="B45" s="12">
        <f>'KU ShareEff'!B45</f>
        <v>36962.980281252851</v>
      </c>
      <c r="C45" s="12">
        <f>'KU ShareEff'!C45</f>
        <v>171458.02873358826</v>
      </c>
      <c r="D45" s="12">
        <f>SUM('KU ShareEff'!D45:K45)</f>
        <v>1082081.6265992895</v>
      </c>
      <c r="E45" s="13">
        <f t="shared" si="3"/>
        <v>1290502.6356141306</v>
      </c>
      <c r="F45" s="14">
        <f t="shared" si="4"/>
        <v>7.3174102652506789E-4</v>
      </c>
    </row>
    <row r="46" spans="1:6" x14ac:dyDescent="0.2">
      <c r="A46" s="10">
        <v>2039</v>
      </c>
      <c r="B46" s="12">
        <f>'KU ShareEff'!B46</f>
        <v>36539.391075986357</v>
      </c>
      <c r="C46" s="12">
        <f>'KU ShareEff'!C46</f>
        <v>171018.73250027065</v>
      </c>
      <c r="D46" s="12">
        <f>SUM('KU ShareEff'!D46:K46)</f>
        <v>1083897.0052418676</v>
      </c>
      <c r="E46" s="13">
        <f t="shared" si="3"/>
        <v>1291455.1288181245</v>
      </c>
      <c r="F46" s="14">
        <f t="shared" si="4"/>
        <v>7.3807923959856581E-4</v>
      </c>
    </row>
    <row r="47" spans="1:6" x14ac:dyDescent="0.2">
      <c r="A47" s="10">
        <v>2040</v>
      </c>
      <c r="B47" s="12">
        <f>'KU ShareEff'!B47</f>
        <v>36119.524683571319</v>
      </c>
      <c r="C47" s="12">
        <f>'KU ShareEff'!C47</f>
        <v>170583.23171232184</v>
      </c>
      <c r="D47" s="12">
        <f>SUM('KU ShareEff'!D47:K47)</f>
        <v>1085713.633823873</v>
      </c>
      <c r="E47" s="13">
        <f t="shared" si="3"/>
        <v>1292416.3902197662</v>
      </c>
      <c r="F47" s="14">
        <f t="shared" si="4"/>
        <v>7.4432427437209903E-4</v>
      </c>
    </row>
    <row r="48" spans="1:6" x14ac:dyDescent="0.2">
      <c r="A48" s="10">
        <v>2041</v>
      </c>
      <c r="B48" s="12">
        <f>'KU ShareEff'!B48</f>
        <v>35704.881188982567</v>
      </c>
      <c r="C48" s="12">
        <f>'KU ShareEff'!C48</f>
        <v>170151.92966190499</v>
      </c>
      <c r="D48" s="12">
        <f>SUM('KU ShareEff'!D48:K48)</f>
        <v>1087569.6026619272</v>
      </c>
      <c r="E48" s="13">
        <f>SUM(B48:D48)</f>
        <v>1293426.4135128148</v>
      </c>
      <c r="F48" s="14">
        <f>E48/E47-1</f>
        <v>7.814999103166187E-4</v>
      </c>
    </row>
    <row r="49" spans="1:6" x14ac:dyDescent="0.2">
      <c r="A49" s="10">
        <v>2042</v>
      </c>
      <c r="B49" s="12">
        <f>'KU ShareEff'!B49</f>
        <v>35295.383085118738</v>
      </c>
      <c r="C49" s="12">
        <f>'KU ShareEff'!C49</f>
        <v>169724.77307499832</v>
      </c>
      <c r="D49" s="12">
        <f>SUM('KU ShareEff'!D49:K49)</f>
        <v>1089464.8345650523</v>
      </c>
      <c r="E49" s="13">
        <f>SUM(B49:D49)</f>
        <v>1294484.9907251694</v>
      </c>
      <c r="F49" s="14">
        <f>E49/E48-1</f>
        <v>8.1842863366277108E-4</v>
      </c>
    </row>
  </sheetData>
  <phoneticPr fontId="0" type="noConversion"/>
  <pageMargins left="0.7" right="0.7" top="0.75" bottom="0.75" header="0.3" footer="0.3"/>
  <pageSetup scale="53" orientation="landscape" r:id="rId1"/>
  <headerFooter>
    <oddFooter>&amp;R&amp;"Times New Roman,Bold"&amp;12Attachment to Response to AG-1 Question No. 13 #8
Page &amp;P of &amp;N
Sinclair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19"/>
  <sheetViews>
    <sheetView workbookViewId="0">
      <selection activeCell="E12" sqref="E12"/>
    </sheetView>
  </sheetViews>
  <sheetFormatPr defaultRowHeight="12.75" x14ac:dyDescent="0.2"/>
  <cols>
    <col min="1" max="16384" width="9.140625" style="3"/>
  </cols>
  <sheetData>
    <row r="3" spans="1:10" x14ac:dyDescent="0.2">
      <c r="B3" s="3" t="s">
        <v>58</v>
      </c>
      <c r="F3" s="3" t="s">
        <v>58</v>
      </c>
    </row>
    <row r="4" spans="1:10" x14ac:dyDescent="0.2">
      <c r="A4" s="3" t="s">
        <v>115</v>
      </c>
      <c r="E4" s="3" t="s">
        <v>115</v>
      </c>
      <c r="I4" s="3" t="s">
        <v>117</v>
      </c>
      <c r="J4" s="3" t="s">
        <v>118</v>
      </c>
    </row>
    <row r="5" spans="1:10" x14ac:dyDescent="0.2">
      <c r="B5" s="3" t="s">
        <v>126</v>
      </c>
      <c r="F5" s="3" t="s">
        <v>116</v>
      </c>
      <c r="I5" s="87">
        <f>SUM(I8:I19)</f>
        <v>-5.3000000000000291</v>
      </c>
      <c r="J5" s="87">
        <f>SUM(J8:J19)</f>
        <v>-10.399999999999981</v>
      </c>
    </row>
    <row r="7" spans="1:10" x14ac:dyDescent="0.2">
      <c r="B7" s="3" t="s">
        <v>53</v>
      </c>
      <c r="C7" s="3" t="s">
        <v>54</v>
      </c>
      <c r="F7" s="3" t="s">
        <v>53</v>
      </c>
      <c r="G7" s="3" t="s">
        <v>54</v>
      </c>
    </row>
    <row r="8" spans="1:10" x14ac:dyDescent="0.2">
      <c r="A8" s="3" t="s">
        <v>60</v>
      </c>
      <c r="B8" s="103">
        <v>995.9</v>
      </c>
      <c r="C8" s="103">
        <v>0</v>
      </c>
      <c r="E8" s="3" t="s">
        <v>60</v>
      </c>
      <c r="F8" s="150">
        <v>983</v>
      </c>
      <c r="G8" s="150">
        <v>0</v>
      </c>
      <c r="I8" s="87">
        <f t="shared" ref="I8:I19" si="0">F8-B8</f>
        <v>-12.899999999999977</v>
      </c>
      <c r="J8" s="87">
        <f t="shared" ref="J8:J19" si="1">G8-C8</f>
        <v>0</v>
      </c>
    </row>
    <row r="9" spans="1:10" x14ac:dyDescent="0.2">
      <c r="A9" s="3" t="s">
        <v>61</v>
      </c>
      <c r="B9" s="103">
        <v>890.35</v>
      </c>
      <c r="C9" s="103">
        <v>0</v>
      </c>
      <c r="E9" s="3" t="s">
        <v>61</v>
      </c>
      <c r="F9" s="150">
        <v>890</v>
      </c>
      <c r="G9" s="150">
        <v>0</v>
      </c>
      <c r="I9" s="87">
        <f t="shared" si="0"/>
        <v>-0.35000000000002274</v>
      </c>
      <c r="J9" s="87">
        <f t="shared" si="1"/>
        <v>0</v>
      </c>
    </row>
    <row r="10" spans="1:10" x14ac:dyDescent="0.2">
      <c r="A10" s="3" t="s">
        <v>62</v>
      </c>
      <c r="B10" s="103">
        <v>728.95</v>
      </c>
      <c r="C10" s="103">
        <v>0.45</v>
      </c>
      <c r="E10" s="3" t="s">
        <v>62</v>
      </c>
      <c r="F10" s="150">
        <v>723</v>
      </c>
      <c r="G10" s="150">
        <v>0</v>
      </c>
      <c r="I10" s="87">
        <f t="shared" si="0"/>
        <v>-5.9500000000000455</v>
      </c>
      <c r="J10" s="87">
        <f t="shared" si="1"/>
        <v>-0.45</v>
      </c>
    </row>
    <row r="11" spans="1:10" x14ac:dyDescent="0.2">
      <c r="A11" s="3" t="s">
        <v>63</v>
      </c>
      <c r="B11" s="103">
        <v>439.75</v>
      </c>
      <c r="C11" s="103">
        <v>12.45</v>
      </c>
      <c r="E11" s="3" t="s">
        <v>63</v>
      </c>
      <c r="F11" s="150">
        <v>439</v>
      </c>
      <c r="G11" s="150">
        <v>12</v>
      </c>
      <c r="I11" s="87">
        <f t="shared" si="0"/>
        <v>-0.75</v>
      </c>
      <c r="J11" s="87">
        <f t="shared" si="1"/>
        <v>-0.44999999999999929</v>
      </c>
    </row>
    <row r="12" spans="1:10" x14ac:dyDescent="0.2">
      <c r="A12" s="3" t="s">
        <v>64</v>
      </c>
      <c r="B12" s="103">
        <v>186.45</v>
      </c>
      <c r="C12" s="103">
        <v>47.05</v>
      </c>
      <c r="E12" s="3" t="s">
        <v>64</v>
      </c>
      <c r="F12" s="150">
        <v>186</v>
      </c>
      <c r="G12" s="150">
        <v>48</v>
      </c>
      <c r="I12" s="87">
        <f t="shared" si="0"/>
        <v>-0.44999999999998863</v>
      </c>
      <c r="J12" s="87">
        <f t="shared" si="1"/>
        <v>0.95000000000000284</v>
      </c>
    </row>
    <row r="13" spans="1:10" x14ac:dyDescent="0.2">
      <c r="A13" s="3" t="s">
        <v>65</v>
      </c>
      <c r="B13" s="103">
        <v>49</v>
      </c>
      <c r="C13" s="103">
        <v>171.1</v>
      </c>
      <c r="E13" s="3" t="s">
        <v>65</v>
      </c>
      <c r="F13" s="150">
        <v>48</v>
      </c>
      <c r="G13" s="150">
        <v>169</v>
      </c>
      <c r="I13" s="87">
        <f t="shared" si="0"/>
        <v>-1</v>
      </c>
      <c r="J13" s="87">
        <f t="shared" si="1"/>
        <v>-2.0999999999999943</v>
      </c>
    </row>
    <row r="14" spans="1:10" x14ac:dyDescent="0.2">
      <c r="A14" s="3" t="s">
        <v>66</v>
      </c>
      <c r="B14" s="103">
        <v>1.55</v>
      </c>
      <c r="C14" s="103">
        <v>324.8</v>
      </c>
      <c r="E14" s="3" t="s">
        <v>66</v>
      </c>
      <c r="F14" s="150">
        <v>2</v>
      </c>
      <c r="G14" s="150">
        <v>324</v>
      </c>
      <c r="I14" s="87">
        <f t="shared" si="0"/>
        <v>0.44999999999999996</v>
      </c>
      <c r="J14" s="87">
        <f t="shared" si="1"/>
        <v>-0.80000000000001137</v>
      </c>
    </row>
    <row r="15" spans="1:10" x14ac:dyDescent="0.2">
      <c r="A15" s="3" t="s">
        <v>67</v>
      </c>
      <c r="B15" s="103">
        <v>0.75</v>
      </c>
      <c r="C15" s="103">
        <v>347.4</v>
      </c>
      <c r="E15" s="3" t="s">
        <v>67</v>
      </c>
      <c r="F15" s="150">
        <v>1</v>
      </c>
      <c r="G15" s="150">
        <v>339</v>
      </c>
      <c r="I15" s="87">
        <f t="shared" si="0"/>
        <v>0.25</v>
      </c>
      <c r="J15" s="87">
        <f t="shared" si="1"/>
        <v>-8.3999999999999773</v>
      </c>
    </row>
    <row r="16" spans="1:10" x14ac:dyDescent="0.2">
      <c r="A16" s="3" t="s">
        <v>68</v>
      </c>
      <c r="B16" s="103">
        <v>11.75</v>
      </c>
      <c r="C16" s="103">
        <v>261</v>
      </c>
      <c r="E16" s="3" t="s">
        <v>68</v>
      </c>
      <c r="F16" s="150">
        <v>11</v>
      </c>
      <c r="G16" s="150">
        <v>260</v>
      </c>
      <c r="I16" s="87">
        <f t="shared" si="0"/>
        <v>-0.75</v>
      </c>
      <c r="J16" s="87">
        <f t="shared" si="1"/>
        <v>-1</v>
      </c>
    </row>
    <row r="17" spans="1:10" x14ac:dyDescent="0.2">
      <c r="A17" s="3" t="s">
        <v>69</v>
      </c>
      <c r="B17" s="103">
        <v>136.1</v>
      </c>
      <c r="C17" s="103">
        <v>73.45</v>
      </c>
      <c r="E17" s="3" t="s">
        <v>69</v>
      </c>
      <c r="F17" s="150">
        <v>137</v>
      </c>
      <c r="G17" s="150">
        <v>75</v>
      </c>
      <c r="I17" s="87">
        <f t="shared" si="0"/>
        <v>0.90000000000000568</v>
      </c>
      <c r="J17" s="87">
        <f t="shared" si="1"/>
        <v>1.5499999999999972</v>
      </c>
    </row>
    <row r="18" spans="1:10" x14ac:dyDescent="0.2">
      <c r="A18" s="3" t="s">
        <v>70</v>
      </c>
      <c r="B18" s="103">
        <v>393.85</v>
      </c>
      <c r="C18" s="103">
        <v>7.45</v>
      </c>
      <c r="E18" s="3" t="s">
        <v>70</v>
      </c>
      <c r="F18" s="150">
        <v>391</v>
      </c>
      <c r="G18" s="150">
        <v>8</v>
      </c>
      <c r="I18" s="87">
        <f t="shared" si="0"/>
        <v>-2.8500000000000227</v>
      </c>
      <c r="J18" s="87">
        <f t="shared" si="1"/>
        <v>0.54999999999999982</v>
      </c>
    </row>
    <row r="19" spans="1:10" x14ac:dyDescent="0.2">
      <c r="A19" s="3" t="s">
        <v>71</v>
      </c>
      <c r="B19" s="103">
        <v>715.9</v>
      </c>
      <c r="C19" s="103">
        <v>0.25</v>
      </c>
      <c r="E19" s="3" t="s">
        <v>71</v>
      </c>
      <c r="F19" s="150">
        <v>734</v>
      </c>
      <c r="G19" s="150">
        <v>0</v>
      </c>
      <c r="I19" s="87">
        <f t="shared" si="0"/>
        <v>18.100000000000023</v>
      </c>
      <c r="J19" s="87">
        <f t="shared" si="1"/>
        <v>-0.25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W582"/>
  <sheetViews>
    <sheetView view="pageBreakPreview" topLeftCell="A7" zoomScale="60" zoomScaleNormal="100" workbookViewId="0">
      <pane ySplit="9" topLeftCell="A16" activePane="bottomLeft" state="frozen"/>
      <selection pane="bottomLeft"/>
    </sheetView>
  </sheetViews>
  <sheetFormatPr defaultRowHeight="12.75" x14ac:dyDescent="0.2"/>
  <cols>
    <col min="1" max="3" width="11.5703125" style="3" customWidth="1"/>
    <col min="4" max="7" width="13.140625" style="3" hidden="1" customWidth="1"/>
    <col min="8" max="8" width="20.140625" style="3" hidden="1" customWidth="1"/>
    <col min="9" max="9" width="13.140625" style="3" hidden="1" customWidth="1"/>
    <col min="10" max="14" width="13.140625" style="3" customWidth="1"/>
    <col min="15" max="15" width="9.5703125" style="3" customWidth="1"/>
    <col min="16" max="17" width="7.85546875" style="3" customWidth="1"/>
    <col min="18" max="18" width="11.7109375" style="3" hidden="1" customWidth="1"/>
    <col min="19" max="19" width="14.140625" style="3" hidden="1" customWidth="1"/>
    <col min="20" max="20" width="14.140625" style="3" customWidth="1"/>
    <col min="21" max="22" width="15.85546875" style="3" customWidth="1"/>
  </cols>
  <sheetData>
    <row r="4" spans="1:23" x14ac:dyDescent="0.2">
      <c r="B4" s="65" t="s">
        <v>73</v>
      </c>
      <c r="C4" s="65"/>
    </row>
    <row r="6" spans="1:23" x14ac:dyDescent="0.2">
      <c r="A6" s="66"/>
      <c r="B6" s="66" t="s">
        <v>75</v>
      </c>
      <c r="C6" s="66"/>
      <c r="D6" s="66" t="s">
        <v>74</v>
      </c>
      <c r="E6" s="66"/>
      <c r="F6" s="66"/>
      <c r="G6" s="66"/>
      <c r="H6" s="67">
        <v>34973</v>
      </c>
      <c r="I6" s="66"/>
      <c r="J6" s="66"/>
      <c r="K6" s="66"/>
      <c r="L6" s="66"/>
      <c r="M6" s="66"/>
      <c r="N6" s="66"/>
      <c r="O6" s="66" t="s">
        <v>75</v>
      </c>
      <c r="P6" s="66" t="s">
        <v>76</v>
      </c>
      <c r="Q6" s="66"/>
      <c r="R6" s="66" t="s">
        <v>77</v>
      </c>
      <c r="S6" s="66" t="s">
        <v>78</v>
      </c>
      <c r="T6" s="66"/>
      <c r="U6" s="66" t="s">
        <v>79</v>
      </c>
      <c r="V6" s="66"/>
    </row>
    <row r="7" spans="1:23" x14ac:dyDescent="0.2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</row>
    <row r="8" spans="1:23" x14ac:dyDescent="0.2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</row>
    <row r="9" spans="1:23" x14ac:dyDescent="0.2">
      <c r="A9" s="71"/>
      <c r="B9" s="71" t="s">
        <v>81</v>
      </c>
      <c r="C9" s="71"/>
      <c r="D9" s="71" t="s">
        <v>80</v>
      </c>
      <c r="E9" s="71"/>
      <c r="F9" s="71"/>
      <c r="G9" s="71"/>
      <c r="H9" s="75">
        <v>104221.13319360001</v>
      </c>
      <c r="I9" s="71"/>
      <c r="J9" s="71"/>
      <c r="K9" s="71"/>
      <c r="L9" s="71"/>
      <c r="M9" s="71"/>
      <c r="N9" s="71"/>
      <c r="O9" s="71" t="s">
        <v>81</v>
      </c>
      <c r="P9" s="71" t="s">
        <v>82</v>
      </c>
      <c r="Q9" s="71"/>
      <c r="R9" s="72">
        <v>31778</v>
      </c>
      <c r="S9" s="73">
        <v>50679</v>
      </c>
      <c r="T9" s="73"/>
      <c r="U9" s="74">
        <v>39749.641261574077</v>
      </c>
      <c r="V9" s="74"/>
    </row>
    <row r="10" spans="1:23" x14ac:dyDescent="0.2">
      <c r="A10" s="71"/>
      <c r="B10" s="71" t="s">
        <v>81</v>
      </c>
      <c r="C10" s="71"/>
      <c r="D10" s="71" t="s">
        <v>83</v>
      </c>
      <c r="E10" s="71"/>
      <c r="F10" s="71"/>
      <c r="G10" s="71"/>
      <c r="H10" s="75">
        <v>95882.034147475802</v>
      </c>
      <c r="I10" s="71"/>
      <c r="J10" s="71"/>
      <c r="K10" s="71"/>
      <c r="L10" s="71"/>
      <c r="M10" s="71"/>
      <c r="N10" s="71"/>
      <c r="O10" s="71" t="s">
        <v>81</v>
      </c>
      <c r="P10" s="71" t="s">
        <v>82</v>
      </c>
      <c r="Q10" s="71"/>
      <c r="R10" s="72">
        <v>25569</v>
      </c>
      <c r="S10" s="73">
        <v>50679</v>
      </c>
      <c r="T10" s="73"/>
      <c r="U10" s="74">
        <v>39749.649907407409</v>
      </c>
      <c r="V10" s="74"/>
    </row>
    <row r="11" spans="1:23" x14ac:dyDescent="0.2">
      <c r="A11" s="71"/>
      <c r="B11" s="71"/>
      <c r="C11" s="71"/>
      <c r="D11" s="71"/>
      <c r="E11" s="71"/>
      <c r="F11" s="71"/>
      <c r="G11" s="71"/>
      <c r="H11" s="75"/>
      <c r="I11" s="71"/>
      <c r="J11" s="71"/>
      <c r="K11" s="71"/>
      <c r="L11" s="71"/>
      <c r="M11" s="71"/>
      <c r="N11" s="71"/>
      <c r="O11" s="71"/>
      <c r="P11" s="71"/>
      <c r="Q11" s="71"/>
      <c r="R11" s="72"/>
      <c r="S11" s="73"/>
      <c r="T11" s="73"/>
      <c r="U11" s="74"/>
      <c r="V11" s="74"/>
    </row>
    <row r="14" spans="1:23" x14ac:dyDescent="0.2">
      <c r="D14" s="3" t="s">
        <v>97</v>
      </c>
      <c r="E14" s="3" t="s">
        <v>98</v>
      </c>
      <c r="F14" s="3" t="s">
        <v>127</v>
      </c>
      <c r="H14" s="77" t="s">
        <v>128</v>
      </c>
      <c r="I14" s="77" t="s">
        <v>129</v>
      </c>
      <c r="J14" s="77"/>
      <c r="K14" s="77"/>
      <c r="N14" s="77" t="s">
        <v>2</v>
      </c>
      <c r="O14" s="77" t="s">
        <v>88</v>
      </c>
      <c r="P14" s="77" t="s">
        <v>50</v>
      </c>
      <c r="Q14" s="77" t="s">
        <v>56</v>
      </c>
      <c r="R14" s="77" t="s">
        <v>52</v>
      </c>
      <c r="S14" s="77" t="s">
        <v>96</v>
      </c>
      <c r="T14" s="77" t="s">
        <v>129</v>
      </c>
      <c r="U14" s="77" t="s">
        <v>128</v>
      </c>
      <c r="V14" s="48" t="s">
        <v>131</v>
      </c>
      <c r="W14" s="48" t="s">
        <v>130</v>
      </c>
    </row>
    <row r="15" spans="1:23" x14ac:dyDescent="0.2">
      <c r="A15" s="3">
        <v>1995</v>
      </c>
      <c r="B15" s="3" t="s">
        <v>84</v>
      </c>
      <c r="C15" s="3" t="str">
        <f>A15&amp;"_"&amp;B15</f>
        <v>1995_Q1</v>
      </c>
      <c r="D15" s="91">
        <v>104221.13319360001</v>
      </c>
      <c r="E15" s="90">
        <f t="shared" ref="E15:F49" si="0">D15</f>
        <v>104221.13319360001</v>
      </c>
      <c r="F15" s="48">
        <f t="shared" si="0"/>
        <v>104221.13319360001</v>
      </c>
      <c r="G15" s="48"/>
      <c r="I15" s="48"/>
      <c r="J15" s="48" t="s">
        <v>131</v>
      </c>
      <c r="K15" s="48"/>
      <c r="L15" s="48" t="s">
        <v>130</v>
      </c>
      <c r="M15" s="48"/>
      <c r="N15" s="3">
        <v>1995</v>
      </c>
    </row>
    <row r="16" spans="1:23" x14ac:dyDescent="0.2">
      <c r="A16" s="3">
        <v>1995</v>
      </c>
      <c r="B16" s="3" t="s">
        <v>85</v>
      </c>
      <c r="C16" s="3" t="str">
        <f>A16&amp;"_"&amp;B16</f>
        <v>1995_Q2</v>
      </c>
      <c r="D16" s="91">
        <v>104221.13319360001</v>
      </c>
      <c r="E16" s="90">
        <f t="shared" si="0"/>
        <v>104221.13319360001</v>
      </c>
      <c r="F16" s="48">
        <f t="shared" si="0"/>
        <v>104221.13319360001</v>
      </c>
      <c r="G16" s="48"/>
      <c r="I16" s="48"/>
      <c r="J16" s="48"/>
      <c r="K16" s="48"/>
      <c r="L16" s="48"/>
      <c r="M16" s="48"/>
      <c r="N16" s="3">
        <v>1995</v>
      </c>
      <c r="U16" s="88"/>
      <c r="V16" s="88"/>
    </row>
    <row r="17" spans="1:22" x14ac:dyDescent="0.2">
      <c r="A17" s="3">
        <v>1995</v>
      </c>
      <c r="B17" s="3" t="s">
        <v>86</v>
      </c>
      <c r="C17" s="3" t="str">
        <f>A17&amp;"_"&amp;B17</f>
        <v>1995_Q3</v>
      </c>
      <c r="D17" s="91">
        <v>104221.13319360001</v>
      </c>
      <c r="E17" s="90">
        <f t="shared" si="0"/>
        <v>104221.13319360001</v>
      </c>
      <c r="F17" s="48">
        <f t="shared" si="0"/>
        <v>104221.13319360001</v>
      </c>
      <c r="G17" s="48"/>
      <c r="I17" s="48"/>
      <c r="J17" s="48"/>
      <c r="K17" s="48"/>
      <c r="L17" s="48"/>
      <c r="M17" s="48"/>
      <c r="N17" s="3">
        <v>1995</v>
      </c>
      <c r="U17" s="88"/>
      <c r="V17" s="88"/>
    </row>
    <row r="18" spans="1:22" x14ac:dyDescent="0.2">
      <c r="A18" s="3">
        <v>1995</v>
      </c>
      <c r="B18" s="3" t="s">
        <v>87</v>
      </c>
      <c r="C18" s="3" t="str">
        <f>A18&amp;"_"&amp;B18</f>
        <v>1995_Q4</v>
      </c>
      <c r="D18" s="91">
        <v>104221.13319360001</v>
      </c>
      <c r="E18" s="90">
        <f t="shared" si="0"/>
        <v>104221.13319360001</v>
      </c>
      <c r="F18" s="48">
        <f t="shared" si="0"/>
        <v>104221.13319360001</v>
      </c>
      <c r="G18" s="48"/>
      <c r="I18" s="48"/>
      <c r="J18" s="48"/>
      <c r="K18" s="48"/>
      <c r="L18" s="48"/>
      <c r="M18" s="48"/>
      <c r="N18" s="3">
        <v>1995</v>
      </c>
      <c r="U18" s="88"/>
      <c r="V18" s="88"/>
    </row>
    <row r="19" spans="1:22" x14ac:dyDescent="0.2">
      <c r="A19" s="3">
        <v>1996</v>
      </c>
      <c r="B19" s="3" t="s">
        <v>84</v>
      </c>
      <c r="C19" s="3" t="str">
        <f>A19&amp;"_"&amp;B19</f>
        <v>1996_Q1</v>
      </c>
      <c r="D19" s="91">
        <v>104690.585771698</v>
      </c>
      <c r="E19" s="90">
        <f t="shared" si="0"/>
        <v>104690.585771698</v>
      </c>
      <c r="F19" s="48">
        <f t="shared" si="0"/>
        <v>104690.585771698</v>
      </c>
      <c r="G19" s="48"/>
      <c r="I19" s="160">
        <v>115288.08199999999</v>
      </c>
      <c r="J19" s="160"/>
      <c r="K19" s="160"/>
      <c r="L19" s="48"/>
      <c r="M19" s="48"/>
      <c r="N19" s="3">
        <v>1996</v>
      </c>
      <c r="O19" s="3" t="s">
        <v>84</v>
      </c>
      <c r="P19" s="3">
        <v>1</v>
      </c>
      <c r="Q19" s="3" t="str">
        <f>N19&amp;"_"&amp;P19</f>
        <v>1996_1</v>
      </c>
      <c r="R19" s="3">
        <f>VLOOKUP(N19&amp;"_"&amp;O19,$C$19:$D$190,2,0)</f>
        <v>104690.585771698</v>
      </c>
      <c r="S19" s="3">
        <f>VLOOKUP($N19&amp;"_"&amp;$O19,$C$19:$E$190,3,0)</f>
        <v>104690.585771698</v>
      </c>
      <c r="T19" s="91">
        <f t="shared" ref="T19:T52" si="1">S19</f>
        <v>104690.585771698</v>
      </c>
      <c r="U19" s="88"/>
      <c r="V19" s="88"/>
    </row>
    <row r="20" spans="1:22" x14ac:dyDescent="0.2">
      <c r="A20" s="3">
        <v>1996</v>
      </c>
      <c r="B20" s="3" t="s">
        <v>85</v>
      </c>
      <c r="C20" s="3" t="str">
        <f t="shared" ref="C20:C83" si="2">A20&amp;"_"&amp;B20</f>
        <v>1996_Q2</v>
      </c>
      <c r="D20" s="91">
        <v>106156.64467723601</v>
      </c>
      <c r="E20" s="90">
        <f t="shared" si="0"/>
        <v>106156.64467723601</v>
      </c>
      <c r="F20" s="48">
        <f t="shared" si="0"/>
        <v>106156.64467723601</v>
      </c>
      <c r="G20" s="48"/>
      <c r="I20" s="160">
        <v>117120.433</v>
      </c>
      <c r="J20" s="160"/>
      <c r="K20" s="160"/>
      <c r="L20" s="48"/>
      <c r="M20" s="48"/>
      <c r="N20" s="3">
        <v>1996</v>
      </c>
      <c r="O20" s="3" t="s">
        <v>84</v>
      </c>
      <c r="P20" s="3">
        <v>2</v>
      </c>
      <c r="Q20" s="3" t="str">
        <f t="shared" ref="Q20:Q83" si="3">N20&amp;"_"&amp;P20</f>
        <v>1996_2</v>
      </c>
      <c r="R20" s="3">
        <f t="shared" ref="R20:R83" si="4">VLOOKUP(N20&amp;"_"&amp;O20,$C$19:$D$190,2,0)</f>
        <v>104690.585771698</v>
      </c>
      <c r="S20" s="3">
        <f t="shared" ref="S20:S83" si="5">VLOOKUP($N20&amp;"_"&amp;$O20,$C$19:$E$190,3,0)</f>
        <v>104690.585771698</v>
      </c>
      <c r="T20" s="91">
        <f t="shared" si="1"/>
        <v>104690.585771698</v>
      </c>
      <c r="U20" s="88"/>
      <c r="V20" s="88"/>
    </row>
    <row r="21" spans="1:22" x14ac:dyDescent="0.2">
      <c r="A21" s="3">
        <v>1996</v>
      </c>
      <c r="B21" s="3" t="s">
        <v>86</v>
      </c>
      <c r="C21" s="3" t="str">
        <f t="shared" si="2"/>
        <v>1996_Q3</v>
      </c>
      <c r="D21" s="91">
        <v>106799.027987134</v>
      </c>
      <c r="E21" s="90">
        <f t="shared" si="0"/>
        <v>106799.027987134</v>
      </c>
      <c r="F21" s="48">
        <f t="shared" si="0"/>
        <v>106799.027987134</v>
      </c>
      <c r="G21" s="48"/>
      <c r="I21" s="160">
        <v>118469.66800000001</v>
      </c>
      <c r="J21" s="160"/>
      <c r="K21" s="160"/>
      <c r="L21" s="48"/>
      <c r="M21" s="48"/>
      <c r="N21" s="3">
        <v>1996</v>
      </c>
      <c r="O21" s="3" t="s">
        <v>84</v>
      </c>
      <c r="P21" s="3">
        <v>3</v>
      </c>
      <c r="Q21" s="3" t="str">
        <f t="shared" si="3"/>
        <v>1996_3</v>
      </c>
      <c r="R21" s="3">
        <f t="shared" si="4"/>
        <v>104690.585771698</v>
      </c>
      <c r="S21" s="3">
        <f t="shared" si="5"/>
        <v>104690.585771698</v>
      </c>
      <c r="T21" s="91">
        <f t="shared" si="1"/>
        <v>104690.585771698</v>
      </c>
      <c r="U21" s="88"/>
      <c r="V21" s="88"/>
    </row>
    <row r="22" spans="1:22" x14ac:dyDescent="0.2">
      <c r="A22" s="3">
        <v>1996</v>
      </c>
      <c r="B22" s="3" t="s">
        <v>87</v>
      </c>
      <c r="C22" s="3" t="str">
        <f t="shared" si="2"/>
        <v>1996_Q4</v>
      </c>
      <c r="D22" s="91">
        <v>107801.911616367</v>
      </c>
      <c r="E22" s="90">
        <f t="shared" si="0"/>
        <v>107801.911616367</v>
      </c>
      <c r="F22" s="48">
        <f t="shared" si="0"/>
        <v>107801.911616367</v>
      </c>
      <c r="G22" s="48"/>
      <c r="I22" s="160">
        <v>119826.936</v>
      </c>
      <c r="J22" s="160"/>
      <c r="K22" s="160"/>
      <c r="L22" s="48"/>
      <c r="M22" s="48"/>
      <c r="N22" s="3">
        <v>1996</v>
      </c>
      <c r="O22" s="3" t="s">
        <v>85</v>
      </c>
      <c r="P22" s="3">
        <v>4</v>
      </c>
      <c r="Q22" s="3" t="str">
        <f t="shared" si="3"/>
        <v>1996_4</v>
      </c>
      <c r="R22" s="3">
        <f t="shared" si="4"/>
        <v>106156.64467723601</v>
      </c>
      <c r="S22" s="3">
        <f t="shared" si="5"/>
        <v>106156.64467723601</v>
      </c>
      <c r="T22" s="91">
        <f t="shared" si="1"/>
        <v>106156.64467723601</v>
      </c>
      <c r="U22" s="88"/>
      <c r="V22" s="88"/>
    </row>
    <row r="23" spans="1:22" x14ac:dyDescent="0.2">
      <c r="A23" s="3">
        <f>A19+1</f>
        <v>1997</v>
      </c>
      <c r="B23" s="3" t="str">
        <f>B19</f>
        <v>Q1</v>
      </c>
      <c r="C23" s="3" t="str">
        <f t="shared" si="2"/>
        <v>1997_Q1</v>
      </c>
      <c r="D23" s="91">
        <v>109270.627568948</v>
      </c>
      <c r="E23" s="90">
        <f t="shared" si="0"/>
        <v>109270.627568948</v>
      </c>
      <c r="F23" s="48">
        <f t="shared" si="0"/>
        <v>109270.627568948</v>
      </c>
      <c r="G23" s="48"/>
      <c r="I23" s="160">
        <v>121446.69899999999</v>
      </c>
      <c r="J23" s="160"/>
      <c r="K23" s="160"/>
      <c r="L23" s="48"/>
      <c r="M23" s="48"/>
      <c r="N23" s="3">
        <v>1996</v>
      </c>
      <c r="O23" s="3" t="s">
        <v>85</v>
      </c>
      <c r="P23" s="3">
        <v>5</v>
      </c>
      <c r="Q23" s="3" t="str">
        <f t="shared" si="3"/>
        <v>1996_5</v>
      </c>
      <c r="R23" s="3">
        <f t="shared" si="4"/>
        <v>106156.64467723601</v>
      </c>
      <c r="S23" s="3">
        <f t="shared" si="5"/>
        <v>106156.64467723601</v>
      </c>
      <c r="T23" s="91">
        <f t="shared" si="1"/>
        <v>106156.64467723601</v>
      </c>
      <c r="U23" s="88"/>
      <c r="V23" s="88"/>
    </row>
    <row r="24" spans="1:22" x14ac:dyDescent="0.2">
      <c r="A24" s="3">
        <f t="shared" ref="A24:A87" si="6">A20+1</f>
        <v>1997</v>
      </c>
      <c r="B24" s="3" t="str">
        <f t="shared" ref="B24:B87" si="7">B20</f>
        <v>Q2</v>
      </c>
      <c r="C24" s="3" t="str">
        <f t="shared" si="2"/>
        <v>1997_Q2</v>
      </c>
      <c r="D24" s="91">
        <v>111039.298748813</v>
      </c>
      <c r="E24" s="90">
        <f t="shared" si="0"/>
        <v>111039.298748813</v>
      </c>
      <c r="F24" s="48">
        <f t="shared" si="0"/>
        <v>111039.298748813</v>
      </c>
      <c r="G24" s="48"/>
      <c r="I24" s="160">
        <v>123284.91</v>
      </c>
      <c r="J24" s="160"/>
      <c r="K24" s="160"/>
      <c r="L24" s="48"/>
      <c r="M24" s="48"/>
      <c r="N24" s="3">
        <v>1996</v>
      </c>
      <c r="O24" s="3" t="s">
        <v>85</v>
      </c>
      <c r="P24" s="3">
        <v>6</v>
      </c>
      <c r="Q24" s="3" t="str">
        <f t="shared" si="3"/>
        <v>1996_6</v>
      </c>
      <c r="R24" s="3">
        <f t="shared" si="4"/>
        <v>106156.64467723601</v>
      </c>
      <c r="S24" s="3">
        <f t="shared" si="5"/>
        <v>106156.64467723601</v>
      </c>
      <c r="T24" s="91">
        <f t="shared" si="1"/>
        <v>106156.64467723601</v>
      </c>
      <c r="U24" s="88"/>
      <c r="V24" s="88"/>
    </row>
    <row r="25" spans="1:22" x14ac:dyDescent="0.2">
      <c r="A25" s="3">
        <f t="shared" si="6"/>
        <v>1997</v>
      </c>
      <c r="B25" s="3" t="str">
        <f t="shared" si="7"/>
        <v>Q3</v>
      </c>
      <c r="C25" s="3" t="str">
        <f t="shared" si="2"/>
        <v>1997_Q3</v>
      </c>
      <c r="D25" s="91">
        <v>112529.21996337301</v>
      </c>
      <c r="E25" s="90">
        <f t="shared" si="0"/>
        <v>112529.21996337301</v>
      </c>
      <c r="F25" s="48">
        <f t="shared" si="0"/>
        <v>112529.21996337301</v>
      </c>
      <c r="G25" s="48"/>
      <c r="I25" s="160">
        <v>124450.458</v>
      </c>
      <c r="J25" s="160"/>
      <c r="K25" s="160"/>
      <c r="L25" s="48"/>
      <c r="M25" s="48"/>
      <c r="N25" s="3">
        <v>1996</v>
      </c>
      <c r="O25" s="3" t="s">
        <v>86</v>
      </c>
      <c r="P25" s="3">
        <v>7</v>
      </c>
      <c r="Q25" s="3" t="str">
        <f t="shared" si="3"/>
        <v>1996_7</v>
      </c>
      <c r="R25" s="3">
        <f t="shared" si="4"/>
        <v>106799.027987134</v>
      </c>
      <c r="S25" s="3">
        <f t="shared" si="5"/>
        <v>106799.027987134</v>
      </c>
      <c r="T25" s="91">
        <f t="shared" si="1"/>
        <v>106799.027987134</v>
      </c>
      <c r="U25" s="88"/>
      <c r="V25" s="88"/>
    </row>
    <row r="26" spans="1:22" x14ac:dyDescent="0.2">
      <c r="A26" s="3">
        <f t="shared" si="6"/>
        <v>1997</v>
      </c>
      <c r="B26" s="3" t="str">
        <f t="shared" si="7"/>
        <v>Q4</v>
      </c>
      <c r="C26" s="3" t="str">
        <f t="shared" si="2"/>
        <v>1997_Q4</v>
      </c>
      <c r="D26" s="91">
        <v>113464.85371886499</v>
      </c>
      <c r="E26" s="90">
        <f t="shared" si="0"/>
        <v>113464.85371886499</v>
      </c>
      <c r="F26" s="48">
        <f t="shared" si="0"/>
        <v>113464.85371886499</v>
      </c>
      <c r="G26" s="48"/>
      <c r="I26" s="160">
        <v>125025.933</v>
      </c>
      <c r="J26" s="160"/>
      <c r="K26" s="160"/>
      <c r="L26" s="48"/>
      <c r="M26" s="48"/>
      <c r="N26" s="3">
        <v>1996</v>
      </c>
      <c r="O26" s="3" t="s">
        <v>86</v>
      </c>
      <c r="P26" s="3">
        <v>8</v>
      </c>
      <c r="Q26" s="3" t="str">
        <f t="shared" si="3"/>
        <v>1996_8</v>
      </c>
      <c r="R26" s="3">
        <f t="shared" si="4"/>
        <v>106799.027987134</v>
      </c>
      <c r="S26" s="3">
        <f t="shared" si="5"/>
        <v>106799.027987134</v>
      </c>
      <c r="T26" s="91">
        <f t="shared" si="1"/>
        <v>106799.027987134</v>
      </c>
      <c r="U26" s="88"/>
      <c r="V26" s="88"/>
    </row>
    <row r="27" spans="1:22" x14ac:dyDescent="0.2">
      <c r="A27" s="3">
        <f t="shared" si="6"/>
        <v>1998</v>
      </c>
      <c r="B27" s="3" t="str">
        <f t="shared" si="7"/>
        <v>Q1</v>
      </c>
      <c r="C27" s="3" t="str">
        <f t="shared" si="2"/>
        <v>1998_Q1</v>
      </c>
      <c r="D27" s="91">
        <v>112654.819251334</v>
      </c>
      <c r="E27" s="90">
        <f t="shared" si="0"/>
        <v>112654.819251334</v>
      </c>
      <c r="F27" s="48">
        <f t="shared" si="0"/>
        <v>112654.819251334</v>
      </c>
      <c r="G27" s="48"/>
      <c r="I27" s="160">
        <v>125289.36500000001</v>
      </c>
      <c r="J27" s="160"/>
      <c r="K27" s="160"/>
      <c r="L27" s="48"/>
      <c r="M27" s="48"/>
      <c r="N27" s="3">
        <v>1996</v>
      </c>
      <c r="O27" s="3" t="s">
        <v>86</v>
      </c>
      <c r="P27" s="3">
        <v>9</v>
      </c>
      <c r="Q27" s="3" t="str">
        <f t="shared" si="3"/>
        <v>1996_9</v>
      </c>
      <c r="R27" s="3">
        <f t="shared" si="4"/>
        <v>106799.027987134</v>
      </c>
      <c r="S27" s="3">
        <f t="shared" si="5"/>
        <v>106799.027987134</v>
      </c>
      <c r="T27" s="91">
        <f t="shared" si="1"/>
        <v>106799.027987134</v>
      </c>
      <c r="U27" s="88"/>
      <c r="V27" s="88"/>
    </row>
    <row r="28" spans="1:22" x14ac:dyDescent="0.2">
      <c r="A28" s="3">
        <f t="shared" si="6"/>
        <v>1998</v>
      </c>
      <c r="B28" s="3" t="str">
        <f t="shared" si="7"/>
        <v>Q2</v>
      </c>
      <c r="C28" s="3" t="str">
        <f t="shared" si="2"/>
        <v>1998_Q2</v>
      </c>
      <c r="D28" s="91">
        <v>112635.148811507</v>
      </c>
      <c r="E28" s="90">
        <f t="shared" si="0"/>
        <v>112635.148811507</v>
      </c>
      <c r="F28" s="48">
        <f t="shared" si="0"/>
        <v>112635.148811507</v>
      </c>
      <c r="G28" s="48"/>
      <c r="I28" s="160">
        <v>126073.908</v>
      </c>
      <c r="J28" s="160"/>
      <c r="K28" s="160"/>
      <c r="L28" s="48"/>
      <c r="M28" s="48"/>
      <c r="N28" s="3">
        <v>1996</v>
      </c>
      <c r="O28" s="3" t="s">
        <v>87</v>
      </c>
      <c r="P28" s="3">
        <v>10</v>
      </c>
      <c r="Q28" s="3" t="str">
        <f t="shared" si="3"/>
        <v>1996_10</v>
      </c>
      <c r="R28" s="3">
        <f t="shared" si="4"/>
        <v>107801.911616367</v>
      </c>
      <c r="S28" s="3">
        <f t="shared" si="5"/>
        <v>107801.911616367</v>
      </c>
      <c r="T28" s="91">
        <f t="shared" si="1"/>
        <v>107801.911616367</v>
      </c>
      <c r="U28" s="88"/>
      <c r="V28" s="88"/>
    </row>
    <row r="29" spans="1:22" x14ac:dyDescent="0.2">
      <c r="A29" s="3">
        <f t="shared" si="6"/>
        <v>1998</v>
      </c>
      <c r="B29" s="3" t="str">
        <f t="shared" si="7"/>
        <v>Q3</v>
      </c>
      <c r="C29" s="3" t="str">
        <f t="shared" si="2"/>
        <v>1998_Q3</v>
      </c>
      <c r="D29" s="91">
        <v>113174.513212159</v>
      </c>
      <c r="E29" s="90">
        <f t="shared" si="0"/>
        <v>113174.513212159</v>
      </c>
      <c r="F29" s="48">
        <f t="shared" si="0"/>
        <v>113174.513212159</v>
      </c>
      <c r="G29" s="48"/>
      <c r="I29" s="160">
        <v>127560.429</v>
      </c>
      <c r="J29" s="160"/>
      <c r="K29" s="160"/>
      <c r="L29" s="48"/>
      <c r="M29" s="48"/>
      <c r="N29" s="3">
        <v>1996</v>
      </c>
      <c r="O29" s="3" t="s">
        <v>87</v>
      </c>
      <c r="P29" s="3">
        <v>11</v>
      </c>
      <c r="Q29" s="3" t="str">
        <f t="shared" si="3"/>
        <v>1996_11</v>
      </c>
      <c r="R29" s="3">
        <f t="shared" si="4"/>
        <v>107801.911616367</v>
      </c>
      <c r="S29" s="3">
        <f t="shared" si="5"/>
        <v>107801.911616367</v>
      </c>
      <c r="T29" s="91">
        <f t="shared" si="1"/>
        <v>107801.911616367</v>
      </c>
      <c r="U29" s="88"/>
      <c r="V29" s="88"/>
    </row>
    <row r="30" spans="1:22" x14ac:dyDescent="0.2">
      <c r="A30" s="3">
        <f t="shared" si="6"/>
        <v>1998</v>
      </c>
      <c r="B30" s="3" t="str">
        <f t="shared" si="7"/>
        <v>Q4</v>
      </c>
      <c r="C30" s="3" t="str">
        <f t="shared" si="2"/>
        <v>1998_Q4</v>
      </c>
      <c r="D30" s="91">
        <v>114139.518724999</v>
      </c>
      <c r="E30" s="90">
        <f t="shared" si="0"/>
        <v>114139.518724999</v>
      </c>
      <c r="F30" s="48">
        <f t="shared" si="0"/>
        <v>114139.518724999</v>
      </c>
      <c r="G30" s="48"/>
      <c r="I30" s="160">
        <v>128904.298</v>
      </c>
      <c r="J30" s="160"/>
      <c r="K30" s="160"/>
      <c r="L30" s="48"/>
      <c r="M30" s="48"/>
      <c r="N30" s="3">
        <v>1996</v>
      </c>
      <c r="O30" s="3" t="s">
        <v>87</v>
      </c>
      <c r="P30" s="3">
        <v>12</v>
      </c>
      <c r="Q30" s="3" t="str">
        <f t="shared" si="3"/>
        <v>1996_12</v>
      </c>
      <c r="R30" s="3">
        <f t="shared" si="4"/>
        <v>107801.911616367</v>
      </c>
      <c r="S30" s="3">
        <f t="shared" si="5"/>
        <v>107801.911616367</v>
      </c>
      <c r="T30" s="91">
        <f t="shared" si="1"/>
        <v>107801.911616367</v>
      </c>
      <c r="U30" s="88"/>
      <c r="V30" s="88"/>
    </row>
    <row r="31" spans="1:22" x14ac:dyDescent="0.2">
      <c r="A31" s="3">
        <f t="shared" si="6"/>
        <v>1999</v>
      </c>
      <c r="B31" s="3" t="str">
        <f t="shared" si="7"/>
        <v>Q1</v>
      </c>
      <c r="C31" s="3" t="str">
        <f t="shared" si="2"/>
        <v>1999_Q1</v>
      </c>
      <c r="D31" s="91">
        <v>114728.87242120699</v>
      </c>
      <c r="E31" s="90">
        <f t="shared" si="0"/>
        <v>114728.87242120699</v>
      </c>
      <c r="F31" s="48">
        <f t="shared" si="0"/>
        <v>114728.87242120699</v>
      </c>
      <c r="G31" s="48"/>
      <c r="I31" s="160">
        <v>130241.147</v>
      </c>
      <c r="J31" s="160"/>
      <c r="K31" s="160"/>
      <c r="L31" s="48"/>
      <c r="M31" s="48"/>
      <c r="N31" s="3">
        <f>N19+1</f>
        <v>1997</v>
      </c>
      <c r="O31" s="3" t="str">
        <f>O19</f>
        <v>Q1</v>
      </c>
      <c r="P31" s="3">
        <f>P19</f>
        <v>1</v>
      </c>
      <c r="Q31" s="3" t="str">
        <f t="shared" si="3"/>
        <v>1997_1</v>
      </c>
      <c r="R31" s="3">
        <f t="shared" si="4"/>
        <v>109270.627568948</v>
      </c>
      <c r="S31" s="3">
        <f t="shared" si="5"/>
        <v>109270.627568948</v>
      </c>
      <c r="T31" s="91">
        <f t="shared" si="1"/>
        <v>109270.627568948</v>
      </c>
      <c r="U31" s="88"/>
      <c r="V31" s="88"/>
    </row>
    <row r="32" spans="1:22" x14ac:dyDescent="0.2">
      <c r="A32" s="3">
        <f t="shared" si="6"/>
        <v>1999</v>
      </c>
      <c r="B32" s="3" t="str">
        <f t="shared" si="7"/>
        <v>Q2</v>
      </c>
      <c r="C32" s="3" t="str">
        <f t="shared" si="2"/>
        <v>1999_Q2</v>
      </c>
      <c r="D32" s="91">
        <v>115062.305421194</v>
      </c>
      <c r="E32" s="90">
        <f t="shared" si="0"/>
        <v>115062.305421194</v>
      </c>
      <c r="F32" s="48">
        <f t="shared" si="0"/>
        <v>115062.305421194</v>
      </c>
      <c r="G32" s="48"/>
      <c r="I32" s="160">
        <v>130948.995</v>
      </c>
      <c r="J32" s="160"/>
      <c r="K32" s="160"/>
      <c r="L32" s="48"/>
      <c r="M32" s="48"/>
      <c r="N32" s="3">
        <f t="shared" ref="N32:N95" si="8">N20+1</f>
        <v>1997</v>
      </c>
      <c r="O32" s="3" t="str">
        <f t="shared" ref="O32:P47" si="9">O20</f>
        <v>Q1</v>
      </c>
      <c r="P32" s="3">
        <f t="shared" si="9"/>
        <v>2</v>
      </c>
      <c r="Q32" s="3" t="str">
        <f t="shared" si="3"/>
        <v>1997_2</v>
      </c>
      <c r="R32" s="3">
        <f t="shared" si="4"/>
        <v>109270.627568948</v>
      </c>
      <c r="S32" s="3">
        <f t="shared" si="5"/>
        <v>109270.627568948</v>
      </c>
      <c r="T32" s="91">
        <f t="shared" si="1"/>
        <v>109270.627568948</v>
      </c>
      <c r="U32" s="88"/>
      <c r="V32" s="88"/>
    </row>
    <row r="33" spans="1:22" x14ac:dyDescent="0.2">
      <c r="A33" s="3">
        <f t="shared" si="6"/>
        <v>1999</v>
      </c>
      <c r="B33" s="3" t="str">
        <f t="shared" si="7"/>
        <v>Q3</v>
      </c>
      <c r="C33" s="3" t="str">
        <f t="shared" si="2"/>
        <v>1999_Q3</v>
      </c>
      <c r="D33" s="91">
        <v>115795.04750817</v>
      </c>
      <c r="E33" s="90">
        <f t="shared" si="0"/>
        <v>115795.04750817</v>
      </c>
      <c r="F33" s="48">
        <f t="shared" si="0"/>
        <v>115795.04750817</v>
      </c>
      <c r="G33" s="48"/>
      <c r="I33" s="160">
        <v>131104.61199999999</v>
      </c>
      <c r="J33" s="160"/>
      <c r="K33" s="160"/>
      <c r="L33" s="48"/>
      <c r="M33" s="48"/>
      <c r="N33" s="3">
        <f t="shared" si="8"/>
        <v>1997</v>
      </c>
      <c r="O33" s="3" t="str">
        <f t="shared" si="9"/>
        <v>Q1</v>
      </c>
      <c r="P33" s="3">
        <f t="shared" si="9"/>
        <v>3</v>
      </c>
      <c r="Q33" s="3" t="str">
        <f t="shared" si="3"/>
        <v>1997_3</v>
      </c>
      <c r="R33" s="3">
        <f t="shared" si="4"/>
        <v>109270.627568948</v>
      </c>
      <c r="S33" s="3">
        <f t="shared" si="5"/>
        <v>109270.627568948</v>
      </c>
      <c r="T33" s="91">
        <f t="shared" si="1"/>
        <v>109270.627568948</v>
      </c>
      <c r="U33" s="88"/>
      <c r="V33" s="88"/>
    </row>
    <row r="34" spans="1:22" x14ac:dyDescent="0.2">
      <c r="A34" s="3">
        <f t="shared" si="6"/>
        <v>1999</v>
      </c>
      <c r="B34" s="3" t="str">
        <f t="shared" si="7"/>
        <v>Q4</v>
      </c>
      <c r="C34" s="3" t="str">
        <f t="shared" si="2"/>
        <v>1999_Q4</v>
      </c>
      <c r="D34" s="91">
        <v>117245.774649429</v>
      </c>
      <c r="E34" s="90">
        <f t="shared" si="0"/>
        <v>117245.774649429</v>
      </c>
      <c r="F34" s="48">
        <f t="shared" si="0"/>
        <v>117245.774649429</v>
      </c>
      <c r="G34" s="48"/>
      <c r="I34" s="160">
        <v>131473.24600000001</v>
      </c>
      <c r="J34" s="160"/>
      <c r="K34" s="160"/>
      <c r="L34" s="48"/>
      <c r="M34" s="48"/>
      <c r="N34" s="3">
        <f t="shared" si="8"/>
        <v>1997</v>
      </c>
      <c r="O34" s="3" t="str">
        <f t="shared" si="9"/>
        <v>Q2</v>
      </c>
      <c r="P34" s="3">
        <f t="shared" si="9"/>
        <v>4</v>
      </c>
      <c r="Q34" s="3" t="str">
        <f t="shared" si="3"/>
        <v>1997_4</v>
      </c>
      <c r="R34" s="3">
        <f t="shared" si="4"/>
        <v>111039.298748813</v>
      </c>
      <c r="S34" s="3">
        <f t="shared" si="5"/>
        <v>111039.298748813</v>
      </c>
      <c r="T34" s="91">
        <f t="shared" si="1"/>
        <v>111039.298748813</v>
      </c>
      <c r="U34" s="88"/>
      <c r="V34" s="88"/>
    </row>
    <row r="35" spans="1:22" x14ac:dyDescent="0.2">
      <c r="A35" s="3">
        <f t="shared" si="6"/>
        <v>2000</v>
      </c>
      <c r="B35" s="3" t="str">
        <f t="shared" si="7"/>
        <v>Q1</v>
      </c>
      <c r="C35" s="3" t="str">
        <f t="shared" si="2"/>
        <v>2000_Q1</v>
      </c>
      <c r="D35" s="91">
        <v>113423.515542373</v>
      </c>
      <c r="E35" s="90">
        <f t="shared" si="0"/>
        <v>113423.515542373</v>
      </c>
      <c r="F35" s="48">
        <f t="shared" si="0"/>
        <v>113423.515542373</v>
      </c>
      <c r="G35" s="48"/>
      <c r="H35" s="161">
        <v>129661.202958465</v>
      </c>
      <c r="I35" s="160">
        <v>128780.32</v>
      </c>
      <c r="J35" s="160"/>
      <c r="K35" s="160"/>
      <c r="L35" s="48"/>
      <c r="M35" s="48"/>
      <c r="N35" s="3">
        <f t="shared" si="8"/>
        <v>1997</v>
      </c>
      <c r="O35" s="3" t="str">
        <f t="shared" si="9"/>
        <v>Q2</v>
      </c>
      <c r="P35" s="3">
        <f t="shared" si="9"/>
        <v>5</v>
      </c>
      <c r="Q35" s="3" t="str">
        <f t="shared" si="3"/>
        <v>1997_5</v>
      </c>
      <c r="R35" s="3">
        <f t="shared" si="4"/>
        <v>111039.298748813</v>
      </c>
      <c r="S35" s="3">
        <f t="shared" si="5"/>
        <v>111039.298748813</v>
      </c>
      <c r="T35" s="91">
        <f t="shared" si="1"/>
        <v>111039.298748813</v>
      </c>
      <c r="U35" s="88"/>
      <c r="V35" s="88"/>
    </row>
    <row r="36" spans="1:22" x14ac:dyDescent="0.2">
      <c r="A36" s="3">
        <f t="shared" si="6"/>
        <v>2000</v>
      </c>
      <c r="B36" s="3" t="str">
        <f t="shared" si="7"/>
        <v>Q2</v>
      </c>
      <c r="C36" s="3" t="str">
        <f t="shared" si="2"/>
        <v>2000_Q2</v>
      </c>
      <c r="D36" s="91">
        <v>113222.91062273399</v>
      </c>
      <c r="E36" s="90">
        <f t="shared" si="0"/>
        <v>113222.91062273399</v>
      </c>
      <c r="F36" s="85">
        <v>113261.022895024</v>
      </c>
      <c r="G36" s="85"/>
      <c r="H36" s="161">
        <v>129661.202958465</v>
      </c>
      <c r="I36" s="160">
        <v>129097.428</v>
      </c>
      <c r="J36" s="160"/>
      <c r="K36" s="160"/>
      <c r="L36" s="85"/>
      <c r="M36" s="85"/>
      <c r="N36" s="3">
        <f t="shared" si="8"/>
        <v>1997</v>
      </c>
      <c r="O36" s="3" t="str">
        <f t="shared" si="9"/>
        <v>Q2</v>
      </c>
      <c r="P36" s="3">
        <f t="shared" si="9"/>
        <v>6</v>
      </c>
      <c r="Q36" s="3" t="str">
        <f t="shared" si="3"/>
        <v>1997_6</v>
      </c>
      <c r="R36" s="3">
        <f t="shared" si="4"/>
        <v>111039.298748813</v>
      </c>
      <c r="S36" s="3">
        <f t="shared" si="5"/>
        <v>111039.298748813</v>
      </c>
      <c r="T36" s="91">
        <f t="shared" si="1"/>
        <v>111039.298748813</v>
      </c>
      <c r="U36" s="88"/>
      <c r="V36" s="88"/>
    </row>
    <row r="37" spans="1:22" x14ac:dyDescent="0.2">
      <c r="A37" s="3">
        <f t="shared" si="6"/>
        <v>2000</v>
      </c>
      <c r="B37" s="3" t="str">
        <f t="shared" si="7"/>
        <v>Q3</v>
      </c>
      <c r="C37" s="3" t="str">
        <f t="shared" si="2"/>
        <v>2000_Q3</v>
      </c>
      <c r="D37" s="91">
        <v>111148.252592365</v>
      </c>
      <c r="E37" s="90">
        <f t="shared" si="0"/>
        <v>111148.252592365</v>
      </c>
      <c r="F37" s="85">
        <v>111279.35295022601</v>
      </c>
      <c r="G37" s="85"/>
      <c r="H37" s="161">
        <v>127816.132463423</v>
      </c>
      <c r="I37" s="160">
        <v>127621.33199999999</v>
      </c>
      <c r="J37" s="160"/>
      <c r="K37" s="160"/>
      <c r="L37" s="85"/>
      <c r="M37" s="85"/>
      <c r="N37" s="3">
        <f t="shared" si="8"/>
        <v>1997</v>
      </c>
      <c r="O37" s="3" t="str">
        <f t="shared" si="9"/>
        <v>Q3</v>
      </c>
      <c r="P37" s="3">
        <f t="shared" si="9"/>
        <v>7</v>
      </c>
      <c r="Q37" s="3" t="str">
        <f t="shared" si="3"/>
        <v>1997_7</v>
      </c>
      <c r="R37" s="3">
        <f t="shared" si="4"/>
        <v>112529.21996337301</v>
      </c>
      <c r="S37" s="3">
        <f t="shared" si="5"/>
        <v>112529.21996337301</v>
      </c>
      <c r="T37" s="91">
        <f t="shared" si="1"/>
        <v>112529.21996337301</v>
      </c>
      <c r="U37" s="88"/>
      <c r="V37" s="88"/>
    </row>
    <row r="38" spans="1:22" x14ac:dyDescent="0.2">
      <c r="A38" s="3">
        <f t="shared" si="6"/>
        <v>2000</v>
      </c>
      <c r="B38" s="3" t="str">
        <f t="shared" si="7"/>
        <v>Q4</v>
      </c>
      <c r="C38" s="3" t="str">
        <f t="shared" si="2"/>
        <v>2000_Q4</v>
      </c>
      <c r="D38" s="91">
        <v>109805.32124252801</v>
      </c>
      <c r="E38" s="90">
        <f t="shared" si="0"/>
        <v>109805.32124252801</v>
      </c>
      <c r="F38" s="85">
        <v>109890.073107277</v>
      </c>
      <c r="G38" s="85"/>
      <c r="H38" s="161">
        <v>126645.77120765</v>
      </c>
      <c r="I38" s="160">
        <v>127756.92</v>
      </c>
      <c r="J38" s="160"/>
      <c r="K38" s="160"/>
      <c r="L38" s="85"/>
      <c r="M38" s="85"/>
      <c r="N38" s="3">
        <f t="shared" si="8"/>
        <v>1997</v>
      </c>
      <c r="O38" s="3" t="str">
        <f t="shared" si="9"/>
        <v>Q3</v>
      </c>
      <c r="P38" s="3">
        <f t="shared" si="9"/>
        <v>8</v>
      </c>
      <c r="Q38" s="3" t="str">
        <f t="shared" si="3"/>
        <v>1997_8</v>
      </c>
      <c r="R38" s="3">
        <f t="shared" si="4"/>
        <v>112529.21996337301</v>
      </c>
      <c r="S38" s="3">
        <f t="shared" si="5"/>
        <v>112529.21996337301</v>
      </c>
      <c r="T38" s="91">
        <f t="shared" si="1"/>
        <v>112529.21996337301</v>
      </c>
      <c r="U38" s="88"/>
      <c r="V38" s="88"/>
    </row>
    <row r="39" spans="1:22" x14ac:dyDescent="0.2">
      <c r="A39" s="3">
        <f t="shared" si="6"/>
        <v>2001</v>
      </c>
      <c r="B39" s="3" t="str">
        <f t="shared" si="7"/>
        <v>Q1</v>
      </c>
      <c r="C39" s="3" t="str">
        <f t="shared" si="2"/>
        <v>2001_Q1</v>
      </c>
      <c r="D39" s="91">
        <v>112209.85438024301</v>
      </c>
      <c r="E39" s="90">
        <f t="shared" si="0"/>
        <v>112209.85438024301</v>
      </c>
      <c r="F39" s="85">
        <v>112022.880775661</v>
      </c>
      <c r="G39" s="85"/>
      <c r="H39" s="161">
        <v>128897.837344577</v>
      </c>
      <c r="I39" s="160">
        <v>127799.58199999999</v>
      </c>
      <c r="J39" s="160">
        <v>229.36406569888675</v>
      </c>
      <c r="K39" s="160"/>
      <c r="L39" s="87">
        <v>165.68533944790593</v>
      </c>
      <c r="M39" s="85"/>
      <c r="N39" s="3">
        <f t="shared" si="8"/>
        <v>1997</v>
      </c>
      <c r="O39" s="3" t="str">
        <f t="shared" si="9"/>
        <v>Q3</v>
      </c>
      <c r="P39" s="3">
        <f t="shared" si="9"/>
        <v>9</v>
      </c>
      <c r="Q39" s="3" t="str">
        <f t="shared" si="3"/>
        <v>1997_9</v>
      </c>
      <c r="R39" s="3">
        <f t="shared" si="4"/>
        <v>112529.21996337301</v>
      </c>
      <c r="S39" s="3">
        <f t="shared" si="5"/>
        <v>112529.21996337301</v>
      </c>
      <c r="T39" s="91">
        <f t="shared" si="1"/>
        <v>112529.21996337301</v>
      </c>
      <c r="U39" s="88"/>
      <c r="V39" s="88"/>
    </row>
    <row r="40" spans="1:22" x14ac:dyDescent="0.2">
      <c r="A40" s="3">
        <f t="shared" si="6"/>
        <v>2001</v>
      </c>
      <c r="B40" s="3" t="str">
        <f t="shared" si="7"/>
        <v>Q2</v>
      </c>
      <c r="C40" s="3" t="str">
        <f t="shared" si="2"/>
        <v>2001_Q2</v>
      </c>
      <c r="D40" s="91">
        <v>112410.39919618799</v>
      </c>
      <c r="E40" s="90">
        <f t="shared" si="0"/>
        <v>112410.39919618799</v>
      </c>
      <c r="F40" s="85">
        <v>112521.735655533</v>
      </c>
      <c r="G40" s="85"/>
      <c r="H40" s="161">
        <v>128239.44814869</v>
      </c>
      <c r="I40" s="160">
        <v>128518.863</v>
      </c>
      <c r="J40" s="160">
        <v>228.14332209585669</v>
      </c>
      <c r="K40" s="160"/>
      <c r="L40" s="87">
        <v>166.20357323761377</v>
      </c>
      <c r="M40" s="85"/>
      <c r="N40" s="3">
        <f t="shared" si="8"/>
        <v>1997</v>
      </c>
      <c r="O40" s="3" t="str">
        <f t="shared" si="9"/>
        <v>Q4</v>
      </c>
      <c r="P40" s="3">
        <f t="shared" si="9"/>
        <v>10</v>
      </c>
      <c r="Q40" s="3" t="str">
        <f t="shared" si="3"/>
        <v>1997_10</v>
      </c>
      <c r="R40" s="3">
        <f t="shared" si="4"/>
        <v>113464.85371886499</v>
      </c>
      <c r="S40" s="3">
        <f t="shared" si="5"/>
        <v>113464.85371886499</v>
      </c>
      <c r="T40" s="91">
        <f t="shared" si="1"/>
        <v>113464.85371886499</v>
      </c>
      <c r="U40" s="88"/>
      <c r="V40" s="88"/>
    </row>
    <row r="41" spans="1:22" x14ac:dyDescent="0.2">
      <c r="A41" s="3">
        <f t="shared" si="6"/>
        <v>2001</v>
      </c>
      <c r="B41" s="3" t="str">
        <f t="shared" si="7"/>
        <v>Q3</v>
      </c>
      <c r="C41" s="3" t="str">
        <f t="shared" si="2"/>
        <v>2001_Q3</v>
      </c>
      <c r="D41" s="91">
        <v>111872.80066365001</v>
      </c>
      <c r="E41" s="90">
        <f t="shared" si="0"/>
        <v>111872.80066365001</v>
      </c>
      <c r="F41" s="85">
        <v>111978.99162892</v>
      </c>
      <c r="G41" s="85"/>
      <c r="H41" s="161">
        <v>128387.62036645701</v>
      </c>
      <c r="I41" s="160">
        <v>128412.039</v>
      </c>
      <c r="J41" s="160">
        <v>225.57827238585662</v>
      </c>
      <c r="K41" s="160"/>
      <c r="L41" s="87">
        <v>166.63184522510699</v>
      </c>
      <c r="M41" s="85"/>
      <c r="N41" s="3">
        <f t="shared" si="8"/>
        <v>1997</v>
      </c>
      <c r="O41" s="3" t="str">
        <f t="shared" si="9"/>
        <v>Q4</v>
      </c>
      <c r="P41" s="3">
        <f t="shared" si="9"/>
        <v>11</v>
      </c>
      <c r="Q41" s="3" t="str">
        <f t="shared" si="3"/>
        <v>1997_11</v>
      </c>
      <c r="R41" s="3">
        <f t="shared" si="4"/>
        <v>113464.85371886499</v>
      </c>
      <c r="S41" s="3">
        <f t="shared" si="5"/>
        <v>113464.85371886499</v>
      </c>
      <c r="T41" s="91">
        <f t="shared" si="1"/>
        <v>113464.85371886499</v>
      </c>
      <c r="U41" s="88"/>
      <c r="V41" s="88"/>
    </row>
    <row r="42" spans="1:22" x14ac:dyDescent="0.2">
      <c r="A42" s="3">
        <f t="shared" si="6"/>
        <v>2001</v>
      </c>
      <c r="B42" s="3" t="str">
        <f t="shared" si="7"/>
        <v>Q4</v>
      </c>
      <c r="C42" s="3" t="str">
        <f t="shared" si="2"/>
        <v>2001_Q4</v>
      </c>
      <c r="D42" s="91">
        <v>112170.94575992</v>
      </c>
      <c r="E42" s="90">
        <f t="shared" si="0"/>
        <v>112170.94575992</v>
      </c>
      <c r="F42" s="85">
        <v>112140.391939886</v>
      </c>
      <c r="G42" s="85"/>
      <c r="H42" s="161">
        <v>130602.88868910501</v>
      </c>
      <c r="I42" s="160">
        <v>129157.516</v>
      </c>
      <c r="J42" s="160">
        <v>224.31807668270665</v>
      </c>
      <c r="K42" s="160">
        <f>J42/J39-1</f>
        <v>-2.1999910931141953E-2</v>
      </c>
      <c r="L42" s="87">
        <v>167.06032756862464</v>
      </c>
      <c r="M42" s="180">
        <f>L42/L39-1</f>
        <v>8.2987917054122562E-3</v>
      </c>
      <c r="N42" s="3">
        <f t="shared" si="8"/>
        <v>1997</v>
      </c>
      <c r="O42" s="3" t="str">
        <f t="shared" si="9"/>
        <v>Q4</v>
      </c>
      <c r="P42" s="3">
        <f t="shared" si="9"/>
        <v>12</v>
      </c>
      <c r="Q42" s="3" t="str">
        <f t="shared" si="3"/>
        <v>1997_12</v>
      </c>
      <c r="R42" s="3">
        <f t="shared" si="4"/>
        <v>113464.85371886499</v>
      </c>
      <c r="S42" s="3">
        <f t="shared" si="5"/>
        <v>113464.85371886499</v>
      </c>
      <c r="T42" s="91">
        <f t="shared" si="1"/>
        <v>113464.85371886499</v>
      </c>
      <c r="U42" s="88"/>
      <c r="V42" s="88"/>
    </row>
    <row r="43" spans="1:22" x14ac:dyDescent="0.2">
      <c r="A43" s="3">
        <f t="shared" si="6"/>
        <v>2002</v>
      </c>
      <c r="B43" s="3" t="str">
        <f t="shared" si="7"/>
        <v>Q1</v>
      </c>
      <c r="C43" s="3" t="str">
        <f t="shared" si="2"/>
        <v>2002_Q1</v>
      </c>
      <c r="D43" s="91">
        <v>114095.282556893</v>
      </c>
      <c r="E43" s="90">
        <f t="shared" si="0"/>
        <v>114095.282556893</v>
      </c>
      <c r="F43" s="85">
        <v>114257.539939586</v>
      </c>
      <c r="G43" s="85"/>
      <c r="H43" s="161">
        <v>131560.20684968901</v>
      </c>
      <c r="I43" s="160">
        <v>131032.91800000001</v>
      </c>
      <c r="J43" s="160">
        <v>224.61771805914333</v>
      </c>
      <c r="K43" s="160">
        <f t="shared" ref="K43:M106" si="10">J43/J40-1</f>
        <v>-1.5453461465911533E-2</v>
      </c>
      <c r="L43" s="87">
        <v>167.48902177903125</v>
      </c>
      <c r="M43" s="180">
        <f t="shared" si="10"/>
        <v>7.7341811392932502E-3</v>
      </c>
      <c r="N43" s="3">
        <f t="shared" si="8"/>
        <v>1998</v>
      </c>
      <c r="O43" s="3" t="str">
        <f t="shared" si="9"/>
        <v>Q1</v>
      </c>
      <c r="P43" s="3">
        <f t="shared" si="9"/>
        <v>1</v>
      </c>
      <c r="Q43" s="3" t="str">
        <f t="shared" si="3"/>
        <v>1998_1</v>
      </c>
      <c r="R43" s="3">
        <f t="shared" si="4"/>
        <v>112654.819251334</v>
      </c>
      <c r="S43" s="3">
        <f t="shared" si="5"/>
        <v>112654.819251334</v>
      </c>
      <c r="T43" s="91">
        <f t="shared" si="1"/>
        <v>112654.819251334</v>
      </c>
      <c r="U43" s="88"/>
      <c r="V43" s="88"/>
    </row>
    <row r="44" spans="1:22" x14ac:dyDescent="0.2">
      <c r="A44" s="3">
        <f t="shared" si="6"/>
        <v>2002</v>
      </c>
      <c r="B44" s="3" t="str">
        <f t="shared" si="7"/>
        <v>Q2</v>
      </c>
      <c r="C44" s="3" t="str">
        <f t="shared" si="2"/>
        <v>2002_Q2</v>
      </c>
      <c r="D44" s="91">
        <v>115101.948846404</v>
      </c>
      <c r="E44" s="90">
        <f t="shared" si="0"/>
        <v>115101.948846404</v>
      </c>
      <c r="F44" s="85">
        <v>115189.077049605</v>
      </c>
      <c r="G44" s="85"/>
      <c r="H44" s="161">
        <v>132480.237851004</v>
      </c>
      <c r="I44" s="160">
        <v>131655.041</v>
      </c>
      <c r="J44" s="160">
        <v>224.05155205761332</v>
      </c>
      <c r="K44" s="160">
        <f t="shared" si="10"/>
        <v>-6.7680291727378883E-3</v>
      </c>
      <c r="L44" s="87">
        <v>167.91792936266182</v>
      </c>
      <c r="M44" s="180">
        <f t="shared" si="10"/>
        <v>7.7181173611649001E-3</v>
      </c>
      <c r="N44" s="3">
        <f t="shared" si="8"/>
        <v>1998</v>
      </c>
      <c r="O44" s="3" t="str">
        <f t="shared" si="9"/>
        <v>Q1</v>
      </c>
      <c r="P44" s="3">
        <f t="shared" si="9"/>
        <v>2</v>
      </c>
      <c r="Q44" s="3" t="str">
        <f t="shared" si="3"/>
        <v>1998_2</v>
      </c>
      <c r="R44" s="3">
        <f t="shared" si="4"/>
        <v>112654.819251334</v>
      </c>
      <c r="S44" s="3">
        <f t="shared" si="5"/>
        <v>112654.819251334</v>
      </c>
      <c r="T44" s="91">
        <f t="shared" si="1"/>
        <v>112654.819251334</v>
      </c>
      <c r="U44" s="88"/>
      <c r="V44" s="88"/>
    </row>
    <row r="45" spans="1:22" x14ac:dyDescent="0.2">
      <c r="A45" s="3">
        <f t="shared" si="6"/>
        <v>2002</v>
      </c>
      <c r="B45" s="3" t="str">
        <f t="shared" si="7"/>
        <v>Q3</v>
      </c>
      <c r="C45" s="3" t="str">
        <f t="shared" si="2"/>
        <v>2002_Q3</v>
      </c>
      <c r="D45" s="91">
        <v>116164.98415027501</v>
      </c>
      <c r="E45" s="90">
        <f t="shared" si="0"/>
        <v>116164.98415027501</v>
      </c>
      <c r="F45" s="85">
        <v>116088.086918018</v>
      </c>
      <c r="G45" s="85"/>
      <c r="H45" s="161">
        <v>132768.66661020101</v>
      </c>
      <c r="I45" s="160">
        <v>132356.834</v>
      </c>
      <c r="J45" s="160">
        <v>225.14359240796</v>
      </c>
      <c r="K45" s="160">
        <f t="shared" si="10"/>
        <v>3.68011235412391E-3</v>
      </c>
      <c r="L45" s="87">
        <v>168.57344067912803</v>
      </c>
      <c r="M45" s="180">
        <f t="shared" si="10"/>
        <v>9.0572856675492641E-3</v>
      </c>
      <c r="N45" s="3">
        <f t="shared" si="8"/>
        <v>1998</v>
      </c>
      <c r="O45" s="3" t="str">
        <f t="shared" si="9"/>
        <v>Q1</v>
      </c>
      <c r="P45" s="3">
        <f t="shared" si="9"/>
        <v>3</v>
      </c>
      <c r="Q45" s="3" t="str">
        <f t="shared" si="3"/>
        <v>1998_3</v>
      </c>
      <c r="R45" s="3">
        <f t="shared" si="4"/>
        <v>112654.819251334</v>
      </c>
      <c r="S45" s="3">
        <f t="shared" si="5"/>
        <v>112654.819251334</v>
      </c>
      <c r="T45" s="91">
        <f t="shared" si="1"/>
        <v>112654.819251334</v>
      </c>
      <c r="U45" s="88"/>
      <c r="V45" s="88"/>
    </row>
    <row r="46" spans="1:22" x14ac:dyDescent="0.2">
      <c r="A46" s="3">
        <f t="shared" si="6"/>
        <v>2002</v>
      </c>
      <c r="B46" s="3" t="str">
        <f t="shared" si="7"/>
        <v>Q4</v>
      </c>
      <c r="C46" s="3" t="str">
        <f t="shared" si="2"/>
        <v>2002_Q4</v>
      </c>
      <c r="D46" s="91">
        <v>116605.78444642801</v>
      </c>
      <c r="E46" s="90">
        <f t="shared" si="0"/>
        <v>116605.78444642801</v>
      </c>
      <c r="F46" s="85">
        <v>116433.29609279</v>
      </c>
      <c r="G46" s="85"/>
      <c r="H46" s="161">
        <v>131874.87515212299</v>
      </c>
      <c r="I46" s="160">
        <v>132367.20699999999</v>
      </c>
      <c r="J46" s="160">
        <v>225.38591800031995</v>
      </c>
      <c r="K46" s="160">
        <f t="shared" si="10"/>
        <v>3.4200327018474308E-3</v>
      </c>
      <c r="L46" s="87">
        <v>169.22927279901748</v>
      </c>
      <c r="M46" s="180">
        <f t="shared" si="10"/>
        <v>1.0390239321369732E-2</v>
      </c>
      <c r="N46" s="3">
        <f t="shared" si="8"/>
        <v>1998</v>
      </c>
      <c r="O46" s="3" t="str">
        <f t="shared" si="9"/>
        <v>Q2</v>
      </c>
      <c r="P46" s="3">
        <f t="shared" si="9"/>
        <v>4</v>
      </c>
      <c r="Q46" s="3" t="str">
        <f t="shared" si="3"/>
        <v>1998_4</v>
      </c>
      <c r="R46" s="3">
        <f t="shared" si="4"/>
        <v>112635.148811507</v>
      </c>
      <c r="S46" s="3">
        <f t="shared" si="5"/>
        <v>112635.148811507</v>
      </c>
      <c r="T46" s="91">
        <f t="shared" si="1"/>
        <v>112635.148811507</v>
      </c>
      <c r="U46" s="88"/>
      <c r="V46" s="88"/>
    </row>
    <row r="47" spans="1:22" x14ac:dyDescent="0.2">
      <c r="A47" s="3">
        <f t="shared" si="6"/>
        <v>2003</v>
      </c>
      <c r="B47" s="3" t="str">
        <f t="shared" si="7"/>
        <v>Q1</v>
      </c>
      <c r="C47" s="3" t="str">
        <f t="shared" si="2"/>
        <v>2003_Q1</v>
      </c>
      <c r="D47" s="91">
        <v>115672.530838583</v>
      </c>
      <c r="E47" s="90">
        <f t="shared" si="0"/>
        <v>115672.530838583</v>
      </c>
      <c r="F47" s="85">
        <v>115727.422540965</v>
      </c>
      <c r="G47" s="85"/>
      <c r="H47" s="161">
        <v>132507.22905324699</v>
      </c>
      <c r="I47" s="160">
        <v>131761.25700000001</v>
      </c>
      <c r="J47" s="160">
        <v>226.53780588597002</v>
      </c>
      <c r="K47" s="160">
        <f t="shared" si="10"/>
        <v>1.1096793597383137E-2</v>
      </c>
      <c r="L47" s="87">
        <v>169.88542957875853</v>
      </c>
      <c r="M47" s="180">
        <f t="shared" si="10"/>
        <v>1.171703476552155E-2</v>
      </c>
      <c r="N47" s="3">
        <f t="shared" si="8"/>
        <v>1998</v>
      </c>
      <c r="O47" s="3" t="str">
        <f t="shared" si="9"/>
        <v>Q2</v>
      </c>
      <c r="P47" s="3">
        <f t="shared" si="9"/>
        <v>5</v>
      </c>
      <c r="Q47" s="3" t="str">
        <f t="shared" si="3"/>
        <v>1998_5</v>
      </c>
      <c r="R47" s="3">
        <f t="shared" si="4"/>
        <v>112635.148811507</v>
      </c>
      <c r="S47" s="3">
        <f t="shared" si="5"/>
        <v>112635.148811507</v>
      </c>
      <c r="T47" s="91">
        <f t="shared" si="1"/>
        <v>112635.148811507</v>
      </c>
      <c r="U47" s="88"/>
      <c r="V47" s="88"/>
    </row>
    <row r="48" spans="1:22" x14ac:dyDescent="0.2">
      <c r="A48" s="3">
        <f t="shared" si="6"/>
        <v>2003</v>
      </c>
      <c r="B48" s="3" t="str">
        <f t="shared" si="7"/>
        <v>Q2</v>
      </c>
      <c r="C48" s="3" t="str">
        <f t="shared" si="2"/>
        <v>2003_Q2</v>
      </c>
      <c r="D48" s="91">
        <v>116376.67056277501</v>
      </c>
      <c r="E48" s="90">
        <f t="shared" si="0"/>
        <v>116376.67056277501</v>
      </c>
      <c r="F48" s="85">
        <v>116370.00326774899</v>
      </c>
      <c r="G48" s="85"/>
      <c r="H48" s="161">
        <v>134307.27263016501</v>
      </c>
      <c r="I48" s="160">
        <v>132509.77799999999</v>
      </c>
      <c r="J48" s="160">
        <v>225.52989257066002</v>
      </c>
      <c r="K48" s="160">
        <f t="shared" si="10"/>
        <v>1.7157946116452827E-3</v>
      </c>
      <c r="L48" s="87">
        <v>170.54191485991817</v>
      </c>
      <c r="M48" s="180">
        <f t="shared" si="10"/>
        <v>1.1677249825712721E-2</v>
      </c>
      <c r="N48" s="3">
        <f t="shared" si="8"/>
        <v>1998</v>
      </c>
      <c r="O48" s="3" t="str">
        <f t="shared" ref="O48:P63" si="11">O36</f>
        <v>Q2</v>
      </c>
      <c r="P48" s="3">
        <f t="shared" si="11"/>
        <v>6</v>
      </c>
      <c r="Q48" s="3" t="str">
        <f t="shared" si="3"/>
        <v>1998_6</v>
      </c>
      <c r="R48" s="3">
        <f t="shared" si="4"/>
        <v>112635.148811507</v>
      </c>
      <c r="S48" s="3">
        <f t="shared" si="5"/>
        <v>112635.148811507</v>
      </c>
      <c r="T48" s="91">
        <f t="shared" si="1"/>
        <v>112635.148811507</v>
      </c>
      <c r="U48" s="88"/>
      <c r="V48" s="88"/>
    </row>
    <row r="49" spans="1:22" x14ac:dyDescent="0.2">
      <c r="A49" s="3">
        <f t="shared" si="6"/>
        <v>2003</v>
      </c>
      <c r="B49" s="3" t="str">
        <f t="shared" si="7"/>
        <v>Q3</v>
      </c>
      <c r="C49" s="3" t="str">
        <f t="shared" si="2"/>
        <v>2003_Q3</v>
      </c>
      <c r="D49" s="91">
        <v>118208.30948973099</v>
      </c>
      <c r="E49" s="90">
        <f t="shared" si="0"/>
        <v>118208.30948973099</v>
      </c>
      <c r="F49" s="85">
        <v>118039.145238975</v>
      </c>
      <c r="G49" s="85"/>
      <c r="H49" s="161">
        <v>135094.62316446501</v>
      </c>
      <c r="I49" s="160">
        <v>134255.90299999999</v>
      </c>
      <c r="J49" s="160">
        <v>226.11048084680326</v>
      </c>
      <c r="K49" s="160">
        <f t="shared" si="10"/>
        <v>3.2147653806937626E-3</v>
      </c>
      <c r="L49" s="87">
        <v>171.11031908883945</v>
      </c>
      <c r="M49" s="180">
        <f t="shared" si="10"/>
        <v>1.1115371819011344E-2</v>
      </c>
      <c r="N49" s="3">
        <f t="shared" si="8"/>
        <v>1998</v>
      </c>
      <c r="O49" s="3" t="str">
        <f t="shared" si="11"/>
        <v>Q3</v>
      </c>
      <c r="P49" s="3">
        <f t="shared" si="11"/>
        <v>7</v>
      </c>
      <c r="Q49" s="3" t="str">
        <f t="shared" si="3"/>
        <v>1998_7</v>
      </c>
      <c r="R49" s="3">
        <f t="shared" si="4"/>
        <v>113174.513212159</v>
      </c>
      <c r="S49" s="3">
        <f t="shared" si="5"/>
        <v>113174.513212159</v>
      </c>
      <c r="T49" s="91">
        <f t="shared" si="1"/>
        <v>113174.513212159</v>
      </c>
      <c r="U49" s="88"/>
      <c r="V49" s="88"/>
    </row>
    <row r="50" spans="1:22" x14ac:dyDescent="0.2">
      <c r="A50" s="3">
        <f t="shared" si="6"/>
        <v>2003</v>
      </c>
      <c r="B50" s="3" t="str">
        <f t="shared" si="7"/>
        <v>Q4</v>
      </c>
      <c r="C50" s="3" t="str">
        <f t="shared" si="2"/>
        <v>2003_Q4</v>
      </c>
      <c r="D50" s="91">
        <v>118698.489108911</v>
      </c>
      <c r="E50" s="90">
        <f>D50</f>
        <v>118698.489108911</v>
      </c>
      <c r="F50" s="85">
        <v>118819.42895231101</v>
      </c>
      <c r="G50" s="85"/>
      <c r="H50" s="161">
        <v>135243.286619288</v>
      </c>
      <c r="I50" s="160">
        <v>135257.06200000001</v>
      </c>
      <c r="J50" s="160">
        <v>226.61971223460665</v>
      </c>
      <c r="K50" s="160">
        <f t="shared" si="10"/>
        <v>3.6155708455076763E-4</v>
      </c>
      <c r="L50" s="87">
        <v>171.6791354856787</v>
      </c>
      <c r="M50" s="180">
        <f t="shared" si="10"/>
        <v>1.0558326934615669E-2</v>
      </c>
      <c r="N50" s="3">
        <f t="shared" si="8"/>
        <v>1998</v>
      </c>
      <c r="O50" s="3" t="str">
        <f t="shared" si="11"/>
        <v>Q3</v>
      </c>
      <c r="P50" s="3">
        <f t="shared" si="11"/>
        <v>8</v>
      </c>
      <c r="Q50" s="3" t="str">
        <f t="shared" si="3"/>
        <v>1998_8</v>
      </c>
      <c r="R50" s="3">
        <f t="shared" si="4"/>
        <v>113174.513212159</v>
      </c>
      <c r="S50" s="3">
        <f t="shared" si="5"/>
        <v>113174.513212159</v>
      </c>
      <c r="T50" s="91">
        <f t="shared" si="1"/>
        <v>113174.513212159</v>
      </c>
      <c r="U50" s="88"/>
      <c r="V50" s="88"/>
    </row>
    <row r="51" spans="1:22" x14ac:dyDescent="0.2">
      <c r="A51" s="3">
        <f t="shared" si="6"/>
        <v>2004</v>
      </c>
      <c r="B51" s="3" t="str">
        <f t="shared" si="7"/>
        <v>Q1</v>
      </c>
      <c r="C51" s="3" t="str">
        <f t="shared" si="2"/>
        <v>2004_Q1</v>
      </c>
      <c r="D51" s="91">
        <v>119029.876629789</v>
      </c>
      <c r="E51" s="48">
        <v>119465.28948585279</v>
      </c>
      <c r="F51" s="85">
        <v>119155.416450898</v>
      </c>
      <c r="G51" s="85"/>
      <c r="H51" s="161">
        <v>135625.77402689899</v>
      </c>
      <c r="I51" s="160">
        <v>135294.67300000001</v>
      </c>
      <c r="J51" s="160">
        <v>224.23070593638332</v>
      </c>
      <c r="K51" s="160">
        <f t="shared" si="10"/>
        <v>-5.7605961651830961E-3</v>
      </c>
      <c r="L51" s="87">
        <v>172.24836748375122</v>
      </c>
      <c r="M51" s="180">
        <f t="shared" si="10"/>
        <v>1.000605994857473E-2</v>
      </c>
      <c r="N51" s="3">
        <f t="shared" si="8"/>
        <v>1998</v>
      </c>
      <c r="O51" s="3" t="str">
        <f t="shared" si="11"/>
        <v>Q3</v>
      </c>
      <c r="P51" s="3">
        <f t="shared" si="11"/>
        <v>9</v>
      </c>
      <c r="Q51" s="3" t="str">
        <f t="shared" si="3"/>
        <v>1998_9</v>
      </c>
      <c r="R51" s="3">
        <f t="shared" si="4"/>
        <v>113174.513212159</v>
      </c>
      <c r="S51" s="3">
        <f t="shared" si="5"/>
        <v>113174.513212159</v>
      </c>
      <c r="T51" s="91">
        <f t="shared" si="1"/>
        <v>113174.513212159</v>
      </c>
      <c r="U51" s="88"/>
      <c r="V51" s="88"/>
    </row>
    <row r="52" spans="1:22" x14ac:dyDescent="0.2">
      <c r="A52" s="3">
        <f t="shared" si="6"/>
        <v>2004</v>
      </c>
      <c r="B52" s="3" t="str">
        <f t="shared" si="7"/>
        <v>Q2</v>
      </c>
      <c r="C52" s="3" t="str">
        <f t="shared" si="2"/>
        <v>2004_Q2</v>
      </c>
      <c r="D52" s="91">
        <v>119660.529292743</v>
      </c>
      <c r="E52" s="48">
        <v>120140.02327411252</v>
      </c>
      <c r="F52" s="85">
        <v>119628.830957083</v>
      </c>
      <c r="G52" s="85"/>
      <c r="H52" s="161">
        <v>136048.93584327499</v>
      </c>
      <c r="I52" s="160">
        <v>135341.99400000001</v>
      </c>
      <c r="J52" s="160">
        <v>223.40997934541335</v>
      </c>
      <c r="K52" s="160">
        <f t="shared" si="10"/>
        <v>-1.1943283174120412E-2</v>
      </c>
      <c r="L52" s="87">
        <v>172.8180185038787</v>
      </c>
      <c r="M52" s="180">
        <f t="shared" si="10"/>
        <v>9.980107711403674E-3</v>
      </c>
      <c r="N52" s="3">
        <f t="shared" si="8"/>
        <v>1998</v>
      </c>
      <c r="O52" s="3" t="str">
        <f t="shared" si="11"/>
        <v>Q4</v>
      </c>
      <c r="P52" s="3">
        <f t="shared" si="11"/>
        <v>10</v>
      </c>
      <c r="Q52" s="3" t="str">
        <f t="shared" si="3"/>
        <v>1998_10</v>
      </c>
      <c r="R52" s="3">
        <f t="shared" si="4"/>
        <v>114139.518724999</v>
      </c>
      <c r="S52" s="3">
        <f t="shared" si="5"/>
        <v>114139.518724999</v>
      </c>
      <c r="T52" s="91">
        <f t="shared" si="1"/>
        <v>114139.518724999</v>
      </c>
      <c r="U52" s="88"/>
      <c r="V52" s="88"/>
    </row>
    <row r="53" spans="1:22" x14ac:dyDescent="0.2">
      <c r="A53" s="3">
        <f t="shared" si="6"/>
        <v>2004</v>
      </c>
      <c r="B53" s="3" t="str">
        <f t="shared" si="7"/>
        <v>Q3</v>
      </c>
      <c r="C53" s="3" t="str">
        <f t="shared" si="2"/>
        <v>2004_Q3</v>
      </c>
      <c r="D53" s="91">
        <v>120335.243715303</v>
      </c>
      <c r="E53" s="48">
        <v>120858.97643355071</v>
      </c>
      <c r="F53" s="85">
        <v>120137.69406282601</v>
      </c>
      <c r="G53" s="85"/>
      <c r="H53" s="161">
        <v>136662.00351053799</v>
      </c>
      <c r="I53" s="160">
        <v>135881.416</v>
      </c>
      <c r="J53" s="160">
        <v>223.86907769236996</v>
      </c>
      <c r="K53" s="160">
        <f t="shared" si="10"/>
        <v>-1.2137666733020636E-2</v>
      </c>
      <c r="L53" s="87">
        <v>173.50970946110644</v>
      </c>
      <c r="M53" s="180">
        <f t="shared" si="10"/>
        <v>1.0662763242889506E-2</v>
      </c>
      <c r="N53" s="3">
        <f t="shared" si="8"/>
        <v>1998</v>
      </c>
      <c r="O53" s="3" t="str">
        <f t="shared" si="11"/>
        <v>Q4</v>
      </c>
      <c r="P53" s="3">
        <f t="shared" si="11"/>
        <v>11</v>
      </c>
      <c r="Q53" s="3" t="str">
        <f t="shared" si="3"/>
        <v>1998_11</v>
      </c>
      <c r="R53" s="3">
        <f t="shared" si="4"/>
        <v>114139.518724999</v>
      </c>
      <c r="S53" s="3">
        <f t="shared" si="5"/>
        <v>114139.518724999</v>
      </c>
      <c r="T53" s="91">
        <f>S53</f>
        <v>114139.518724999</v>
      </c>
      <c r="U53" s="88"/>
      <c r="V53" s="88"/>
    </row>
    <row r="54" spans="1:22" x14ac:dyDescent="0.2">
      <c r="A54" s="3">
        <f t="shared" si="6"/>
        <v>2004</v>
      </c>
      <c r="B54" s="3" t="str">
        <f t="shared" si="7"/>
        <v>Q4</v>
      </c>
      <c r="C54" s="3" t="str">
        <f t="shared" si="2"/>
        <v>2004_Q4</v>
      </c>
      <c r="D54" s="91">
        <v>120710.350362164</v>
      </c>
      <c r="E54" s="48">
        <v>121276.91208229563</v>
      </c>
      <c r="F54" s="85">
        <v>120814.058529193</v>
      </c>
      <c r="G54" s="151">
        <f>F54/F50-1</f>
        <v>1.678706583990186E-2</v>
      </c>
      <c r="H54" s="161">
        <v>138450.402007575</v>
      </c>
      <c r="I54" s="160">
        <v>137061.91699999999</v>
      </c>
      <c r="J54" s="160">
        <v>222.85326764410331</v>
      </c>
      <c r="K54" s="160">
        <f t="shared" si="10"/>
        <v>-6.1429512364412631E-3</v>
      </c>
      <c r="L54" s="162">
        <v>174.20198285104584</v>
      </c>
      <c r="M54" s="180">
        <f t="shared" si="10"/>
        <v>1.1341851280412873E-2</v>
      </c>
      <c r="N54" s="3">
        <f t="shared" si="8"/>
        <v>1998</v>
      </c>
      <c r="O54" s="3" t="str">
        <f t="shared" si="11"/>
        <v>Q4</v>
      </c>
      <c r="P54" s="3">
        <f t="shared" si="11"/>
        <v>12</v>
      </c>
      <c r="Q54" s="3" t="str">
        <f t="shared" si="3"/>
        <v>1998_12</v>
      </c>
      <c r="R54" s="3">
        <f t="shared" si="4"/>
        <v>114139.518724999</v>
      </c>
      <c r="S54" s="3">
        <f t="shared" si="5"/>
        <v>114139.518724999</v>
      </c>
      <c r="T54" s="91">
        <f>VLOOKUP($N54&amp;"_"&amp;$O54,$C$19:$F$205,4,0)</f>
        <v>114139.518724999</v>
      </c>
      <c r="U54" s="88"/>
      <c r="V54" s="88"/>
    </row>
    <row r="55" spans="1:22" x14ac:dyDescent="0.2">
      <c r="A55" s="3">
        <f t="shared" si="6"/>
        <v>2005</v>
      </c>
      <c r="B55" s="3" t="str">
        <f t="shared" si="7"/>
        <v>Q1</v>
      </c>
      <c r="C55" s="3" t="str">
        <f t="shared" si="2"/>
        <v>2005_Q1</v>
      </c>
      <c r="D55" s="91">
        <v>121748.320872489</v>
      </c>
      <c r="E55" s="48">
        <v>122087.11625431469</v>
      </c>
      <c r="F55" s="85">
        <v>122167.02340410301</v>
      </c>
      <c r="G55" s="151">
        <f t="shared" ref="G55:G118" si="12">F55/F51-1</f>
        <v>2.5274612291301457E-2</v>
      </c>
      <c r="H55" s="161">
        <v>138862.58676512801</v>
      </c>
      <c r="I55" s="160">
        <v>138179.94699999999</v>
      </c>
      <c r="J55" s="160">
        <v>225.47543081198998</v>
      </c>
      <c r="K55" s="160">
        <f t="shared" si="10"/>
        <v>9.2451173068828219E-3</v>
      </c>
      <c r="L55" s="162">
        <v>174.89484442072296</v>
      </c>
      <c r="M55" s="180">
        <f t="shared" si="10"/>
        <v>1.2017415399295572E-2</v>
      </c>
      <c r="N55" s="3">
        <f t="shared" si="8"/>
        <v>1999</v>
      </c>
      <c r="O55" s="3" t="str">
        <f t="shared" si="11"/>
        <v>Q1</v>
      </c>
      <c r="P55" s="3">
        <f t="shared" si="11"/>
        <v>1</v>
      </c>
      <c r="Q55" s="3" t="str">
        <f t="shared" si="3"/>
        <v>1999_1</v>
      </c>
      <c r="R55" s="3">
        <f t="shared" si="4"/>
        <v>114728.87242120699</v>
      </c>
      <c r="S55" s="3">
        <f t="shared" si="5"/>
        <v>114728.87242120699</v>
      </c>
      <c r="T55" s="163">
        <f>VLOOKUP($N55&amp;"_"&amp;$O55,$C$19:$I$206,MATCH(T$14,$C$14:$I$14,0),0)</f>
        <v>130241.147</v>
      </c>
      <c r="U55" s="88"/>
      <c r="V55" s="88"/>
    </row>
    <row r="56" spans="1:22" x14ac:dyDescent="0.2">
      <c r="A56" s="3">
        <f t="shared" si="6"/>
        <v>2005</v>
      </c>
      <c r="B56" s="3" t="str">
        <f t="shared" si="7"/>
        <v>Q2</v>
      </c>
      <c r="C56" s="3" t="str">
        <f t="shared" si="2"/>
        <v>2005_Q2</v>
      </c>
      <c r="D56" s="91">
        <v>122359.855236612</v>
      </c>
      <c r="E56" s="48">
        <v>122679.92456521238</v>
      </c>
      <c r="F56" s="85">
        <v>122521.74427442301</v>
      </c>
      <c r="G56" s="151">
        <f t="shared" si="12"/>
        <v>2.418240899117241E-2</v>
      </c>
      <c r="H56" s="161">
        <v>139741.98418093301</v>
      </c>
      <c r="I56" s="160">
        <v>138748.815</v>
      </c>
      <c r="J56" s="160">
        <v>228.42359146176665</v>
      </c>
      <c r="K56" s="160">
        <f t="shared" si="10"/>
        <v>2.0344541623811496E-2</v>
      </c>
      <c r="L56" s="162">
        <v>175.58829989309908</v>
      </c>
      <c r="M56" s="180">
        <f t="shared" si="10"/>
        <v>1.1979677900726182E-2</v>
      </c>
      <c r="N56" s="3">
        <f t="shared" si="8"/>
        <v>1999</v>
      </c>
      <c r="O56" s="3" t="str">
        <f t="shared" si="11"/>
        <v>Q1</v>
      </c>
      <c r="P56" s="3">
        <f t="shared" si="11"/>
        <v>2</v>
      </c>
      <c r="Q56" s="3" t="str">
        <f t="shared" si="3"/>
        <v>1999_2</v>
      </c>
      <c r="R56" s="3">
        <f t="shared" si="4"/>
        <v>114728.87242120699</v>
      </c>
      <c r="S56" s="3">
        <f t="shared" si="5"/>
        <v>114728.87242120699</v>
      </c>
      <c r="T56" s="163">
        <f t="shared" ref="T56:T119" si="13">VLOOKUP($N56&amp;"_"&amp;$O56,$C$19:$I$206,MATCH(T$14,$C$14:$I$14,0),0)</f>
        <v>130241.147</v>
      </c>
      <c r="U56" s="88"/>
      <c r="V56" s="88"/>
    </row>
    <row r="57" spans="1:22" x14ac:dyDescent="0.2">
      <c r="A57" s="3">
        <f t="shared" si="6"/>
        <v>2005</v>
      </c>
      <c r="B57" s="3" t="str">
        <f t="shared" si="7"/>
        <v>Q3</v>
      </c>
      <c r="C57" s="3" t="str">
        <f t="shared" si="2"/>
        <v>2005_Q3</v>
      </c>
      <c r="D57" s="91">
        <v>123346.738302905</v>
      </c>
      <c r="E57" s="48">
        <v>123770.41187142293</v>
      </c>
      <c r="F57" s="85">
        <v>123288.726696748</v>
      </c>
      <c r="G57" s="151">
        <f t="shared" si="12"/>
        <v>2.6228509365879393E-2</v>
      </c>
      <c r="H57" s="161">
        <v>140289.027046364</v>
      </c>
      <c r="I57" s="160">
        <v>139829.63</v>
      </c>
      <c r="J57" s="160">
        <v>229.12919331886337</v>
      </c>
      <c r="K57" s="160">
        <f t="shared" si="10"/>
        <v>2.8161694648259461E-2</v>
      </c>
      <c r="L57" s="162">
        <v>176.89966901327935</v>
      </c>
      <c r="M57" s="180">
        <f t="shared" si="10"/>
        <v>1.5485967025646419E-2</v>
      </c>
      <c r="N57" s="3">
        <f t="shared" si="8"/>
        <v>1999</v>
      </c>
      <c r="O57" s="3" t="str">
        <f t="shared" si="11"/>
        <v>Q1</v>
      </c>
      <c r="P57" s="3">
        <f t="shared" si="11"/>
        <v>3</v>
      </c>
      <c r="Q57" s="3" t="str">
        <f t="shared" si="3"/>
        <v>1999_3</v>
      </c>
      <c r="R57" s="3">
        <f t="shared" si="4"/>
        <v>114728.87242120699</v>
      </c>
      <c r="S57" s="3">
        <f t="shared" si="5"/>
        <v>114728.87242120699</v>
      </c>
      <c r="T57" s="163">
        <f t="shared" si="13"/>
        <v>130241.147</v>
      </c>
      <c r="U57" s="88"/>
      <c r="V57" s="88"/>
    </row>
    <row r="58" spans="1:22" x14ac:dyDescent="0.2">
      <c r="A58" s="3">
        <f t="shared" si="6"/>
        <v>2005</v>
      </c>
      <c r="B58" s="3" t="str">
        <f t="shared" si="7"/>
        <v>Q4</v>
      </c>
      <c r="C58" s="3" t="str">
        <f t="shared" si="2"/>
        <v>2005_Q4</v>
      </c>
      <c r="D58" s="91">
        <v>123577.085587995</v>
      </c>
      <c r="E58" s="48">
        <v>123885.48729424959</v>
      </c>
      <c r="F58" s="85">
        <v>123762.505624727</v>
      </c>
      <c r="G58" s="151">
        <f t="shared" si="12"/>
        <v>2.4404834432588451E-2</v>
      </c>
      <c r="H58" s="161">
        <v>142055.18544952801</v>
      </c>
      <c r="I58" s="160">
        <v>140585.60800000001</v>
      </c>
      <c r="J58" s="160">
        <v>231.33683145671</v>
      </c>
      <c r="K58" s="160">
        <f t="shared" si="10"/>
        <v>2.5995739862262335E-2</v>
      </c>
      <c r="L58" s="162">
        <v>178.21782260101</v>
      </c>
      <c r="M58" s="180">
        <f t="shared" si="10"/>
        <v>1.8999863553972762E-2</v>
      </c>
      <c r="N58" s="3">
        <f t="shared" si="8"/>
        <v>1999</v>
      </c>
      <c r="O58" s="3" t="str">
        <f t="shared" si="11"/>
        <v>Q2</v>
      </c>
      <c r="P58" s="3">
        <f t="shared" si="11"/>
        <v>4</v>
      </c>
      <c r="Q58" s="3" t="str">
        <f t="shared" si="3"/>
        <v>1999_4</v>
      </c>
      <c r="R58" s="3">
        <f t="shared" si="4"/>
        <v>115062.305421194</v>
      </c>
      <c r="S58" s="3">
        <f t="shared" si="5"/>
        <v>115062.305421194</v>
      </c>
      <c r="T58" s="163">
        <f t="shared" si="13"/>
        <v>130948.995</v>
      </c>
      <c r="U58" s="88"/>
      <c r="V58" s="88"/>
    </row>
    <row r="59" spans="1:22" x14ac:dyDescent="0.2">
      <c r="A59" s="3">
        <f t="shared" si="6"/>
        <v>2006</v>
      </c>
      <c r="B59" s="3" t="str">
        <f t="shared" si="7"/>
        <v>Q1</v>
      </c>
      <c r="C59" s="3" t="str">
        <f t="shared" si="2"/>
        <v>2006_Q1</v>
      </c>
      <c r="D59" s="91">
        <v>125163.497657953</v>
      </c>
      <c r="E59" s="48">
        <v>125257.40872635524</v>
      </c>
      <c r="F59" s="85">
        <v>125375.27363747499</v>
      </c>
      <c r="G59" s="151">
        <f t="shared" si="12"/>
        <v>2.6261180341275558E-2</v>
      </c>
      <c r="H59" s="161">
        <v>142430.41704949</v>
      </c>
      <c r="I59" s="160">
        <v>142989.984</v>
      </c>
      <c r="J59" s="160">
        <v>230.95728528363</v>
      </c>
      <c r="K59" s="160">
        <f t="shared" si="10"/>
        <v>1.1092084690768278E-2</v>
      </c>
      <c r="L59" s="162">
        <v>179.54281873524323</v>
      </c>
      <c r="M59" s="180">
        <f t="shared" si="10"/>
        <v>2.2521539559023696E-2</v>
      </c>
      <c r="N59" s="3">
        <f t="shared" si="8"/>
        <v>1999</v>
      </c>
      <c r="O59" s="3" t="str">
        <f t="shared" si="11"/>
        <v>Q2</v>
      </c>
      <c r="P59" s="3">
        <f t="shared" si="11"/>
        <v>5</v>
      </c>
      <c r="Q59" s="3" t="str">
        <f t="shared" si="3"/>
        <v>1999_5</v>
      </c>
      <c r="R59" s="3">
        <f t="shared" si="4"/>
        <v>115062.305421194</v>
      </c>
      <c r="S59" s="3">
        <f t="shared" si="5"/>
        <v>115062.305421194</v>
      </c>
      <c r="T59" s="163">
        <f t="shared" si="13"/>
        <v>130948.995</v>
      </c>
      <c r="U59" s="88"/>
      <c r="V59" s="88"/>
    </row>
    <row r="60" spans="1:22" x14ac:dyDescent="0.2">
      <c r="A60" s="3">
        <f t="shared" si="6"/>
        <v>2006</v>
      </c>
      <c r="B60" s="3" t="str">
        <f t="shared" si="7"/>
        <v>Q2</v>
      </c>
      <c r="C60" s="3" t="str">
        <f t="shared" si="2"/>
        <v>2006_Q2</v>
      </c>
      <c r="D60" s="91">
        <v>125937.289055389</v>
      </c>
      <c r="E60" s="48">
        <v>125821.46154989283</v>
      </c>
      <c r="F60" s="85">
        <v>125723.050354144</v>
      </c>
      <c r="G60" s="151">
        <f t="shared" si="12"/>
        <v>2.6128472939062508E-2</v>
      </c>
      <c r="H60" s="161">
        <v>142332.24221787701</v>
      </c>
      <c r="I60" s="160">
        <v>142810.83799999999</v>
      </c>
      <c r="J60" s="160">
        <v>232.47916847931668</v>
      </c>
      <c r="K60" s="160">
        <f t="shared" si="10"/>
        <v>1.46204641666563E-2</v>
      </c>
      <c r="L60" s="162">
        <v>180.87471600379132</v>
      </c>
      <c r="M60" s="180">
        <f t="shared" si="10"/>
        <v>2.2470629892549887E-2</v>
      </c>
      <c r="N60" s="3">
        <f t="shared" si="8"/>
        <v>1999</v>
      </c>
      <c r="O60" s="3" t="str">
        <f t="shared" si="11"/>
        <v>Q2</v>
      </c>
      <c r="P60" s="3">
        <f t="shared" si="11"/>
        <v>6</v>
      </c>
      <c r="Q60" s="3" t="str">
        <f t="shared" si="3"/>
        <v>1999_6</v>
      </c>
      <c r="R60" s="3">
        <f t="shared" si="4"/>
        <v>115062.305421194</v>
      </c>
      <c r="S60" s="3">
        <f t="shared" si="5"/>
        <v>115062.305421194</v>
      </c>
      <c r="T60" s="163">
        <f t="shared" si="13"/>
        <v>130948.995</v>
      </c>
      <c r="U60" s="88"/>
      <c r="V60" s="88"/>
    </row>
    <row r="61" spans="1:22" x14ac:dyDescent="0.2">
      <c r="A61" s="3">
        <f t="shared" si="6"/>
        <v>2006</v>
      </c>
      <c r="B61" s="3" t="str">
        <f t="shared" si="7"/>
        <v>Q3</v>
      </c>
      <c r="C61" s="3" t="str">
        <f t="shared" si="2"/>
        <v>2006_Q3</v>
      </c>
      <c r="D61" s="91">
        <v>126131.405527208</v>
      </c>
      <c r="E61" s="48">
        <v>125963.69953547893</v>
      </c>
      <c r="F61" s="85">
        <v>125652.798395533</v>
      </c>
      <c r="G61" s="151">
        <f t="shared" si="12"/>
        <v>1.9175084065876424E-2</v>
      </c>
      <c r="H61" s="161">
        <v>143238.15528310399</v>
      </c>
      <c r="I61" s="160">
        <v>141970.07699999999</v>
      </c>
      <c r="J61" s="160">
        <v>233.59700385923998</v>
      </c>
      <c r="K61" s="160">
        <f t="shared" si="10"/>
        <v>9.7700499669588492E-3</v>
      </c>
      <c r="L61" s="162">
        <v>181.37406886706313</v>
      </c>
      <c r="M61" s="180">
        <f t="shared" si="10"/>
        <v>1.7710048411483825E-2</v>
      </c>
      <c r="N61" s="3">
        <f t="shared" si="8"/>
        <v>1999</v>
      </c>
      <c r="O61" s="3" t="str">
        <f t="shared" si="11"/>
        <v>Q3</v>
      </c>
      <c r="P61" s="3">
        <f t="shared" si="11"/>
        <v>7</v>
      </c>
      <c r="Q61" s="3" t="str">
        <f t="shared" si="3"/>
        <v>1999_7</v>
      </c>
      <c r="R61" s="3">
        <f t="shared" si="4"/>
        <v>115795.04750817</v>
      </c>
      <c r="S61" s="3">
        <f t="shared" si="5"/>
        <v>115795.04750817</v>
      </c>
      <c r="T61" s="163">
        <f t="shared" si="13"/>
        <v>131104.61199999999</v>
      </c>
      <c r="U61" s="88"/>
      <c r="V61" s="88"/>
    </row>
    <row r="62" spans="1:22" x14ac:dyDescent="0.2">
      <c r="A62" s="3">
        <f t="shared" si="6"/>
        <v>2006</v>
      </c>
      <c r="B62" s="3" t="str">
        <f t="shared" si="7"/>
        <v>Q4</v>
      </c>
      <c r="C62" s="3" t="str">
        <f t="shared" si="2"/>
        <v>2006_Q4</v>
      </c>
      <c r="D62" s="91">
        <v>126547.80775945001</v>
      </c>
      <c r="E62" s="48">
        <v>126313.45682322631</v>
      </c>
      <c r="F62" s="85">
        <v>126468.877612849</v>
      </c>
      <c r="G62" s="151">
        <f t="shared" si="12"/>
        <v>2.1867462802735105E-2</v>
      </c>
      <c r="H62" s="161">
        <v>142050.3813525</v>
      </c>
      <c r="I62" s="160">
        <v>142285.101</v>
      </c>
      <c r="J62" s="160">
        <v>236.07681167526334</v>
      </c>
      <c r="K62" s="160">
        <f t="shared" si="10"/>
        <v>2.2166550777327654E-2</v>
      </c>
      <c r="L62" s="162">
        <v>181.87302680417187</v>
      </c>
      <c r="M62" s="180">
        <f t="shared" si="10"/>
        <v>1.2978564586115793E-2</v>
      </c>
      <c r="N62" s="3">
        <f t="shared" si="8"/>
        <v>1999</v>
      </c>
      <c r="O62" s="3" t="str">
        <f t="shared" si="11"/>
        <v>Q3</v>
      </c>
      <c r="P62" s="3">
        <f t="shared" si="11"/>
        <v>8</v>
      </c>
      <c r="Q62" s="3" t="str">
        <f t="shared" si="3"/>
        <v>1999_8</v>
      </c>
      <c r="R62" s="3">
        <f t="shared" si="4"/>
        <v>115795.04750817</v>
      </c>
      <c r="S62" s="3">
        <f t="shared" si="5"/>
        <v>115795.04750817</v>
      </c>
      <c r="T62" s="163">
        <f t="shared" si="13"/>
        <v>131104.61199999999</v>
      </c>
      <c r="U62" s="88"/>
      <c r="V62" s="88"/>
    </row>
    <row r="63" spans="1:22" x14ac:dyDescent="0.2">
      <c r="A63" s="3">
        <f t="shared" si="6"/>
        <v>2007</v>
      </c>
      <c r="B63" s="3" t="str">
        <f t="shared" si="7"/>
        <v>Q1</v>
      </c>
      <c r="C63" s="3" t="str">
        <f t="shared" si="2"/>
        <v>2007_Q1</v>
      </c>
      <c r="D63" s="91">
        <v>126824.812198434</v>
      </c>
      <c r="E63" s="48">
        <v>126381.35444995349</v>
      </c>
      <c r="F63" s="85">
        <v>126097.467731239</v>
      </c>
      <c r="G63" s="151">
        <f t="shared" si="12"/>
        <v>5.7602593622427811E-3</v>
      </c>
      <c r="H63" s="161">
        <v>142503.09463845001</v>
      </c>
      <c r="I63" s="160">
        <v>141153.96799999999</v>
      </c>
      <c r="J63" s="160">
        <v>237.12862458035332</v>
      </c>
      <c r="K63" s="160">
        <f t="shared" si="10"/>
        <v>1.9999452559338771E-2</v>
      </c>
      <c r="L63" s="162">
        <v>182.37159688391228</v>
      </c>
      <c r="M63" s="180">
        <f t="shared" si="10"/>
        <v>8.2757884197013354E-3</v>
      </c>
      <c r="N63" s="3">
        <f t="shared" si="8"/>
        <v>1999</v>
      </c>
      <c r="O63" s="3" t="str">
        <f t="shared" si="11"/>
        <v>Q3</v>
      </c>
      <c r="P63" s="3">
        <f t="shared" si="11"/>
        <v>9</v>
      </c>
      <c r="Q63" s="3" t="str">
        <f t="shared" si="3"/>
        <v>1999_9</v>
      </c>
      <c r="R63" s="3">
        <f t="shared" si="4"/>
        <v>115795.04750817</v>
      </c>
      <c r="S63" s="3">
        <f t="shared" si="5"/>
        <v>115795.04750817</v>
      </c>
      <c r="T63" s="163">
        <f t="shared" si="13"/>
        <v>131104.61199999999</v>
      </c>
      <c r="U63" s="88"/>
      <c r="V63" s="88"/>
    </row>
    <row r="64" spans="1:22" x14ac:dyDescent="0.2">
      <c r="A64" s="3">
        <f t="shared" si="6"/>
        <v>2007</v>
      </c>
      <c r="B64" s="3" t="str">
        <f t="shared" si="7"/>
        <v>Q2</v>
      </c>
      <c r="C64" s="3" t="str">
        <f t="shared" si="2"/>
        <v>2007_Q2</v>
      </c>
      <c r="D64" s="91">
        <v>128389.402487959</v>
      </c>
      <c r="E64" s="48">
        <v>127458.32953840402</v>
      </c>
      <c r="F64" s="85">
        <v>126733.739479982</v>
      </c>
      <c r="G64" s="151">
        <f t="shared" si="12"/>
        <v>8.0390121222086997E-3</v>
      </c>
      <c r="H64" s="161">
        <v>142624.778505472</v>
      </c>
      <c r="I64" s="160">
        <v>142060.65400000001</v>
      </c>
      <c r="J64" s="160">
        <v>236.34822696748003</v>
      </c>
      <c r="K64" s="160">
        <f t="shared" si="10"/>
        <v>1.1777647241990596E-2</v>
      </c>
      <c r="L64" s="162">
        <v>182.86978612050714</v>
      </c>
      <c r="M64" s="180">
        <f t="shared" si="10"/>
        <v>8.2465881853281964E-3</v>
      </c>
      <c r="N64" s="3">
        <f t="shared" si="8"/>
        <v>1999</v>
      </c>
      <c r="O64" s="3" t="str">
        <f t="shared" ref="O64:P79" si="14">O52</f>
        <v>Q4</v>
      </c>
      <c r="P64" s="3">
        <f t="shared" si="14"/>
        <v>10</v>
      </c>
      <c r="Q64" s="3" t="str">
        <f t="shared" si="3"/>
        <v>1999_10</v>
      </c>
      <c r="R64" s="3">
        <f t="shared" si="4"/>
        <v>117245.774649429</v>
      </c>
      <c r="S64" s="3">
        <f t="shared" si="5"/>
        <v>117245.774649429</v>
      </c>
      <c r="T64" s="163">
        <f t="shared" si="13"/>
        <v>131473.24600000001</v>
      </c>
      <c r="U64" s="88"/>
      <c r="V64" s="88"/>
    </row>
    <row r="65" spans="1:23" x14ac:dyDescent="0.2">
      <c r="A65" s="3">
        <f t="shared" si="6"/>
        <v>2007</v>
      </c>
      <c r="B65" s="3" t="str">
        <f t="shared" si="7"/>
        <v>Q3</v>
      </c>
      <c r="C65" s="3" t="str">
        <f t="shared" si="2"/>
        <v>2007_Q3</v>
      </c>
      <c r="D65" s="91">
        <v>129962.77491206399</v>
      </c>
      <c r="E65" s="48">
        <v>128880.21324305025</v>
      </c>
      <c r="F65" s="85">
        <v>127492.54690845399</v>
      </c>
      <c r="G65" s="151">
        <f t="shared" si="12"/>
        <v>1.4641524394305883E-2</v>
      </c>
      <c r="H65" s="161">
        <v>142965.745503577</v>
      </c>
      <c r="I65" s="160">
        <v>142520.739</v>
      </c>
      <c r="J65" s="160">
        <v>235.79892041127334</v>
      </c>
      <c r="K65" s="160">
        <f t="shared" si="10"/>
        <v>-1.1771222341491194E-3</v>
      </c>
      <c r="L65" s="162">
        <v>184.02588412511227</v>
      </c>
      <c r="M65" s="180">
        <f t="shared" si="10"/>
        <v>1.183714462100216E-2</v>
      </c>
      <c r="N65" s="3">
        <f t="shared" si="8"/>
        <v>1999</v>
      </c>
      <c r="O65" s="3" t="str">
        <f t="shared" si="14"/>
        <v>Q4</v>
      </c>
      <c r="P65" s="3">
        <f t="shared" si="14"/>
        <v>11</v>
      </c>
      <c r="Q65" s="3" t="str">
        <f t="shared" si="3"/>
        <v>1999_11</v>
      </c>
      <c r="R65" s="3">
        <f t="shared" si="4"/>
        <v>117245.774649429</v>
      </c>
      <c r="S65" s="3">
        <f t="shared" si="5"/>
        <v>117245.774649429</v>
      </c>
      <c r="T65" s="163">
        <f t="shared" si="13"/>
        <v>131473.24600000001</v>
      </c>
      <c r="U65" s="88"/>
      <c r="V65" s="88"/>
    </row>
    <row r="66" spans="1:23" x14ac:dyDescent="0.2">
      <c r="A66" s="3">
        <f t="shared" si="6"/>
        <v>2007</v>
      </c>
      <c r="B66" s="3" t="str">
        <f t="shared" si="7"/>
        <v>Q4</v>
      </c>
      <c r="C66" s="3" t="str">
        <f t="shared" si="2"/>
        <v>2007_Q4</v>
      </c>
      <c r="D66" s="91">
        <v>129904.352863912</v>
      </c>
      <c r="E66" s="48">
        <v>129020.83015644009</v>
      </c>
      <c r="F66" s="85">
        <v>127800.245880325</v>
      </c>
      <c r="G66" s="151">
        <f t="shared" si="12"/>
        <v>1.0527240318773501E-2</v>
      </c>
      <c r="H66" s="161">
        <v>144071.569536175</v>
      </c>
      <c r="I66" s="160">
        <v>143272.64000000001</v>
      </c>
      <c r="J66" s="160">
        <v>234.92897720031334</v>
      </c>
      <c r="K66" s="160">
        <f t="shared" si="10"/>
        <v>-9.2761782089053613E-3</v>
      </c>
      <c r="L66" s="162">
        <v>185.18649088027863</v>
      </c>
      <c r="M66" s="180">
        <f t="shared" si="10"/>
        <v>1.5434936385177123E-2</v>
      </c>
      <c r="N66" s="3">
        <f t="shared" si="8"/>
        <v>1999</v>
      </c>
      <c r="O66" s="3" t="str">
        <f t="shared" si="14"/>
        <v>Q4</v>
      </c>
      <c r="P66" s="3">
        <f t="shared" si="14"/>
        <v>12</v>
      </c>
      <c r="Q66" s="3" t="str">
        <f t="shared" si="3"/>
        <v>1999_12</v>
      </c>
      <c r="R66" s="3">
        <f t="shared" si="4"/>
        <v>117245.774649429</v>
      </c>
      <c r="S66" s="3">
        <f t="shared" si="5"/>
        <v>117245.774649429</v>
      </c>
      <c r="T66" s="163">
        <f t="shared" si="13"/>
        <v>131473.24600000001</v>
      </c>
      <c r="U66" s="88"/>
      <c r="V66" s="88"/>
    </row>
    <row r="67" spans="1:23" x14ac:dyDescent="0.2">
      <c r="A67" s="3">
        <f t="shared" si="6"/>
        <v>2008</v>
      </c>
      <c r="B67" s="3" t="str">
        <f t="shared" si="7"/>
        <v>Q1</v>
      </c>
      <c r="C67" s="3" t="str">
        <f t="shared" si="2"/>
        <v>2008_Q1</v>
      </c>
      <c r="D67" s="91">
        <v>129942.961946489</v>
      </c>
      <c r="E67" s="48">
        <v>129015.74199245726</v>
      </c>
      <c r="F67" s="85">
        <v>127721.181925692</v>
      </c>
      <c r="G67" s="151">
        <f t="shared" si="12"/>
        <v>1.2876659806632551E-2</v>
      </c>
      <c r="H67" s="161">
        <v>144423.970030175</v>
      </c>
      <c r="I67" s="160">
        <v>143518.122</v>
      </c>
      <c r="J67" s="160">
        <v>235.33697390016661</v>
      </c>
      <c r="K67" s="160">
        <f t="shared" si="10"/>
        <v>-4.2786573027796537E-3</v>
      </c>
      <c r="L67" s="162">
        <v>186.35163717891061</v>
      </c>
      <c r="M67" s="180">
        <f t="shared" si="10"/>
        <v>1.9040056491940183E-2</v>
      </c>
      <c r="N67" s="3">
        <f t="shared" si="8"/>
        <v>2000</v>
      </c>
      <c r="O67" s="3" t="str">
        <f t="shared" si="14"/>
        <v>Q1</v>
      </c>
      <c r="P67" s="3">
        <f t="shared" si="14"/>
        <v>1</v>
      </c>
      <c r="Q67" s="3" t="str">
        <f t="shared" si="3"/>
        <v>2000_1</v>
      </c>
      <c r="R67" s="3">
        <f t="shared" si="4"/>
        <v>113423.515542373</v>
      </c>
      <c r="S67" s="3">
        <f t="shared" si="5"/>
        <v>113423.515542373</v>
      </c>
      <c r="T67" s="163">
        <f t="shared" si="13"/>
        <v>128780.32</v>
      </c>
      <c r="U67" s="91">
        <f>VLOOKUP($N67&amp;"_"&amp;$O67,$C$19:$I$206,6,0)</f>
        <v>129661.202958465</v>
      </c>
      <c r="V67" s="91">
        <f t="shared" ref="V67:V78" si="15">VLOOKUP($N67&amp;"_"&amp;$O67,$C$19:$L$206,9,0)*1000</f>
        <v>0</v>
      </c>
      <c r="W67" s="91">
        <f t="shared" ref="W67:W78" si="16">VLOOKUP($N67&amp;"_"&amp;$O67,$C$19:$L$206,8,0)*1000</f>
        <v>0</v>
      </c>
    </row>
    <row r="68" spans="1:23" x14ac:dyDescent="0.2">
      <c r="A68" s="3">
        <f t="shared" si="6"/>
        <v>2008</v>
      </c>
      <c r="B68" s="3" t="str">
        <f t="shared" si="7"/>
        <v>Q2</v>
      </c>
      <c r="C68" s="3" t="str">
        <f t="shared" si="2"/>
        <v>2008_Q2</v>
      </c>
      <c r="D68" s="91">
        <v>130794.210639176</v>
      </c>
      <c r="E68" s="48">
        <v>128825.16367726566</v>
      </c>
      <c r="F68" s="85">
        <v>128027.28769108201</v>
      </c>
      <c r="G68" s="151">
        <f t="shared" si="12"/>
        <v>1.0206817982391536E-2</v>
      </c>
      <c r="H68" s="161">
        <v>143096.224361667</v>
      </c>
      <c r="I68" s="160">
        <v>144389.92199999999</v>
      </c>
      <c r="J68" s="160">
        <v>235.56446089453334</v>
      </c>
      <c r="K68" s="160">
        <f t="shared" si="10"/>
        <v>-9.9431972093455556E-4</v>
      </c>
      <c r="L68" s="162">
        <v>187.52135400935521</v>
      </c>
      <c r="M68" s="180">
        <f t="shared" si="10"/>
        <v>1.899444690001606E-2</v>
      </c>
      <c r="N68" s="3">
        <f t="shared" si="8"/>
        <v>2000</v>
      </c>
      <c r="O68" s="3" t="str">
        <f t="shared" si="14"/>
        <v>Q1</v>
      </c>
      <c r="P68" s="3">
        <f t="shared" si="14"/>
        <v>2</v>
      </c>
      <c r="Q68" s="3" t="str">
        <f t="shared" si="3"/>
        <v>2000_2</v>
      </c>
      <c r="R68" s="3">
        <f t="shared" si="4"/>
        <v>113423.515542373</v>
      </c>
      <c r="S68" s="3">
        <f t="shared" si="5"/>
        <v>113423.515542373</v>
      </c>
      <c r="T68" s="163">
        <f t="shared" si="13"/>
        <v>128780.32</v>
      </c>
      <c r="U68" s="91">
        <f t="shared" ref="U68:U131" si="17">VLOOKUP($N68&amp;"_"&amp;$O68,$C$19:$I$206,6,0)</f>
        <v>129661.202958465</v>
      </c>
      <c r="V68" s="91">
        <f t="shared" si="15"/>
        <v>0</v>
      </c>
      <c r="W68" s="91">
        <f t="shared" si="16"/>
        <v>0</v>
      </c>
    </row>
    <row r="69" spans="1:23" x14ac:dyDescent="0.2">
      <c r="A69" s="3">
        <f t="shared" si="6"/>
        <v>2008</v>
      </c>
      <c r="B69" s="3" t="str">
        <f t="shared" si="7"/>
        <v>Q3</v>
      </c>
      <c r="C69" s="3" t="str">
        <f t="shared" si="2"/>
        <v>2008_Q3</v>
      </c>
      <c r="D69" s="91">
        <v>130114.27353578901</v>
      </c>
      <c r="E69" s="48">
        <v>129536.97786522997</v>
      </c>
      <c r="F69" s="85">
        <v>127006.741915509</v>
      </c>
      <c r="G69" s="151">
        <f t="shared" si="12"/>
        <v>-3.8104579814679518E-3</v>
      </c>
      <c r="H69" s="161">
        <v>140744.236071983</v>
      </c>
      <c r="I69" s="160">
        <v>143268.47700000001</v>
      </c>
      <c r="J69" s="160">
        <v>236.11072745479996</v>
      </c>
      <c r="K69" s="160">
        <f t="shared" si="10"/>
        <v>5.0302447512848847E-3</v>
      </c>
      <c r="L69" s="162">
        <v>187.53975496726855</v>
      </c>
      <c r="M69" s="180">
        <f t="shared" si="10"/>
        <v>1.2707536472038372E-2</v>
      </c>
      <c r="N69" s="3">
        <f t="shared" si="8"/>
        <v>2000</v>
      </c>
      <c r="O69" s="3" t="str">
        <f t="shared" si="14"/>
        <v>Q1</v>
      </c>
      <c r="P69" s="3">
        <f t="shared" si="14"/>
        <v>3</v>
      </c>
      <c r="Q69" s="3" t="str">
        <f t="shared" si="3"/>
        <v>2000_3</v>
      </c>
      <c r="R69" s="3">
        <f t="shared" si="4"/>
        <v>113423.515542373</v>
      </c>
      <c r="S69" s="3">
        <f t="shared" si="5"/>
        <v>113423.515542373</v>
      </c>
      <c r="T69" s="163">
        <f t="shared" si="13"/>
        <v>128780.32</v>
      </c>
      <c r="U69" s="91">
        <f t="shared" si="17"/>
        <v>129661.202958465</v>
      </c>
      <c r="V69" s="91">
        <f t="shared" si="15"/>
        <v>0</v>
      </c>
      <c r="W69" s="91">
        <f t="shared" si="16"/>
        <v>0</v>
      </c>
    </row>
    <row r="70" spans="1:23" x14ac:dyDescent="0.2">
      <c r="A70" s="3">
        <f t="shared" si="6"/>
        <v>2008</v>
      </c>
      <c r="B70" s="3" t="str">
        <f t="shared" si="7"/>
        <v>Q4</v>
      </c>
      <c r="C70" s="3" t="str">
        <f t="shared" si="2"/>
        <v>2008_Q4</v>
      </c>
      <c r="D70" s="91">
        <v>129496.50769872</v>
      </c>
      <c r="E70" s="48">
        <v>129969.94247307516</v>
      </c>
      <c r="F70" s="85">
        <v>125126.228664076</v>
      </c>
      <c r="G70" s="151">
        <f t="shared" si="12"/>
        <v>-2.0923412140795183E-2</v>
      </c>
      <c r="H70" s="161">
        <v>138411.050297979</v>
      </c>
      <c r="I70" s="160">
        <v>140115.47899999999</v>
      </c>
      <c r="J70" s="160">
        <v>236.11640012554335</v>
      </c>
      <c r="K70" s="160">
        <f t="shared" si="10"/>
        <v>3.3119582208420706E-3</v>
      </c>
      <c r="L70" s="162">
        <v>187.55820939047518</v>
      </c>
      <c r="M70" s="180">
        <f t="shared" si="10"/>
        <v>6.4747067953376813E-3</v>
      </c>
      <c r="N70" s="3">
        <f t="shared" si="8"/>
        <v>2000</v>
      </c>
      <c r="O70" s="3" t="str">
        <f t="shared" si="14"/>
        <v>Q2</v>
      </c>
      <c r="P70" s="3">
        <f t="shared" si="14"/>
        <v>4</v>
      </c>
      <c r="Q70" s="3" t="str">
        <f t="shared" si="3"/>
        <v>2000_4</v>
      </c>
      <c r="R70" s="3">
        <f t="shared" si="4"/>
        <v>113222.91062273399</v>
      </c>
      <c r="S70" s="3">
        <f t="shared" si="5"/>
        <v>113222.91062273399</v>
      </c>
      <c r="T70" s="163">
        <f t="shared" si="13"/>
        <v>129097.428</v>
      </c>
      <c r="U70" s="91">
        <f t="shared" si="17"/>
        <v>129661.202958465</v>
      </c>
      <c r="V70" s="91">
        <f t="shared" si="15"/>
        <v>0</v>
      </c>
      <c r="W70" s="91">
        <f t="shared" si="16"/>
        <v>0</v>
      </c>
    </row>
    <row r="71" spans="1:23" x14ac:dyDescent="0.2">
      <c r="A71" s="3">
        <f t="shared" si="6"/>
        <v>2009</v>
      </c>
      <c r="B71" s="3" t="str">
        <f t="shared" si="7"/>
        <v>Q1</v>
      </c>
      <c r="C71" s="3" t="str">
        <f t="shared" si="2"/>
        <v>2009_Q1</v>
      </c>
      <c r="D71" s="91">
        <v>129118.074321843</v>
      </c>
      <c r="E71" s="48">
        <v>130071.45493247424</v>
      </c>
      <c r="F71" s="85">
        <v>123875.015737433</v>
      </c>
      <c r="G71" s="151">
        <f t="shared" si="12"/>
        <v>-3.0113769151437153E-2</v>
      </c>
      <c r="H71" s="161">
        <v>138013.63107937001</v>
      </c>
      <c r="I71" s="160">
        <v>138595.45499999999</v>
      </c>
      <c r="J71" s="160">
        <v>237.30235881287672</v>
      </c>
      <c r="K71" s="160">
        <f t="shared" si="10"/>
        <v>7.3775896064451896E-3</v>
      </c>
      <c r="L71" s="162">
        <v>187.57671991771807</v>
      </c>
      <c r="M71" s="180">
        <f t="shared" si="10"/>
        <v>2.9525121901641249E-4</v>
      </c>
      <c r="N71" s="3">
        <f t="shared" si="8"/>
        <v>2000</v>
      </c>
      <c r="O71" s="3" t="str">
        <f t="shared" si="14"/>
        <v>Q2</v>
      </c>
      <c r="P71" s="3">
        <f t="shared" si="14"/>
        <v>5</v>
      </c>
      <c r="Q71" s="3" t="str">
        <f t="shared" si="3"/>
        <v>2000_5</v>
      </c>
      <c r="R71" s="3">
        <f t="shared" si="4"/>
        <v>113222.91062273399</v>
      </c>
      <c r="S71" s="3">
        <f t="shared" si="5"/>
        <v>113222.91062273399</v>
      </c>
      <c r="T71" s="163">
        <f t="shared" si="13"/>
        <v>129097.428</v>
      </c>
      <c r="U71" s="91">
        <f t="shared" si="17"/>
        <v>129661.202958465</v>
      </c>
      <c r="V71" s="91">
        <f t="shared" si="15"/>
        <v>0</v>
      </c>
      <c r="W71" s="91">
        <f t="shared" si="16"/>
        <v>0</v>
      </c>
    </row>
    <row r="72" spans="1:23" x14ac:dyDescent="0.2">
      <c r="A72" s="3">
        <f t="shared" si="6"/>
        <v>2009</v>
      </c>
      <c r="B72" s="3" t="str">
        <f t="shared" si="7"/>
        <v>Q2</v>
      </c>
      <c r="C72" s="3" t="str">
        <f t="shared" si="2"/>
        <v>2009_Q2</v>
      </c>
      <c r="D72" s="91">
        <v>129323.71316566299</v>
      </c>
      <c r="E72" s="48">
        <v>130916.65039196446</v>
      </c>
      <c r="F72" s="85">
        <v>123689.413063207</v>
      </c>
      <c r="G72" s="151">
        <f t="shared" si="12"/>
        <v>-3.3882422303141313E-2</v>
      </c>
      <c r="H72" s="161">
        <v>138404.60625141999</v>
      </c>
      <c r="I72" s="160">
        <v>139005.40599999999</v>
      </c>
      <c r="J72" s="160">
        <v>239.33123903361667</v>
      </c>
      <c r="K72" s="160">
        <f t="shared" si="10"/>
        <v>1.3639835908909381E-2</v>
      </c>
      <c r="L72" s="162">
        <v>187.59528913989342</v>
      </c>
      <c r="M72" s="180">
        <f t="shared" si="10"/>
        <v>2.9611946882712736E-4</v>
      </c>
      <c r="N72" s="3">
        <f t="shared" si="8"/>
        <v>2000</v>
      </c>
      <c r="O72" s="3" t="str">
        <f t="shared" si="14"/>
        <v>Q2</v>
      </c>
      <c r="P72" s="3">
        <f t="shared" si="14"/>
        <v>6</v>
      </c>
      <c r="Q72" s="3" t="str">
        <f t="shared" si="3"/>
        <v>2000_6</v>
      </c>
      <c r="R72" s="3">
        <f t="shared" si="4"/>
        <v>113222.91062273399</v>
      </c>
      <c r="S72" s="3">
        <f t="shared" si="5"/>
        <v>113222.91062273399</v>
      </c>
      <c r="T72" s="163">
        <f t="shared" si="13"/>
        <v>129097.428</v>
      </c>
      <c r="U72" s="91">
        <f t="shared" si="17"/>
        <v>129661.202958465</v>
      </c>
      <c r="V72" s="91">
        <f t="shared" si="15"/>
        <v>0</v>
      </c>
      <c r="W72" s="91">
        <f t="shared" si="16"/>
        <v>0</v>
      </c>
    </row>
    <row r="73" spans="1:23" x14ac:dyDescent="0.2">
      <c r="A73" s="3">
        <f t="shared" si="6"/>
        <v>2009</v>
      </c>
      <c r="B73" s="3" t="str">
        <f t="shared" si="7"/>
        <v>Q3</v>
      </c>
      <c r="C73" s="3" t="str">
        <f t="shared" si="2"/>
        <v>2009_Q3</v>
      </c>
      <c r="D73" s="91">
        <v>129493.69057109499</v>
      </c>
      <c r="E73" s="48">
        <v>131867.79847559889</v>
      </c>
      <c r="F73" s="85">
        <v>124147.344984212</v>
      </c>
      <c r="G73" s="151">
        <f t="shared" si="12"/>
        <v>-2.25137413035853E-2</v>
      </c>
      <c r="H73" s="161">
        <v>140000.43777652399</v>
      </c>
      <c r="I73" s="160">
        <v>140466.08199999999</v>
      </c>
      <c r="J73" s="160">
        <v>240.44289992067004</v>
      </c>
      <c r="K73" s="160">
        <f t="shared" si="10"/>
        <v>1.8323588674172164E-2</v>
      </c>
      <c r="L73" s="162">
        <v>188.41138949603098</v>
      </c>
      <c r="M73" s="180">
        <f t="shared" si="10"/>
        <v>4.5488816955996381E-3</v>
      </c>
      <c r="N73" s="3">
        <f t="shared" si="8"/>
        <v>2000</v>
      </c>
      <c r="O73" s="3" t="str">
        <f t="shared" si="14"/>
        <v>Q3</v>
      </c>
      <c r="P73" s="3">
        <f t="shared" si="14"/>
        <v>7</v>
      </c>
      <c r="Q73" s="3" t="str">
        <f t="shared" si="3"/>
        <v>2000_7</v>
      </c>
      <c r="R73" s="3">
        <f t="shared" si="4"/>
        <v>111148.252592365</v>
      </c>
      <c r="S73" s="3">
        <f t="shared" si="5"/>
        <v>111148.252592365</v>
      </c>
      <c r="T73" s="163">
        <f t="shared" si="13"/>
        <v>127621.33199999999</v>
      </c>
      <c r="U73" s="91">
        <f t="shared" si="17"/>
        <v>127816.132463423</v>
      </c>
      <c r="V73" s="91">
        <f t="shared" si="15"/>
        <v>0</v>
      </c>
      <c r="W73" s="91">
        <f t="shared" si="16"/>
        <v>0</v>
      </c>
    </row>
    <row r="74" spans="1:23" x14ac:dyDescent="0.2">
      <c r="A74" s="3">
        <f t="shared" si="6"/>
        <v>2009</v>
      </c>
      <c r="B74" s="3" t="str">
        <f t="shared" si="7"/>
        <v>Q4</v>
      </c>
      <c r="C74" s="3" t="str">
        <f t="shared" si="2"/>
        <v>2009_Q4</v>
      </c>
      <c r="D74" s="91">
        <v>129944.468671269</v>
      </c>
      <c r="E74" s="48">
        <v>132711.77705356738</v>
      </c>
      <c r="F74" s="85">
        <v>125063.67884062399</v>
      </c>
      <c r="G74" s="151">
        <f t="shared" si="12"/>
        <v>-4.9989378022363695E-4</v>
      </c>
      <c r="H74" s="161">
        <v>141046.19050835801</v>
      </c>
      <c r="I74" s="160">
        <v>142217.057</v>
      </c>
      <c r="J74" s="160">
        <v>240.13618139207335</v>
      </c>
      <c r="K74" s="160">
        <f t="shared" si="10"/>
        <v>1.1941822211009923E-2</v>
      </c>
      <c r="L74" s="162">
        <v>189.27634482506238</v>
      </c>
      <c r="M74" s="180">
        <f t="shared" si="10"/>
        <v>9.0609586738155112E-3</v>
      </c>
      <c r="N74" s="3">
        <f t="shared" si="8"/>
        <v>2000</v>
      </c>
      <c r="O74" s="3" t="str">
        <f t="shared" si="14"/>
        <v>Q3</v>
      </c>
      <c r="P74" s="3">
        <f t="shared" si="14"/>
        <v>8</v>
      </c>
      <c r="Q74" s="3" t="str">
        <f t="shared" si="3"/>
        <v>2000_8</v>
      </c>
      <c r="R74" s="3">
        <f t="shared" si="4"/>
        <v>111148.252592365</v>
      </c>
      <c r="S74" s="3">
        <f t="shared" si="5"/>
        <v>111148.252592365</v>
      </c>
      <c r="T74" s="163">
        <f t="shared" si="13"/>
        <v>127621.33199999999</v>
      </c>
      <c r="U74" s="91">
        <f t="shared" si="17"/>
        <v>127816.132463423</v>
      </c>
      <c r="V74" s="91">
        <f t="shared" si="15"/>
        <v>0</v>
      </c>
      <c r="W74" s="91">
        <f t="shared" si="16"/>
        <v>0</v>
      </c>
    </row>
    <row r="75" spans="1:23" x14ac:dyDescent="0.2">
      <c r="A75" s="3">
        <f t="shared" si="6"/>
        <v>2010</v>
      </c>
      <c r="B75" s="3" t="str">
        <f t="shared" si="7"/>
        <v>Q1</v>
      </c>
      <c r="C75" s="3" t="str">
        <f t="shared" si="2"/>
        <v>2010_Q1</v>
      </c>
      <c r="D75" s="91">
        <v>130533.97132953801</v>
      </c>
      <c r="E75" s="48">
        <v>133637.27522031736</v>
      </c>
      <c r="F75" s="85">
        <v>125913.914300278</v>
      </c>
      <c r="G75" s="151">
        <f t="shared" si="12"/>
        <v>1.6459320313360726E-2</v>
      </c>
      <c r="H75" s="161">
        <v>141284.88707880699</v>
      </c>
      <c r="I75" s="160">
        <v>142631.55799999999</v>
      </c>
      <c r="J75" s="160">
        <v>240.61669996786335</v>
      </c>
      <c r="K75" s="160">
        <f t="shared" si="10"/>
        <v>5.3710536887585647E-3</v>
      </c>
      <c r="L75" s="162">
        <v>190.14199999999997</v>
      </c>
      <c r="M75" s="180">
        <f t="shared" si="10"/>
        <v>1.357555870290228E-2</v>
      </c>
      <c r="N75" s="3">
        <f t="shared" si="8"/>
        <v>2000</v>
      </c>
      <c r="O75" s="3" t="str">
        <f t="shared" si="14"/>
        <v>Q3</v>
      </c>
      <c r="P75" s="3">
        <f t="shared" si="14"/>
        <v>9</v>
      </c>
      <c r="Q75" s="3" t="str">
        <f t="shared" si="3"/>
        <v>2000_9</v>
      </c>
      <c r="R75" s="3">
        <f t="shared" si="4"/>
        <v>111148.252592365</v>
      </c>
      <c r="S75" s="3">
        <f t="shared" si="5"/>
        <v>111148.252592365</v>
      </c>
      <c r="T75" s="163">
        <f t="shared" si="13"/>
        <v>127621.33199999999</v>
      </c>
      <c r="U75" s="91">
        <f t="shared" si="17"/>
        <v>127816.132463423</v>
      </c>
      <c r="V75" s="91">
        <f t="shared" si="15"/>
        <v>0</v>
      </c>
      <c r="W75" s="91">
        <f t="shared" si="16"/>
        <v>0</v>
      </c>
    </row>
    <row r="76" spans="1:23" x14ac:dyDescent="0.2">
      <c r="A76" s="3">
        <f t="shared" si="6"/>
        <v>2010</v>
      </c>
      <c r="B76" s="3" t="str">
        <f t="shared" si="7"/>
        <v>Q2</v>
      </c>
      <c r="C76" s="3" t="str">
        <f t="shared" si="2"/>
        <v>2010_Q2</v>
      </c>
      <c r="D76" s="91">
        <v>131302.08432405299</v>
      </c>
      <c r="E76" s="48">
        <v>134574.91390477403</v>
      </c>
      <c r="F76" s="85">
        <v>127160.68656368701</v>
      </c>
      <c r="G76" s="151">
        <f t="shared" si="12"/>
        <v>2.8064435059661275E-2</v>
      </c>
      <c r="H76" s="161">
        <v>141969.55263079001</v>
      </c>
      <c r="I76" s="160">
        <v>144245.22200000001</v>
      </c>
      <c r="J76" s="160">
        <v>240.33386859300336</v>
      </c>
      <c r="K76" s="160">
        <f t="shared" si="10"/>
        <v>-4.5346037542659534E-4</v>
      </c>
      <c r="L76" s="162">
        <v>190.89110006624765</v>
      </c>
      <c r="M76" s="180">
        <f t="shared" si="10"/>
        <v>1.3161150060245763E-2</v>
      </c>
      <c r="N76" s="3">
        <f t="shared" si="8"/>
        <v>2000</v>
      </c>
      <c r="O76" s="3" t="str">
        <f t="shared" si="14"/>
        <v>Q4</v>
      </c>
      <c r="P76" s="3">
        <f t="shared" si="14"/>
        <v>10</v>
      </c>
      <c r="Q76" s="3" t="str">
        <f t="shared" si="3"/>
        <v>2000_10</v>
      </c>
      <c r="R76" s="3">
        <f t="shared" si="4"/>
        <v>109805.32124252801</v>
      </c>
      <c r="S76" s="3">
        <f t="shared" si="5"/>
        <v>109805.32124252801</v>
      </c>
      <c r="T76" s="163">
        <f t="shared" si="13"/>
        <v>127756.92</v>
      </c>
      <c r="U76" s="91">
        <f t="shared" si="17"/>
        <v>126645.77120765</v>
      </c>
      <c r="V76" s="91">
        <f t="shared" si="15"/>
        <v>0</v>
      </c>
      <c r="W76" s="91">
        <f t="shared" si="16"/>
        <v>0</v>
      </c>
    </row>
    <row r="77" spans="1:23" x14ac:dyDescent="0.2">
      <c r="A77" s="3">
        <f t="shared" si="6"/>
        <v>2010</v>
      </c>
      <c r="B77" s="3" t="str">
        <f t="shared" si="7"/>
        <v>Q3</v>
      </c>
      <c r="C77" s="3" t="str">
        <f t="shared" si="2"/>
        <v>2010_Q3</v>
      </c>
      <c r="D77" s="91">
        <v>132103.24930924701</v>
      </c>
      <c r="E77" s="48">
        <v>135576.27311305312</v>
      </c>
      <c r="F77" s="85">
        <v>127875.507340589</v>
      </c>
      <c r="G77" s="151">
        <f t="shared" si="12"/>
        <v>3.0030141658294207E-2</v>
      </c>
      <c r="H77" s="161">
        <v>142755.214625419</v>
      </c>
      <c r="I77" s="160">
        <v>145122.557</v>
      </c>
      <c r="J77" s="160">
        <v>242.75767962118999</v>
      </c>
      <c r="K77" s="160">
        <f t="shared" si="10"/>
        <v>1.0916714898686841E-2</v>
      </c>
      <c r="L77" s="162">
        <v>191.45784508915403</v>
      </c>
      <c r="M77" s="180">
        <f t="shared" si="10"/>
        <v>1.1525477555623276E-2</v>
      </c>
      <c r="N77" s="3">
        <f t="shared" si="8"/>
        <v>2000</v>
      </c>
      <c r="O77" s="3" t="str">
        <f t="shared" si="14"/>
        <v>Q4</v>
      </c>
      <c r="P77" s="3">
        <f t="shared" si="14"/>
        <v>11</v>
      </c>
      <c r="Q77" s="3" t="str">
        <f t="shared" si="3"/>
        <v>2000_11</v>
      </c>
      <c r="R77" s="3">
        <f t="shared" si="4"/>
        <v>109805.32124252801</v>
      </c>
      <c r="S77" s="3">
        <f t="shared" si="5"/>
        <v>109805.32124252801</v>
      </c>
      <c r="T77" s="163">
        <f t="shared" si="13"/>
        <v>127756.92</v>
      </c>
      <c r="U77" s="91">
        <f t="shared" si="17"/>
        <v>126645.77120765</v>
      </c>
      <c r="V77" s="91">
        <f t="shared" si="15"/>
        <v>0</v>
      </c>
      <c r="W77" s="91">
        <f t="shared" si="16"/>
        <v>0</v>
      </c>
    </row>
    <row r="78" spans="1:23" x14ac:dyDescent="0.2">
      <c r="A78" s="3">
        <f t="shared" si="6"/>
        <v>2010</v>
      </c>
      <c r="B78" s="3" t="str">
        <f t="shared" si="7"/>
        <v>Q4</v>
      </c>
      <c r="C78" s="3" t="str">
        <f t="shared" si="2"/>
        <v>2010_Q4</v>
      </c>
      <c r="D78" s="91">
        <v>132701.81508882801</v>
      </c>
      <c r="E78" s="48">
        <v>136490.48112196225</v>
      </c>
      <c r="F78" s="85">
        <v>128642.18374193201</v>
      </c>
      <c r="G78" s="151">
        <f t="shared" si="12"/>
        <v>2.8613462633450215E-2</v>
      </c>
      <c r="H78" s="161">
        <v>143446.39368558399</v>
      </c>
      <c r="I78" s="160">
        <v>146448.663</v>
      </c>
      <c r="J78" s="160">
        <v>244.32999050831</v>
      </c>
      <c r="K78" s="160">
        <f t="shared" si="10"/>
        <v>1.543238911074174E-2</v>
      </c>
      <c r="L78" s="162">
        <v>191.98538163428276</v>
      </c>
      <c r="M78" s="180">
        <f t="shared" si="10"/>
        <v>9.6947630417414388E-3</v>
      </c>
      <c r="N78" s="3">
        <f t="shared" si="8"/>
        <v>2000</v>
      </c>
      <c r="O78" s="3" t="str">
        <f t="shared" si="14"/>
        <v>Q4</v>
      </c>
      <c r="P78" s="3">
        <f t="shared" si="14"/>
        <v>12</v>
      </c>
      <c r="Q78" s="3" t="str">
        <f t="shared" si="3"/>
        <v>2000_12</v>
      </c>
      <c r="R78" s="3">
        <f t="shared" si="4"/>
        <v>109805.32124252801</v>
      </c>
      <c r="S78" s="3">
        <f t="shared" si="5"/>
        <v>109805.32124252801</v>
      </c>
      <c r="T78" s="163">
        <f t="shared" si="13"/>
        <v>127756.92</v>
      </c>
      <c r="U78" s="91">
        <f t="shared" si="17"/>
        <v>126645.77120765</v>
      </c>
      <c r="V78" s="91">
        <f t="shared" si="15"/>
        <v>0</v>
      </c>
      <c r="W78" s="91">
        <f t="shared" si="16"/>
        <v>0</v>
      </c>
    </row>
    <row r="79" spans="1:23" x14ac:dyDescent="0.2">
      <c r="A79" s="3">
        <f t="shared" si="6"/>
        <v>2011</v>
      </c>
      <c r="B79" s="3" t="str">
        <f t="shared" si="7"/>
        <v>Q1</v>
      </c>
      <c r="C79" s="3" t="str">
        <f t="shared" si="2"/>
        <v>2011_Q1</v>
      </c>
      <c r="D79" s="91">
        <v>133488.421329098</v>
      </c>
      <c r="E79" s="48">
        <v>137563.04273990658</v>
      </c>
      <c r="F79" s="85">
        <v>129449.863278944</v>
      </c>
      <c r="G79" s="151">
        <f t="shared" si="12"/>
        <v>2.8082273498650112E-2</v>
      </c>
      <c r="H79" s="161">
        <v>144065.54681416301</v>
      </c>
      <c r="I79" s="160">
        <v>146466.86900000001</v>
      </c>
      <c r="J79" s="160">
        <v>245.31242151326336</v>
      </c>
      <c r="K79" s="160">
        <f t="shared" si="10"/>
        <v>2.0715153254953877E-2</v>
      </c>
      <c r="L79" s="162">
        <v>192.75935518268545</v>
      </c>
      <c r="M79" s="180">
        <f t="shared" si="10"/>
        <v>9.787020535737101E-3</v>
      </c>
      <c r="N79" s="3">
        <f t="shared" si="8"/>
        <v>2001</v>
      </c>
      <c r="O79" s="3" t="str">
        <f t="shared" si="14"/>
        <v>Q1</v>
      </c>
      <c r="P79" s="3">
        <f t="shared" si="14"/>
        <v>1</v>
      </c>
      <c r="Q79" s="3" t="str">
        <f t="shared" si="3"/>
        <v>2001_1</v>
      </c>
      <c r="R79" s="3">
        <f t="shared" si="4"/>
        <v>112209.85438024301</v>
      </c>
      <c r="S79" s="3">
        <f t="shared" si="5"/>
        <v>112209.85438024301</v>
      </c>
      <c r="T79" s="163">
        <f t="shared" si="13"/>
        <v>127799.58199999999</v>
      </c>
      <c r="U79" s="91">
        <f t="shared" si="17"/>
        <v>128897.837344577</v>
      </c>
      <c r="V79" s="91">
        <f>VLOOKUP($N79&amp;"_"&amp;$O79,$C$19:$L$206,8,0)*1000</f>
        <v>229364.06569888676</v>
      </c>
      <c r="W79" s="91">
        <f t="shared" ref="W79:W87" si="18">VLOOKUP($N79&amp;"_"&amp;$O79,$C$19:$L$206,10,0)*1000</f>
        <v>165685.33944790592</v>
      </c>
    </row>
    <row r="80" spans="1:23" x14ac:dyDescent="0.2">
      <c r="A80" s="3">
        <f t="shared" si="6"/>
        <v>2011</v>
      </c>
      <c r="B80" s="3" t="str">
        <f t="shared" si="7"/>
        <v>Q2</v>
      </c>
      <c r="C80" s="3" t="str">
        <f t="shared" si="2"/>
        <v>2011_Q2</v>
      </c>
      <c r="D80" s="91">
        <v>134372.22016463699</v>
      </c>
      <c r="E80" s="48">
        <v>138638.91628821852</v>
      </c>
      <c r="F80" s="85">
        <v>130033.041760633</v>
      </c>
      <c r="G80" s="151">
        <f t="shared" si="12"/>
        <v>2.2588390127222358E-2</v>
      </c>
      <c r="H80" s="161">
        <v>145178.88352461401</v>
      </c>
      <c r="I80" s="160">
        <v>146958.065</v>
      </c>
      <c r="J80" s="160">
        <v>244.28489497728</v>
      </c>
      <c r="K80" s="160">
        <f t="shared" si="10"/>
        <v>6.2911103717631089E-3</v>
      </c>
      <c r="L80" s="162">
        <v>193.43325458929698</v>
      </c>
      <c r="M80" s="180">
        <f t="shared" si="10"/>
        <v>1.0317725550619716E-2</v>
      </c>
      <c r="N80" s="3">
        <f t="shared" si="8"/>
        <v>2001</v>
      </c>
      <c r="O80" s="3" t="str">
        <f t="shared" ref="O80:P95" si="19">O68</f>
        <v>Q1</v>
      </c>
      <c r="P80" s="3">
        <f t="shared" si="19"/>
        <v>2</v>
      </c>
      <c r="Q80" s="3" t="str">
        <f t="shared" si="3"/>
        <v>2001_2</v>
      </c>
      <c r="R80" s="3">
        <f t="shared" si="4"/>
        <v>112209.85438024301</v>
      </c>
      <c r="S80" s="3">
        <f t="shared" si="5"/>
        <v>112209.85438024301</v>
      </c>
      <c r="T80" s="163">
        <f t="shared" si="13"/>
        <v>127799.58199999999</v>
      </c>
      <c r="U80" s="91">
        <f t="shared" si="17"/>
        <v>128897.837344577</v>
      </c>
      <c r="V80" s="91">
        <f t="shared" ref="V80:V143" si="20">VLOOKUP($N80&amp;"_"&amp;$O80,$C$19:$L$206,8,0)*1000</f>
        <v>229364.06569888676</v>
      </c>
      <c r="W80" s="91">
        <f t="shared" si="18"/>
        <v>165685.33944790592</v>
      </c>
    </row>
    <row r="81" spans="1:23" x14ac:dyDescent="0.2">
      <c r="A81" s="3">
        <f t="shared" si="6"/>
        <v>2011</v>
      </c>
      <c r="B81" s="3" t="str">
        <f t="shared" si="7"/>
        <v>Q3</v>
      </c>
      <c r="C81" s="3" t="str">
        <f t="shared" si="2"/>
        <v>2011_Q3</v>
      </c>
      <c r="D81" s="91">
        <v>135285.296986067</v>
      </c>
      <c r="E81" s="48">
        <v>139783.76804796574</v>
      </c>
      <c r="F81" s="85">
        <v>131005.90128705899</v>
      </c>
      <c r="G81" s="151">
        <f t="shared" si="12"/>
        <v>2.4480011939521651E-2</v>
      </c>
      <c r="H81" s="161">
        <v>146389.14712834201</v>
      </c>
      <c r="I81" s="160">
        <v>147217.79699999999</v>
      </c>
      <c r="J81" s="160">
        <v>244.74546448467666</v>
      </c>
      <c r="K81" s="160">
        <f t="shared" si="10"/>
        <v>1.7004624585883477E-3</v>
      </c>
      <c r="L81" s="162">
        <v>194.14146740503747</v>
      </c>
      <c r="M81" s="180">
        <f t="shared" si="10"/>
        <v>1.1230468447133601E-2</v>
      </c>
      <c r="N81" s="3">
        <f t="shared" si="8"/>
        <v>2001</v>
      </c>
      <c r="O81" s="3" t="str">
        <f t="shared" si="19"/>
        <v>Q1</v>
      </c>
      <c r="P81" s="3">
        <f t="shared" si="19"/>
        <v>3</v>
      </c>
      <c r="Q81" s="3" t="str">
        <f t="shared" si="3"/>
        <v>2001_3</v>
      </c>
      <c r="R81" s="3">
        <f t="shared" si="4"/>
        <v>112209.85438024301</v>
      </c>
      <c r="S81" s="3">
        <f t="shared" si="5"/>
        <v>112209.85438024301</v>
      </c>
      <c r="T81" s="163">
        <f t="shared" si="13"/>
        <v>127799.58199999999</v>
      </c>
      <c r="U81" s="91">
        <f t="shared" si="17"/>
        <v>128897.837344577</v>
      </c>
      <c r="V81" s="91">
        <f t="shared" si="20"/>
        <v>229364.06569888676</v>
      </c>
      <c r="W81" s="91">
        <f t="shared" si="18"/>
        <v>165685.33944790592</v>
      </c>
    </row>
    <row r="82" spans="1:23" x14ac:dyDescent="0.2">
      <c r="A82" s="3">
        <f t="shared" si="6"/>
        <v>2011</v>
      </c>
      <c r="B82" s="3" t="str">
        <f t="shared" si="7"/>
        <v>Q4</v>
      </c>
      <c r="C82" s="3" t="str">
        <f t="shared" si="2"/>
        <v>2011_Q4</v>
      </c>
      <c r="D82" s="91">
        <v>136117.323074599</v>
      </c>
      <c r="E82" s="48">
        <v>140712.79670455912</v>
      </c>
      <c r="F82" s="85">
        <v>131847.55042453</v>
      </c>
      <c r="G82" s="151">
        <f t="shared" si="12"/>
        <v>2.4916917525500404E-2</v>
      </c>
      <c r="H82" s="161">
        <v>147190.60616027101</v>
      </c>
      <c r="I82" s="160">
        <v>148312.38500000001</v>
      </c>
      <c r="J82" s="160">
        <v>244.45110963492328</v>
      </c>
      <c r="K82" s="160">
        <f t="shared" si="10"/>
        <v>-3.5110813917488271E-3</v>
      </c>
      <c r="L82" s="162">
        <v>194.55233379326765</v>
      </c>
      <c r="M82" s="180">
        <f t="shared" si="10"/>
        <v>9.301642500738394E-3</v>
      </c>
      <c r="N82" s="3">
        <f t="shared" si="8"/>
        <v>2001</v>
      </c>
      <c r="O82" s="3" t="str">
        <f t="shared" si="19"/>
        <v>Q2</v>
      </c>
      <c r="P82" s="3">
        <f t="shared" si="19"/>
        <v>4</v>
      </c>
      <c r="Q82" s="3" t="str">
        <f t="shared" si="3"/>
        <v>2001_4</v>
      </c>
      <c r="R82" s="3">
        <f t="shared" si="4"/>
        <v>112410.39919618799</v>
      </c>
      <c r="S82" s="3">
        <f t="shared" si="5"/>
        <v>112410.39919618799</v>
      </c>
      <c r="T82" s="163">
        <f t="shared" si="13"/>
        <v>128518.863</v>
      </c>
      <c r="U82" s="91">
        <f t="shared" si="17"/>
        <v>128239.44814869</v>
      </c>
      <c r="V82" s="91">
        <f t="shared" si="20"/>
        <v>228143.32209585668</v>
      </c>
      <c r="W82" s="91">
        <f t="shared" si="18"/>
        <v>166203.57323761377</v>
      </c>
    </row>
    <row r="83" spans="1:23" x14ac:dyDescent="0.2">
      <c r="A83" s="3">
        <f t="shared" si="6"/>
        <v>2012</v>
      </c>
      <c r="B83" s="3" t="str">
        <f t="shared" si="7"/>
        <v>Q1</v>
      </c>
      <c r="C83" s="3" t="str">
        <f t="shared" si="2"/>
        <v>2012_Q1</v>
      </c>
      <c r="D83" s="91">
        <v>137021.55125200201</v>
      </c>
      <c r="E83" s="48">
        <v>141669.89808009352</v>
      </c>
      <c r="F83" s="85">
        <v>132738.69099144801</v>
      </c>
      <c r="G83" s="151">
        <f t="shared" si="12"/>
        <v>2.5406189154615788E-2</v>
      </c>
      <c r="H83" s="161">
        <v>147865.23933175701</v>
      </c>
      <c r="I83" s="160">
        <v>149249.728</v>
      </c>
      <c r="J83" s="160">
        <v>238.94492399531609</v>
      </c>
      <c r="K83" s="160">
        <f t="shared" si="10"/>
        <v>-2.1859603650322135E-2</v>
      </c>
      <c r="L83" s="162">
        <v>195.37846230379378</v>
      </c>
      <c r="M83" s="180">
        <f t="shared" si="10"/>
        <v>1.0056221814738642E-2</v>
      </c>
      <c r="N83" s="3">
        <f t="shared" si="8"/>
        <v>2001</v>
      </c>
      <c r="O83" s="3" t="str">
        <f t="shared" si="19"/>
        <v>Q2</v>
      </c>
      <c r="P83" s="3">
        <f t="shared" si="19"/>
        <v>5</v>
      </c>
      <c r="Q83" s="3" t="str">
        <f t="shared" si="3"/>
        <v>2001_5</v>
      </c>
      <c r="R83" s="3">
        <f t="shared" si="4"/>
        <v>112410.39919618799</v>
      </c>
      <c r="S83" s="3">
        <f t="shared" si="5"/>
        <v>112410.39919618799</v>
      </c>
      <c r="T83" s="163">
        <f t="shared" si="13"/>
        <v>128518.863</v>
      </c>
      <c r="U83" s="91">
        <f t="shared" si="17"/>
        <v>128239.44814869</v>
      </c>
      <c r="V83" s="91">
        <f t="shared" si="20"/>
        <v>228143.32209585668</v>
      </c>
      <c r="W83" s="91">
        <f t="shared" si="18"/>
        <v>166203.57323761377</v>
      </c>
    </row>
    <row r="84" spans="1:23" x14ac:dyDescent="0.2">
      <c r="A84" s="3">
        <f t="shared" si="6"/>
        <v>2012</v>
      </c>
      <c r="B84" s="3" t="str">
        <f t="shared" si="7"/>
        <v>Q2</v>
      </c>
      <c r="C84" s="3" t="str">
        <f t="shared" ref="C84:C147" si="21">A84&amp;"_"&amp;B84</f>
        <v>2012_Q2</v>
      </c>
      <c r="D84" s="91">
        <v>137946.9521385</v>
      </c>
      <c r="E84" s="48">
        <v>142528.27564661091</v>
      </c>
      <c r="F84" s="85">
        <v>133612.691436694</v>
      </c>
      <c r="G84" s="151">
        <f t="shared" si="12"/>
        <v>2.7528769823369048E-2</v>
      </c>
      <c r="H84" s="161">
        <v>148622.47117217799</v>
      </c>
      <c r="I84" s="160">
        <v>150071.78599999999</v>
      </c>
      <c r="J84" s="160">
        <v>239.37827529641879</v>
      </c>
      <c r="K84" s="160">
        <f t="shared" si="10"/>
        <v>-2.1929677837171591E-2</v>
      </c>
      <c r="L84" s="162">
        <v>196.18062128262963</v>
      </c>
      <c r="M84" s="180">
        <f t="shared" si="10"/>
        <v>1.0503443209985974E-2</v>
      </c>
      <c r="N84" s="3">
        <f t="shared" si="8"/>
        <v>2001</v>
      </c>
      <c r="O84" s="3" t="str">
        <f t="shared" si="19"/>
        <v>Q2</v>
      </c>
      <c r="P84" s="3">
        <f t="shared" si="19"/>
        <v>6</v>
      </c>
      <c r="Q84" s="3" t="str">
        <f t="shared" ref="Q84:Q147" si="22">N84&amp;"_"&amp;P84</f>
        <v>2001_6</v>
      </c>
      <c r="R84" s="3">
        <f t="shared" ref="R84:R147" si="23">VLOOKUP(N84&amp;"_"&amp;O84,$C$19:$D$190,2,0)</f>
        <v>112410.39919618799</v>
      </c>
      <c r="S84" s="3">
        <f t="shared" ref="S84:S147" si="24">VLOOKUP($N84&amp;"_"&amp;$O84,$C$19:$E$190,3,0)</f>
        <v>112410.39919618799</v>
      </c>
      <c r="T84" s="163">
        <f t="shared" si="13"/>
        <v>128518.863</v>
      </c>
      <c r="U84" s="91">
        <f t="shared" si="17"/>
        <v>128239.44814869</v>
      </c>
      <c r="V84" s="91">
        <f t="shared" si="20"/>
        <v>228143.32209585668</v>
      </c>
      <c r="W84" s="91">
        <f t="shared" si="18"/>
        <v>166203.57323761377</v>
      </c>
    </row>
    <row r="85" spans="1:23" x14ac:dyDescent="0.2">
      <c r="A85" s="3">
        <f t="shared" si="6"/>
        <v>2012</v>
      </c>
      <c r="B85" s="3" t="str">
        <f t="shared" si="7"/>
        <v>Q3</v>
      </c>
      <c r="C85" s="3" t="str">
        <f t="shared" si="21"/>
        <v>2012_Q3</v>
      </c>
      <c r="D85" s="91">
        <v>138802.281515713</v>
      </c>
      <c r="E85" s="48">
        <v>143326.148407261</v>
      </c>
      <c r="F85" s="85">
        <v>134530.75136995199</v>
      </c>
      <c r="G85" s="151">
        <f t="shared" si="12"/>
        <v>2.6906040478049675E-2</v>
      </c>
      <c r="H85" s="161">
        <v>149807.41596334099</v>
      </c>
      <c r="I85" s="160">
        <v>150659.77799999999</v>
      </c>
      <c r="J85" s="160">
        <v>240.07166504224878</v>
      </c>
      <c r="K85" s="160">
        <f t="shared" si="10"/>
        <v>-1.7915421203098636E-2</v>
      </c>
      <c r="L85" s="162">
        <v>196.94389068923556</v>
      </c>
      <c r="M85" s="180">
        <f t="shared" si="10"/>
        <v>1.2292614790780032E-2</v>
      </c>
      <c r="N85" s="3">
        <f t="shared" si="8"/>
        <v>2001</v>
      </c>
      <c r="O85" s="3" t="str">
        <f t="shared" si="19"/>
        <v>Q3</v>
      </c>
      <c r="P85" s="3">
        <f t="shared" si="19"/>
        <v>7</v>
      </c>
      <c r="Q85" s="3" t="str">
        <f t="shared" si="22"/>
        <v>2001_7</v>
      </c>
      <c r="R85" s="3">
        <f t="shared" si="23"/>
        <v>111872.80066365001</v>
      </c>
      <c r="S85" s="3">
        <f t="shared" si="24"/>
        <v>111872.80066365001</v>
      </c>
      <c r="T85" s="163">
        <f t="shared" si="13"/>
        <v>128412.039</v>
      </c>
      <c r="U85" s="91">
        <f t="shared" si="17"/>
        <v>128387.62036645701</v>
      </c>
      <c r="V85" s="91">
        <f t="shared" si="20"/>
        <v>225578.27238585663</v>
      </c>
      <c r="W85" s="91">
        <f t="shared" si="18"/>
        <v>166631.84522510698</v>
      </c>
    </row>
    <row r="86" spans="1:23" x14ac:dyDescent="0.2">
      <c r="A86" s="3">
        <f t="shared" si="6"/>
        <v>2012</v>
      </c>
      <c r="B86" s="3" t="str">
        <f t="shared" si="7"/>
        <v>Q4</v>
      </c>
      <c r="C86" s="3" t="str">
        <f t="shared" si="21"/>
        <v>2012_Q4</v>
      </c>
      <c r="D86" s="91">
        <v>139466.647425553</v>
      </c>
      <c r="E86" s="48">
        <v>144037.1815119581</v>
      </c>
      <c r="F86" s="85">
        <v>135506.524141095</v>
      </c>
      <c r="G86" s="151">
        <f t="shared" si="12"/>
        <v>2.7751548699870732E-2</v>
      </c>
      <c r="H86" s="161">
        <v>150596.37268512801</v>
      </c>
      <c r="I86" s="160">
        <v>151578.016</v>
      </c>
      <c r="J86" s="160">
        <v>240.53876294517852</v>
      </c>
      <c r="K86" s="160">
        <f t="shared" si="10"/>
        <v>6.6703193489630053E-3</v>
      </c>
      <c r="L86" s="162">
        <v>197.70094899465502</v>
      </c>
      <c r="M86" s="180">
        <f t="shared" si="10"/>
        <v>1.1887117256814239E-2</v>
      </c>
      <c r="N86" s="3">
        <f t="shared" si="8"/>
        <v>2001</v>
      </c>
      <c r="O86" s="3" t="str">
        <f t="shared" si="19"/>
        <v>Q3</v>
      </c>
      <c r="P86" s="3">
        <f t="shared" si="19"/>
        <v>8</v>
      </c>
      <c r="Q86" s="3" t="str">
        <f t="shared" si="22"/>
        <v>2001_8</v>
      </c>
      <c r="R86" s="3">
        <f t="shared" si="23"/>
        <v>111872.80066365001</v>
      </c>
      <c r="S86" s="3">
        <f t="shared" si="24"/>
        <v>111872.80066365001</v>
      </c>
      <c r="T86" s="163">
        <f t="shared" si="13"/>
        <v>128412.039</v>
      </c>
      <c r="U86" s="91">
        <f t="shared" si="17"/>
        <v>128387.62036645701</v>
      </c>
      <c r="V86" s="91">
        <f t="shared" si="20"/>
        <v>225578.27238585663</v>
      </c>
      <c r="W86" s="91">
        <f t="shared" si="18"/>
        <v>166631.84522510698</v>
      </c>
    </row>
    <row r="87" spans="1:23" x14ac:dyDescent="0.2">
      <c r="A87" s="3">
        <f t="shared" si="6"/>
        <v>2013</v>
      </c>
      <c r="B87" s="3" t="str">
        <f t="shared" si="7"/>
        <v>Q1</v>
      </c>
      <c r="C87" s="3" t="str">
        <f t="shared" si="21"/>
        <v>2013_Q1</v>
      </c>
      <c r="D87" s="91">
        <v>140178.599521934</v>
      </c>
      <c r="E87" s="48">
        <v>144904.08349499857</v>
      </c>
      <c r="F87" s="85">
        <v>136312.48807210501</v>
      </c>
      <c r="G87" s="151">
        <f t="shared" si="12"/>
        <v>2.6923552236079118E-2</v>
      </c>
      <c r="H87" s="161">
        <v>151683.534214699</v>
      </c>
      <c r="I87" s="160">
        <v>152552.81200000001</v>
      </c>
      <c r="J87" s="160">
        <v>241.12437603480458</v>
      </c>
      <c r="K87" s="160">
        <f t="shared" si="10"/>
        <v>7.2943158113392137E-3</v>
      </c>
      <c r="L87" s="162">
        <v>198.44242369307116</v>
      </c>
      <c r="M87" s="180">
        <f t="shared" si="10"/>
        <v>1.1529183645427654E-2</v>
      </c>
      <c r="N87" s="3">
        <f t="shared" si="8"/>
        <v>2001</v>
      </c>
      <c r="O87" s="3" t="str">
        <f t="shared" si="19"/>
        <v>Q3</v>
      </c>
      <c r="P87" s="3">
        <f t="shared" si="19"/>
        <v>9</v>
      </c>
      <c r="Q87" s="3" t="str">
        <f t="shared" si="22"/>
        <v>2001_9</v>
      </c>
      <c r="R87" s="3">
        <f t="shared" si="23"/>
        <v>111872.80066365001</v>
      </c>
      <c r="S87" s="3">
        <f t="shared" si="24"/>
        <v>111872.80066365001</v>
      </c>
      <c r="T87" s="163">
        <f t="shared" si="13"/>
        <v>128412.039</v>
      </c>
      <c r="U87" s="91">
        <f t="shared" si="17"/>
        <v>128387.62036645701</v>
      </c>
      <c r="V87" s="91">
        <f t="shared" si="20"/>
        <v>225578.27238585663</v>
      </c>
      <c r="W87" s="91">
        <f t="shared" si="18"/>
        <v>166631.84522510698</v>
      </c>
    </row>
    <row r="88" spans="1:23" x14ac:dyDescent="0.2">
      <c r="A88" s="3">
        <f t="shared" ref="A88:A151" si="25">A84+1</f>
        <v>2013</v>
      </c>
      <c r="B88" s="3" t="str">
        <f t="shared" ref="B88:B151" si="26">B84</f>
        <v>Q2</v>
      </c>
      <c r="C88" s="3" t="str">
        <f t="shared" si="21"/>
        <v>2013_Q2</v>
      </c>
      <c r="D88" s="91">
        <v>140875.23006360501</v>
      </c>
      <c r="E88" s="48">
        <v>145733.04517996704</v>
      </c>
      <c r="F88" s="85">
        <v>137050.260316186</v>
      </c>
      <c r="G88" s="151">
        <f t="shared" si="12"/>
        <v>2.5727861945814778E-2</v>
      </c>
      <c r="H88" s="161">
        <v>152814.767065019</v>
      </c>
      <c r="I88" s="160">
        <v>153465.65299999999</v>
      </c>
      <c r="J88" s="160">
        <v>241.68229884841872</v>
      </c>
      <c r="K88" s="160">
        <f t="shared" si="10"/>
        <v>6.7089708645395874E-3</v>
      </c>
      <c r="L88" s="162">
        <v>199.20694960387618</v>
      </c>
      <c r="M88" s="180">
        <f t="shared" si="10"/>
        <v>1.1490881523263718E-2</v>
      </c>
      <c r="N88" s="3">
        <f t="shared" si="8"/>
        <v>2001</v>
      </c>
      <c r="O88" s="3" t="str">
        <f t="shared" si="19"/>
        <v>Q4</v>
      </c>
      <c r="P88" s="3">
        <f t="shared" si="19"/>
        <v>10</v>
      </c>
      <c r="Q88" s="3" t="str">
        <f t="shared" si="22"/>
        <v>2001_10</v>
      </c>
      <c r="R88" s="3">
        <f t="shared" si="23"/>
        <v>112170.94575992</v>
      </c>
      <c r="S88" s="3">
        <f t="shared" si="24"/>
        <v>112170.94575992</v>
      </c>
      <c r="T88" s="163">
        <f t="shared" si="13"/>
        <v>129157.516</v>
      </c>
      <c r="U88" s="91">
        <f t="shared" si="17"/>
        <v>130602.88868910501</v>
      </c>
      <c r="V88" s="91">
        <f t="shared" si="20"/>
        <v>224318.07668270665</v>
      </c>
      <c r="W88" s="91">
        <f>VLOOKUP($N88&amp;"_"&amp;$O88,$C$19:$L$206,10,0)*1000</f>
        <v>167060.32756862463</v>
      </c>
    </row>
    <row r="89" spans="1:23" x14ac:dyDescent="0.2">
      <c r="A89" s="3">
        <f t="shared" si="25"/>
        <v>2013</v>
      </c>
      <c r="B89" s="3" t="str">
        <f t="shared" si="26"/>
        <v>Q3</v>
      </c>
      <c r="C89" s="3" t="str">
        <f t="shared" si="21"/>
        <v>2013_Q3</v>
      </c>
      <c r="D89" s="91">
        <v>141681.235768385</v>
      </c>
      <c r="E89" s="48">
        <v>146554.41394002704</v>
      </c>
      <c r="F89" s="85">
        <v>137830.579164664</v>
      </c>
      <c r="G89" s="151">
        <f t="shared" si="12"/>
        <v>2.4528427598220048E-2</v>
      </c>
      <c r="H89" s="161">
        <v>153778.83527204601</v>
      </c>
      <c r="I89" s="160">
        <v>154463.682</v>
      </c>
      <c r="J89" s="160">
        <v>242.10479344806885</v>
      </c>
      <c r="K89" s="160">
        <f t="shared" si="10"/>
        <v>6.5105120011248463E-3</v>
      </c>
      <c r="L89" s="162">
        <v>199.93939189608315</v>
      </c>
      <c r="M89" s="180">
        <f t="shared" si="10"/>
        <v>1.1322368014979212E-2</v>
      </c>
      <c r="N89" s="3">
        <f t="shared" si="8"/>
        <v>2001</v>
      </c>
      <c r="O89" s="3" t="str">
        <f t="shared" si="19"/>
        <v>Q4</v>
      </c>
      <c r="P89" s="3">
        <f t="shared" si="19"/>
        <v>11</v>
      </c>
      <c r="Q89" s="3" t="str">
        <f t="shared" si="22"/>
        <v>2001_11</v>
      </c>
      <c r="R89" s="3">
        <f t="shared" si="23"/>
        <v>112170.94575992</v>
      </c>
      <c r="S89" s="3">
        <f t="shared" si="24"/>
        <v>112170.94575992</v>
      </c>
      <c r="T89" s="163">
        <f t="shared" si="13"/>
        <v>129157.516</v>
      </c>
      <c r="U89" s="91">
        <f t="shared" si="17"/>
        <v>130602.88868910501</v>
      </c>
      <c r="V89" s="91">
        <f t="shared" si="20"/>
        <v>224318.07668270665</v>
      </c>
      <c r="W89" s="91">
        <f t="shared" ref="W89:W152" si="27">VLOOKUP($N89&amp;"_"&amp;$O89,$C$19:$L$206,10,0)*1000</f>
        <v>167060.32756862463</v>
      </c>
    </row>
    <row r="90" spans="1:23" x14ac:dyDescent="0.2">
      <c r="A90" s="3">
        <f t="shared" si="25"/>
        <v>2013</v>
      </c>
      <c r="B90" s="3" t="str">
        <f t="shared" si="26"/>
        <v>Q4</v>
      </c>
      <c r="C90" s="3" t="str">
        <f t="shared" si="21"/>
        <v>2013_Q4</v>
      </c>
      <c r="D90" s="91">
        <v>142408.24859305299</v>
      </c>
      <c r="E90" s="48">
        <v>147265.7140903828</v>
      </c>
      <c r="F90" s="85">
        <v>138519.711512546</v>
      </c>
      <c r="G90" s="151">
        <f t="shared" si="12"/>
        <v>2.2236474520691996E-2</v>
      </c>
      <c r="H90" s="161">
        <v>154832.47688543599</v>
      </c>
      <c r="I90" s="160">
        <v>155626.736</v>
      </c>
      <c r="J90" s="160">
        <v>242.37250863280809</v>
      </c>
      <c r="K90" s="160">
        <f t="shared" si="10"/>
        <v>5.1763020335338084E-3</v>
      </c>
      <c r="L90" s="162">
        <v>200.69140236797656</v>
      </c>
      <c r="M90" s="180">
        <f t="shared" si="10"/>
        <v>1.1333154640279286E-2</v>
      </c>
      <c r="N90" s="3">
        <f t="shared" si="8"/>
        <v>2001</v>
      </c>
      <c r="O90" s="3" t="str">
        <f t="shared" si="19"/>
        <v>Q4</v>
      </c>
      <c r="P90" s="3">
        <f t="shared" si="19"/>
        <v>12</v>
      </c>
      <c r="Q90" s="3" t="str">
        <f t="shared" si="22"/>
        <v>2001_12</v>
      </c>
      <c r="R90" s="3">
        <f t="shared" si="23"/>
        <v>112170.94575992</v>
      </c>
      <c r="S90" s="3">
        <f t="shared" si="24"/>
        <v>112170.94575992</v>
      </c>
      <c r="T90" s="163">
        <f t="shared" si="13"/>
        <v>129157.516</v>
      </c>
      <c r="U90" s="91">
        <f t="shared" si="17"/>
        <v>130602.88868910501</v>
      </c>
      <c r="V90" s="91">
        <f t="shared" si="20"/>
        <v>224318.07668270665</v>
      </c>
      <c r="W90" s="91">
        <f t="shared" si="27"/>
        <v>167060.32756862463</v>
      </c>
    </row>
    <row r="91" spans="1:23" x14ac:dyDescent="0.2">
      <c r="A91" s="3">
        <f t="shared" si="25"/>
        <v>2014</v>
      </c>
      <c r="B91" s="3" t="str">
        <f t="shared" si="26"/>
        <v>Q1</v>
      </c>
      <c r="C91" s="3" t="str">
        <f t="shared" si="21"/>
        <v>2014_Q1</v>
      </c>
      <c r="D91" s="91">
        <v>143306.76445339099</v>
      </c>
      <c r="E91" s="48">
        <v>148156.10322954191</v>
      </c>
      <c r="F91" s="85">
        <v>139404.34512838299</v>
      </c>
      <c r="G91" s="151">
        <f t="shared" si="12"/>
        <v>2.2682126194061514E-2</v>
      </c>
      <c r="H91" s="161">
        <v>156047.687483029</v>
      </c>
      <c r="I91" s="160">
        <v>156828.85</v>
      </c>
      <c r="J91" s="160">
        <v>242.89653773196616</v>
      </c>
      <c r="K91" s="160">
        <f t="shared" si="10"/>
        <v>5.024111775389084E-3</v>
      </c>
      <c r="L91" s="162">
        <v>201.39231512725823</v>
      </c>
      <c r="M91" s="180">
        <f t="shared" si="10"/>
        <v>1.0970327730672302E-2</v>
      </c>
      <c r="N91" s="3">
        <f t="shared" si="8"/>
        <v>2002</v>
      </c>
      <c r="O91" s="3" t="str">
        <f t="shared" si="19"/>
        <v>Q1</v>
      </c>
      <c r="P91" s="3">
        <f t="shared" si="19"/>
        <v>1</v>
      </c>
      <c r="Q91" s="3" t="str">
        <f t="shared" si="22"/>
        <v>2002_1</v>
      </c>
      <c r="R91" s="3">
        <f t="shared" si="23"/>
        <v>114095.282556893</v>
      </c>
      <c r="S91" s="3">
        <f t="shared" si="24"/>
        <v>114095.282556893</v>
      </c>
      <c r="T91" s="163">
        <f t="shared" si="13"/>
        <v>131032.91800000001</v>
      </c>
      <c r="U91" s="91">
        <f t="shared" si="17"/>
        <v>131560.20684968901</v>
      </c>
      <c r="V91" s="91">
        <f t="shared" si="20"/>
        <v>224617.71805914334</v>
      </c>
      <c r="W91" s="91">
        <f t="shared" si="27"/>
        <v>167489.02177903126</v>
      </c>
    </row>
    <row r="92" spans="1:23" x14ac:dyDescent="0.2">
      <c r="A92" s="3">
        <f t="shared" si="25"/>
        <v>2014</v>
      </c>
      <c r="B92" s="3" t="str">
        <f t="shared" si="26"/>
        <v>Q2</v>
      </c>
      <c r="C92" s="3" t="str">
        <f t="shared" si="21"/>
        <v>2014_Q2</v>
      </c>
      <c r="D92" s="91">
        <v>144222.40993599099</v>
      </c>
      <c r="E92" s="48">
        <v>149001.94105910111</v>
      </c>
      <c r="F92" s="85">
        <v>140223.46296906</v>
      </c>
      <c r="G92" s="151">
        <f t="shared" si="12"/>
        <v>2.3153568957498871E-2</v>
      </c>
      <c r="H92" s="161">
        <v>157069.87567975401</v>
      </c>
      <c r="I92" s="160">
        <v>158257.26500000001</v>
      </c>
      <c r="J92" s="160">
        <v>243.35443769744361</v>
      </c>
      <c r="K92" s="160">
        <f t="shared" si="10"/>
        <v>5.1615840875236518E-3</v>
      </c>
      <c r="L92" s="162">
        <v>202.12576908737182</v>
      </c>
      <c r="M92" s="180">
        <f t="shared" si="10"/>
        <v>1.0935199765061965E-2</v>
      </c>
      <c r="N92" s="3">
        <f t="shared" si="8"/>
        <v>2002</v>
      </c>
      <c r="O92" s="3" t="str">
        <f t="shared" si="19"/>
        <v>Q1</v>
      </c>
      <c r="P92" s="3">
        <f t="shared" si="19"/>
        <v>2</v>
      </c>
      <c r="Q92" s="3" t="str">
        <f t="shared" si="22"/>
        <v>2002_2</v>
      </c>
      <c r="R92" s="3">
        <f t="shared" si="23"/>
        <v>114095.282556893</v>
      </c>
      <c r="S92" s="3">
        <f t="shared" si="24"/>
        <v>114095.282556893</v>
      </c>
      <c r="T92" s="163">
        <f t="shared" si="13"/>
        <v>131032.91800000001</v>
      </c>
      <c r="U92" s="91">
        <f t="shared" si="17"/>
        <v>131560.20684968901</v>
      </c>
      <c r="V92" s="91">
        <f t="shared" si="20"/>
        <v>224617.71805914334</v>
      </c>
      <c r="W92" s="91">
        <f t="shared" si="27"/>
        <v>167489.02177903126</v>
      </c>
    </row>
    <row r="93" spans="1:23" x14ac:dyDescent="0.2">
      <c r="A93" s="3">
        <f t="shared" si="25"/>
        <v>2014</v>
      </c>
      <c r="B93" s="3" t="str">
        <f t="shared" si="26"/>
        <v>Q3</v>
      </c>
      <c r="C93" s="3" t="str">
        <f t="shared" si="21"/>
        <v>2014_Q3</v>
      </c>
      <c r="D93" s="91">
        <v>145094.561347423</v>
      </c>
      <c r="E93" s="48">
        <v>149821.28988262525</v>
      </c>
      <c r="F93" s="85">
        <v>140989.267887177</v>
      </c>
      <c r="G93" s="151">
        <f t="shared" si="12"/>
        <v>2.2917183847420253E-2</v>
      </c>
      <c r="H93" s="161">
        <v>158001.24303835101</v>
      </c>
      <c r="I93" s="160">
        <v>159497.85</v>
      </c>
      <c r="J93" s="160">
        <v>244.01326395742925</v>
      </c>
      <c r="K93" s="160">
        <f t="shared" si="10"/>
        <v>6.7695603510333768E-3</v>
      </c>
      <c r="L93" s="162">
        <v>202.93552995047699</v>
      </c>
      <c r="M93" s="180">
        <f t="shared" si="10"/>
        <v>1.118198166947737E-2</v>
      </c>
      <c r="N93" s="3">
        <f t="shared" si="8"/>
        <v>2002</v>
      </c>
      <c r="O93" s="3" t="str">
        <f t="shared" si="19"/>
        <v>Q1</v>
      </c>
      <c r="P93" s="3">
        <f t="shared" si="19"/>
        <v>3</v>
      </c>
      <c r="Q93" s="3" t="str">
        <f t="shared" si="22"/>
        <v>2002_3</v>
      </c>
      <c r="R93" s="3">
        <f t="shared" si="23"/>
        <v>114095.282556893</v>
      </c>
      <c r="S93" s="3">
        <f t="shared" si="24"/>
        <v>114095.282556893</v>
      </c>
      <c r="T93" s="163">
        <f t="shared" si="13"/>
        <v>131032.91800000001</v>
      </c>
      <c r="U93" s="91">
        <f t="shared" si="17"/>
        <v>131560.20684968901</v>
      </c>
      <c r="V93" s="91">
        <f t="shared" si="20"/>
        <v>224617.71805914334</v>
      </c>
      <c r="W93" s="91">
        <f t="shared" si="27"/>
        <v>167489.02177903126</v>
      </c>
    </row>
    <row r="94" spans="1:23" x14ac:dyDescent="0.2">
      <c r="A94" s="3">
        <f t="shared" si="25"/>
        <v>2014</v>
      </c>
      <c r="B94" s="3" t="str">
        <f t="shared" si="26"/>
        <v>Q4</v>
      </c>
      <c r="C94" s="3" t="str">
        <f t="shared" si="21"/>
        <v>2014_Q4</v>
      </c>
      <c r="D94" s="91">
        <v>145627.96009404201</v>
      </c>
      <c r="E94" s="48">
        <v>150559.26348731283</v>
      </c>
      <c r="F94" s="85">
        <v>141743.99689568701</v>
      </c>
      <c r="G94" s="151">
        <f t="shared" si="12"/>
        <v>2.3276726091427058E-2</v>
      </c>
      <c r="H94" s="161">
        <v>159100.74229886901</v>
      </c>
      <c r="I94" s="160">
        <v>160703.052</v>
      </c>
      <c r="J94" s="160">
        <v>244.75200721739697</v>
      </c>
      <c r="K94" s="160">
        <f t="shared" si="10"/>
        <v>7.6389293266843072E-3</v>
      </c>
      <c r="L94" s="162">
        <v>203.70879705763846</v>
      </c>
      <c r="M94" s="180">
        <f t="shared" si="10"/>
        <v>1.1502335274891085E-2</v>
      </c>
      <c r="N94" s="3">
        <f t="shared" si="8"/>
        <v>2002</v>
      </c>
      <c r="O94" s="3" t="str">
        <f t="shared" si="19"/>
        <v>Q2</v>
      </c>
      <c r="P94" s="3">
        <f t="shared" si="19"/>
        <v>4</v>
      </c>
      <c r="Q94" s="3" t="str">
        <f t="shared" si="22"/>
        <v>2002_4</v>
      </c>
      <c r="R94" s="3">
        <f t="shared" si="23"/>
        <v>115101.948846404</v>
      </c>
      <c r="S94" s="3">
        <f t="shared" si="24"/>
        <v>115101.948846404</v>
      </c>
      <c r="T94" s="163">
        <f t="shared" si="13"/>
        <v>131655.041</v>
      </c>
      <c r="U94" s="91">
        <f t="shared" si="17"/>
        <v>132480.237851004</v>
      </c>
      <c r="V94" s="91">
        <f t="shared" si="20"/>
        <v>224051.55205761333</v>
      </c>
      <c r="W94" s="91">
        <f t="shared" si="27"/>
        <v>167917.92936266182</v>
      </c>
    </row>
    <row r="95" spans="1:23" x14ac:dyDescent="0.2">
      <c r="A95" s="3">
        <f t="shared" si="25"/>
        <v>2015</v>
      </c>
      <c r="B95" s="3" t="str">
        <f t="shared" si="26"/>
        <v>Q1</v>
      </c>
      <c r="C95" s="3" t="str">
        <f t="shared" si="21"/>
        <v>2015_Q1</v>
      </c>
      <c r="D95" s="91">
        <v>146604.579108829</v>
      </c>
      <c r="E95" s="48">
        <v>151502.39314728809</v>
      </c>
      <c r="F95" s="85">
        <v>142700.50699705401</v>
      </c>
      <c r="G95" s="151">
        <f t="shared" si="12"/>
        <v>2.3644613556596417E-2</v>
      </c>
      <c r="H95" s="161">
        <v>160249.17277933101</v>
      </c>
      <c r="I95" s="160">
        <v>161986.82199999999</v>
      </c>
      <c r="J95" s="160">
        <v>245.47330064632129</v>
      </c>
      <c r="K95" s="160">
        <f t="shared" si="10"/>
        <v>8.7069008024911465E-3</v>
      </c>
      <c r="L95" s="162">
        <v>204.36590309443105</v>
      </c>
      <c r="M95" s="180">
        <f t="shared" si="10"/>
        <v>1.1082871902844182E-2</v>
      </c>
      <c r="N95" s="3">
        <f t="shared" si="8"/>
        <v>2002</v>
      </c>
      <c r="O95" s="3" t="str">
        <f t="shared" si="19"/>
        <v>Q2</v>
      </c>
      <c r="P95" s="3">
        <f t="shared" si="19"/>
        <v>5</v>
      </c>
      <c r="Q95" s="3" t="str">
        <f t="shared" si="22"/>
        <v>2002_5</v>
      </c>
      <c r="R95" s="3">
        <f t="shared" si="23"/>
        <v>115101.948846404</v>
      </c>
      <c r="S95" s="3">
        <f t="shared" si="24"/>
        <v>115101.948846404</v>
      </c>
      <c r="T95" s="163">
        <f t="shared" si="13"/>
        <v>131655.041</v>
      </c>
      <c r="U95" s="91">
        <f t="shared" si="17"/>
        <v>132480.237851004</v>
      </c>
      <c r="V95" s="91">
        <f t="shared" si="20"/>
        <v>224051.55205761333</v>
      </c>
      <c r="W95" s="91">
        <f t="shared" si="27"/>
        <v>167917.92936266182</v>
      </c>
    </row>
    <row r="96" spans="1:23" x14ac:dyDescent="0.2">
      <c r="A96" s="3">
        <f t="shared" si="25"/>
        <v>2015</v>
      </c>
      <c r="B96" s="3" t="str">
        <f t="shared" si="26"/>
        <v>Q2</v>
      </c>
      <c r="C96" s="3" t="str">
        <f t="shared" si="21"/>
        <v>2015_Q2</v>
      </c>
      <c r="D96" s="91">
        <v>147600.42225076101</v>
      </c>
      <c r="E96" s="48">
        <v>152387.12522953548</v>
      </c>
      <c r="F96" s="85">
        <v>143708.91823286001</v>
      </c>
      <c r="G96" s="151">
        <f t="shared" si="12"/>
        <v>2.4856434080287038E-2</v>
      </c>
      <c r="H96" s="161">
        <v>161315.15226166401</v>
      </c>
      <c r="I96" s="160">
        <v>163218.94699999999</v>
      </c>
      <c r="J96" s="160">
        <v>245.85000883860877</v>
      </c>
      <c r="K96" s="160">
        <f t="shared" si="10"/>
        <v>7.5272337716034698E-3</v>
      </c>
      <c r="L96" s="162">
        <v>205.10696362097787</v>
      </c>
      <c r="M96" s="180">
        <f t="shared" si="10"/>
        <v>1.0700115800475141E-2</v>
      </c>
      <c r="N96" s="3">
        <f t="shared" ref="N96:N159" si="28">N84+1</f>
        <v>2002</v>
      </c>
      <c r="O96" s="3" t="str">
        <f t="shared" ref="O96:P111" si="29">O84</f>
        <v>Q2</v>
      </c>
      <c r="P96" s="3">
        <f t="shared" si="29"/>
        <v>6</v>
      </c>
      <c r="Q96" s="3" t="str">
        <f t="shared" si="22"/>
        <v>2002_6</v>
      </c>
      <c r="R96" s="3">
        <f t="shared" si="23"/>
        <v>115101.948846404</v>
      </c>
      <c r="S96" s="3">
        <f t="shared" si="24"/>
        <v>115101.948846404</v>
      </c>
      <c r="T96" s="163">
        <f t="shared" si="13"/>
        <v>131655.041</v>
      </c>
      <c r="U96" s="91">
        <f t="shared" si="17"/>
        <v>132480.237851004</v>
      </c>
      <c r="V96" s="91">
        <f t="shared" si="20"/>
        <v>224051.55205761333</v>
      </c>
      <c r="W96" s="91">
        <f t="shared" si="27"/>
        <v>167917.92936266182</v>
      </c>
    </row>
    <row r="97" spans="1:23" x14ac:dyDescent="0.2">
      <c r="A97" s="3">
        <f t="shared" si="25"/>
        <v>2015</v>
      </c>
      <c r="B97" s="3" t="str">
        <f t="shared" si="26"/>
        <v>Q3</v>
      </c>
      <c r="C97" s="3" t="str">
        <f t="shared" si="21"/>
        <v>2015_Q3</v>
      </c>
      <c r="D97" s="91">
        <v>148582.53072664599</v>
      </c>
      <c r="E97" s="48">
        <v>153251.3376885383</v>
      </c>
      <c r="F97" s="85">
        <v>144706.20621738301</v>
      </c>
      <c r="G97" s="151">
        <f t="shared" si="12"/>
        <v>2.6363271374530317E-2</v>
      </c>
      <c r="H97" s="161">
        <v>162270.08320538499</v>
      </c>
      <c r="I97" s="160">
        <v>164488.82800000001</v>
      </c>
      <c r="J97" s="160">
        <v>246.43068633843544</v>
      </c>
      <c r="K97" s="160">
        <f t="shared" si="10"/>
        <v>6.858693990392517E-3</v>
      </c>
      <c r="L97" s="162">
        <v>205.83351376368449</v>
      </c>
      <c r="M97" s="180">
        <f t="shared" si="10"/>
        <v>1.0430166672894536E-2</v>
      </c>
      <c r="N97" s="3">
        <f t="shared" si="28"/>
        <v>2002</v>
      </c>
      <c r="O97" s="3" t="str">
        <f t="shared" si="29"/>
        <v>Q3</v>
      </c>
      <c r="P97" s="3">
        <f t="shared" si="29"/>
        <v>7</v>
      </c>
      <c r="Q97" s="3" t="str">
        <f t="shared" si="22"/>
        <v>2002_7</v>
      </c>
      <c r="R97" s="3">
        <f t="shared" si="23"/>
        <v>116164.98415027501</v>
      </c>
      <c r="S97" s="3">
        <f t="shared" si="24"/>
        <v>116164.98415027501</v>
      </c>
      <c r="T97" s="163">
        <f t="shared" si="13"/>
        <v>132356.834</v>
      </c>
      <c r="U97" s="91">
        <f t="shared" si="17"/>
        <v>132768.66661020101</v>
      </c>
      <c r="V97" s="91">
        <f t="shared" si="20"/>
        <v>225143.59240796001</v>
      </c>
      <c r="W97" s="91">
        <f t="shared" si="27"/>
        <v>168573.44067912802</v>
      </c>
    </row>
    <row r="98" spans="1:23" x14ac:dyDescent="0.2">
      <c r="A98" s="3">
        <f t="shared" si="25"/>
        <v>2015</v>
      </c>
      <c r="B98" s="3" t="str">
        <f t="shared" si="26"/>
        <v>Q4</v>
      </c>
      <c r="C98" s="3" t="str">
        <f t="shared" si="21"/>
        <v>2015_Q4</v>
      </c>
      <c r="D98" s="91">
        <v>149421.44167789901</v>
      </c>
      <c r="E98" s="48">
        <v>154041.63696150982</v>
      </c>
      <c r="F98" s="85">
        <v>145580.70939792099</v>
      </c>
      <c r="G98" s="151">
        <f t="shared" si="12"/>
        <v>2.7067901189900212E-2</v>
      </c>
      <c r="H98" s="161">
        <v>163324.89730923899</v>
      </c>
      <c r="I98" s="160">
        <v>165590.04300000001</v>
      </c>
      <c r="J98" s="160">
        <v>246.92905437333269</v>
      </c>
      <c r="K98" s="160">
        <f t="shared" si="10"/>
        <v>5.9303953757026129E-3</v>
      </c>
      <c r="L98" s="162">
        <v>206.48804760643233</v>
      </c>
      <c r="M98" s="180">
        <f t="shared" si="10"/>
        <v>1.0384043912749608E-2</v>
      </c>
      <c r="N98" s="3">
        <f t="shared" si="28"/>
        <v>2002</v>
      </c>
      <c r="O98" s="3" t="str">
        <f t="shared" si="29"/>
        <v>Q3</v>
      </c>
      <c r="P98" s="3">
        <f t="shared" si="29"/>
        <v>8</v>
      </c>
      <c r="Q98" s="3" t="str">
        <f t="shared" si="22"/>
        <v>2002_8</v>
      </c>
      <c r="R98" s="3">
        <f t="shared" si="23"/>
        <v>116164.98415027501</v>
      </c>
      <c r="S98" s="3">
        <f t="shared" si="24"/>
        <v>116164.98415027501</v>
      </c>
      <c r="T98" s="163">
        <f t="shared" si="13"/>
        <v>132356.834</v>
      </c>
      <c r="U98" s="91">
        <f t="shared" si="17"/>
        <v>132768.66661020101</v>
      </c>
      <c r="V98" s="91">
        <f t="shared" si="20"/>
        <v>225143.59240796001</v>
      </c>
      <c r="W98" s="91">
        <f t="shared" si="27"/>
        <v>168573.44067912802</v>
      </c>
    </row>
    <row r="99" spans="1:23" x14ac:dyDescent="0.2">
      <c r="A99" s="3">
        <f t="shared" si="25"/>
        <v>2016</v>
      </c>
      <c r="B99" s="3" t="str">
        <f t="shared" si="26"/>
        <v>Q1</v>
      </c>
      <c r="C99" s="3" t="str">
        <f t="shared" si="21"/>
        <v>2016_Q1</v>
      </c>
      <c r="D99" s="91">
        <v>150339.79990697099</v>
      </c>
      <c r="E99" s="48">
        <v>155013.13313328233</v>
      </c>
      <c r="F99" s="85">
        <v>146552.543846118</v>
      </c>
      <c r="G99" s="151">
        <f t="shared" si="12"/>
        <v>2.6993855383733889E-2</v>
      </c>
      <c r="H99" s="161">
        <v>164365.25804916801</v>
      </c>
      <c r="I99" s="160">
        <v>166662.65599999999</v>
      </c>
      <c r="J99" s="160">
        <v>247.07433569562909</v>
      </c>
      <c r="K99" s="160">
        <f t="shared" si="10"/>
        <v>4.9799748342658212E-3</v>
      </c>
      <c r="L99" s="162">
        <v>207.1526006442169</v>
      </c>
      <c r="M99" s="180">
        <f t="shared" si="10"/>
        <v>9.9735132690044193E-3</v>
      </c>
      <c r="N99" s="3">
        <f t="shared" si="28"/>
        <v>2002</v>
      </c>
      <c r="O99" s="3" t="str">
        <f t="shared" si="29"/>
        <v>Q3</v>
      </c>
      <c r="P99" s="3">
        <f t="shared" si="29"/>
        <v>9</v>
      </c>
      <c r="Q99" s="3" t="str">
        <f t="shared" si="22"/>
        <v>2002_9</v>
      </c>
      <c r="R99" s="3">
        <f t="shared" si="23"/>
        <v>116164.98415027501</v>
      </c>
      <c r="S99" s="3">
        <f t="shared" si="24"/>
        <v>116164.98415027501</v>
      </c>
      <c r="T99" s="163">
        <f t="shared" si="13"/>
        <v>132356.834</v>
      </c>
      <c r="U99" s="91">
        <f t="shared" si="17"/>
        <v>132768.66661020101</v>
      </c>
      <c r="V99" s="91">
        <f t="shared" si="20"/>
        <v>225143.59240796001</v>
      </c>
      <c r="W99" s="91">
        <f t="shared" si="27"/>
        <v>168573.44067912802</v>
      </c>
    </row>
    <row r="100" spans="1:23" x14ac:dyDescent="0.2">
      <c r="A100" s="3">
        <f t="shared" si="25"/>
        <v>2016</v>
      </c>
      <c r="B100" s="3" t="str">
        <f t="shared" si="26"/>
        <v>Q2</v>
      </c>
      <c r="C100" s="3" t="str">
        <f t="shared" si="21"/>
        <v>2016_Q2</v>
      </c>
      <c r="D100" s="91">
        <v>151282.21026257399</v>
      </c>
      <c r="E100" s="48">
        <v>155868.05717374221</v>
      </c>
      <c r="F100" s="85">
        <v>147446.58281356</v>
      </c>
      <c r="G100" s="151">
        <f t="shared" si="12"/>
        <v>2.6008577801995836E-2</v>
      </c>
      <c r="H100" s="161">
        <v>165264.87068477401</v>
      </c>
      <c r="I100" s="160">
        <v>167639.69500000001</v>
      </c>
      <c r="J100" s="160">
        <v>247.45764380486435</v>
      </c>
      <c r="K100" s="160">
        <f t="shared" si="10"/>
        <v>4.1673278668652447E-3</v>
      </c>
      <c r="L100" s="162">
        <v>207.72137988555522</v>
      </c>
      <c r="M100" s="180">
        <f t="shared" si="10"/>
        <v>9.1718111756968757E-3</v>
      </c>
      <c r="N100" s="3">
        <f t="shared" si="28"/>
        <v>2002</v>
      </c>
      <c r="O100" s="3" t="str">
        <f t="shared" si="29"/>
        <v>Q4</v>
      </c>
      <c r="P100" s="3">
        <f t="shared" si="29"/>
        <v>10</v>
      </c>
      <c r="Q100" s="3" t="str">
        <f t="shared" si="22"/>
        <v>2002_10</v>
      </c>
      <c r="R100" s="3">
        <f t="shared" si="23"/>
        <v>116605.78444642801</v>
      </c>
      <c r="S100" s="3">
        <f t="shared" si="24"/>
        <v>116605.78444642801</v>
      </c>
      <c r="T100" s="163">
        <f t="shared" si="13"/>
        <v>132367.20699999999</v>
      </c>
      <c r="U100" s="91">
        <f t="shared" si="17"/>
        <v>131874.87515212299</v>
      </c>
      <c r="V100" s="91">
        <f t="shared" si="20"/>
        <v>225385.91800031994</v>
      </c>
      <c r="W100" s="91">
        <f t="shared" si="27"/>
        <v>169229.27279901749</v>
      </c>
    </row>
    <row r="101" spans="1:23" x14ac:dyDescent="0.2">
      <c r="A101" s="3">
        <f t="shared" si="25"/>
        <v>2016</v>
      </c>
      <c r="B101" s="3" t="str">
        <f t="shared" si="26"/>
        <v>Q3</v>
      </c>
      <c r="C101" s="3" t="str">
        <f t="shared" si="21"/>
        <v>2016_Q3</v>
      </c>
      <c r="D101" s="91">
        <v>152207.20901720901</v>
      </c>
      <c r="E101" s="48">
        <v>156724.14429114334</v>
      </c>
      <c r="F101" s="85">
        <v>148317.910383184</v>
      </c>
      <c r="G101" s="151">
        <f t="shared" si="12"/>
        <v>2.4958875366930533E-2</v>
      </c>
      <c r="H101" s="161">
        <v>166146.963244093</v>
      </c>
      <c r="I101" s="160">
        <v>168638.94</v>
      </c>
      <c r="J101" s="160">
        <v>247.84211138047974</v>
      </c>
      <c r="K101" s="160">
        <f t="shared" si="10"/>
        <v>3.6976491464897343E-3</v>
      </c>
      <c r="L101" s="162">
        <v>208.28774105753601</v>
      </c>
      <c r="M101" s="180">
        <f t="shared" si="10"/>
        <v>8.7157269971087636E-3</v>
      </c>
      <c r="N101" s="3">
        <f t="shared" si="28"/>
        <v>2002</v>
      </c>
      <c r="O101" s="3" t="str">
        <f t="shared" si="29"/>
        <v>Q4</v>
      </c>
      <c r="P101" s="3">
        <f t="shared" si="29"/>
        <v>11</v>
      </c>
      <c r="Q101" s="3" t="str">
        <f t="shared" si="22"/>
        <v>2002_11</v>
      </c>
      <c r="R101" s="3">
        <f t="shared" si="23"/>
        <v>116605.78444642801</v>
      </c>
      <c r="S101" s="3">
        <f t="shared" si="24"/>
        <v>116605.78444642801</v>
      </c>
      <c r="T101" s="163">
        <f t="shared" si="13"/>
        <v>132367.20699999999</v>
      </c>
      <c r="U101" s="91">
        <f t="shared" si="17"/>
        <v>131874.87515212299</v>
      </c>
      <c r="V101" s="91">
        <f t="shared" si="20"/>
        <v>225385.91800031994</v>
      </c>
      <c r="W101" s="91">
        <f t="shared" si="27"/>
        <v>169229.27279901749</v>
      </c>
    </row>
    <row r="102" spans="1:23" x14ac:dyDescent="0.2">
      <c r="A102" s="3">
        <f t="shared" si="25"/>
        <v>2016</v>
      </c>
      <c r="B102" s="3" t="str">
        <f t="shared" si="26"/>
        <v>Q4</v>
      </c>
      <c r="C102" s="3" t="str">
        <f t="shared" si="21"/>
        <v>2016_Q4</v>
      </c>
      <c r="D102" s="91">
        <v>152987.41369545701</v>
      </c>
      <c r="E102" s="48">
        <v>157494.56769260604</v>
      </c>
      <c r="F102" s="85">
        <v>149114.26322990601</v>
      </c>
      <c r="G102" s="151">
        <f t="shared" si="12"/>
        <v>2.427212950533586E-2</v>
      </c>
      <c r="H102" s="161">
        <v>167042.155522157</v>
      </c>
      <c r="I102" s="160">
        <v>169612.899</v>
      </c>
      <c r="J102" s="160">
        <v>248.21286575415095</v>
      </c>
      <c r="K102" s="160">
        <f t="shared" si="10"/>
        <v>4.6080466241722462E-3</v>
      </c>
      <c r="L102" s="162">
        <v>208.9793404534972</v>
      </c>
      <c r="M102" s="180">
        <f t="shared" si="10"/>
        <v>8.8183291138965725E-3</v>
      </c>
      <c r="N102" s="3">
        <f t="shared" si="28"/>
        <v>2002</v>
      </c>
      <c r="O102" s="3" t="str">
        <f t="shared" si="29"/>
        <v>Q4</v>
      </c>
      <c r="P102" s="3">
        <f t="shared" si="29"/>
        <v>12</v>
      </c>
      <c r="Q102" s="3" t="str">
        <f t="shared" si="22"/>
        <v>2002_12</v>
      </c>
      <c r="R102" s="3">
        <f t="shared" si="23"/>
        <v>116605.78444642801</v>
      </c>
      <c r="S102" s="3">
        <f t="shared" si="24"/>
        <v>116605.78444642801</v>
      </c>
      <c r="T102" s="163">
        <f t="shared" si="13"/>
        <v>132367.20699999999</v>
      </c>
      <c r="U102" s="91">
        <f t="shared" si="17"/>
        <v>131874.87515212299</v>
      </c>
      <c r="V102" s="91">
        <f t="shared" si="20"/>
        <v>225385.91800031994</v>
      </c>
      <c r="W102" s="91">
        <f t="shared" si="27"/>
        <v>169229.27279901749</v>
      </c>
    </row>
    <row r="103" spans="1:23" x14ac:dyDescent="0.2">
      <c r="A103" s="3">
        <f t="shared" si="25"/>
        <v>2017</v>
      </c>
      <c r="B103" s="3" t="str">
        <f t="shared" si="26"/>
        <v>Q1</v>
      </c>
      <c r="C103" s="3" t="str">
        <f t="shared" si="21"/>
        <v>2017_Q1</v>
      </c>
      <c r="D103" s="91">
        <v>153878.46691878699</v>
      </c>
      <c r="E103" s="48">
        <v>158430.49687745713</v>
      </c>
      <c r="F103" s="85">
        <v>149915.08732982</v>
      </c>
      <c r="G103" s="151">
        <f t="shared" si="12"/>
        <v>2.2944286025036176E-2</v>
      </c>
      <c r="H103" s="161">
        <v>168017.978326268</v>
      </c>
      <c r="I103" s="160">
        <v>170513.989</v>
      </c>
      <c r="J103" s="160">
        <v>248.60945446448349</v>
      </c>
      <c r="K103" s="160">
        <f t="shared" si="10"/>
        <v>4.6545770092574212E-3</v>
      </c>
      <c r="L103" s="162">
        <v>209.3616401280602</v>
      </c>
      <c r="M103" s="180">
        <f t="shared" si="10"/>
        <v>7.8964439934332553E-3</v>
      </c>
      <c r="N103" s="3">
        <f t="shared" si="28"/>
        <v>2003</v>
      </c>
      <c r="O103" s="3" t="str">
        <f t="shared" si="29"/>
        <v>Q1</v>
      </c>
      <c r="P103" s="3">
        <f t="shared" si="29"/>
        <v>1</v>
      </c>
      <c r="Q103" s="3" t="str">
        <f t="shared" si="22"/>
        <v>2003_1</v>
      </c>
      <c r="R103" s="3">
        <f t="shared" si="23"/>
        <v>115672.530838583</v>
      </c>
      <c r="S103" s="3">
        <f t="shared" si="24"/>
        <v>115672.530838583</v>
      </c>
      <c r="T103" s="163">
        <f t="shared" si="13"/>
        <v>131761.25700000001</v>
      </c>
      <c r="U103" s="91">
        <f t="shared" si="17"/>
        <v>132507.22905324699</v>
      </c>
      <c r="V103" s="91">
        <f t="shared" si="20"/>
        <v>226537.80588597001</v>
      </c>
      <c r="W103" s="91">
        <f t="shared" si="27"/>
        <v>169885.42957875854</v>
      </c>
    </row>
    <row r="104" spans="1:23" x14ac:dyDescent="0.2">
      <c r="A104" s="3">
        <f t="shared" si="25"/>
        <v>2017</v>
      </c>
      <c r="B104" s="3" t="str">
        <f t="shared" si="26"/>
        <v>Q2</v>
      </c>
      <c r="C104" s="3" t="str">
        <f t="shared" si="21"/>
        <v>2017_Q2</v>
      </c>
      <c r="D104" s="91">
        <v>154836.722079197</v>
      </c>
      <c r="E104" s="48">
        <v>159315.51145197262</v>
      </c>
      <c r="F104" s="85">
        <v>150741.96775090299</v>
      </c>
      <c r="G104" s="151">
        <f t="shared" si="12"/>
        <v>2.2349686743909469E-2</v>
      </c>
      <c r="H104" s="161">
        <v>168883.402430207</v>
      </c>
      <c r="I104" s="160">
        <v>171380.59400000001</v>
      </c>
      <c r="J104" s="160">
        <v>248.59754681517339</v>
      </c>
      <c r="K104" s="160">
        <f t="shared" si="10"/>
        <v>3.0480511584003445E-3</v>
      </c>
      <c r="L104" s="162">
        <v>209.92027526618512</v>
      </c>
      <c r="M104" s="180">
        <f t="shared" si="10"/>
        <v>7.8378794659745843E-3</v>
      </c>
      <c r="N104" s="3">
        <f t="shared" si="28"/>
        <v>2003</v>
      </c>
      <c r="O104" s="3" t="str">
        <f t="shared" si="29"/>
        <v>Q1</v>
      </c>
      <c r="P104" s="3">
        <f t="shared" si="29"/>
        <v>2</v>
      </c>
      <c r="Q104" s="3" t="str">
        <f t="shared" si="22"/>
        <v>2003_2</v>
      </c>
      <c r="R104" s="3">
        <f t="shared" si="23"/>
        <v>115672.530838583</v>
      </c>
      <c r="S104" s="3">
        <f t="shared" si="24"/>
        <v>115672.530838583</v>
      </c>
      <c r="T104" s="163">
        <f t="shared" si="13"/>
        <v>131761.25700000001</v>
      </c>
      <c r="U104" s="91">
        <f t="shared" si="17"/>
        <v>132507.22905324699</v>
      </c>
      <c r="V104" s="91">
        <f t="shared" si="20"/>
        <v>226537.80588597001</v>
      </c>
      <c r="W104" s="91">
        <f t="shared" si="27"/>
        <v>169885.42957875854</v>
      </c>
    </row>
    <row r="105" spans="1:23" x14ac:dyDescent="0.2">
      <c r="A105" s="3">
        <f t="shared" si="25"/>
        <v>2017</v>
      </c>
      <c r="B105" s="3" t="str">
        <f t="shared" si="26"/>
        <v>Q3</v>
      </c>
      <c r="C105" s="3" t="str">
        <f t="shared" si="21"/>
        <v>2017_Q3</v>
      </c>
      <c r="D105" s="91">
        <v>155825.41744332001</v>
      </c>
      <c r="E105" s="48">
        <v>160242.39384043342</v>
      </c>
      <c r="F105" s="85">
        <v>151577.61482820599</v>
      </c>
      <c r="G105" s="151">
        <f t="shared" si="12"/>
        <v>2.1977820727115294E-2</v>
      </c>
      <c r="H105" s="161">
        <v>169767.624933855</v>
      </c>
      <c r="I105" s="160">
        <v>172233.041</v>
      </c>
      <c r="J105" s="160">
        <v>248.70680563558847</v>
      </c>
      <c r="K105" s="160">
        <f t="shared" si="10"/>
        <v>1.9899850071702918E-3</v>
      </c>
      <c r="L105" s="162">
        <v>210.29418302278759</v>
      </c>
      <c r="M105" s="180">
        <f t="shared" si="10"/>
        <v>6.2917347065845064E-3</v>
      </c>
      <c r="N105" s="3">
        <f t="shared" si="28"/>
        <v>2003</v>
      </c>
      <c r="O105" s="3" t="str">
        <f t="shared" si="29"/>
        <v>Q1</v>
      </c>
      <c r="P105" s="3">
        <f t="shared" si="29"/>
        <v>3</v>
      </c>
      <c r="Q105" s="3" t="str">
        <f t="shared" si="22"/>
        <v>2003_3</v>
      </c>
      <c r="R105" s="3">
        <f t="shared" si="23"/>
        <v>115672.530838583</v>
      </c>
      <c r="S105" s="3">
        <f t="shared" si="24"/>
        <v>115672.530838583</v>
      </c>
      <c r="T105" s="163">
        <f t="shared" si="13"/>
        <v>131761.25700000001</v>
      </c>
      <c r="U105" s="91">
        <f t="shared" si="17"/>
        <v>132507.22905324699</v>
      </c>
      <c r="V105" s="91">
        <f t="shared" si="20"/>
        <v>226537.80588597001</v>
      </c>
      <c r="W105" s="91">
        <f t="shared" si="27"/>
        <v>169885.42957875854</v>
      </c>
    </row>
    <row r="106" spans="1:23" x14ac:dyDescent="0.2">
      <c r="A106" s="3">
        <f t="shared" si="25"/>
        <v>2017</v>
      </c>
      <c r="B106" s="3" t="str">
        <f t="shared" si="26"/>
        <v>Q4</v>
      </c>
      <c r="C106" s="3" t="str">
        <f t="shared" si="21"/>
        <v>2017_Q4</v>
      </c>
      <c r="D106" s="91">
        <v>156714.27738073401</v>
      </c>
      <c r="E106" s="48">
        <v>161103.86087997642</v>
      </c>
      <c r="F106" s="85">
        <v>152394.94992772001</v>
      </c>
      <c r="G106" s="151">
        <f t="shared" si="12"/>
        <v>2.2001159558799666E-2</v>
      </c>
      <c r="H106" s="161">
        <v>170611.50292809799</v>
      </c>
      <c r="I106" s="160">
        <v>173358.21900000001</v>
      </c>
      <c r="J106" s="160">
        <v>248.97610210196268</v>
      </c>
      <c r="K106" s="160">
        <f t="shared" si="10"/>
        <v>1.4747936206567225E-3</v>
      </c>
      <c r="L106" s="162">
        <v>210.78878457551573</v>
      </c>
      <c r="M106" s="180">
        <f t="shared" si="10"/>
        <v>6.8166472453243809E-3</v>
      </c>
      <c r="N106" s="3">
        <f t="shared" si="28"/>
        <v>2003</v>
      </c>
      <c r="O106" s="3" t="str">
        <f t="shared" si="29"/>
        <v>Q2</v>
      </c>
      <c r="P106" s="3">
        <f t="shared" si="29"/>
        <v>4</v>
      </c>
      <c r="Q106" s="3" t="str">
        <f t="shared" si="22"/>
        <v>2003_4</v>
      </c>
      <c r="R106" s="3">
        <f t="shared" si="23"/>
        <v>116376.67056277501</v>
      </c>
      <c r="S106" s="3">
        <f t="shared" si="24"/>
        <v>116376.67056277501</v>
      </c>
      <c r="T106" s="163">
        <f t="shared" si="13"/>
        <v>132509.77799999999</v>
      </c>
      <c r="U106" s="91">
        <f t="shared" si="17"/>
        <v>134307.27263016501</v>
      </c>
      <c r="V106" s="91">
        <f t="shared" si="20"/>
        <v>225529.89257066001</v>
      </c>
      <c r="W106" s="91">
        <f t="shared" si="27"/>
        <v>170541.91485991818</v>
      </c>
    </row>
    <row r="107" spans="1:23" x14ac:dyDescent="0.2">
      <c r="A107" s="3">
        <f t="shared" si="25"/>
        <v>2018</v>
      </c>
      <c r="B107" s="3" t="str">
        <f t="shared" si="26"/>
        <v>Q1</v>
      </c>
      <c r="C107" s="3" t="str">
        <f t="shared" si="21"/>
        <v>2018_Q1</v>
      </c>
      <c r="D107" s="91">
        <v>157711.951667691</v>
      </c>
      <c r="E107" s="48">
        <v>162153.06419598739</v>
      </c>
      <c r="F107" s="85">
        <v>153248.956302885</v>
      </c>
      <c r="G107" s="151">
        <f t="shared" si="12"/>
        <v>2.2238381956382725E-2</v>
      </c>
      <c r="H107" s="161">
        <v>171595.52656107899</v>
      </c>
      <c r="I107" s="160">
        <v>174083.35</v>
      </c>
      <c r="J107" s="160">
        <v>249.26450623186824</v>
      </c>
      <c r="K107" s="160">
        <f t="shared" ref="K107:M170" si="30">J107/J104-1</f>
        <v>2.6828881669966886E-3</v>
      </c>
      <c r="L107" s="162">
        <v>211.36081095078154</v>
      </c>
      <c r="M107" s="180">
        <f t="shared" si="30"/>
        <v>6.8622989502551412E-3</v>
      </c>
      <c r="N107" s="3">
        <f t="shared" si="28"/>
        <v>2003</v>
      </c>
      <c r="O107" s="3" t="str">
        <f t="shared" si="29"/>
        <v>Q2</v>
      </c>
      <c r="P107" s="3">
        <f t="shared" si="29"/>
        <v>5</v>
      </c>
      <c r="Q107" s="3" t="str">
        <f t="shared" si="22"/>
        <v>2003_5</v>
      </c>
      <c r="R107" s="3">
        <f t="shared" si="23"/>
        <v>116376.67056277501</v>
      </c>
      <c r="S107" s="3">
        <f t="shared" si="24"/>
        <v>116376.67056277501</v>
      </c>
      <c r="T107" s="163">
        <f t="shared" si="13"/>
        <v>132509.77799999999</v>
      </c>
      <c r="U107" s="91">
        <f t="shared" si="17"/>
        <v>134307.27263016501</v>
      </c>
      <c r="V107" s="91">
        <f t="shared" si="20"/>
        <v>225529.89257066001</v>
      </c>
      <c r="W107" s="91">
        <f t="shared" si="27"/>
        <v>170541.91485991818</v>
      </c>
    </row>
    <row r="108" spans="1:23" x14ac:dyDescent="0.2">
      <c r="A108" s="3">
        <f t="shared" si="25"/>
        <v>2018</v>
      </c>
      <c r="B108" s="3" t="str">
        <f t="shared" si="26"/>
        <v>Q2</v>
      </c>
      <c r="C108" s="3" t="str">
        <f t="shared" si="21"/>
        <v>2018_Q2</v>
      </c>
      <c r="D108" s="91">
        <v>158704.378115581</v>
      </c>
      <c r="E108" s="48">
        <v>163079.71310314271</v>
      </c>
      <c r="F108" s="85">
        <v>154083.02904871499</v>
      </c>
      <c r="G108" s="151">
        <f t="shared" si="12"/>
        <v>2.2164108294864704E-2</v>
      </c>
      <c r="H108" s="161">
        <v>172542.073357257</v>
      </c>
      <c r="I108" s="160">
        <v>174841.47700000001</v>
      </c>
      <c r="J108" s="160">
        <v>249.6515451234331</v>
      </c>
      <c r="K108" s="160">
        <f t="shared" si="30"/>
        <v>3.7986073015987554E-3</v>
      </c>
      <c r="L108" s="162">
        <v>211.90329039642131</v>
      </c>
      <c r="M108" s="180">
        <f t="shared" si="30"/>
        <v>7.6516970203561741E-3</v>
      </c>
      <c r="N108" s="3">
        <f t="shared" si="28"/>
        <v>2003</v>
      </c>
      <c r="O108" s="3" t="str">
        <f t="shared" si="29"/>
        <v>Q2</v>
      </c>
      <c r="P108" s="3">
        <f t="shared" si="29"/>
        <v>6</v>
      </c>
      <c r="Q108" s="3" t="str">
        <f t="shared" si="22"/>
        <v>2003_6</v>
      </c>
      <c r="R108" s="3">
        <f t="shared" si="23"/>
        <v>116376.67056277501</v>
      </c>
      <c r="S108" s="3">
        <f t="shared" si="24"/>
        <v>116376.67056277501</v>
      </c>
      <c r="T108" s="163">
        <f t="shared" si="13"/>
        <v>132509.77799999999</v>
      </c>
      <c r="U108" s="91">
        <f t="shared" si="17"/>
        <v>134307.27263016501</v>
      </c>
      <c r="V108" s="91">
        <f t="shared" si="20"/>
        <v>225529.89257066001</v>
      </c>
      <c r="W108" s="91">
        <f t="shared" si="27"/>
        <v>170541.91485991818</v>
      </c>
    </row>
    <row r="109" spans="1:23" x14ac:dyDescent="0.2">
      <c r="A109" s="3">
        <f t="shared" si="25"/>
        <v>2018</v>
      </c>
      <c r="B109" s="3" t="str">
        <f t="shared" si="26"/>
        <v>Q3</v>
      </c>
      <c r="C109" s="3" t="str">
        <f t="shared" si="21"/>
        <v>2018_Q3</v>
      </c>
      <c r="D109" s="91">
        <v>159706.96569164499</v>
      </c>
      <c r="E109" s="48">
        <v>164026.089118456</v>
      </c>
      <c r="F109" s="85">
        <v>154944.696990478</v>
      </c>
      <c r="G109" s="151">
        <f t="shared" si="12"/>
        <v>2.2213584546030507E-2</v>
      </c>
      <c r="H109" s="161">
        <v>173443.041182371</v>
      </c>
      <c r="I109" s="160">
        <v>175656.07399999999</v>
      </c>
      <c r="J109" s="160">
        <v>249.84704790899457</v>
      </c>
      <c r="K109" s="160">
        <f t="shared" si="30"/>
        <v>3.4981100582707203E-3</v>
      </c>
      <c r="L109" s="162">
        <v>212.48495916851763</v>
      </c>
      <c r="M109" s="180">
        <f t="shared" si="30"/>
        <v>8.0467971596194232E-3</v>
      </c>
      <c r="N109" s="3">
        <f t="shared" si="28"/>
        <v>2003</v>
      </c>
      <c r="O109" s="3" t="str">
        <f t="shared" si="29"/>
        <v>Q3</v>
      </c>
      <c r="P109" s="3">
        <f t="shared" si="29"/>
        <v>7</v>
      </c>
      <c r="Q109" s="3" t="str">
        <f t="shared" si="22"/>
        <v>2003_7</v>
      </c>
      <c r="R109" s="3">
        <f t="shared" si="23"/>
        <v>118208.30948973099</v>
      </c>
      <c r="S109" s="3">
        <f t="shared" si="24"/>
        <v>118208.30948973099</v>
      </c>
      <c r="T109" s="163">
        <f t="shared" si="13"/>
        <v>134255.90299999999</v>
      </c>
      <c r="U109" s="91">
        <f t="shared" si="17"/>
        <v>135094.62316446501</v>
      </c>
      <c r="V109" s="91">
        <f t="shared" si="20"/>
        <v>226110.48084680326</v>
      </c>
      <c r="W109" s="91">
        <f t="shared" si="27"/>
        <v>171110.31908883946</v>
      </c>
    </row>
    <row r="110" spans="1:23" x14ac:dyDescent="0.2">
      <c r="A110" s="3">
        <f t="shared" si="25"/>
        <v>2018</v>
      </c>
      <c r="B110" s="3" t="str">
        <f t="shared" si="26"/>
        <v>Q4</v>
      </c>
      <c r="C110" s="3" t="str">
        <f t="shared" si="21"/>
        <v>2018_Q4</v>
      </c>
      <c r="D110" s="91">
        <v>160596.695972494</v>
      </c>
      <c r="E110" s="48">
        <v>164875.82407066075</v>
      </c>
      <c r="F110" s="85">
        <v>155779.16161129801</v>
      </c>
      <c r="G110" s="151">
        <f t="shared" si="12"/>
        <v>2.2206849276718899E-2</v>
      </c>
      <c r="H110" s="161">
        <v>174313.84382347699</v>
      </c>
      <c r="I110" s="160">
        <v>176480.533</v>
      </c>
      <c r="J110" s="160">
        <v>249.92080123629532</v>
      </c>
      <c r="K110" s="160">
        <f t="shared" si="30"/>
        <v>2.6329260204283056E-3</v>
      </c>
      <c r="L110" s="162">
        <v>212.98940605212209</v>
      </c>
      <c r="M110" s="180">
        <f t="shared" si="30"/>
        <v>7.7052841253517634E-3</v>
      </c>
      <c r="N110" s="3">
        <f t="shared" si="28"/>
        <v>2003</v>
      </c>
      <c r="O110" s="3" t="str">
        <f t="shared" si="29"/>
        <v>Q3</v>
      </c>
      <c r="P110" s="3">
        <f t="shared" si="29"/>
        <v>8</v>
      </c>
      <c r="Q110" s="3" t="str">
        <f t="shared" si="22"/>
        <v>2003_8</v>
      </c>
      <c r="R110" s="3">
        <f t="shared" si="23"/>
        <v>118208.30948973099</v>
      </c>
      <c r="S110" s="3">
        <f t="shared" si="24"/>
        <v>118208.30948973099</v>
      </c>
      <c r="T110" s="163">
        <f t="shared" si="13"/>
        <v>134255.90299999999</v>
      </c>
      <c r="U110" s="91">
        <f t="shared" si="17"/>
        <v>135094.62316446501</v>
      </c>
      <c r="V110" s="91">
        <f t="shared" si="20"/>
        <v>226110.48084680326</v>
      </c>
      <c r="W110" s="91">
        <f t="shared" si="27"/>
        <v>171110.31908883946</v>
      </c>
    </row>
    <row r="111" spans="1:23" x14ac:dyDescent="0.2">
      <c r="A111" s="3">
        <f t="shared" si="25"/>
        <v>2019</v>
      </c>
      <c r="B111" s="3" t="str">
        <f t="shared" si="26"/>
        <v>Q1</v>
      </c>
      <c r="C111" s="3" t="str">
        <f t="shared" si="21"/>
        <v>2019_Q1</v>
      </c>
      <c r="D111" s="91">
        <v>161529.81167975601</v>
      </c>
      <c r="E111" s="48">
        <v>165871.49882349384</v>
      </c>
      <c r="F111" s="85">
        <v>156707.27430444499</v>
      </c>
      <c r="G111" s="151">
        <f t="shared" si="12"/>
        <v>2.2566665933599461E-2</v>
      </c>
      <c r="H111" s="161">
        <v>175299.46100481099</v>
      </c>
      <c r="I111" s="160">
        <v>177243.052</v>
      </c>
      <c r="J111" s="160">
        <v>249.62124020543212</v>
      </c>
      <c r="K111" s="160">
        <f t="shared" si="30"/>
        <v>-1.2138886617341083E-4</v>
      </c>
      <c r="L111" s="162">
        <v>213.55905938920503</v>
      </c>
      <c r="M111" s="180">
        <f t="shared" si="30"/>
        <v>7.8137955747934473E-3</v>
      </c>
      <c r="N111" s="3">
        <f t="shared" si="28"/>
        <v>2003</v>
      </c>
      <c r="O111" s="3" t="str">
        <f t="shared" si="29"/>
        <v>Q3</v>
      </c>
      <c r="P111" s="3">
        <f t="shared" si="29"/>
        <v>9</v>
      </c>
      <c r="Q111" s="3" t="str">
        <f t="shared" si="22"/>
        <v>2003_9</v>
      </c>
      <c r="R111" s="3">
        <f t="shared" si="23"/>
        <v>118208.30948973099</v>
      </c>
      <c r="S111" s="3">
        <f t="shared" si="24"/>
        <v>118208.30948973099</v>
      </c>
      <c r="T111" s="163">
        <f t="shared" si="13"/>
        <v>134255.90299999999</v>
      </c>
      <c r="U111" s="91">
        <f t="shared" si="17"/>
        <v>135094.62316446501</v>
      </c>
      <c r="V111" s="91">
        <f t="shared" si="20"/>
        <v>226110.48084680326</v>
      </c>
      <c r="W111" s="91">
        <f t="shared" si="27"/>
        <v>171110.31908883946</v>
      </c>
    </row>
    <row r="112" spans="1:23" x14ac:dyDescent="0.2">
      <c r="A112" s="3">
        <f t="shared" si="25"/>
        <v>2019</v>
      </c>
      <c r="B112" s="3" t="str">
        <f t="shared" si="26"/>
        <v>Q2</v>
      </c>
      <c r="C112" s="3" t="str">
        <f t="shared" si="21"/>
        <v>2019_Q2</v>
      </c>
      <c r="D112" s="91">
        <v>162450.86262581599</v>
      </c>
      <c r="E112" s="48">
        <v>166735.69267043937</v>
      </c>
      <c r="F112" s="85">
        <v>157585.39086089999</v>
      </c>
      <c r="G112" s="151">
        <f t="shared" si="12"/>
        <v>2.2730354107185269E-2</v>
      </c>
      <c r="H112" s="161">
        <v>176244.31840018599</v>
      </c>
      <c r="I112" s="160">
        <v>178011.90900000001</v>
      </c>
      <c r="J112" s="160">
        <v>249.78857204573583</v>
      </c>
      <c r="K112" s="160">
        <f t="shared" si="30"/>
        <v>-2.3404664472981285E-4</v>
      </c>
      <c r="L112" s="162">
        <v>214.05758289725188</v>
      </c>
      <c r="M112" s="180">
        <f t="shared" si="30"/>
        <v>7.4011061059950922E-3</v>
      </c>
      <c r="N112" s="3">
        <f t="shared" si="28"/>
        <v>2003</v>
      </c>
      <c r="O112" s="3" t="str">
        <f t="shared" ref="O112:P127" si="31">O100</f>
        <v>Q4</v>
      </c>
      <c r="P112" s="3">
        <f t="shared" si="31"/>
        <v>10</v>
      </c>
      <c r="Q112" s="3" t="str">
        <f t="shared" si="22"/>
        <v>2003_10</v>
      </c>
      <c r="R112" s="3">
        <f t="shared" si="23"/>
        <v>118698.489108911</v>
      </c>
      <c r="S112" s="3">
        <f t="shared" si="24"/>
        <v>118698.489108911</v>
      </c>
      <c r="T112" s="163">
        <f t="shared" si="13"/>
        <v>135257.06200000001</v>
      </c>
      <c r="U112" s="91">
        <f t="shared" si="17"/>
        <v>135243.286619288</v>
      </c>
      <c r="V112" s="91">
        <f t="shared" si="20"/>
        <v>226619.71223460665</v>
      </c>
      <c r="W112" s="91">
        <f t="shared" si="27"/>
        <v>171679.13548567871</v>
      </c>
    </row>
    <row r="113" spans="1:23" x14ac:dyDescent="0.2">
      <c r="A113" s="3">
        <f t="shared" si="25"/>
        <v>2019</v>
      </c>
      <c r="B113" s="3" t="str">
        <f t="shared" si="26"/>
        <v>Q3</v>
      </c>
      <c r="C113" s="3" t="str">
        <f t="shared" si="21"/>
        <v>2019_Q3</v>
      </c>
      <c r="D113" s="91">
        <v>163351.050854058</v>
      </c>
      <c r="E113" s="48">
        <v>167697.10800627025</v>
      </c>
      <c r="F113" s="85">
        <v>158506.62621998799</v>
      </c>
      <c r="G113" s="151">
        <f t="shared" si="12"/>
        <v>2.2988390688381433E-2</v>
      </c>
      <c r="H113" s="161">
        <v>177162.967680715</v>
      </c>
      <c r="I113" s="160">
        <v>178807.20600000001</v>
      </c>
      <c r="J113" s="160">
        <v>250.08555132228071</v>
      </c>
      <c r="K113" s="160">
        <f t="shared" si="30"/>
        <v>6.5920917814921154E-4</v>
      </c>
      <c r="L113" s="162">
        <v>214.58636835935485</v>
      </c>
      <c r="M113" s="180">
        <f t="shared" si="30"/>
        <v>7.497848540138019E-3</v>
      </c>
      <c r="N113" s="3">
        <f t="shared" si="28"/>
        <v>2003</v>
      </c>
      <c r="O113" s="3" t="str">
        <f t="shared" si="31"/>
        <v>Q4</v>
      </c>
      <c r="P113" s="3">
        <f t="shared" si="31"/>
        <v>11</v>
      </c>
      <c r="Q113" s="3" t="str">
        <f t="shared" si="22"/>
        <v>2003_11</v>
      </c>
      <c r="R113" s="3">
        <f t="shared" si="23"/>
        <v>118698.489108911</v>
      </c>
      <c r="S113" s="3">
        <f t="shared" si="24"/>
        <v>118698.489108911</v>
      </c>
      <c r="T113" s="163">
        <f t="shared" si="13"/>
        <v>135257.06200000001</v>
      </c>
      <c r="U113" s="91">
        <f t="shared" si="17"/>
        <v>135243.286619288</v>
      </c>
      <c r="V113" s="91">
        <f t="shared" si="20"/>
        <v>226619.71223460665</v>
      </c>
      <c r="W113" s="91">
        <f t="shared" si="27"/>
        <v>171679.13548567871</v>
      </c>
    </row>
    <row r="114" spans="1:23" x14ac:dyDescent="0.2">
      <c r="A114" s="3">
        <f t="shared" si="25"/>
        <v>2019</v>
      </c>
      <c r="B114" s="3" t="str">
        <f t="shared" si="26"/>
        <v>Q4</v>
      </c>
      <c r="C114" s="3" t="str">
        <f t="shared" si="21"/>
        <v>2019_Q4</v>
      </c>
      <c r="D114" s="91">
        <v>164244.107043119</v>
      </c>
      <c r="E114" s="48">
        <v>168579.40832387068</v>
      </c>
      <c r="F114" s="85">
        <v>159401.61515022899</v>
      </c>
      <c r="G114" s="151">
        <f t="shared" si="12"/>
        <v>2.3253774776178071E-2</v>
      </c>
      <c r="H114" s="161">
        <v>178063.17842149199</v>
      </c>
      <c r="I114" s="160">
        <v>179605.639</v>
      </c>
      <c r="J114" s="160">
        <v>250.12164201170523</v>
      </c>
      <c r="K114" s="160">
        <f t="shared" si="30"/>
        <v>2.00464433980585E-3</v>
      </c>
      <c r="L114" s="162">
        <v>215.17443057004721</v>
      </c>
      <c r="M114" s="180">
        <f t="shared" si="30"/>
        <v>7.5640489589261506E-3</v>
      </c>
      <c r="N114" s="3">
        <f t="shared" si="28"/>
        <v>2003</v>
      </c>
      <c r="O114" s="3" t="str">
        <f t="shared" si="31"/>
        <v>Q4</v>
      </c>
      <c r="P114" s="3">
        <f t="shared" si="31"/>
        <v>12</v>
      </c>
      <c r="Q114" s="3" t="str">
        <f t="shared" si="22"/>
        <v>2003_12</v>
      </c>
      <c r="R114" s="3">
        <f t="shared" si="23"/>
        <v>118698.489108911</v>
      </c>
      <c r="S114" s="3">
        <f t="shared" si="24"/>
        <v>118698.489108911</v>
      </c>
      <c r="T114" s="163">
        <f t="shared" si="13"/>
        <v>135257.06200000001</v>
      </c>
      <c r="U114" s="91">
        <f t="shared" si="17"/>
        <v>135243.286619288</v>
      </c>
      <c r="V114" s="91">
        <f t="shared" si="20"/>
        <v>226619.71223460665</v>
      </c>
      <c r="W114" s="91">
        <f t="shared" si="27"/>
        <v>171679.13548567871</v>
      </c>
    </row>
    <row r="115" spans="1:23" x14ac:dyDescent="0.2">
      <c r="A115" s="3">
        <f t="shared" si="25"/>
        <v>2020</v>
      </c>
      <c r="B115" s="3" t="str">
        <f t="shared" si="26"/>
        <v>Q1</v>
      </c>
      <c r="C115" s="3" t="str">
        <f t="shared" si="21"/>
        <v>2020_Q1</v>
      </c>
      <c r="D115" s="91">
        <v>165179.50045283799</v>
      </c>
      <c r="E115" s="48">
        <v>169583.75861214733</v>
      </c>
      <c r="F115" s="85">
        <v>160286.126279977</v>
      </c>
      <c r="G115" s="151">
        <f t="shared" si="12"/>
        <v>2.2837816504798436E-2</v>
      </c>
      <c r="H115" s="161">
        <v>179196.86299359601</v>
      </c>
      <c r="I115" s="160">
        <v>180402.818</v>
      </c>
      <c r="J115" s="160">
        <v>250.71228543951449</v>
      </c>
      <c r="K115" s="160">
        <f t="shared" si="30"/>
        <v>3.6979810013466619E-3</v>
      </c>
      <c r="L115" s="162">
        <v>215.67129367868407</v>
      </c>
      <c r="M115" s="180">
        <f t="shared" si="30"/>
        <v>7.5386760870170821E-3</v>
      </c>
      <c r="N115" s="3">
        <f t="shared" si="28"/>
        <v>2004</v>
      </c>
      <c r="O115" s="3" t="str">
        <f t="shared" si="31"/>
        <v>Q1</v>
      </c>
      <c r="P115" s="3">
        <f t="shared" si="31"/>
        <v>1</v>
      </c>
      <c r="Q115" s="3" t="str">
        <f t="shared" si="22"/>
        <v>2004_1</v>
      </c>
      <c r="R115" s="3">
        <f t="shared" si="23"/>
        <v>119029.876629789</v>
      </c>
      <c r="S115" s="3">
        <f t="shared" si="24"/>
        <v>119465.28948585279</v>
      </c>
      <c r="T115" s="163">
        <f t="shared" si="13"/>
        <v>135294.67300000001</v>
      </c>
      <c r="U115" s="91">
        <f t="shared" si="17"/>
        <v>135625.77402689899</v>
      </c>
      <c r="V115" s="91">
        <f t="shared" si="20"/>
        <v>224230.70593638331</v>
      </c>
      <c r="W115" s="91">
        <f t="shared" si="27"/>
        <v>172248.36748375124</v>
      </c>
    </row>
    <row r="116" spans="1:23" x14ac:dyDescent="0.2">
      <c r="A116" s="3">
        <f t="shared" si="25"/>
        <v>2020</v>
      </c>
      <c r="B116" s="3" t="str">
        <f t="shared" si="26"/>
        <v>Q2</v>
      </c>
      <c r="C116" s="3" t="str">
        <f t="shared" si="21"/>
        <v>2020_Q2</v>
      </c>
      <c r="D116" s="91">
        <v>166100.65247921101</v>
      </c>
      <c r="E116" s="48">
        <v>170441.86009542714</v>
      </c>
      <c r="F116" s="85">
        <v>161271.104032515</v>
      </c>
      <c r="G116" s="151">
        <f t="shared" si="12"/>
        <v>2.3388672969490987E-2</v>
      </c>
      <c r="H116" s="161">
        <v>180110.593807467</v>
      </c>
      <c r="I116" s="160">
        <v>181370.48300000001</v>
      </c>
      <c r="J116" s="160">
        <v>251.09777782905581</v>
      </c>
      <c r="K116" s="160">
        <f t="shared" si="30"/>
        <v>4.0475209440256066E-3</v>
      </c>
      <c r="L116" s="162">
        <v>216.18858576084065</v>
      </c>
      <c r="M116" s="180">
        <f t="shared" si="30"/>
        <v>7.4665385957912722E-3</v>
      </c>
      <c r="N116" s="3">
        <f t="shared" si="28"/>
        <v>2004</v>
      </c>
      <c r="O116" s="3" t="str">
        <f t="shared" si="31"/>
        <v>Q1</v>
      </c>
      <c r="P116" s="3">
        <f t="shared" si="31"/>
        <v>2</v>
      </c>
      <c r="Q116" s="3" t="str">
        <f t="shared" si="22"/>
        <v>2004_2</v>
      </c>
      <c r="R116" s="3">
        <f t="shared" si="23"/>
        <v>119029.876629789</v>
      </c>
      <c r="S116" s="3">
        <f t="shared" si="24"/>
        <v>119465.28948585279</v>
      </c>
      <c r="T116" s="163">
        <f t="shared" si="13"/>
        <v>135294.67300000001</v>
      </c>
      <c r="U116" s="91">
        <f t="shared" si="17"/>
        <v>135625.77402689899</v>
      </c>
      <c r="V116" s="91">
        <f t="shared" si="20"/>
        <v>224230.70593638331</v>
      </c>
      <c r="W116" s="91">
        <f t="shared" si="27"/>
        <v>172248.36748375124</v>
      </c>
    </row>
    <row r="117" spans="1:23" x14ac:dyDescent="0.2">
      <c r="A117" s="3">
        <f t="shared" si="25"/>
        <v>2020</v>
      </c>
      <c r="B117" s="3" t="str">
        <f t="shared" si="26"/>
        <v>Q3</v>
      </c>
      <c r="C117" s="3" t="str">
        <f t="shared" si="21"/>
        <v>2020_Q3</v>
      </c>
      <c r="D117" s="91">
        <v>166975.34980574201</v>
      </c>
      <c r="E117" s="48">
        <v>171370.31673241284</v>
      </c>
      <c r="F117" s="85">
        <v>162112.754879935</v>
      </c>
      <c r="G117" s="151">
        <f t="shared" si="12"/>
        <v>2.2750649269022594E-2</v>
      </c>
      <c r="H117" s="161">
        <v>181002.08908539699</v>
      </c>
      <c r="I117" s="160">
        <v>182150.141</v>
      </c>
      <c r="J117" s="160">
        <v>251.28744583562104</v>
      </c>
      <c r="K117" s="160">
        <f t="shared" si="30"/>
        <v>4.6609474275771667E-3</v>
      </c>
      <c r="L117" s="162">
        <v>216.70248367437659</v>
      </c>
      <c r="M117" s="180">
        <f t="shared" si="30"/>
        <v>7.1014622893679213E-3</v>
      </c>
      <c r="N117" s="3">
        <f t="shared" si="28"/>
        <v>2004</v>
      </c>
      <c r="O117" s="3" t="str">
        <f t="shared" si="31"/>
        <v>Q1</v>
      </c>
      <c r="P117" s="3">
        <f t="shared" si="31"/>
        <v>3</v>
      </c>
      <c r="Q117" s="3" t="str">
        <f t="shared" si="22"/>
        <v>2004_3</v>
      </c>
      <c r="R117" s="3">
        <f t="shared" si="23"/>
        <v>119029.876629789</v>
      </c>
      <c r="S117" s="3">
        <f t="shared" si="24"/>
        <v>119465.28948585279</v>
      </c>
      <c r="T117" s="163">
        <f t="shared" si="13"/>
        <v>135294.67300000001</v>
      </c>
      <c r="U117" s="91">
        <f t="shared" si="17"/>
        <v>135625.77402689899</v>
      </c>
      <c r="V117" s="91">
        <f t="shared" si="20"/>
        <v>224230.70593638331</v>
      </c>
      <c r="W117" s="91">
        <f t="shared" si="27"/>
        <v>172248.36748375124</v>
      </c>
    </row>
    <row r="118" spans="1:23" x14ac:dyDescent="0.2">
      <c r="A118" s="3">
        <f t="shared" si="25"/>
        <v>2020</v>
      </c>
      <c r="B118" s="3" t="str">
        <f t="shared" si="26"/>
        <v>Q4</v>
      </c>
      <c r="C118" s="3" t="str">
        <f t="shared" si="21"/>
        <v>2020_Q4</v>
      </c>
      <c r="D118" s="91">
        <v>167822.023307956</v>
      </c>
      <c r="E118" s="48">
        <v>172180.69569900414</v>
      </c>
      <c r="F118" s="85">
        <v>162954.02407508201</v>
      </c>
      <c r="G118" s="151">
        <f t="shared" si="12"/>
        <v>2.2285902947125402E-2</v>
      </c>
      <c r="H118" s="161">
        <v>181936.626664201</v>
      </c>
      <c r="I118" s="160">
        <v>182985.69</v>
      </c>
      <c r="J118" s="160">
        <v>251.43967025903373</v>
      </c>
      <c r="K118" s="160">
        <f t="shared" si="30"/>
        <v>2.9012731396234059E-3</v>
      </c>
      <c r="L118" s="162">
        <v>217.2158009719227</v>
      </c>
      <c r="M118" s="180">
        <f t="shared" si="30"/>
        <v>7.161394856469494E-3</v>
      </c>
      <c r="N118" s="3">
        <f t="shared" si="28"/>
        <v>2004</v>
      </c>
      <c r="O118" s="3" t="str">
        <f t="shared" si="31"/>
        <v>Q2</v>
      </c>
      <c r="P118" s="3">
        <f t="shared" si="31"/>
        <v>4</v>
      </c>
      <c r="Q118" s="3" t="str">
        <f t="shared" si="22"/>
        <v>2004_4</v>
      </c>
      <c r="R118" s="3">
        <f t="shared" si="23"/>
        <v>119660.529292743</v>
      </c>
      <c r="S118" s="3">
        <f t="shared" si="24"/>
        <v>120140.02327411252</v>
      </c>
      <c r="T118" s="163">
        <f t="shared" si="13"/>
        <v>135341.99400000001</v>
      </c>
      <c r="U118" s="91">
        <f t="shared" si="17"/>
        <v>136048.93584327499</v>
      </c>
      <c r="V118" s="91">
        <f t="shared" si="20"/>
        <v>223409.97934541336</v>
      </c>
      <c r="W118" s="91">
        <f t="shared" si="27"/>
        <v>172818.0185038787</v>
      </c>
    </row>
    <row r="119" spans="1:23" x14ac:dyDescent="0.2">
      <c r="A119" s="3">
        <f t="shared" si="25"/>
        <v>2021</v>
      </c>
      <c r="B119" s="3" t="str">
        <f t="shared" si="26"/>
        <v>Q1</v>
      </c>
      <c r="C119" s="3" t="str">
        <f t="shared" si="21"/>
        <v>2021_Q1</v>
      </c>
      <c r="D119" s="91">
        <v>168709.59592133501</v>
      </c>
      <c r="E119" s="48">
        <v>173124.09458874838</v>
      </c>
      <c r="F119" s="85">
        <v>163953.68822424699</v>
      </c>
      <c r="G119" s="151">
        <f t="shared" ref="G119:G182" si="32">F119/F115-1</f>
        <v>2.2881343690742906E-2</v>
      </c>
      <c r="H119" s="161">
        <v>182936.12847723099</v>
      </c>
      <c r="I119" s="160">
        <v>183923.367</v>
      </c>
      <c r="J119" s="160">
        <v>251.81207212811802</v>
      </c>
      <c r="K119" s="160">
        <f t="shared" si="30"/>
        <v>2.8446858639605832E-3</v>
      </c>
      <c r="L119" s="162">
        <v>217.75928250962306</v>
      </c>
      <c r="M119" s="180">
        <f t="shared" si="30"/>
        <v>7.2654009149215604E-3</v>
      </c>
      <c r="N119" s="3">
        <f t="shared" si="28"/>
        <v>2004</v>
      </c>
      <c r="O119" s="3" t="str">
        <f t="shared" si="31"/>
        <v>Q2</v>
      </c>
      <c r="P119" s="3">
        <f t="shared" si="31"/>
        <v>5</v>
      </c>
      <c r="Q119" s="3" t="str">
        <f t="shared" si="22"/>
        <v>2004_5</v>
      </c>
      <c r="R119" s="3">
        <f t="shared" si="23"/>
        <v>119660.529292743</v>
      </c>
      <c r="S119" s="3">
        <f t="shared" si="24"/>
        <v>120140.02327411252</v>
      </c>
      <c r="T119" s="163">
        <f t="shared" si="13"/>
        <v>135341.99400000001</v>
      </c>
      <c r="U119" s="91">
        <f t="shared" si="17"/>
        <v>136048.93584327499</v>
      </c>
      <c r="V119" s="91">
        <f t="shared" si="20"/>
        <v>223409.97934541336</v>
      </c>
      <c r="W119" s="91">
        <f t="shared" si="27"/>
        <v>172818.0185038787</v>
      </c>
    </row>
    <row r="120" spans="1:23" x14ac:dyDescent="0.2">
      <c r="A120" s="3">
        <f t="shared" si="25"/>
        <v>2021</v>
      </c>
      <c r="B120" s="3" t="str">
        <f t="shared" si="26"/>
        <v>Q2</v>
      </c>
      <c r="C120" s="3" t="str">
        <f t="shared" si="21"/>
        <v>2021_Q2</v>
      </c>
      <c r="D120" s="91">
        <v>169609.38351574901</v>
      </c>
      <c r="E120" s="48">
        <v>173947.89147042544</v>
      </c>
      <c r="F120" s="85">
        <v>164847.37033187301</v>
      </c>
      <c r="G120" s="151">
        <f t="shared" si="32"/>
        <v>2.2175493376897615E-2</v>
      </c>
      <c r="H120" s="161">
        <v>183891.305666442</v>
      </c>
      <c r="I120" s="160">
        <v>184786.552</v>
      </c>
      <c r="J120" s="160">
        <v>252.19719767563592</v>
      </c>
      <c r="K120" s="160">
        <f t="shared" si="30"/>
        <v>3.6203632735793967E-3</v>
      </c>
      <c r="L120" s="162">
        <v>218.27790432019916</v>
      </c>
      <c r="M120" s="180">
        <f t="shared" si="30"/>
        <v>7.2699704180125835E-3</v>
      </c>
      <c r="N120" s="3">
        <f t="shared" si="28"/>
        <v>2004</v>
      </c>
      <c r="O120" s="3" t="str">
        <f t="shared" si="31"/>
        <v>Q2</v>
      </c>
      <c r="P120" s="3">
        <f t="shared" si="31"/>
        <v>6</v>
      </c>
      <c r="Q120" s="3" t="str">
        <f t="shared" si="22"/>
        <v>2004_6</v>
      </c>
      <c r="R120" s="3">
        <f t="shared" si="23"/>
        <v>119660.529292743</v>
      </c>
      <c r="S120" s="3">
        <f t="shared" si="24"/>
        <v>120140.02327411252</v>
      </c>
      <c r="T120" s="163">
        <f t="shared" ref="T120:T183" si="33">VLOOKUP($N120&amp;"_"&amp;$O120,$C$19:$I$206,MATCH(T$14,$C$14:$I$14,0),0)</f>
        <v>135341.99400000001</v>
      </c>
      <c r="U120" s="91">
        <f t="shared" si="17"/>
        <v>136048.93584327499</v>
      </c>
      <c r="V120" s="91">
        <f t="shared" si="20"/>
        <v>223409.97934541336</v>
      </c>
      <c r="W120" s="91">
        <f t="shared" si="27"/>
        <v>172818.0185038787</v>
      </c>
    </row>
    <row r="121" spans="1:23" x14ac:dyDescent="0.2">
      <c r="A121" s="3">
        <f t="shared" si="25"/>
        <v>2021</v>
      </c>
      <c r="B121" s="3" t="str">
        <f t="shared" si="26"/>
        <v>Q3</v>
      </c>
      <c r="C121" s="3" t="str">
        <f t="shared" si="21"/>
        <v>2021_Q3</v>
      </c>
      <c r="D121" s="91">
        <v>170524.44756790201</v>
      </c>
      <c r="E121" s="48">
        <v>174929.37619140995</v>
      </c>
      <c r="F121" s="85">
        <v>165717.184311433</v>
      </c>
      <c r="G121" s="151">
        <f t="shared" si="32"/>
        <v>2.2234089070706009E-2</v>
      </c>
      <c r="H121" s="161">
        <v>184746.00901465901</v>
      </c>
      <c r="I121" s="160">
        <v>185625.03099999999</v>
      </c>
      <c r="J121" s="160">
        <v>252.86068865556859</v>
      </c>
      <c r="K121" s="160">
        <f t="shared" si="30"/>
        <v>5.651528237652137E-3</v>
      </c>
      <c r="L121" s="162">
        <v>218.83791068931609</v>
      </c>
      <c r="M121" s="180">
        <f t="shared" si="30"/>
        <v>7.4677335172457227E-3</v>
      </c>
      <c r="N121" s="3">
        <f t="shared" si="28"/>
        <v>2004</v>
      </c>
      <c r="O121" s="3" t="str">
        <f t="shared" si="31"/>
        <v>Q3</v>
      </c>
      <c r="P121" s="3">
        <f t="shared" si="31"/>
        <v>7</v>
      </c>
      <c r="Q121" s="3" t="str">
        <f t="shared" si="22"/>
        <v>2004_7</v>
      </c>
      <c r="R121" s="3">
        <f t="shared" si="23"/>
        <v>120335.243715303</v>
      </c>
      <c r="S121" s="3">
        <f t="shared" si="24"/>
        <v>120858.97643355071</v>
      </c>
      <c r="T121" s="163">
        <f t="shared" si="33"/>
        <v>135881.416</v>
      </c>
      <c r="U121" s="91">
        <f t="shared" si="17"/>
        <v>136662.00351053799</v>
      </c>
      <c r="V121" s="91">
        <f t="shared" si="20"/>
        <v>223869.07769236996</v>
      </c>
      <c r="W121" s="91">
        <f t="shared" si="27"/>
        <v>173509.70946110645</v>
      </c>
    </row>
    <row r="122" spans="1:23" x14ac:dyDescent="0.2">
      <c r="A122" s="3">
        <f t="shared" si="25"/>
        <v>2021</v>
      </c>
      <c r="B122" s="3" t="str">
        <f t="shared" si="26"/>
        <v>Q4</v>
      </c>
      <c r="C122" s="3" t="str">
        <f t="shared" si="21"/>
        <v>2021_Q4</v>
      </c>
      <c r="D122" s="91">
        <v>171420.88054769399</v>
      </c>
      <c r="E122" s="48">
        <v>175803.57629365876</v>
      </c>
      <c r="F122" s="85">
        <v>166574.37792003801</v>
      </c>
      <c r="G122" s="151">
        <f t="shared" si="32"/>
        <v>2.2217026339207857E-2</v>
      </c>
      <c r="H122" s="161">
        <v>185723.05779779499</v>
      </c>
      <c r="I122" s="160">
        <v>186435.139</v>
      </c>
      <c r="J122" s="160">
        <v>253.1195018956146</v>
      </c>
      <c r="K122" s="160">
        <f t="shared" si="30"/>
        <v>5.1920853374789466E-3</v>
      </c>
      <c r="L122" s="162">
        <v>219.50718690071145</v>
      </c>
      <c r="M122" s="180">
        <f t="shared" si="30"/>
        <v>8.0267732835275218E-3</v>
      </c>
      <c r="N122" s="3">
        <f t="shared" si="28"/>
        <v>2004</v>
      </c>
      <c r="O122" s="3" t="str">
        <f t="shared" si="31"/>
        <v>Q3</v>
      </c>
      <c r="P122" s="3">
        <f t="shared" si="31"/>
        <v>8</v>
      </c>
      <c r="Q122" s="3" t="str">
        <f t="shared" si="22"/>
        <v>2004_8</v>
      </c>
      <c r="R122" s="3">
        <f t="shared" si="23"/>
        <v>120335.243715303</v>
      </c>
      <c r="S122" s="3">
        <f t="shared" si="24"/>
        <v>120858.97643355071</v>
      </c>
      <c r="T122" s="163">
        <f t="shared" si="33"/>
        <v>135881.416</v>
      </c>
      <c r="U122" s="91">
        <f t="shared" si="17"/>
        <v>136662.00351053799</v>
      </c>
      <c r="V122" s="91">
        <f t="shared" si="20"/>
        <v>223869.07769236996</v>
      </c>
      <c r="W122" s="91">
        <f t="shared" si="27"/>
        <v>173509.70946110645</v>
      </c>
    </row>
    <row r="123" spans="1:23" x14ac:dyDescent="0.2">
      <c r="A123" s="3">
        <f t="shared" si="25"/>
        <v>2022</v>
      </c>
      <c r="B123" s="3" t="str">
        <f t="shared" si="26"/>
        <v>Q1</v>
      </c>
      <c r="C123" s="3" t="str">
        <f t="shared" si="21"/>
        <v>2022_Q1</v>
      </c>
      <c r="D123" s="91">
        <v>172337.52575961701</v>
      </c>
      <c r="E123" s="48">
        <v>176793.03321998892</v>
      </c>
      <c r="F123" s="85">
        <v>167522.58941045901</v>
      </c>
      <c r="G123" s="151">
        <f t="shared" si="32"/>
        <v>2.17677395663749E-2</v>
      </c>
      <c r="H123" s="161">
        <v>186760.725517463</v>
      </c>
      <c r="I123" s="160">
        <v>187321.18299999999</v>
      </c>
      <c r="J123" s="160">
        <v>253.61406047790368</v>
      </c>
      <c r="K123" s="160">
        <f t="shared" si="30"/>
        <v>5.6180751226666548E-3</v>
      </c>
      <c r="L123" s="162">
        <v>219.8980873684217</v>
      </c>
      <c r="M123" s="180">
        <f t="shared" si="30"/>
        <v>7.4225701097343499E-3</v>
      </c>
      <c r="N123" s="3">
        <f t="shared" si="28"/>
        <v>2004</v>
      </c>
      <c r="O123" s="3" t="str">
        <f t="shared" si="31"/>
        <v>Q3</v>
      </c>
      <c r="P123" s="3">
        <f t="shared" si="31"/>
        <v>9</v>
      </c>
      <c r="Q123" s="3" t="str">
        <f t="shared" si="22"/>
        <v>2004_9</v>
      </c>
      <c r="R123" s="3">
        <f t="shared" si="23"/>
        <v>120335.243715303</v>
      </c>
      <c r="S123" s="3">
        <f t="shared" si="24"/>
        <v>120858.97643355071</v>
      </c>
      <c r="T123" s="163">
        <f t="shared" si="33"/>
        <v>135881.416</v>
      </c>
      <c r="U123" s="91">
        <f t="shared" si="17"/>
        <v>136662.00351053799</v>
      </c>
      <c r="V123" s="91">
        <f t="shared" si="20"/>
        <v>223869.07769236996</v>
      </c>
      <c r="W123" s="91">
        <f t="shared" si="27"/>
        <v>173509.70946110645</v>
      </c>
    </row>
    <row r="124" spans="1:23" x14ac:dyDescent="0.2">
      <c r="A124" s="3">
        <f t="shared" si="25"/>
        <v>2022</v>
      </c>
      <c r="B124" s="3" t="str">
        <f t="shared" si="26"/>
        <v>Q2</v>
      </c>
      <c r="C124" s="3" t="str">
        <f t="shared" si="21"/>
        <v>2022_Q2</v>
      </c>
      <c r="D124" s="91">
        <v>173275.603048366</v>
      </c>
      <c r="E124" s="48">
        <v>177674.09622693816</v>
      </c>
      <c r="F124" s="85">
        <v>168460.04304010799</v>
      </c>
      <c r="G124" s="151">
        <f t="shared" si="32"/>
        <v>2.1915258344503252E-2</v>
      </c>
      <c r="H124" s="161">
        <v>187841.758206272</v>
      </c>
      <c r="I124" s="160">
        <v>188174.54399999999</v>
      </c>
      <c r="J124" s="160">
        <v>254.0339083954114</v>
      </c>
      <c r="K124" s="160">
        <f t="shared" si="30"/>
        <v>4.6397870150582943E-3</v>
      </c>
      <c r="L124" s="162">
        <v>220.43842577913961</v>
      </c>
      <c r="M124" s="180">
        <f t="shared" si="30"/>
        <v>7.313701199129774E-3</v>
      </c>
      <c r="N124" s="3">
        <f t="shared" si="28"/>
        <v>2004</v>
      </c>
      <c r="O124" s="3" t="str">
        <f t="shared" si="31"/>
        <v>Q4</v>
      </c>
      <c r="P124" s="3">
        <f t="shared" si="31"/>
        <v>10</v>
      </c>
      <c r="Q124" s="3" t="str">
        <f t="shared" si="22"/>
        <v>2004_10</v>
      </c>
      <c r="R124" s="3">
        <f t="shared" si="23"/>
        <v>120710.350362164</v>
      </c>
      <c r="S124" s="3">
        <f t="shared" si="24"/>
        <v>121276.91208229563</v>
      </c>
      <c r="T124" s="163">
        <f t="shared" si="33"/>
        <v>137061.91699999999</v>
      </c>
      <c r="U124" s="91">
        <f t="shared" si="17"/>
        <v>138450.402007575</v>
      </c>
      <c r="V124" s="91">
        <f t="shared" si="20"/>
        <v>222853.26764410333</v>
      </c>
      <c r="W124" s="91">
        <f t="shared" si="27"/>
        <v>174201.98285104585</v>
      </c>
    </row>
    <row r="125" spans="1:23" x14ac:dyDescent="0.2">
      <c r="A125" s="3">
        <f t="shared" si="25"/>
        <v>2022</v>
      </c>
      <c r="B125" s="3" t="str">
        <f t="shared" si="26"/>
        <v>Q3</v>
      </c>
      <c r="C125" s="3" t="str">
        <f t="shared" si="21"/>
        <v>2022_Q3</v>
      </c>
      <c r="D125" s="91">
        <v>174215.39310101801</v>
      </c>
      <c r="E125" s="48">
        <v>178669.96696323637</v>
      </c>
      <c r="F125" s="85">
        <v>169334.94289329101</v>
      </c>
      <c r="G125" s="151">
        <f t="shared" si="32"/>
        <v>2.1830919930784898E-2</v>
      </c>
      <c r="H125" s="161">
        <v>188873.40456543601</v>
      </c>
      <c r="I125" s="160">
        <v>189041.052</v>
      </c>
      <c r="J125" s="160">
        <v>254.31088954053891</v>
      </c>
      <c r="K125" s="160">
        <f t="shared" si="30"/>
        <v>4.7068188582941595E-3</v>
      </c>
      <c r="L125" s="162">
        <v>220.93494081243875</v>
      </c>
      <c r="M125" s="180">
        <f t="shared" si="30"/>
        <v>6.5043606630206252E-3</v>
      </c>
      <c r="N125" s="3">
        <f t="shared" si="28"/>
        <v>2004</v>
      </c>
      <c r="O125" s="3" t="str">
        <f t="shared" si="31"/>
        <v>Q4</v>
      </c>
      <c r="P125" s="3">
        <f t="shared" si="31"/>
        <v>11</v>
      </c>
      <c r="Q125" s="3" t="str">
        <f t="shared" si="22"/>
        <v>2004_11</v>
      </c>
      <c r="R125" s="3">
        <f t="shared" si="23"/>
        <v>120710.350362164</v>
      </c>
      <c r="S125" s="3">
        <f t="shared" si="24"/>
        <v>121276.91208229563</v>
      </c>
      <c r="T125" s="163">
        <f t="shared" si="33"/>
        <v>137061.91699999999</v>
      </c>
      <c r="U125" s="91">
        <f t="shared" si="17"/>
        <v>138450.402007575</v>
      </c>
      <c r="V125" s="91">
        <f t="shared" si="20"/>
        <v>222853.26764410333</v>
      </c>
      <c r="W125" s="91">
        <f t="shared" si="27"/>
        <v>174201.98285104585</v>
      </c>
    </row>
    <row r="126" spans="1:23" x14ac:dyDescent="0.2">
      <c r="A126" s="3">
        <f t="shared" si="25"/>
        <v>2022</v>
      </c>
      <c r="B126" s="3" t="str">
        <f t="shared" si="26"/>
        <v>Q4</v>
      </c>
      <c r="C126" s="3" t="str">
        <f t="shared" si="21"/>
        <v>2022_Q4</v>
      </c>
      <c r="D126" s="91">
        <v>175120.47178818801</v>
      </c>
      <c r="E126" s="48">
        <v>179551.26818178632</v>
      </c>
      <c r="F126" s="85">
        <v>170211.247220663</v>
      </c>
      <c r="G126" s="151">
        <f t="shared" si="32"/>
        <v>2.1833305614209264E-2</v>
      </c>
      <c r="H126" s="161">
        <v>190007.963731114</v>
      </c>
      <c r="I126" s="160">
        <v>189884.995</v>
      </c>
      <c r="J126" s="160">
        <v>254.62504795049546</v>
      </c>
      <c r="K126" s="160">
        <f t="shared" si="30"/>
        <v>3.9863226458607404E-3</v>
      </c>
      <c r="L126" s="162">
        <v>221.56781089816343</v>
      </c>
      <c r="M126" s="180">
        <f t="shared" si="30"/>
        <v>7.5931698621110044E-3</v>
      </c>
      <c r="N126" s="3">
        <f t="shared" si="28"/>
        <v>2004</v>
      </c>
      <c r="O126" s="3" t="str">
        <f t="shared" si="31"/>
        <v>Q4</v>
      </c>
      <c r="P126" s="3">
        <f t="shared" si="31"/>
        <v>12</v>
      </c>
      <c r="Q126" s="3" t="str">
        <f t="shared" si="22"/>
        <v>2004_12</v>
      </c>
      <c r="R126" s="3">
        <f t="shared" si="23"/>
        <v>120710.350362164</v>
      </c>
      <c r="S126" s="3">
        <f t="shared" si="24"/>
        <v>121276.91208229563</v>
      </c>
      <c r="T126" s="163">
        <f t="shared" si="33"/>
        <v>137061.91699999999</v>
      </c>
      <c r="U126" s="91">
        <f t="shared" si="17"/>
        <v>138450.402007575</v>
      </c>
      <c r="V126" s="91">
        <f t="shared" si="20"/>
        <v>222853.26764410333</v>
      </c>
      <c r="W126" s="91">
        <f t="shared" si="27"/>
        <v>174201.98285104585</v>
      </c>
    </row>
    <row r="127" spans="1:23" x14ac:dyDescent="0.2">
      <c r="A127" s="3">
        <f t="shared" si="25"/>
        <v>2023</v>
      </c>
      <c r="B127" s="3" t="str">
        <f t="shared" si="26"/>
        <v>Q1</v>
      </c>
      <c r="C127" s="3" t="str">
        <f t="shared" si="21"/>
        <v>2023_Q1</v>
      </c>
      <c r="D127" s="91">
        <v>176035.32961362001</v>
      </c>
      <c r="E127" s="48">
        <v>180531.7281832406</v>
      </c>
      <c r="F127" s="85">
        <v>171099.60849708199</v>
      </c>
      <c r="G127" s="151">
        <f t="shared" si="32"/>
        <v>2.1352458192122725E-2</v>
      </c>
      <c r="H127" s="161">
        <v>191072.83133594599</v>
      </c>
      <c r="I127" s="160">
        <v>190830.671</v>
      </c>
      <c r="J127" s="160">
        <v>254.86696186863077</v>
      </c>
      <c r="K127" s="160">
        <f t="shared" si="30"/>
        <v>3.2793003047557612E-3</v>
      </c>
      <c r="L127" s="162">
        <v>222.17719255296927</v>
      </c>
      <c r="M127" s="180">
        <f t="shared" si="30"/>
        <v>7.8877662444012397E-3</v>
      </c>
      <c r="N127" s="3">
        <f t="shared" si="28"/>
        <v>2005</v>
      </c>
      <c r="O127" s="3" t="str">
        <f t="shared" si="31"/>
        <v>Q1</v>
      </c>
      <c r="P127" s="3">
        <f t="shared" si="31"/>
        <v>1</v>
      </c>
      <c r="Q127" s="3" t="str">
        <f t="shared" si="22"/>
        <v>2005_1</v>
      </c>
      <c r="R127" s="3">
        <f t="shared" si="23"/>
        <v>121748.320872489</v>
      </c>
      <c r="S127" s="3">
        <f t="shared" si="24"/>
        <v>122087.11625431469</v>
      </c>
      <c r="T127" s="163">
        <f t="shared" si="33"/>
        <v>138179.94699999999</v>
      </c>
      <c r="U127" s="91">
        <f t="shared" si="17"/>
        <v>138862.58676512801</v>
      </c>
      <c r="V127" s="91">
        <f t="shared" si="20"/>
        <v>225475.43081198999</v>
      </c>
      <c r="W127" s="91">
        <f t="shared" si="27"/>
        <v>174894.84442072295</v>
      </c>
    </row>
    <row r="128" spans="1:23" x14ac:dyDescent="0.2">
      <c r="A128" s="3">
        <f t="shared" si="25"/>
        <v>2023</v>
      </c>
      <c r="B128" s="3" t="str">
        <f t="shared" si="26"/>
        <v>Q2</v>
      </c>
      <c r="C128" s="3" t="str">
        <f t="shared" si="21"/>
        <v>2023_Q2</v>
      </c>
      <c r="D128" s="91">
        <v>176964.13954827099</v>
      </c>
      <c r="E128" s="48">
        <v>181393.70215342936</v>
      </c>
      <c r="F128" s="85">
        <v>172015.29447129401</v>
      </c>
      <c r="G128" s="151">
        <f t="shared" si="32"/>
        <v>2.1104419582390621E-2</v>
      </c>
      <c r="H128" s="161">
        <v>192125.44726867901</v>
      </c>
      <c r="I128" s="160">
        <v>191743.53200000001</v>
      </c>
      <c r="J128" s="160">
        <v>255.2671481015727</v>
      </c>
      <c r="K128" s="160">
        <f t="shared" si="30"/>
        <v>3.7601951012065093E-3</v>
      </c>
      <c r="L128" s="162">
        <v>222.71994757646743</v>
      </c>
      <c r="M128" s="180">
        <f t="shared" si="30"/>
        <v>8.0793321213237235E-3</v>
      </c>
      <c r="N128" s="3">
        <f t="shared" si="28"/>
        <v>2005</v>
      </c>
      <c r="O128" s="3" t="str">
        <f t="shared" ref="O128:P143" si="34">O116</f>
        <v>Q1</v>
      </c>
      <c r="P128" s="3">
        <f t="shared" si="34"/>
        <v>2</v>
      </c>
      <c r="Q128" s="3" t="str">
        <f t="shared" si="22"/>
        <v>2005_2</v>
      </c>
      <c r="R128" s="3">
        <f t="shared" si="23"/>
        <v>121748.320872489</v>
      </c>
      <c r="S128" s="3">
        <f t="shared" si="24"/>
        <v>122087.11625431469</v>
      </c>
      <c r="T128" s="163">
        <f t="shared" si="33"/>
        <v>138179.94699999999</v>
      </c>
      <c r="U128" s="91">
        <f t="shared" si="17"/>
        <v>138862.58676512801</v>
      </c>
      <c r="V128" s="91">
        <f t="shared" si="20"/>
        <v>225475.43081198999</v>
      </c>
      <c r="W128" s="91">
        <f t="shared" si="27"/>
        <v>174894.84442072295</v>
      </c>
    </row>
    <row r="129" spans="1:23" x14ac:dyDescent="0.2">
      <c r="A129" s="3">
        <f t="shared" si="25"/>
        <v>2023</v>
      </c>
      <c r="B129" s="3" t="str">
        <f t="shared" si="26"/>
        <v>Q3</v>
      </c>
      <c r="C129" s="3" t="str">
        <f t="shared" si="21"/>
        <v>2023_Q3</v>
      </c>
      <c r="D129" s="91">
        <v>177911.60346343499</v>
      </c>
      <c r="E129" s="48">
        <v>182403.97140900636</v>
      </c>
      <c r="F129" s="85">
        <v>172872.089393075</v>
      </c>
      <c r="G129" s="151">
        <f t="shared" si="32"/>
        <v>2.0888461881213516E-2</v>
      </c>
      <c r="H129" s="161">
        <v>193041.19560020001</v>
      </c>
      <c r="I129" s="160">
        <v>192768.8</v>
      </c>
      <c r="J129" s="160">
        <v>255.4774819467365</v>
      </c>
      <c r="K129" s="160">
        <f t="shared" si="30"/>
        <v>3.3478010239069711E-3</v>
      </c>
      <c r="L129" s="162">
        <v>223.28710210009291</v>
      </c>
      <c r="M129" s="180">
        <f t="shared" si="30"/>
        <v>7.7596614551547205E-3</v>
      </c>
      <c r="N129" s="3">
        <f t="shared" si="28"/>
        <v>2005</v>
      </c>
      <c r="O129" s="3" t="str">
        <f t="shared" si="34"/>
        <v>Q1</v>
      </c>
      <c r="P129" s="3">
        <f t="shared" si="34"/>
        <v>3</v>
      </c>
      <c r="Q129" s="3" t="str">
        <f t="shared" si="22"/>
        <v>2005_3</v>
      </c>
      <c r="R129" s="3">
        <f t="shared" si="23"/>
        <v>121748.320872489</v>
      </c>
      <c r="S129" s="3">
        <f t="shared" si="24"/>
        <v>122087.11625431469</v>
      </c>
      <c r="T129" s="163">
        <f t="shared" si="33"/>
        <v>138179.94699999999</v>
      </c>
      <c r="U129" s="91">
        <f t="shared" si="17"/>
        <v>138862.58676512801</v>
      </c>
      <c r="V129" s="91">
        <f t="shared" si="20"/>
        <v>225475.43081198999</v>
      </c>
      <c r="W129" s="91">
        <f t="shared" si="27"/>
        <v>174894.84442072295</v>
      </c>
    </row>
    <row r="130" spans="1:23" x14ac:dyDescent="0.2">
      <c r="A130" s="3">
        <f t="shared" si="25"/>
        <v>2023</v>
      </c>
      <c r="B130" s="3" t="str">
        <f t="shared" si="26"/>
        <v>Q4</v>
      </c>
      <c r="C130" s="3" t="str">
        <f t="shared" si="21"/>
        <v>2023_Q4</v>
      </c>
      <c r="D130" s="91">
        <v>178839.49151854901</v>
      </c>
      <c r="E130" s="48">
        <v>183305.55796845024</v>
      </c>
      <c r="F130" s="85">
        <v>173706.179418774</v>
      </c>
      <c r="G130" s="151">
        <f t="shared" si="32"/>
        <v>2.0532909870404348E-2</v>
      </c>
      <c r="H130" s="161">
        <v>194123.75471649499</v>
      </c>
      <c r="I130" s="160">
        <v>193691.554</v>
      </c>
      <c r="J130" s="160">
        <v>256.03302194337101</v>
      </c>
      <c r="K130" s="160">
        <f t="shared" si="30"/>
        <v>4.5751715569211093E-3</v>
      </c>
      <c r="L130" s="162">
        <v>224.08202922394108</v>
      </c>
      <c r="M130" s="180">
        <f t="shared" si="30"/>
        <v>8.5735022982509346E-3</v>
      </c>
      <c r="N130" s="3">
        <f t="shared" si="28"/>
        <v>2005</v>
      </c>
      <c r="O130" s="3" t="str">
        <f t="shared" si="34"/>
        <v>Q2</v>
      </c>
      <c r="P130" s="3">
        <f t="shared" si="34"/>
        <v>4</v>
      </c>
      <c r="Q130" s="3" t="str">
        <f t="shared" si="22"/>
        <v>2005_4</v>
      </c>
      <c r="R130" s="3">
        <f t="shared" si="23"/>
        <v>122359.855236612</v>
      </c>
      <c r="S130" s="3">
        <f t="shared" si="24"/>
        <v>122679.92456521238</v>
      </c>
      <c r="T130" s="163">
        <f t="shared" si="33"/>
        <v>138748.815</v>
      </c>
      <c r="U130" s="91">
        <f t="shared" si="17"/>
        <v>139741.98418093301</v>
      </c>
      <c r="V130" s="91">
        <f t="shared" si="20"/>
        <v>228423.59146176666</v>
      </c>
      <c r="W130" s="91">
        <f t="shared" si="27"/>
        <v>175588.29989309909</v>
      </c>
    </row>
    <row r="131" spans="1:23" x14ac:dyDescent="0.2">
      <c r="A131" s="3">
        <f t="shared" si="25"/>
        <v>2024</v>
      </c>
      <c r="B131" s="3" t="str">
        <f t="shared" si="26"/>
        <v>Q1</v>
      </c>
      <c r="C131" s="3" t="str">
        <f t="shared" si="21"/>
        <v>2024_Q1</v>
      </c>
      <c r="D131" s="91">
        <v>179792.96212303199</v>
      </c>
      <c r="E131" s="48">
        <v>184319.4286812327</v>
      </c>
      <c r="F131" s="85">
        <v>174602.46636869799</v>
      </c>
      <c r="G131" s="151">
        <f t="shared" si="32"/>
        <v>2.0472623534236511E-2</v>
      </c>
      <c r="H131" s="161">
        <v>195157.66387701099</v>
      </c>
      <c r="I131" s="160">
        <v>194688.897</v>
      </c>
      <c r="J131" s="160">
        <v>256.36179092379376</v>
      </c>
      <c r="K131" s="160">
        <f t="shared" si="30"/>
        <v>4.2882244360935573E-3</v>
      </c>
      <c r="L131" s="162">
        <v>224.54256883511374</v>
      </c>
      <c r="M131" s="180">
        <f t="shared" si="30"/>
        <v>8.1834666291871194E-3</v>
      </c>
      <c r="N131" s="3">
        <f t="shared" si="28"/>
        <v>2005</v>
      </c>
      <c r="O131" s="3" t="str">
        <f t="shared" si="34"/>
        <v>Q2</v>
      </c>
      <c r="P131" s="3">
        <f t="shared" si="34"/>
        <v>5</v>
      </c>
      <c r="Q131" s="3" t="str">
        <f t="shared" si="22"/>
        <v>2005_5</v>
      </c>
      <c r="R131" s="3">
        <f t="shared" si="23"/>
        <v>122359.855236612</v>
      </c>
      <c r="S131" s="3">
        <f t="shared" si="24"/>
        <v>122679.92456521238</v>
      </c>
      <c r="T131" s="163">
        <f t="shared" si="33"/>
        <v>138748.815</v>
      </c>
      <c r="U131" s="91">
        <f t="shared" si="17"/>
        <v>139741.98418093301</v>
      </c>
      <c r="V131" s="91">
        <f t="shared" si="20"/>
        <v>228423.59146176666</v>
      </c>
      <c r="W131" s="91">
        <f t="shared" si="27"/>
        <v>175588.29989309909</v>
      </c>
    </row>
    <row r="132" spans="1:23" x14ac:dyDescent="0.2">
      <c r="A132" s="3">
        <f t="shared" si="25"/>
        <v>2024</v>
      </c>
      <c r="B132" s="3" t="str">
        <f t="shared" si="26"/>
        <v>Q2</v>
      </c>
      <c r="C132" s="3" t="str">
        <f t="shared" si="21"/>
        <v>2024_Q2</v>
      </c>
      <c r="D132" s="91">
        <v>180773.699072644</v>
      </c>
      <c r="E132" s="48">
        <v>185220.73907524146</v>
      </c>
      <c r="F132" s="85">
        <v>175583.22366395799</v>
      </c>
      <c r="G132" s="151">
        <f t="shared" si="32"/>
        <v>2.0741929975647722E-2</v>
      </c>
      <c r="H132" s="161">
        <v>196228.92273074199</v>
      </c>
      <c r="I132" s="160">
        <v>195631.98</v>
      </c>
      <c r="J132" s="160">
        <v>256.86839175668888</v>
      </c>
      <c r="K132" s="160">
        <f t="shared" si="30"/>
        <v>5.4443538403214919E-3</v>
      </c>
      <c r="L132" s="162">
        <v>225.02891317818211</v>
      </c>
      <c r="M132" s="180">
        <f t="shared" si="30"/>
        <v>7.8007688832308908E-3</v>
      </c>
      <c r="N132" s="3">
        <f t="shared" si="28"/>
        <v>2005</v>
      </c>
      <c r="O132" s="3" t="str">
        <f t="shared" si="34"/>
        <v>Q2</v>
      </c>
      <c r="P132" s="3">
        <f t="shared" si="34"/>
        <v>6</v>
      </c>
      <c r="Q132" s="3" t="str">
        <f t="shared" si="22"/>
        <v>2005_6</v>
      </c>
      <c r="R132" s="3">
        <f t="shared" si="23"/>
        <v>122359.855236612</v>
      </c>
      <c r="S132" s="3">
        <f t="shared" si="24"/>
        <v>122679.92456521238</v>
      </c>
      <c r="T132" s="163">
        <f t="shared" si="33"/>
        <v>138748.815</v>
      </c>
      <c r="U132" s="91">
        <f t="shared" ref="U132:U195" si="35">VLOOKUP($N132&amp;"_"&amp;$O132,$C$19:$I$206,6,0)</f>
        <v>139741.98418093301</v>
      </c>
      <c r="V132" s="91">
        <f t="shared" si="20"/>
        <v>228423.59146176666</v>
      </c>
      <c r="W132" s="91">
        <f t="shared" si="27"/>
        <v>175588.29989309909</v>
      </c>
    </row>
    <row r="133" spans="1:23" x14ac:dyDescent="0.2">
      <c r="A133" s="3">
        <f t="shared" si="25"/>
        <v>2024</v>
      </c>
      <c r="B133" s="3" t="str">
        <f t="shared" si="26"/>
        <v>Q3</v>
      </c>
      <c r="C133" s="3" t="str">
        <f t="shared" si="21"/>
        <v>2024_Q3</v>
      </c>
      <c r="D133" s="91">
        <v>181783.481732824</v>
      </c>
      <c r="E133" s="48">
        <v>186302.99044679134</v>
      </c>
      <c r="F133" s="85">
        <v>176516.118454571</v>
      </c>
      <c r="G133" s="151">
        <f t="shared" si="32"/>
        <v>2.1079337180973434E-2</v>
      </c>
      <c r="H133" s="161">
        <v>197211.275679132</v>
      </c>
      <c r="I133" s="160">
        <v>196703.90900000001</v>
      </c>
      <c r="J133" s="160">
        <v>257.08342349452863</v>
      </c>
      <c r="K133" s="160">
        <f t="shared" si="30"/>
        <v>4.1026018565291089E-3</v>
      </c>
      <c r="L133" s="162">
        <v>225.51298870165388</v>
      </c>
      <c r="M133" s="180">
        <f t="shared" si="30"/>
        <v>6.3858734351371904E-3</v>
      </c>
      <c r="N133" s="3">
        <f t="shared" si="28"/>
        <v>2005</v>
      </c>
      <c r="O133" s="3" t="str">
        <f t="shared" si="34"/>
        <v>Q3</v>
      </c>
      <c r="P133" s="3">
        <f t="shared" si="34"/>
        <v>7</v>
      </c>
      <c r="Q133" s="3" t="str">
        <f t="shared" si="22"/>
        <v>2005_7</v>
      </c>
      <c r="R133" s="3">
        <f t="shared" si="23"/>
        <v>123346.738302905</v>
      </c>
      <c r="S133" s="3">
        <f t="shared" si="24"/>
        <v>123770.41187142293</v>
      </c>
      <c r="T133" s="163">
        <f t="shared" si="33"/>
        <v>139829.63</v>
      </c>
      <c r="U133" s="91">
        <f t="shared" si="35"/>
        <v>140289.027046364</v>
      </c>
      <c r="V133" s="91">
        <f t="shared" si="20"/>
        <v>229129.19331886337</v>
      </c>
      <c r="W133" s="91">
        <f t="shared" si="27"/>
        <v>176899.66901327934</v>
      </c>
    </row>
    <row r="134" spans="1:23" x14ac:dyDescent="0.2">
      <c r="A134" s="3">
        <f t="shared" si="25"/>
        <v>2024</v>
      </c>
      <c r="B134" s="3" t="str">
        <f t="shared" si="26"/>
        <v>Q4</v>
      </c>
      <c r="C134" s="3" t="str">
        <f t="shared" si="21"/>
        <v>2024_Q4</v>
      </c>
      <c r="D134" s="91">
        <v>182761.8239283</v>
      </c>
      <c r="E134" s="48">
        <v>187258.9953689877</v>
      </c>
      <c r="F134" s="85">
        <v>177445.507670639</v>
      </c>
      <c r="G134" s="151">
        <f t="shared" si="32"/>
        <v>2.1526742827324252E-2</v>
      </c>
      <c r="H134" s="161">
        <v>198363.29880312199</v>
      </c>
      <c r="I134" s="160">
        <v>197671.80600000001</v>
      </c>
      <c r="J134" s="160">
        <v>257.57513640304404</v>
      </c>
      <c r="K134" s="160">
        <f t="shared" si="30"/>
        <v>4.7329419679820184E-3</v>
      </c>
      <c r="L134" s="162">
        <v>225.99302765878213</v>
      </c>
      <c r="M134" s="180">
        <f t="shared" si="30"/>
        <v>6.4596162375494259E-3</v>
      </c>
      <c r="N134" s="3">
        <f t="shared" si="28"/>
        <v>2005</v>
      </c>
      <c r="O134" s="3" t="str">
        <f t="shared" si="34"/>
        <v>Q3</v>
      </c>
      <c r="P134" s="3">
        <f t="shared" si="34"/>
        <v>8</v>
      </c>
      <c r="Q134" s="3" t="str">
        <f t="shared" si="22"/>
        <v>2005_8</v>
      </c>
      <c r="R134" s="3">
        <f t="shared" si="23"/>
        <v>123346.738302905</v>
      </c>
      <c r="S134" s="3">
        <f t="shared" si="24"/>
        <v>123770.41187142293</v>
      </c>
      <c r="T134" s="163">
        <f t="shared" si="33"/>
        <v>139829.63</v>
      </c>
      <c r="U134" s="91">
        <f t="shared" si="35"/>
        <v>140289.027046364</v>
      </c>
      <c r="V134" s="91">
        <f t="shared" si="20"/>
        <v>229129.19331886337</v>
      </c>
      <c r="W134" s="91">
        <f t="shared" si="27"/>
        <v>176899.66901327934</v>
      </c>
    </row>
    <row r="135" spans="1:23" x14ac:dyDescent="0.2">
      <c r="A135" s="3">
        <f t="shared" si="25"/>
        <v>2025</v>
      </c>
      <c r="B135" s="3" t="str">
        <f t="shared" si="26"/>
        <v>Q1</v>
      </c>
      <c r="C135" s="3" t="str">
        <f t="shared" si="21"/>
        <v>2025_Q1</v>
      </c>
      <c r="D135" s="91">
        <v>183780.13221128</v>
      </c>
      <c r="E135" s="48">
        <v>188370.98356109977</v>
      </c>
      <c r="F135" s="85">
        <v>178446.257062944</v>
      </c>
      <c r="G135" s="151">
        <f t="shared" si="32"/>
        <v>2.2014526908968657E-2</v>
      </c>
      <c r="H135" s="161">
        <v>199430.040023699</v>
      </c>
      <c r="I135" s="160">
        <v>198708.42499999999</v>
      </c>
      <c r="J135" s="160">
        <v>257.96037250425724</v>
      </c>
      <c r="K135" s="160">
        <f t="shared" si="30"/>
        <v>4.2511293043898668E-3</v>
      </c>
      <c r="L135" s="162">
        <v>226.66504855899996</v>
      </c>
      <c r="M135" s="180">
        <f t="shared" si="30"/>
        <v>7.2707784866841152E-3</v>
      </c>
      <c r="N135" s="3">
        <f t="shared" si="28"/>
        <v>2005</v>
      </c>
      <c r="O135" s="3" t="str">
        <f t="shared" si="34"/>
        <v>Q3</v>
      </c>
      <c r="P135" s="3">
        <f t="shared" si="34"/>
        <v>9</v>
      </c>
      <c r="Q135" s="3" t="str">
        <f t="shared" si="22"/>
        <v>2005_9</v>
      </c>
      <c r="R135" s="3">
        <f t="shared" si="23"/>
        <v>123346.738302905</v>
      </c>
      <c r="S135" s="3">
        <f t="shared" si="24"/>
        <v>123770.41187142293</v>
      </c>
      <c r="T135" s="163">
        <f t="shared" si="33"/>
        <v>139829.63</v>
      </c>
      <c r="U135" s="91">
        <f t="shared" si="35"/>
        <v>140289.027046364</v>
      </c>
      <c r="V135" s="91">
        <f t="shared" si="20"/>
        <v>229129.19331886337</v>
      </c>
      <c r="W135" s="91">
        <f t="shared" si="27"/>
        <v>176899.66901327934</v>
      </c>
    </row>
    <row r="136" spans="1:23" x14ac:dyDescent="0.2">
      <c r="A136" s="3">
        <f t="shared" si="25"/>
        <v>2025</v>
      </c>
      <c r="B136" s="3" t="str">
        <f t="shared" si="26"/>
        <v>Q2</v>
      </c>
      <c r="C136" s="3" t="str">
        <f t="shared" si="21"/>
        <v>2025_Q2</v>
      </c>
      <c r="D136" s="91">
        <v>184816.40179236999</v>
      </c>
      <c r="E136" s="48">
        <v>189363.06128312042</v>
      </c>
      <c r="F136" s="85">
        <v>179471.01419759501</v>
      </c>
      <c r="G136" s="151">
        <f t="shared" si="32"/>
        <v>2.2142152607231402E-2</v>
      </c>
      <c r="H136" s="161">
        <v>200495.381364681</v>
      </c>
      <c r="I136" s="160">
        <v>199657.587</v>
      </c>
      <c r="J136" s="160">
        <v>258.3822218557296</v>
      </c>
      <c r="K136" s="160">
        <f t="shared" si="30"/>
        <v>5.0520502004618439E-3</v>
      </c>
      <c r="L136" s="162">
        <v>227.30139442188022</v>
      </c>
      <c r="M136" s="180">
        <f t="shared" si="30"/>
        <v>7.9303889790238724E-3</v>
      </c>
      <c r="N136" s="3">
        <f t="shared" si="28"/>
        <v>2005</v>
      </c>
      <c r="O136" s="3" t="str">
        <f t="shared" si="34"/>
        <v>Q4</v>
      </c>
      <c r="P136" s="3">
        <f t="shared" si="34"/>
        <v>10</v>
      </c>
      <c r="Q136" s="3" t="str">
        <f t="shared" si="22"/>
        <v>2005_10</v>
      </c>
      <c r="R136" s="3">
        <f t="shared" si="23"/>
        <v>123577.085587995</v>
      </c>
      <c r="S136" s="3">
        <f t="shared" si="24"/>
        <v>123885.48729424959</v>
      </c>
      <c r="T136" s="163">
        <f t="shared" si="33"/>
        <v>140585.60800000001</v>
      </c>
      <c r="U136" s="91">
        <f t="shared" si="35"/>
        <v>142055.18544952801</v>
      </c>
      <c r="V136" s="91">
        <f t="shared" si="20"/>
        <v>231336.83145671</v>
      </c>
      <c r="W136" s="91">
        <f t="shared" si="27"/>
        <v>178217.82260101</v>
      </c>
    </row>
    <row r="137" spans="1:23" x14ac:dyDescent="0.2">
      <c r="A137" s="3">
        <f t="shared" si="25"/>
        <v>2025</v>
      </c>
      <c r="B137" s="3" t="str">
        <f t="shared" si="26"/>
        <v>Q3</v>
      </c>
      <c r="C137" s="3" t="str">
        <f t="shared" si="21"/>
        <v>2025_Q3</v>
      </c>
      <c r="D137" s="91">
        <v>185881.854309063</v>
      </c>
      <c r="E137" s="48">
        <v>190537.91642429613</v>
      </c>
      <c r="F137" s="85">
        <v>180420.92898609501</v>
      </c>
      <c r="G137" s="151">
        <f t="shared" si="32"/>
        <v>2.2121552216938012E-2</v>
      </c>
      <c r="H137" s="161">
        <v>201454.76387185999</v>
      </c>
      <c r="I137" s="160">
        <v>200692.717</v>
      </c>
      <c r="J137" s="160">
        <v>258.88168852162431</v>
      </c>
      <c r="K137" s="160">
        <f t="shared" si="30"/>
        <v>5.0725086932918995E-3</v>
      </c>
      <c r="L137" s="162">
        <v>227.93171822258486</v>
      </c>
      <c r="M137" s="180">
        <f t="shared" si="30"/>
        <v>8.5785414881467403E-3</v>
      </c>
      <c r="N137" s="3">
        <f t="shared" si="28"/>
        <v>2005</v>
      </c>
      <c r="O137" s="3" t="str">
        <f t="shared" si="34"/>
        <v>Q4</v>
      </c>
      <c r="P137" s="3">
        <f t="shared" si="34"/>
        <v>11</v>
      </c>
      <c r="Q137" s="3" t="str">
        <f t="shared" si="22"/>
        <v>2005_11</v>
      </c>
      <c r="R137" s="3">
        <f t="shared" si="23"/>
        <v>123577.085587995</v>
      </c>
      <c r="S137" s="3">
        <f t="shared" si="24"/>
        <v>123885.48729424959</v>
      </c>
      <c r="T137" s="163">
        <f t="shared" si="33"/>
        <v>140585.60800000001</v>
      </c>
      <c r="U137" s="91">
        <f t="shared" si="35"/>
        <v>142055.18544952801</v>
      </c>
      <c r="V137" s="91">
        <f t="shared" si="20"/>
        <v>231336.83145671</v>
      </c>
      <c r="W137" s="91">
        <f t="shared" si="27"/>
        <v>178217.82260101</v>
      </c>
    </row>
    <row r="138" spans="1:23" x14ac:dyDescent="0.2">
      <c r="A138" s="3">
        <f t="shared" si="25"/>
        <v>2025</v>
      </c>
      <c r="B138" s="3" t="str">
        <f t="shared" si="26"/>
        <v>Q4</v>
      </c>
      <c r="C138" s="3" t="str">
        <f t="shared" si="21"/>
        <v>2025_Q4</v>
      </c>
      <c r="D138" s="91">
        <v>186903.36865506001</v>
      </c>
      <c r="E138" s="48">
        <v>191563.98565022196</v>
      </c>
      <c r="F138" s="85">
        <v>181338.53779318699</v>
      </c>
      <c r="G138" s="151">
        <f t="shared" si="32"/>
        <v>2.1939299414521996E-2</v>
      </c>
      <c r="H138" s="161">
        <v>202562.09315257301</v>
      </c>
      <c r="I138" s="160">
        <v>201629.427</v>
      </c>
      <c r="J138" s="160">
        <v>259.48280481996073</v>
      </c>
      <c r="K138" s="160">
        <f t="shared" si="30"/>
        <v>5.9018069361733705E-3</v>
      </c>
      <c r="L138" s="162">
        <v>228.63972307282663</v>
      </c>
      <c r="M138" s="180">
        <f t="shared" si="30"/>
        <v>8.7118615171613012E-3</v>
      </c>
      <c r="N138" s="3">
        <f t="shared" si="28"/>
        <v>2005</v>
      </c>
      <c r="O138" s="3" t="str">
        <f t="shared" si="34"/>
        <v>Q4</v>
      </c>
      <c r="P138" s="3">
        <f t="shared" si="34"/>
        <v>12</v>
      </c>
      <c r="Q138" s="3" t="str">
        <f t="shared" si="22"/>
        <v>2005_12</v>
      </c>
      <c r="R138" s="3">
        <f t="shared" si="23"/>
        <v>123577.085587995</v>
      </c>
      <c r="S138" s="3">
        <f t="shared" si="24"/>
        <v>123885.48729424959</v>
      </c>
      <c r="T138" s="163">
        <f t="shared" si="33"/>
        <v>140585.60800000001</v>
      </c>
      <c r="U138" s="91">
        <f t="shared" si="35"/>
        <v>142055.18544952801</v>
      </c>
      <c r="V138" s="91">
        <f t="shared" si="20"/>
        <v>231336.83145671</v>
      </c>
      <c r="W138" s="91">
        <f t="shared" si="27"/>
        <v>178217.82260101</v>
      </c>
    </row>
    <row r="139" spans="1:23" x14ac:dyDescent="0.2">
      <c r="A139" s="3">
        <f t="shared" si="25"/>
        <v>2026</v>
      </c>
      <c r="B139" s="3" t="str">
        <f t="shared" si="26"/>
        <v>Q1</v>
      </c>
      <c r="C139" s="3" t="str">
        <f t="shared" si="21"/>
        <v>2026_Q1</v>
      </c>
      <c r="D139" s="91">
        <v>187934.48143471201</v>
      </c>
      <c r="E139" s="48">
        <v>192695.03342812712</v>
      </c>
      <c r="F139" s="85">
        <v>182276.53906511099</v>
      </c>
      <c r="G139" s="151">
        <f t="shared" si="32"/>
        <v>2.1464625065326759E-2</v>
      </c>
      <c r="H139" s="161">
        <v>203606.380869894</v>
      </c>
      <c r="I139" s="160">
        <v>202666.079</v>
      </c>
      <c r="J139" s="160">
        <v>259.67855641274593</v>
      </c>
      <c r="K139" s="160">
        <f t="shared" si="30"/>
        <v>5.0171197836519354E-3</v>
      </c>
      <c r="L139" s="162">
        <v>229.10544225410868</v>
      </c>
      <c r="M139" s="180">
        <f t="shared" si="30"/>
        <v>7.9368093487366398E-3</v>
      </c>
      <c r="N139" s="3">
        <f t="shared" si="28"/>
        <v>2006</v>
      </c>
      <c r="O139" s="3" t="str">
        <f t="shared" si="34"/>
        <v>Q1</v>
      </c>
      <c r="P139" s="3">
        <f t="shared" si="34"/>
        <v>1</v>
      </c>
      <c r="Q139" s="3" t="str">
        <f t="shared" si="22"/>
        <v>2006_1</v>
      </c>
      <c r="R139" s="3">
        <f t="shared" si="23"/>
        <v>125163.497657953</v>
      </c>
      <c r="S139" s="3">
        <f t="shared" si="24"/>
        <v>125257.40872635524</v>
      </c>
      <c r="T139" s="163">
        <f t="shared" si="33"/>
        <v>142989.984</v>
      </c>
      <c r="U139" s="91">
        <f t="shared" si="35"/>
        <v>142430.41704949</v>
      </c>
      <c r="V139" s="91">
        <f t="shared" si="20"/>
        <v>230957.28528362999</v>
      </c>
      <c r="W139" s="91">
        <f t="shared" si="27"/>
        <v>179542.81873524323</v>
      </c>
    </row>
    <row r="140" spans="1:23" x14ac:dyDescent="0.2">
      <c r="A140" s="3">
        <f t="shared" si="25"/>
        <v>2026</v>
      </c>
      <c r="B140" s="3" t="str">
        <f t="shared" si="26"/>
        <v>Q2</v>
      </c>
      <c r="C140" s="3" t="str">
        <f t="shared" si="21"/>
        <v>2026_Q2</v>
      </c>
      <c r="D140" s="91">
        <v>188963.02524375301</v>
      </c>
      <c r="E140" s="48">
        <v>193651.69281388778</v>
      </c>
      <c r="F140" s="85">
        <v>183256.14346848</v>
      </c>
      <c r="G140" s="151">
        <f t="shared" si="32"/>
        <v>2.1090476853925955E-2</v>
      </c>
      <c r="H140" s="161">
        <v>204634.25892943999</v>
      </c>
      <c r="I140" s="160">
        <v>203615.285</v>
      </c>
      <c r="J140" s="160">
        <v>260.00394214355765</v>
      </c>
      <c r="K140" s="160">
        <f t="shared" si="30"/>
        <v>4.3350058026201399E-3</v>
      </c>
      <c r="L140" s="162">
        <v>229.74182714336644</v>
      </c>
      <c r="M140" s="180">
        <f t="shared" si="30"/>
        <v>7.9414525319110307E-3</v>
      </c>
      <c r="N140" s="3">
        <f t="shared" si="28"/>
        <v>2006</v>
      </c>
      <c r="O140" s="3" t="str">
        <f t="shared" si="34"/>
        <v>Q1</v>
      </c>
      <c r="P140" s="3">
        <f t="shared" si="34"/>
        <v>2</v>
      </c>
      <c r="Q140" s="3" t="str">
        <f t="shared" si="22"/>
        <v>2006_2</v>
      </c>
      <c r="R140" s="3">
        <f t="shared" si="23"/>
        <v>125163.497657953</v>
      </c>
      <c r="S140" s="3">
        <f t="shared" si="24"/>
        <v>125257.40872635524</v>
      </c>
      <c r="T140" s="163">
        <f t="shared" si="33"/>
        <v>142989.984</v>
      </c>
      <c r="U140" s="91">
        <f t="shared" si="35"/>
        <v>142430.41704949</v>
      </c>
      <c r="V140" s="91">
        <f t="shared" si="20"/>
        <v>230957.28528362999</v>
      </c>
      <c r="W140" s="91">
        <f t="shared" si="27"/>
        <v>179542.81873524323</v>
      </c>
    </row>
    <row r="141" spans="1:23" x14ac:dyDescent="0.2">
      <c r="A141" s="3">
        <f t="shared" si="25"/>
        <v>2026</v>
      </c>
      <c r="B141" s="3" t="str">
        <f t="shared" si="26"/>
        <v>Q3</v>
      </c>
      <c r="C141" s="3" t="str">
        <f t="shared" si="21"/>
        <v>2026_Q3</v>
      </c>
      <c r="D141" s="91">
        <v>190029.30875282499</v>
      </c>
      <c r="E141" s="48">
        <v>194808.94389930766</v>
      </c>
      <c r="F141" s="85">
        <v>184173.02447277299</v>
      </c>
      <c r="G141" s="151">
        <f t="shared" si="32"/>
        <v>2.0796342795503353E-2</v>
      </c>
      <c r="H141" s="161">
        <v>205559.772353662</v>
      </c>
      <c r="I141" s="160">
        <v>204666.77299999999</v>
      </c>
      <c r="J141" s="160">
        <v>260.37882099881745</v>
      </c>
      <c r="K141" s="160">
        <f t="shared" si="30"/>
        <v>3.4530849914251593E-3</v>
      </c>
      <c r="L141" s="162">
        <v>230.4176378187212</v>
      </c>
      <c r="M141" s="180">
        <f t="shared" si="30"/>
        <v>7.7760536183306694E-3</v>
      </c>
      <c r="N141" s="3">
        <f t="shared" si="28"/>
        <v>2006</v>
      </c>
      <c r="O141" s="3" t="str">
        <f t="shared" si="34"/>
        <v>Q1</v>
      </c>
      <c r="P141" s="3">
        <f t="shared" si="34"/>
        <v>3</v>
      </c>
      <c r="Q141" s="3" t="str">
        <f t="shared" si="22"/>
        <v>2006_3</v>
      </c>
      <c r="R141" s="3">
        <f t="shared" si="23"/>
        <v>125163.497657953</v>
      </c>
      <c r="S141" s="3">
        <f t="shared" si="24"/>
        <v>125257.40872635524</v>
      </c>
      <c r="T141" s="163">
        <f t="shared" si="33"/>
        <v>142989.984</v>
      </c>
      <c r="U141" s="91">
        <f t="shared" si="35"/>
        <v>142430.41704949</v>
      </c>
      <c r="V141" s="91">
        <f t="shared" si="20"/>
        <v>230957.28528362999</v>
      </c>
      <c r="W141" s="91">
        <f t="shared" si="27"/>
        <v>179542.81873524323</v>
      </c>
    </row>
    <row r="142" spans="1:23" x14ac:dyDescent="0.2">
      <c r="A142" s="3">
        <f t="shared" si="25"/>
        <v>2026</v>
      </c>
      <c r="B142" s="3" t="str">
        <f t="shared" si="26"/>
        <v>Q4</v>
      </c>
      <c r="C142" s="3" t="str">
        <f t="shared" si="21"/>
        <v>2026_Q4</v>
      </c>
      <c r="D142" s="91">
        <v>191050.55589567599</v>
      </c>
      <c r="E142" s="48">
        <v>195812.82525697869</v>
      </c>
      <c r="F142" s="85">
        <v>185039.727346567</v>
      </c>
      <c r="G142" s="151">
        <f t="shared" si="32"/>
        <v>2.0410386001905145E-2</v>
      </c>
      <c r="H142" s="161">
        <v>206654.23642456401</v>
      </c>
      <c r="I142" s="160">
        <v>205616.125</v>
      </c>
      <c r="J142" s="160">
        <v>260.59456701805578</v>
      </c>
      <c r="K142" s="160">
        <f t="shared" si="30"/>
        <v>3.5274788105872368E-3</v>
      </c>
      <c r="L142" s="162">
        <v>231.04913712311387</v>
      </c>
      <c r="M142" s="180">
        <f t="shared" si="30"/>
        <v>8.4838441631140959E-3</v>
      </c>
      <c r="N142" s="3">
        <f t="shared" si="28"/>
        <v>2006</v>
      </c>
      <c r="O142" s="3" t="str">
        <f t="shared" si="34"/>
        <v>Q2</v>
      </c>
      <c r="P142" s="3">
        <f t="shared" si="34"/>
        <v>4</v>
      </c>
      <c r="Q142" s="3" t="str">
        <f t="shared" si="22"/>
        <v>2006_4</v>
      </c>
      <c r="R142" s="3">
        <f t="shared" si="23"/>
        <v>125937.289055389</v>
      </c>
      <c r="S142" s="3">
        <f t="shared" si="24"/>
        <v>125821.46154989283</v>
      </c>
      <c r="T142" s="163">
        <f t="shared" si="33"/>
        <v>142810.83799999999</v>
      </c>
      <c r="U142" s="91">
        <f t="shared" si="35"/>
        <v>142332.24221787701</v>
      </c>
      <c r="V142" s="91">
        <f t="shared" si="20"/>
        <v>232479.16847931669</v>
      </c>
      <c r="W142" s="91">
        <f t="shared" si="27"/>
        <v>180874.71600379131</v>
      </c>
    </row>
    <row r="143" spans="1:23" x14ac:dyDescent="0.2">
      <c r="A143" s="3">
        <f t="shared" si="25"/>
        <v>2027</v>
      </c>
      <c r="B143" s="3" t="str">
        <f t="shared" si="26"/>
        <v>Q1</v>
      </c>
      <c r="C143" s="3" t="str">
        <f t="shared" si="21"/>
        <v>2027_Q1</v>
      </c>
      <c r="D143" s="91">
        <v>192080.70186255599</v>
      </c>
      <c r="E143" s="48">
        <v>196930.49915190024</v>
      </c>
      <c r="F143" s="85">
        <v>185961.11756527401</v>
      </c>
      <c r="G143" s="151">
        <f t="shared" si="32"/>
        <v>2.0214222406575555E-2</v>
      </c>
      <c r="H143" s="161">
        <v>207672.52773991501</v>
      </c>
      <c r="I143" s="160">
        <v>206675.93</v>
      </c>
      <c r="J143" s="160">
        <v>261.00825923039258</v>
      </c>
      <c r="K143" s="160">
        <f t="shared" si="30"/>
        <v>3.8626994596890896E-3</v>
      </c>
      <c r="L143" s="162">
        <v>231.65547566692206</v>
      </c>
      <c r="M143" s="180">
        <f t="shared" si="30"/>
        <v>8.3295608263855847E-3</v>
      </c>
      <c r="N143" s="3">
        <f t="shared" si="28"/>
        <v>2006</v>
      </c>
      <c r="O143" s="3" t="str">
        <f t="shared" si="34"/>
        <v>Q2</v>
      </c>
      <c r="P143" s="3">
        <f t="shared" si="34"/>
        <v>5</v>
      </c>
      <c r="Q143" s="3" t="str">
        <f t="shared" si="22"/>
        <v>2006_5</v>
      </c>
      <c r="R143" s="3">
        <f t="shared" si="23"/>
        <v>125937.289055389</v>
      </c>
      <c r="S143" s="3">
        <f t="shared" si="24"/>
        <v>125821.46154989283</v>
      </c>
      <c r="T143" s="163">
        <f t="shared" si="33"/>
        <v>142810.83799999999</v>
      </c>
      <c r="U143" s="91">
        <f t="shared" si="35"/>
        <v>142332.24221787701</v>
      </c>
      <c r="V143" s="91">
        <f t="shared" si="20"/>
        <v>232479.16847931669</v>
      </c>
      <c r="W143" s="91">
        <f t="shared" si="27"/>
        <v>180874.71600379131</v>
      </c>
    </row>
    <row r="144" spans="1:23" x14ac:dyDescent="0.2">
      <c r="A144" s="3">
        <f t="shared" si="25"/>
        <v>2027</v>
      </c>
      <c r="B144" s="3" t="str">
        <f t="shared" si="26"/>
        <v>Q2</v>
      </c>
      <c r="C144" s="3" t="str">
        <f t="shared" si="21"/>
        <v>2027_Q2</v>
      </c>
      <c r="D144" s="91">
        <v>193104.70903906599</v>
      </c>
      <c r="E144" s="48">
        <v>197874.16263949478</v>
      </c>
      <c r="F144" s="85">
        <v>186899.57018688801</v>
      </c>
      <c r="G144" s="151">
        <f t="shared" si="32"/>
        <v>1.9881607510935595E-2</v>
      </c>
      <c r="H144" s="161">
        <v>208693.915192582</v>
      </c>
      <c r="I144" s="160">
        <v>207651.24400000001</v>
      </c>
      <c r="J144" s="160">
        <v>261.32648976532528</v>
      </c>
      <c r="K144" s="160">
        <f t="shared" si="30"/>
        <v>3.6395769935226863E-3</v>
      </c>
      <c r="L144" s="162">
        <v>232.25112565398982</v>
      </c>
      <c r="M144" s="180">
        <f t="shared" si="30"/>
        <v>7.9572373565910404E-3</v>
      </c>
      <c r="N144" s="3">
        <f t="shared" si="28"/>
        <v>2006</v>
      </c>
      <c r="O144" s="3" t="str">
        <f t="shared" ref="O144:P159" si="36">O132</f>
        <v>Q2</v>
      </c>
      <c r="P144" s="3">
        <f t="shared" si="36"/>
        <v>6</v>
      </c>
      <c r="Q144" s="3" t="str">
        <f t="shared" si="22"/>
        <v>2006_6</v>
      </c>
      <c r="R144" s="3">
        <f t="shared" si="23"/>
        <v>125937.289055389</v>
      </c>
      <c r="S144" s="3">
        <f t="shared" si="24"/>
        <v>125821.46154989283</v>
      </c>
      <c r="T144" s="163">
        <f t="shared" si="33"/>
        <v>142810.83799999999</v>
      </c>
      <c r="U144" s="91">
        <f t="shared" si="35"/>
        <v>142332.24221787701</v>
      </c>
      <c r="V144" s="91">
        <f t="shared" ref="V144:V207" si="37">VLOOKUP($N144&amp;"_"&amp;$O144,$C$19:$L$206,8,0)*1000</f>
        <v>232479.16847931669</v>
      </c>
      <c r="W144" s="91">
        <f t="shared" si="27"/>
        <v>180874.71600379131</v>
      </c>
    </row>
    <row r="145" spans="1:23" x14ac:dyDescent="0.2">
      <c r="A145" s="3">
        <f t="shared" si="25"/>
        <v>2027</v>
      </c>
      <c r="B145" s="3" t="str">
        <f t="shared" si="26"/>
        <v>Q3</v>
      </c>
      <c r="C145" s="3" t="str">
        <f t="shared" si="21"/>
        <v>2027_Q3</v>
      </c>
      <c r="D145" s="91">
        <v>194223.82225502099</v>
      </c>
      <c r="E145" s="48">
        <v>199037.15824798928</v>
      </c>
      <c r="F145" s="85">
        <v>187820.48757635499</v>
      </c>
      <c r="G145" s="151">
        <f t="shared" si="32"/>
        <v>1.9804545828703723E-2</v>
      </c>
      <c r="H145" s="161">
        <v>209661.73853811901</v>
      </c>
      <c r="I145" s="160">
        <v>208723.622</v>
      </c>
      <c r="J145" s="160">
        <v>261.69994202083018</v>
      </c>
      <c r="K145" s="160">
        <f t="shared" si="30"/>
        <v>4.241742318049857E-3</v>
      </c>
      <c r="L145" s="162">
        <v>233.17128245073206</v>
      </c>
      <c r="M145" s="180">
        <f t="shared" si="30"/>
        <v>9.18482256216957E-3</v>
      </c>
      <c r="N145" s="3">
        <f t="shared" si="28"/>
        <v>2006</v>
      </c>
      <c r="O145" s="3" t="str">
        <f t="shared" si="36"/>
        <v>Q3</v>
      </c>
      <c r="P145" s="3">
        <f t="shared" si="36"/>
        <v>7</v>
      </c>
      <c r="Q145" s="3" t="str">
        <f t="shared" si="22"/>
        <v>2006_7</v>
      </c>
      <c r="R145" s="3">
        <f t="shared" si="23"/>
        <v>126131.405527208</v>
      </c>
      <c r="S145" s="3">
        <f t="shared" si="24"/>
        <v>125963.69953547893</v>
      </c>
      <c r="T145" s="163">
        <f t="shared" si="33"/>
        <v>141970.07699999999</v>
      </c>
      <c r="U145" s="91">
        <f t="shared" si="35"/>
        <v>143238.15528310399</v>
      </c>
      <c r="V145" s="91">
        <f t="shared" si="37"/>
        <v>233597.00385923998</v>
      </c>
      <c r="W145" s="91">
        <f t="shared" si="27"/>
        <v>181374.06886706312</v>
      </c>
    </row>
    <row r="146" spans="1:23" x14ac:dyDescent="0.2">
      <c r="A146" s="3">
        <f t="shared" si="25"/>
        <v>2027</v>
      </c>
      <c r="B146" s="3" t="str">
        <f t="shared" si="26"/>
        <v>Q4</v>
      </c>
      <c r="C146" s="3" t="str">
        <f t="shared" si="21"/>
        <v>2027_Q4</v>
      </c>
      <c r="D146" s="91">
        <v>195256.82140360799</v>
      </c>
      <c r="E146" s="48">
        <v>200054.79685237605</v>
      </c>
      <c r="F146" s="85">
        <v>188715.436165928</v>
      </c>
      <c r="G146" s="151">
        <f t="shared" si="32"/>
        <v>1.9864430585096127E-2</v>
      </c>
      <c r="H146" s="161">
        <v>210745.42674096901</v>
      </c>
      <c r="I146" s="160">
        <v>209710.07999999999</v>
      </c>
      <c r="J146" s="160">
        <v>261.91221150297577</v>
      </c>
      <c r="K146" s="160">
        <f t="shared" si="30"/>
        <v>3.4633090740061601E-3</v>
      </c>
      <c r="L146" s="162">
        <v>233.68306416214452</v>
      </c>
      <c r="M146" s="180">
        <f t="shared" si="30"/>
        <v>8.7526033623213095E-3</v>
      </c>
      <c r="N146" s="3">
        <f t="shared" si="28"/>
        <v>2006</v>
      </c>
      <c r="O146" s="3" t="str">
        <f t="shared" si="36"/>
        <v>Q3</v>
      </c>
      <c r="P146" s="3">
        <f t="shared" si="36"/>
        <v>8</v>
      </c>
      <c r="Q146" s="3" t="str">
        <f t="shared" si="22"/>
        <v>2006_8</v>
      </c>
      <c r="R146" s="3">
        <f t="shared" si="23"/>
        <v>126131.405527208</v>
      </c>
      <c r="S146" s="3">
        <f t="shared" si="24"/>
        <v>125963.69953547893</v>
      </c>
      <c r="T146" s="163">
        <f t="shared" si="33"/>
        <v>141970.07699999999</v>
      </c>
      <c r="U146" s="91">
        <f t="shared" si="35"/>
        <v>143238.15528310399</v>
      </c>
      <c r="V146" s="91">
        <f t="shared" si="37"/>
        <v>233597.00385923998</v>
      </c>
      <c r="W146" s="91">
        <f t="shared" si="27"/>
        <v>181374.06886706312</v>
      </c>
    </row>
    <row r="147" spans="1:23" x14ac:dyDescent="0.2">
      <c r="A147" s="3">
        <f t="shared" si="25"/>
        <v>2028</v>
      </c>
      <c r="B147" s="3" t="str">
        <f t="shared" si="26"/>
        <v>Q1</v>
      </c>
      <c r="C147" s="3" t="str">
        <f t="shared" si="21"/>
        <v>2028_Q1</v>
      </c>
      <c r="D147" s="91">
        <v>196312.754498564</v>
      </c>
      <c r="E147" s="48">
        <v>201198.82699158663</v>
      </c>
      <c r="F147" s="85">
        <v>189664.05175616601</v>
      </c>
      <c r="G147" s="151">
        <f t="shared" si="32"/>
        <v>1.9912410935002178E-2</v>
      </c>
      <c r="H147" s="161">
        <v>211711.56717235901</v>
      </c>
      <c r="I147" s="160">
        <v>210760.76</v>
      </c>
      <c r="J147" s="160">
        <v>262.25460152648708</v>
      </c>
      <c r="K147" s="160">
        <f t="shared" si="30"/>
        <v>3.5515410703110817E-3</v>
      </c>
      <c r="L147" s="162">
        <v>234.16208147507527</v>
      </c>
      <c r="M147" s="180">
        <f t="shared" si="30"/>
        <v>8.227972267968342E-3</v>
      </c>
      <c r="N147" s="3">
        <f t="shared" si="28"/>
        <v>2006</v>
      </c>
      <c r="O147" s="3" t="str">
        <f t="shared" si="36"/>
        <v>Q3</v>
      </c>
      <c r="P147" s="3">
        <f t="shared" si="36"/>
        <v>9</v>
      </c>
      <c r="Q147" s="3" t="str">
        <f t="shared" si="22"/>
        <v>2006_9</v>
      </c>
      <c r="R147" s="3">
        <f t="shared" si="23"/>
        <v>126131.405527208</v>
      </c>
      <c r="S147" s="3">
        <f t="shared" si="24"/>
        <v>125963.69953547893</v>
      </c>
      <c r="T147" s="163">
        <f t="shared" si="33"/>
        <v>141970.07699999999</v>
      </c>
      <c r="U147" s="91">
        <f t="shared" si="35"/>
        <v>143238.15528310399</v>
      </c>
      <c r="V147" s="91">
        <f t="shared" si="37"/>
        <v>233597.00385923998</v>
      </c>
      <c r="W147" s="91">
        <f t="shared" si="27"/>
        <v>181374.06886706312</v>
      </c>
    </row>
    <row r="148" spans="1:23" x14ac:dyDescent="0.2">
      <c r="A148" s="3">
        <f t="shared" si="25"/>
        <v>2028</v>
      </c>
      <c r="B148" s="3" t="str">
        <f t="shared" si="26"/>
        <v>Q2</v>
      </c>
      <c r="C148" s="3" t="str">
        <f t="shared" ref="C148:C206" si="38">A148&amp;"_"&amp;B148</f>
        <v>2028_Q2</v>
      </c>
      <c r="D148" s="91">
        <v>197368.158497297</v>
      </c>
      <c r="E148" s="48">
        <v>202174.12819074362</v>
      </c>
      <c r="F148" s="85">
        <v>190567.864956865</v>
      </c>
      <c r="G148" s="151">
        <f t="shared" si="32"/>
        <v>1.9627090454563012E-2</v>
      </c>
      <c r="H148" s="161">
        <v>212727.66549528099</v>
      </c>
      <c r="I148" s="160">
        <v>211700.69099999999</v>
      </c>
      <c r="J148" s="160">
        <v>262.61042942354976</v>
      </c>
      <c r="K148" s="160">
        <f t="shared" si="30"/>
        <v>3.4791272618894808E-3</v>
      </c>
      <c r="L148" s="162">
        <v>234.64140105034977</v>
      </c>
      <c r="M148" s="180">
        <f t="shared" si="30"/>
        <v>6.3048870519821776E-3</v>
      </c>
      <c r="N148" s="3">
        <f t="shared" si="28"/>
        <v>2006</v>
      </c>
      <c r="O148" s="3" t="str">
        <f t="shared" si="36"/>
        <v>Q4</v>
      </c>
      <c r="P148" s="3">
        <f t="shared" si="36"/>
        <v>10</v>
      </c>
      <c r="Q148" s="3" t="str">
        <f t="shared" ref="Q148:Q211" si="39">N148&amp;"_"&amp;P148</f>
        <v>2006_10</v>
      </c>
      <c r="R148" s="3">
        <f t="shared" ref="R148:R211" si="40">VLOOKUP(N148&amp;"_"&amp;O148,$C$19:$D$190,2,0)</f>
        <v>126547.80775945001</v>
      </c>
      <c r="S148" s="3">
        <f t="shared" ref="S148:S211" si="41">VLOOKUP($N148&amp;"_"&amp;$O148,$C$19:$E$190,3,0)</f>
        <v>126313.45682322631</v>
      </c>
      <c r="T148" s="163">
        <f t="shared" si="33"/>
        <v>142285.101</v>
      </c>
      <c r="U148" s="91">
        <f t="shared" si="35"/>
        <v>142050.3813525</v>
      </c>
      <c r="V148" s="91">
        <f t="shared" si="37"/>
        <v>236076.81167526334</v>
      </c>
      <c r="W148" s="91">
        <f t="shared" si="27"/>
        <v>181873.02680417188</v>
      </c>
    </row>
    <row r="149" spans="1:23" x14ac:dyDescent="0.2">
      <c r="A149" s="3">
        <f t="shared" si="25"/>
        <v>2028</v>
      </c>
      <c r="B149" s="3" t="str">
        <f t="shared" si="26"/>
        <v>Q3</v>
      </c>
      <c r="C149" s="3" t="str">
        <f t="shared" si="38"/>
        <v>2028_Q3</v>
      </c>
      <c r="D149" s="91">
        <v>198539.577342089</v>
      </c>
      <c r="E149" s="48">
        <v>203386.52443447875</v>
      </c>
      <c r="F149" s="85">
        <v>191473.445265991</v>
      </c>
      <c r="G149" s="151">
        <f t="shared" si="32"/>
        <v>1.9449197139108421E-2</v>
      </c>
      <c r="H149" s="161">
        <v>213656.72994686401</v>
      </c>
      <c r="I149" s="160">
        <v>212735.88699999999</v>
      </c>
      <c r="J149" s="160">
        <v>262.95800672355955</v>
      </c>
      <c r="K149" s="160">
        <f t="shared" si="30"/>
        <v>3.9929227223982622E-3</v>
      </c>
      <c r="L149" s="162">
        <v>235.10725622583024</v>
      </c>
      <c r="M149" s="180">
        <f t="shared" si="30"/>
        <v>6.0945454853225112E-3</v>
      </c>
      <c r="N149" s="3">
        <f t="shared" si="28"/>
        <v>2006</v>
      </c>
      <c r="O149" s="3" t="str">
        <f t="shared" si="36"/>
        <v>Q4</v>
      </c>
      <c r="P149" s="3">
        <f t="shared" si="36"/>
        <v>11</v>
      </c>
      <c r="Q149" s="3" t="str">
        <f t="shared" si="39"/>
        <v>2006_11</v>
      </c>
      <c r="R149" s="3">
        <f t="shared" si="40"/>
        <v>126547.80775945001</v>
      </c>
      <c r="S149" s="3">
        <f t="shared" si="41"/>
        <v>126313.45682322631</v>
      </c>
      <c r="T149" s="163">
        <f t="shared" si="33"/>
        <v>142285.101</v>
      </c>
      <c r="U149" s="91">
        <f t="shared" si="35"/>
        <v>142050.3813525</v>
      </c>
      <c r="V149" s="91">
        <f t="shared" si="37"/>
        <v>236076.81167526334</v>
      </c>
      <c r="W149" s="91">
        <f t="shared" si="27"/>
        <v>181873.02680417188</v>
      </c>
    </row>
    <row r="150" spans="1:23" x14ac:dyDescent="0.2">
      <c r="A150" s="3">
        <f t="shared" si="25"/>
        <v>2028</v>
      </c>
      <c r="B150" s="3" t="str">
        <f t="shared" si="26"/>
        <v>Q4</v>
      </c>
      <c r="C150" s="3" t="str">
        <f t="shared" si="38"/>
        <v>2028_Q4</v>
      </c>
      <c r="D150" s="91">
        <v>199627.81693589099</v>
      </c>
      <c r="E150" s="48">
        <v>204454.97511400742</v>
      </c>
      <c r="F150" s="85">
        <v>192337.061388787</v>
      </c>
      <c r="G150" s="151">
        <f t="shared" si="32"/>
        <v>1.9190932636134139E-2</v>
      </c>
      <c r="H150" s="161">
        <v>214734.154610645</v>
      </c>
      <c r="I150" s="160">
        <v>213696.53400000001</v>
      </c>
      <c r="J150" s="160">
        <v>263.32026873808923</v>
      </c>
      <c r="K150" s="160">
        <f t="shared" si="30"/>
        <v>4.0634833684491944E-3</v>
      </c>
      <c r="L150" s="162">
        <v>235.69775787652677</v>
      </c>
      <c r="M150" s="180">
        <f t="shared" si="30"/>
        <v>6.5581771044127546E-3</v>
      </c>
      <c r="N150" s="3">
        <f t="shared" si="28"/>
        <v>2006</v>
      </c>
      <c r="O150" s="3" t="str">
        <f t="shared" si="36"/>
        <v>Q4</v>
      </c>
      <c r="P150" s="3">
        <f t="shared" si="36"/>
        <v>12</v>
      </c>
      <c r="Q150" s="3" t="str">
        <f t="shared" si="39"/>
        <v>2006_12</v>
      </c>
      <c r="R150" s="3">
        <f t="shared" si="40"/>
        <v>126547.80775945001</v>
      </c>
      <c r="S150" s="3">
        <f t="shared" si="41"/>
        <v>126313.45682322631</v>
      </c>
      <c r="T150" s="163">
        <f t="shared" si="33"/>
        <v>142285.101</v>
      </c>
      <c r="U150" s="91">
        <f t="shared" si="35"/>
        <v>142050.3813525</v>
      </c>
      <c r="V150" s="91">
        <f t="shared" si="37"/>
        <v>236076.81167526334</v>
      </c>
      <c r="W150" s="91">
        <f t="shared" si="27"/>
        <v>181873.02680417188</v>
      </c>
    </row>
    <row r="151" spans="1:23" x14ac:dyDescent="0.2">
      <c r="A151" s="3">
        <f t="shared" si="25"/>
        <v>2029</v>
      </c>
      <c r="B151" s="3" t="str">
        <f t="shared" si="26"/>
        <v>Q1</v>
      </c>
      <c r="C151" s="3" t="str">
        <f t="shared" si="38"/>
        <v>2029_Q1</v>
      </c>
      <c r="D151" s="91">
        <v>200734.91461940101</v>
      </c>
      <c r="E151" s="48">
        <v>205647.64482119682</v>
      </c>
      <c r="F151" s="85">
        <v>193255.68008291899</v>
      </c>
      <c r="G151" s="151">
        <f t="shared" si="32"/>
        <v>1.8936790042693108E-2</v>
      </c>
      <c r="H151" s="161">
        <v>215761.89348878601</v>
      </c>
      <c r="I151" s="160">
        <v>214721.345</v>
      </c>
      <c r="J151" s="160">
        <v>263.59503366091917</v>
      </c>
      <c r="K151" s="160">
        <f t="shared" si="30"/>
        <v>3.749296018176862E-3</v>
      </c>
      <c r="L151" s="162">
        <v>236.3203675775901</v>
      </c>
      <c r="M151" s="180">
        <f t="shared" si="30"/>
        <v>7.155457305166868E-3</v>
      </c>
      <c r="N151" s="3">
        <f t="shared" si="28"/>
        <v>2007</v>
      </c>
      <c r="O151" s="3" t="str">
        <f t="shared" si="36"/>
        <v>Q1</v>
      </c>
      <c r="P151" s="3">
        <f t="shared" si="36"/>
        <v>1</v>
      </c>
      <c r="Q151" s="3" t="str">
        <f t="shared" si="39"/>
        <v>2007_1</v>
      </c>
      <c r="R151" s="3">
        <f t="shared" si="40"/>
        <v>126824.812198434</v>
      </c>
      <c r="S151" s="3">
        <f t="shared" si="41"/>
        <v>126381.35444995349</v>
      </c>
      <c r="T151" s="163">
        <f t="shared" si="33"/>
        <v>141153.96799999999</v>
      </c>
      <c r="U151" s="91">
        <f t="shared" si="35"/>
        <v>142503.09463845001</v>
      </c>
      <c r="V151" s="91">
        <f t="shared" si="37"/>
        <v>237128.62458035332</v>
      </c>
      <c r="W151" s="91">
        <f t="shared" si="27"/>
        <v>182371.59688391228</v>
      </c>
    </row>
    <row r="152" spans="1:23" x14ac:dyDescent="0.2">
      <c r="A152" s="3">
        <f t="shared" ref="A152:A198" si="42">A148+1</f>
        <v>2029</v>
      </c>
      <c r="B152" s="3" t="str">
        <f t="shared" ref="B152:B206" si="43">B148</f>
        <v>Q2</v>
      </c>
      <c r="C152" s="3" t="str">
        <f t="shared" si="38"/>
        <v>2029_Q2</v>
      </c>
      <c r="D152" s="91">
        <v>201861.977527248</v>
      </c>
      <c r="E152" s="48">
        <v>206683.58232615047</v>
      </c>
      <c r="F152" s="85">
        <v>194223.38762228101</v>
      </c>
      <c r="G152" s="151">
        <f t="shared" si="32"/>
        <v>1.9182261743045936E-2</v>
      </c>
      <c r="H152" s="161">
        <v>216851.56248242999</v>
      </c>
      <c r="I152" s="160">
        <v>215690.68599999999</v>
      </c>
      <c r="J152" s="160">
        <v>263.79308336464749</v>
      </c>
      <c r="K152" s="160">
        <f t="shared" si="30"/>
        <v>3.1757034193138356E-3</v>
      </c>
      <c r="L152" s="162">
        <v>236.90650244438658</v>
      </c>
      <c r="M152" s="180">
        <f t="shared" si="30"/>
        <v>7.652874043275304E-3</v>
      </c>
      <c r="N152" s="3">
        <f t="shared" si="28"/>
        <v>2007</v>
      </c>
      <c r="O152" s="3" t="str">
        <f t="shared" si="36"/>
        <v>Q1</v>
      </c>
      <c r="P152" s="3">
        <f t="shared" si="36"/>
        <v>2</v>
      </c>
      <c r="Q152" s="3" t="str">
        <f t="shared" si="39"/>
        <v>2007_2</v>
      </c>
      <c r="R152" s="3">
        <f t="shared" si="40"/>
        <v>126824.812198434</v>
      </c>
      <c r="S152" s="3">
        <f t="shared" si="41"/>
        <v>126381.35444995349</v>
      </c>
      <c r="T152" s="163">
        <f t="shared" si="33"/>
        <v>141153.96799999999</v>
      </c>
      <c r="U152" s="91">
        <f t="shared" si="35"/>
        <v>142503.09463845001</v>
      </c>
      <c r="V152" s="91">
        <f t="shared" si="37"/>
        <v>237128.62458035332</v>
      </c>
      <c r="W152" s="91">
        <f t="shared" si="27"/>
        <v>182371.59688391228</v>
      </c>
    </row>
    <row r="153" spans="1:23" x14ac:dyDescent="0.2">
      <c r="A153" s="3">
        <f t="shared" si="42"/>
        <v>2029</v>
      </c>
      <c r="B153" s="3" t="str">
        <f t="shared" si="43"/>
        <v>Q3</v>
      </c>
      <c r="C153" s="3" t="str">
        <f t="shared" si="38"/>
        <v>2029_Q3</v>
      </c>
      <c r="D153" s="91">
        <v>203118.13828368901</v>
      </c>
      <c r="E153" s="48">
        <v>207975.29970333236</v>
      </c>
      <c r="F153" s="85">
        <v>195175.92729267001</v>
      </c>
      <c r="G153" s="151">
        <f t="shared" si="32"/>
        <v>1.9336791175066592E-2</v>
      </c>
      <c r="H153" s="161">
        <v>217879.22092473699</v>
      </c>
      <c r="I153" s="160">
        <v>216780.91699999999</v>
      </c>
      <c r="J153" s="160">
        <v>264.15263362346036</v>
      </c>
      <c r="K153" s="160">
        <f t="shared" si="30"/>
        <v>3.1610361380842722E-3</v>
      </c>
      <c r="L153" s="162">
        <v>237.48795984904896</v>
      </c>
      <c r="M153" s="180">
        <f t="shared" si="30"/>
        <v>7.5953288170862443E-3</v>
      </c>
      <c r="N153" s="3">
        <f t="shared" si="28"/>
        <v>2007</v>
      </c>
      <c r="O153" s="3" t="str">
        <f t="shared" si="36"/>
        <v>Q1</v>
      </c>
      <c r="P153" s="3">
        <f t="shared" si="36"/>
        <v>3</v>
      </c>
      <c r="Q153" s="3" t="str">
        <f t="shared" si="39"/>
        <v>2007_3</v>
      </c>
      <c r="R153" s="3">
        <f t="shared" si="40"/>
        <v>126824.812198434</v>
      </c>
      <c r="S153" s="3">
        <f t="shared" si="41"/>
        <v>126381.35444995349</v>
      </c>
      <c r="T153" s="163">
        <f t="shared" si="33"/>
        <v>141153.96799999999</v>
      </c>
      <c r="U153" s="91">
        <f t="shared" si="35"/>
        <v>142503.09463845001</v>
      </c>
      <c r="V153" s="91">
        <f t="shared" si="37"/>
        <v>237128.62458035332</v>
      </c>
      <c r="W153" s="91">
        <f t="shared" ref="W153:W216" si="44">VLOOKUP($N153&amp;"_"&amp;$O153,$C$19:$L$206,10,0)*1000</f>
        <v>182371.59688391228</v>
      </c>
    </row>
    <row r="154" spans="1:23" x14ac:dyDescent="0.2">
      <c r="A154" s="3">
        <f t="shared" si="42"/>
        <v>2029</v>
      </c>
      <c r="B154" s="3" t="str">
        <f t="shared" si="43"/>
        <v>Q4</v>
      </c>
      <c r="C154" s="3" t="str">
        <f t="shared" si="38"/>
        <v>2029_Q4</v>
      </c>
      <c r="D154" s="91">
        <v>204273.34127132699</v>
      </c>
      <c r="E154" s="48">
        <v>209104.77221760753</v>
      </c>
      <c r="F154" s="85">
        <v>196090.13755630201</v>
      </c>
      <c r="G154" s="151">
        <f t="shared" si="32"/>
        <v>1.9513016058452681E-2</v>
      </c>
      <c r="H154" s="161">
        <v>219028.839197088</v>
      </c>
      <c r="I154" s="160">
        <v>217799.38200000001</v>
      </c>
      <c r="J154" s="160">
        <v>264.51264777118979</v>
      </c>
      <c r="K154" s="160">
        <f t="shared" si="30"/>
        <v>3.4811509819681064E-3</v>
      </c>
      <c r="L154" s="162">
        <v>238.07153166146762</v>
      </c>
      <c r="M154" s="180">
        <f t="shared" si="30"/>
        <v>7.4101276239024738E-3</v>
      </c>
      <c r="N154" s="3">
        <f t="shared" si="28"/>
        <v>2007</v>
      </c>
      <c r="O154" s="3" t="str">
        <f t="shared" si="36"/>
        <v>Q2</v>
      </c>
      <c r="P154" s="3">
        <f t="shared" si="36"/>
        <v>4</v>
      </c>
      <c r="Q154" s="3" t="str">
        <f t="shared" si="39"/>
        <v>2007_4</v>
      </c>
      <c r="R154" s="3">
        <f t="shared" si="40"/>
        <v>128389.402487959</v>
      </c>
      <c r="S154" s="3">
        <f t="shared" si="41"/>
        <v>127458.32953840402</v>
      </c>
      <c r="T154" s="163">
        <f t="shared" si="33"/>
        <v>142060.65400000001</v>
      </c>
      <c r="U154" s="91">
        <f t="shared" si="35"/>
        <v>142624.778505472</v>
      </c>
      <c r="V154" s="91">
        <f t="shared" si="37"/>
        <v>236348.22696748003</v>
      </c>
      <c r="W154" s="91">
        <f t="shared" si="44"/>
        <v>182869.78612050714</v>
      </c>
    </row>
    <row r="155" spans="1:23" x14ac:dyDescent="0.2">
      <c r="A155" s="3">
        <f t="shared" si="42"/>
        <v>2030</v>
      </c>
      <c r="B155" s="3" t="str">
        <f t="shared" si="43"/>
        <v>Q1</v>
      </c>
      <c r="C155" s="3" t="str">
        <f t="shared" si="38"/>
        <v>2030_Q1</v>
      </c>
      <c r="D155" s="91">
        <v>205491.43713285</v>
      </c>
      <c r="E155" s="48">
        <v>210408.62408336252</v>
      </c>
      <c r="F155" s="85">
        <v>197076.86850487901</v>
      </c>
      <c r="G155" s="151">
        <f t="shared" si="32"/>
        <v>1.9772709502357211E-2</v>
      </c>
      <c r="H155" s="161">
        <v>220323.66345529299</v>
      </c>
      <c r="I155" s="160">
        <v>218902.698</v>
      </c>
      <c r="J155" s="160">
        <v>264.86639759834418</v>
      </c>
      <c r="K155" s="160">
        <f t="shared" si="30"/>
        <v>4.0687732218249728E-3</v>
      </c>
      <c r="L155" s="162">
        <v>238.66166352453041</v>
      </c>
      <c r="M155" s="180">
        <f t="shared" si="30"/>
        <v>7.4086657058130001E-3</v>
      </c>
      <c r="N155" s="3">
        <f t="shared" si="28"/>
        <v>2007</v>
      </c>
      <c r="O155" s="3" t="str">
        <f t="shared" si="36"/>
        <v>Q2</v>
      </c>
      <c r="P155" s="3">
        <f t="shared" si="36"/>
        <v>5</v>
      </c>
      <c r="Q155" s="3" t="str">
        <f t="shared" si="39"/>
        <v>2007_5</v>
      </c>
      <c r="R155" s="3">
        <f t="shared" si="40"/>
        <v>128389.402487959</v>
      </c>
      <c r="S155" s="3">
        <f t="shared" si="41"/>
        <v>127458.32953840402</v>
      </c>
      <c r="T155" s="163">
        <f t="shared" si="33"/>
        <v>142060.65400000001</v>
      </c>
      <c r="U155" s="91">
        <f t="shared" si="35"/>
        <v>142624.778505472</v>
      </c>
      <c r="V155" s="91">
        <f t="shared" si="37"/>
        <v>236348.22696748003</v>
      </c>
      <c r="W155" s="91">
        <f t="shared" si="44"/>
        <v>182869.78612050714</v>
      </c>
    </row>
    <row r="156" spans="1:23" x14ac:dyDescent="0.2">
      <c r="A156" s="3">
        <f t="shared" si="42"/>
        <v>2030</v>
      </c>
      <c r="B156" s="3" t="str">
        <f t="shared" si="43"/>
        <v>Q2</v>
      </c>
      <c r="C156" s="3" t="str">
        <f t="shared" si="38"/>
        <v>2030_Q2</v>
      </c>
      <c r="D156" s="91">
        <v>206708.40645452801</v>
      </c>
      <c r="E156" s="48">
        <v>211533.50450470249</v>
      </c>
      <c r="F156" s="85">
        <v>198205.02967204599</v>
      </c>
      <c r="G156" s="151">
        <f t="shared" si="32"/>
        <v>2.0500322327341669E-2</v>
      </c>
      <c r="H156" s="161">
        <v>221284.78309164901</v>
      </c>
      <c r="I156" s="160">
        <v>220089.921</v>
      </c>
      <c r="J156" s="160">
        <v>265.09163391663935</v>
      </c>
      <c r="K156" s="160">
        <f t="shared" si="30"/>
        <v>3.5547640782469525E-3</v>
      </c>
      <c r="L156" s="162">
        <v>239.29446174391865</v>
      </c>
      <c r="M156" s="180">
        <f t="shared" si="30"/>
        <v>7.6067093928380292E-3</v>
      </c>
      <c r="N156" s="3">
        <f t="shared" si="28"/>
        <v>2007</v>
      </c>
      <c r="O156" s="3" t="str">
        <f t="shared" si="36"/>
        <v>Q2</v>
      </c>
      <c r="P156" s="3">
        <f t="shared" si="36"/>
        <v>6</v>
      </c>
      <c r="Q156" s="3" t="str">
        <f t="shared" si="39"/>
        <v>2007_6</v>
      </c>
      <c r="R156" s="3">
        <f t="shared" si="40"/>
        <v>128389.402487959</v>
      </c>
      <c r="S156" s="3">
        <f t="shared" si="41"/>
        <v>127458.32953840402</v>
      </c>
      <c r="T156" s="163">
        <f t="shared" si="33"/>
        <v>142060.65400000001</v>
      </c>
      <c r="U156" s="91">
        <f t="shared" si="35"/>
        <v>142624.778505472</v>
      </c>
      <c r="V156" s="91">
        <f t="shared" si="37"/>
        <v>236348.22696748003</v>
      </c>
      <c r="W156" s="91">
        <f t="shared" si="44"/>
        <v>182869.78612050714</v>
      </c>
    </row>
    <row r="157" spans="1:23" x14ac:dyDescent="0.2">
      <c r="A157" s="3">
        <f t="shared" si="42"/>
        <v>2030</v>
      </c>
      <c r="B157" s="3" t="str">
        <f t="shared" si="43"/>
        <v>Q3</v>
      </c>
      <c r="C157" s="3" t="str">
        <f t="shared" si="38"/>
        <v>2030_Q3</v>
      </c>
      <c r="D157" s="91">
        <v>207989.31718725699</v>
      </c>
      <c r="E157" s="48">
        <v>212848.57983003024</v>
      </c>
      <c r="F157" s="85">
        <v>199141.948393645</v>
      </c>
      <c r="G157" s="151">
        <f t="shared" si="32"/>
        <v>2.0320237008675024E-2</v>
      </c>
      <c r="H157" s="161">
        <v>222270.337887937</v>
      </c>
      <c r="I157" s="160">
        <v>221062.88699999999</v>
      </c>
      <c r="J157" s="160">
        <v>265.45859004080296</v>
      </c>
      <c r="K157" s="160">
        <f t="shared" si="30"/>
        <v>3.5761702798855488E-3</v>
      </c>
      <c r="L157" s="162">
        <v>239.89015197392666</v>
      </c>
      <c r="M157" s="180">
        <f t="shared" si="30"/>
        <v>7.6389659014126643E-3</v>
      </c>
      <c r="N157" s="3">
        <f t="shared" si="28"/>
        <v>2007</v>
      </c>
      <c r="O157" s="3" t="str">
        <f t="shared" si="36"/>
        <v>Q3</v>
      </c>
      <c r="P157" s="3">
        <f t="shared" si="36"/>
        <v>7</v>
      </c>
      <c r="Q157" s="3" t="str">
        <f t="shared" si="39"/>
        <v>2007_7</v>
      </c>
      <c r="R157" s="3">
        <f t="shared" si="40"/>
        <v>129962.77491206399</v>
      </c>
      <c r="S157" s="3">
        <f t="shared" si="41"/>
        <v>128880.21324305025</v>
      </c>
      <c r="T157" s="163">
        <f t="shared" si="33"/>
        <v>142520.739</v>
      </c>
      <c r="U157" s="91">
        <f t="shared" si="35"/>
        <v>142965.745503577</v>
      </c>
      <c r="V157" s="91">
        <f t="shared" si="37"/>
        <v>235798.92041127334</v>
      </c>
      <c r="W157" s="91">
        <f t="shared" si="44"/>
        <v>184025.88412511226</v>
      </c>
    </row>
    <row r="158" spans="1:23" x14ac:dyDescent="0.2">
      <c r="A158" s="3">
        <f t="shared" si="42"/>
        <v>2030</v>
      </c>
      <c r="B158" s="3" t="str">
        <f t="shared" si="43"/>
        <v>Q4</v>
      </c>
      <c r="C158" s="3" t="str">
        <f t="shared" si="38"/>
        <v>2030_Q4</v>
      </c>
      <c r="D158" s="91">
        <v>209155.170297668</v>
      </c>
      <c r="E158" s="48">
        <v>213992.32186584402</v>
      </c>
      <c r="F158" s="85">
        <v>200079.338971922</v>
      </c>
      <c r="G158" s="151">
        <f t="shared" si="32"/>
        <v>2.0343712668744462E-2</v>
      </c>
      <c r="H158" s="161">
        <v>223411.526189825</v>
      </c>
      <c r="I158" s="160">
        <v>222045.33600000001</v>
      </c>
      <c r="J158" s="160">
        <v>265.82026343425207</v>
      </c>
      <c r="K158" s="160">
        <f t="shared" si="30"/>
        <v>3.6013093565547827E-3</v>
      </c>
      <c r="L158" s="162">
        <v>240.48135989584674</v>
      </c>
      <c r="M158" s="180">
        <f t="shared" si="30"/>
        <v>7.6245859701271623E-3</v>
      </c>
      <c r="N158" s="3">
        <f t="shared" si="28"/>
        <v>2007</v>
      </c>
      <c r="O158" s="3" t="str">
        <f t="shared" si="36"/>
        <v>Q3</v>
      </c>
      <c r="P158" s="3">
        <f t="shared" si="36"/>
        <v>8</v>
      </c>
      <c r="Q158" s="3" t="str">
        <f t="shared" si="39"/>
        <v>2007_8</v>
      </c>
      <c r="R158" s="3">
        <f t="shared" si="40"/>
        <v>129962.77491206399</v>
      </c>
      <c r="S158" s="3">
        <f t="shared" si="41"/>
        <v>128880.21324305025</v>
      </c>
      <c r="T158" s="163">
        <f t="shared" si="33"/>
        <v>142520.739</v>
      </c>
      <c r="U158" s="91">
        <f t="shared" si="35"/>
        <v>142965.745503577</v>
      </c>
      <c r="V158" s="91">
        <f t="shared" si="37"/>
        <v>235798.92041127334</v>
      </c>
      <c r="W158" s="91">
        <f t="shared" si="44"/>
        <v>184025.88412511226</v>
      </c>
    </row>
    <row r="159" spans="1:23" x14ac:dyDescent="0.2">
      <c r="A159" s="3">
        <f t="shared" si="42"/>
        <v>2031</v>
      </c>
      <c r="B159" s="3" t="str">
        <f t="shared" si="43"/>
        <v>Q1</v>
      </c>
      <c r="C159" s="3" t="str">
        <f t="shared" si="38"/>
        <v>2031_Q1</v>
      </c>
      <c r="D159" s="91">
        <v>210358.718240079</v>
      </c>
      <c r="E159" s="48">
        <v>215280.46566004417</v>
      </c>
      <c r="F159" s="85">
        <v>201087.285820091</v>
      </c>
      <c r="G159" s="151">
        <f t="shared" si="32"/>
        <v>2.0349508015004236E-2</v>
      </c>
      <c r="H159" s="161">
        <v>224421.514602485</v>
      </c>
      <c r="I159" s="160">
        <v>223132.26300000001</v>
      </c>
      <c r="J159" s="160">
        <v>266.18612620959357</v>
      </c>
      <c r="K159" s="160">
        <f t="shared" si="30"/>
        <v>4.1287319285918667E-3</v>
      </c>
      <c r="L159" s="162">
        <v>241.06821786622439</v>
      </c>
      <c r="M159" s="180">
        <f t="shared" si="30"/>
        <v>7.4124411797040768E-3</v>
      </c>
      <c r="N159" s="3">
        <f t="shared" si="28"/>
        <v>2007</v>
      </c>
      <c r="O159" s="3" t="str">
        <f t="shared" si="36"/>
        <v>Q3</v>
      </c>
      <c r="P159" s="3">
        <f t="shared" si="36"/>
        <v>9</v>
      </c>
      <c r="Q159" s="3" t="str">
        <f t="shared" si="39"/>
        <v>2007_9</v>
      </c>
      <c r="R159" s="3">
        <f t="shared" si="40"/>
        <v>129962.77491206399</v>
      </c>
      <c r="S159" s="3">
        <f t="shared" si="41"/>
        <v>128880.21324305025</v>
      </c>
      <c r="T159" s="163">
        <f t="shared" si="33"/>
        <v>142520.739</v>
      </c>
      <c r="U159" s="91">
        <f t="shared" si="35"/>
        <v>142965.745503577</v>
      </c>
      <c r="V159" s="91">
        <f t="shared" si="37"/>
        <v>235798.92041127334</v>
      </c>
      <c r="W159" s="91">
        <f t="shared" si="44"/>
        <v>184025.88412511226</v>
      </c>
    </row>
    <row r="160" spans="1:23" x14ac:dyDescent="0.2">
      <c r="A160" s="3">
        <f t="shared" si="42"/>
        <v>2031</v>
      </c>
      <c r="B160" s="3" t="str">
        <f t="shared" si="43"/>
        <v>Q2</v>
      </c>
      <c r="C160" s="3" t="str">
        <f t="shared" si="38"/>
        <v>2031_Q2</v>
      </c>
      <c r="D160" s="91">
        <v>211527.553060921</v>
      </c>
      <c r="E160" s="48">
        <v>216374.06176009821</v>
      </c>
      <c r="F160" s="85">
        <v>202051.032947642</v>
      </c>
      <c r="G160" s="151">
        <f t="shared" si="32"/>
        <v>1.940416588801841E-2</v>
      </c>
      <c r="H160" s="161">
        <v>225433.91889048801</v>
      </c>
      <c r="I160" s="160">
        <v>224104.57800000001</v>
      </c>
      <c r="J160" s="160">
        <v>266.55210667913946</v>
      </c>
      <c r="K160" s="160">
        <f t="shared" si="30"/>
        <v>4.1193492294537837E-3</v>
      </c>
      <c r="L160" s="162">
        <v>241.65393893893736</v>
      </c>
      <c r="M160" s="180">
        <f t="shared" si="30"/>
        <v>7.3524775840001499E-3</v>
      </c>
      <c r="N160" s="3">
        <f t="shared" ref="N160:N223" si="45">N148+1</f>
        <v>2007</v>
      </c>
      <c r="O160" s="3" t="str">
        <f t="shared" ref="O160:P175" si="46">O148</f>
        <v>Q4</v>
      </c>
      <c r="P160" s="3">
        <f t="shared" si="46"/>
        <v>10</v>
      </c>
      <c r="Q160" s="3" t="str">
        <f t="shared" si="39"/>
        <v>2007_10</v>
      </c>
      <c r="R160" s="3">
        <f t="shared" si="40"/>
        <v>129904.352863912</v>
      </c>
      <c r="S160" s="3">
        <f t="shared" si="41"/>
        <v>129020.83015644009</v>
      </c>
      <c r="T160" s="163">
        <f t="shared" si="33"/>
        <v>143272.64000000001</v>
      </c>
      <c r="U160" s="91">
        <f t="shared" si="35"/>
        <v>144071.569536175</v>
      </c>
      <c r="V160" s="91">
        <f t="shared" si="37"/>
        <v>234928.97720031335</v>
      </c>
      <c r="W160" s="91">
        <f t="shared" si="44"/>
        <v>185186.49088027864</v>
      </c>
    </row>
    <row r="161" spans="1:23" x14ac:dyDescent="0.2">
      <c r="A161" s="3">
        <f t="shared" si="42"/>
        <v>2031</v>
      </c>
      <c r="B161" s="3" t="str">
        <f t="shared" si="43"/>
        <v>Q3</v>
      </c>
      <c r="C161" s="3" t="str">
        <f t="shared" si="38"/>
        <v>2031_Q3</v>
      </c>
      <c r="D161" s="91">
        <v>212841.54575976299</v>
      </c>
      <c r="E161" s="48">
        <v>217736.65324052676</v>
      </c>
      <c r="F161" s="85">
        <v>203023.56079239701</v>
      </c>
      <c r="G161" s="151">
        <f t="shared" si="32"/>
        <v>1.9491686357709037E-2</v>
      </c>
      <c r="H161" s="161">
        <v>226403.266954639</v>
      </c>
      <c r="I161" s="160">
        <v>225172.09299999999</v>
      </c>
      <c r="J161" s="160">
        <v>266.83676809160198</v>
      </c>
      <c r="K161" s="160">
        <f t="shared" si="30"/>
        <v>3.8240299825800239E-3</v>
      </c>
      <c r="L161" s="162">
        <v>242.27087758716453</v>
      </c>
      <c r="M161" s="180">
        <f t="shared" si="30"/>
        <v>7.4413987516239732E-3</v>
      </c>
      <c r="N161" s="3">
        <f t="shared" si="45"/>
        <v>2007</v>
      </c>
      <c r="O161" s="3" t="str">
        <f t="shared" si="46"/>
        <v>Q4</v>
      </c>
      <c r="P161" s="3">
        <f t="shared" si="46"/>
        <v>11</v>
      </c>
      <c r="Q161" s="3" t="str">
        <f t="shared" si="39"/>
        <v>2007_11</v>
      </c>
      <c r="R161" s="3">
        <f t="shared" si="40"/>
        <v>129904.352863912</v>
      </c>
      <c r="S161" s="3">
        <f t="shared" si="41"/>
        <v>129020.83015644009</v>
      </c>
      <c r="T161" s="163">
        <f t="shared" si="33"/>
        <v>143272.64000000001</v>
      </c>
      <c r="U161" s="91">
        <f t="shared" si="35"/>
        <v>144071.569536175</v>
      </c>
      <c r="V161" s="91">
        <f t="shared" si="37"/>
        <v>234928.97720031335</v>
      </c>
      <c r="W161" s="91">
        <f t="shared" si="44"/>
        <v>185186.49088027864</v>
      </c>
    </row>
    <row r="162" spans="1:23" x14ac:dyDescent="0.2">
      <c r="A162" s="3">
        <f t="shared" si="42"/>
        <v>2031</v>
      </c>
      <c r="B162" s="3" t="str">
        <f t="shared" si="43"/>
        <v>Q4</v>
      </c>
      <c r="C162" s="3" t="str">
        <f t="shared" si="38"/>
        <v>2031_Q4</v>
      </c>
      <c r="D162" s="91">
        <v>214042.29510737001</v>
      </c>
      <c r="E162" s="48">
        <v>218931.97431132695</v>
      </c>
      <c r="F162" s="85">
        <v>203913.549926821</v>
      </c>
      <c r="G162" s="151">
        <f t="shared" si="32"/>
        <v>1.9163452731304043E-2</v>
      </c>
      <c r="H162" s="161">
        <v>227496.31360476601</v>
      </c>
      <c r="I162" s="160">
        <v>226178.883</v>
      </c>
      <c r="J162" s="160">
        <v>267.20337135078574</v>
      </c>
      <c r="K162" s="160">
        <f t="shared" si="30"/>
        <v>3.8215558251566417E-3</v>
      </c>
      <c r="L162" s="162">
        <v>242.8553055388297</v>
      </c>
      <c r="M162" s="180">
        <f t="shared" si="30"/>
        <v>7.4132031523002073E-3</v>
      </c>
      <c r="N162" s="3">
        <f t="shared" si="45"/>
        <v>2007</v>
      </c>
      <c r="O162" s="3" t="str">
        <f t="shared" si="46"/>
        <v>Q4</v>
      </c>
      <c r="P162" s="3">
        <f t="shared" si="46"/>
        <v>12</v>
      </c>
      <c r="Q162" s="3" t="str">
        <f t="shared" si="39"/>
        <v>2007_12</v>
      </c>
      <c r="R162" s="3">
        <f t="shared" si="40"/>
        <v>129904.352863912</v>
      </c>
      <c r="S162" s="3">
        <f t="shared" si="41"/>
        <v>129020.83015644009</v>
      </c>
      <c r="T162" s="163">
        <f t="shared" si="33"/>
        <v>143272.64000000001</v>
      </c>
      <c r="U162" s="91">
        <f t="shared" si="35"/>
        <v>144071.569536175</v>
      </c>
      <c r="V162" s="91">
        <f t="shared" si="37"/>
        <v>234928.97720031335</v>
      </c>
      <c r="W162" s="91">
        <f t="shared" si="44"/>
        <v>185186.49088027864</v>
      </c>
    </row>
    <row r="163" spans="1:23" x14ac:dyDescent="0.2">
      <c r="A163" s="3">
        <f t="shared" si="42"/>
        <v>2032</v>
      </c>
      <c r="B163" s="3" t="str">
        <f t="shared" si="43"/>
        <v>Q1</v>
      </c>
      <c r="C163" s="3" t="str">
        <f t="shared" si="38"/>
        <v>2032_Q1</v>
      </c>
      <c r="D163" s="91">
        <v>215247.70683133299</v>
      </c>
      <c r="E163" s="48">
        <v>220243.93572112982</v>
      </c>
      <c r="F163" s="85">
        <v>204895.19004229401</v>
      </c>
      <c r="G163" s="151">
        <f t="shared" si="32"/>
        <v>1.893657377030733E-2</v>
      </c>
      <c r="H163" s="161">
        <v>228548.80622696801</v>
      </c>
      <c r="I163" s="160">
        <v>227237.44099999999</v>
      </c>
      <c r="J163" s="160">
        <v>267.56370650380336</v>
      </c>
      <c r="K163" s="160">
        <f t="shared" si="30"/>
        <v>3.7951297300442555E-3</v>
      </c>
      <c r="L163" s="162">
        <v>243.43825006579226</v>
      </c>
      <c r="M163" s="180">
        <f t="shared" si="30"/>
        <v>7.383745262707242E-3</v>
      </c>
      <c r="N163" s="3">
        <f t="shared" si="45"/>
        <v>2008</v>
      </c>
      <c r="O163" s="3" t="str">
        <f t="shared" si="46"/>
        <v>Q1</v>
      </c>
      <c r="P163" s="3">
        <f t="shared" si="46"/>
        <v>1</v>
      </c>
      <c r="Q163" s="3" t="str">
        <f t="shared" si="39"/>
        <v>2008_1</v>
      </c>
      <c r="R163" s="3">
        <f t="shared" si="40"/>
        <v>129942.961946489</v>
      </c>
      <c r="S163" s="3">
        <f t="shared" si="41"/>
        <v>129015.74199245726</v>
      </c>
      <c r="T163" s="163">
        <f t="shared" si="33"/>
        <v>143518.122</v>
      </c>
      <c r="U163" s="91">
        <f t="shared" si="35"/>
        <v>144423.970030175</v>
      </c>
      <c r="V163" s="91">
        <f t="shared" si="37"/>
        <v>235336.9739001666</v>
      </c>
      <c r="W163" s="91">
        <f t="shared" si="44"/>
        <v>186351.63717891061</v>
      </c>
    </row>
    <row r="164" spans="1:23" x14ac:dyDescent="0.2">
      <c r="A164" s="3">
        <f t="shared" si="42"/>
        <v>2032</v>
      </c>
      <c r="B164" s="3" t="str">
        <f t="shared" si="43"/>
        <v>Q2</v>
      </c>
      <c r="C164" s="3" t="str">
        <f t="shared" si="38"/>
        <v>2032_Q2</v>
      </c>
      <c r="D164" s="91">
        <v>216412.16435804401</v>
      </c>
      <c r="E164" s="48">
        <v>221332.33537264907</v>
      </c>
      <c r="F164" s="85">
        <v>205886.386952776</v>
      </c>
      <c r="G164" s="151">
        <f t="shared" si="32"/>
        <v>1.8982105407636674E-2</v>
      </c>
      <c r="H164" s="161">
        <v>229575.55342031701</v>
      </c>
      <c r="I164" s="160">
        <v>228229.56099999999</v>
      </c>
      <c r="J164" s="160">
        <v>267.94708610249631</v>
      </c>
      <c r="K164" s="160">
        <f t="shared" si="30"/>
        <v>4.1610382963159775E-3</v>
      </c>
      <c r="L164" s="162">
        <v>244.0274839114476</v>
      </c>
      <c r="M164" s="180">
        <f t="shared" si="30"/>
        <v>7.2505880268298739E-3</v>
      </c>
      <c r="N164" s="3">
        <f t="shared" si="45"/>
        <v>2008</v>
      </c>
      <c r="O164" s="3" t="str">
        <f t="shared" si="46"/>
        <v>Q1</v>
      </c>
      <c r="P164" s="3">
        <f t="shared" si="46"/>
        <v>2</v>
      </c>
      <c r="Q164" s="3" t="str">
        <f t="shared" si="39"/>
        <v>2008_2</v>
      </c>
      <c r="R164" s="3">
        <f t="shared" si="40"/>
        <v>129942.961946489</v>
      </c>
      <c r="S164" s="3">
        <f t="shared" si="41"/>
        <v>129015.74199245726</v>
      </c>
      <c r="T164" s="163">
        <f t="shared" si="33"/>
        <v>143518.122</v>
      </c>
      <c r="U164" s="91">
        <f t="shared" si="35"/>
        <v>144423.970030175</v>
      </c>
      <c r="V164" s="91">
        <f t="shared" si="37"/>
        <v>235336.9739001666</v>
      </c>
      <c r="W164" s="91">
        <f t="shared" si="44"/>
        <v>186351.63717891061</v>
      </c>
    </row>
    <row r="165" spans="1:23" x14ac:dyDescent="0.2">
      <c r="A165" s="3">
        <f t="shared" si="42"/>
        <v>2032</v>
      </c>
      <c r="B165" s="3" t="str">
        <f t="shared" si="43"/>
        <v>Q3</v>
      </c>
      <c r="C165" s="3" t="str">
        <f t="shared" si="38"/>
        <v>2032_Q3</v>
      </c>
      <c r="D165" s="91">
        <v>217747.73975943099</v>
      </c>
      <c r="E165" s="48">
        <v>222716.33354582326</v>
      </c>
      <c r="F165" s="85">
        <v>206846.42256120901</v>
      </c>
      <c r="G165" s="151">
        <f t="shared" si="32"/>
        <v>1.8829645947945339E-2</v>
      </c>
      <c r="H165" s="161">
        <v>230544.39121221899</v>
      </c>
      <c r="I165" s="160">
        <v>229298.424</v>
      </c>
      <c r="J165" s="160">
        <v>268.15163881363321</v>
      </c>
      <c r="K165" s="160">
        <f t="shared" si="30"/>
        <v>3.5488603981816969E-3</v>
      </c>
      <c r="L165" s="162">
        <v>244.83927820234089</v>
      </c>
      <c r="M165" s="180">
        <f t="shared" si="30"/>
        <v>8.1693610074085043E-3</v>
      </c>
      <c r="N165" s="3">
        <f t="shared" si="45"/>
        <v>2008</v>
      </c>
      <c r="O165" s="3" t="str">
        <f t="shared" si="46"/>
        <v>Q1</v>
      </c>
      <c r="P165" s="3">
        <f t="shared" si="46"/>
        <v>3</v>
      </c>
      <c r="Q165" s="3" t="str">
        <f t="shared" si="39"/>
        <v>2008_3</v>
      </c>
      <c r="R165" s="3">
        <f t="shared" si="40"/>
        <v>129942.961946489</v>
      </c>
      <c r="S165" s="3">
        <f t="shared" si="41"/>
        <v>129015.74199245726</v>
      </c>
      <c r="T165" s="163">
        <f t="shared" si="33"/>
        <v>143518.122</v>
      </c>
      <c r="U165" s="91">
        <f t="shared" si="35"/>
        <v>144423.970030175</v>
      </c>
      <c r="V165" s="91">
        <f t="shared" si="37"/>
        <v>235336.9739001666</v>
      </c>
      <c r="W165" s="91">
        <f t="shared" si="44"/>
        <v>186351.63717891061</v>
      </c>
    </row>
    <row r="166" spans="1:23" x14ac:dyDescent="0.2">
      <c r="A166" s="3">
        <f t="shared" si="42"/>
        <v>2032</v>
      </c>
      <c r="B166" s="3" t="str">
        <f t="shared" si="43"/>
        <v>Q4</v>
      </c>
      <c r="C166" s="3" t="str">
        <f t="shared" si="38"/>
        <v>2032_Q4</v>
      </c>
      <c r="D166" s="91">
        <v>218985.81578975599</v>
      </c>
      <c r="E166" s="48">
        <v>223940.3421041345</v>
      </c>
      <c r="F166" s="85">
        <v>207771.86805911301</v>
      </c>
      <c r="G166" s="151">
        <f t="shared" si="32"/>
        <v>1.8921342567360888E-2</v>
      </c>
      <c r="H166" s="161">
        <v>231638.24379953099</v>
      </c>
      <c r="I166" s="160">
        <v>230265.875</v>
      </c>
      <c r="J166" s="160">
        <v>268.53136001577144</v>
      </c>
      <c r="K166" s="160">
        <f t="shared" si="30"/>
        <v>3.6165350099690574E-3</v>
      </c>
      <c r="L166" s="162">
        <v>245.31410122135111</v>
      </c>
      <c r="M166" s="180">
        <f t="shared" si="30"/>
        <v>7.7056549455636336E-3</v>
      </c>
      <c r="N166" s="3">
        <f t="shared" si="45"/>
        <v>2008</v>
      </c>
      <c r="O166" s="3" t="str">
        <f t="shared" si="46"/>
        <v>Q2</v>
      </c>
      <c r="P166" s="3">
        <f t="shared" si="46"/>
        <v>4</v>
      </c>
      <c r="Q166" s="3" t="str">
        <f t="shared" si="39"/>
        <v>2008_4</v>
      </c>
      <c r="R166" s="3">
        <f t="shared" si="40"/>
        <v>130794.210639176</v>
      </c>
      <c r="S166" s="3">
        <f t="shared" si="41"/>
        <v>128825.16367726566</v>
      </c>
      <c r="T166" s="163">
        <f t="shared" si="33"/>
        <v>144389.92199999999</v>
      </c>
      <c r="U166" s="91">
        <f t="shared" si="35"/>
        <v>143096.224361667</v>
      </c>
      <c r="V166" s="91">
        <f t="shared" si="37"/>
        <v>235564.46089453335</v>
      </c>
      <c r="W166" s="91">
        <f t="shared" si="44"/>
        <v>187521.35400935521</v>
      </c>
    </row>
    <row r="167" spans="1:23" x14ac:dyDescent="0.2">
      <c r="A167" s="3">
        <f t="shared" si="42"/>
        <v>2033</v>
      </c>
      <c r="B167" s="3" t="str">
        <f t="shared" si="43"/>
        <v>Q1</v>
      </c>
      <c r="C167" s="3" t="str">
        <f t="shared" si="38"/>
        <v>2033_Q1</v>
      </c>
      <c r="D167" s="91">
        <v>220244.625523906</v>
      </c>
      <c r="E167" s="48">
        <v>225299.60725812629</v>
      </c>
      <c r="F167" s="85">
        <v>208808.33062872401</v>
      </c>
      <c r="G167" s="151">
        <f t="shared" si="32"/>
        <v>1.9098254993795916E-2</v>
      </c>
      <c r="H167" s="161">
        <v>232710.744433769</v>
      </c>
      <c r="I167" s="160">
        <v>231261.83300000001</v>
      </c>
      <c r="J167" s="160">
        <v>268.82100588905388</v>
      </c>
      <c r="K167" s="160">
        <f t="shared" si="30"/>
        <v>3.2615386838850124E-3</v>
      </c>
      <c r="L167" s="162">
        <v>245.94268742707081</v>
      </c>
      <c r="M167" s="180">
        <f t="shared" si="30"/>
        <v>7.848310710437012E-3</v>
      </c>
      <c r="N167" s="3">
        <f t="shared" si="45"/>
        <v>2008</v>
      </c>
      <c r="O167" s="3" t="str">
        <f t="shared" si="46"/>
        <v>Q2</v>
      </c>
      <c r="P167" s="3">
        <f t="shared" si="46"/>
        <v>5</v>
      </c>
      <c r="Q167" s="3" t="str">
        <f t="shared" si="39"/>
        <v>2008_5</v>
      </c>
      <c r="R167" s="3">
        <f t="shared" si="40"/>
        <v>130794.210639176</v>
      </c>
      <c r="S167" s="3">
        <f t="shared" si="41"/>
        <v>128825.16367726566</v>
      </c>
      <c r="T167" s="163">
        <f t="shared" si="33"/>
        <v>144389.92199999999</v>
      </c>
      <c r="U167" s="91">
        <f t="shared" si="35"/>
        <v>143096.224361667</v>
      </c>
      <c r="V167" s="91">
        <f t="shared" si="37"/>
        <v>235564.46089453335</v>
      </c>
      <c r="W167" s="91">
        <f t="shared" si="44"/>
        <v>187521.35400935521</v>
      </c>
    </row>
    <row r="168" spans="1:23" x14ac:dyDescent="0.2">
      <c r="A168" s="3">
        <f t="shared" si="42"/>
        <v>2033</v>
      </c>
      <c r="B168" s="3" t="str">
        <f t="shared" si="43"/>
        <v>Q2</v>
      </c>
      <c r="C168" s="3" t="str">
        <f t="shared" si="38"/>
        <v>2033_Q2</v>
      </c>
      <c r="D168" s="91">
        <v>221460.68962381</v>
      </c>
      <c r="E168" s="48">
        <v>226450.02146990865</v>
      </c>
      <c r="F168" s="85">
        <v>209821.349211283</v>
      </c>
      <c r="G168" s="151">
        <f t="shared" si="32"/>
        <v>1.9112299345024564E-2</v>
      </c>
      <c r="H168" s="161">
        <v>233869.07664374501</v>
      </c>
      <c r="I168" s="160">
        <v>232220.10500000001</v>
      </c>
      <c r="J168" s="160">
        <v>269.18944750943518</v>
      </c>
      <c r="K168" s="160">
        <f t="shared" si="30"/>
        <v>3.8702306664746278E-3</v>
      </c>
      <c r="L168" s="162">
        <v>246.54002374754273</v>
      </c>
      <c r="M168" s="180">
        <f t="shared" si="30"/>
        <v>6.9463754250913556E-3</v>
      </c>
      <c r="N168" s="3">
        <f t="shared" si="45"/>
        <v>2008</v>
      </c>
      <c r="O168" s="3" t="str">
        <f t="shared" si="46"/>
        <v>Q2</v>
      </c>
      <c r="P168" s="3">
        <f t="shared" si="46"/>
        <v>6</v>
      </c>
      <c r="Q168" s="3" t="str">
        <f t="shared" si="39"/>
        <v>2008_6</v>
      </c>
      <c r="R168" s="3">
        <f t="shared" si="40"/>
        <v>130794.210639176</v>
      </c>
      <c r="S168" s="3">
        <f t="shared" si="41"/>
        <v>128825.16367726566</v>
      </c>
      <c r="T168" s="163">
        <f t="shared" si="33"/>
        <v>144389.92199999999</v>
      </c>
      <c r="U168" s="91">
        <f t="shared" si="35"/>
        <v>143096.224361667</v>
      </c>
      <c r="V168" s="91">
        <f t="shared" si="37"/>
        <v>235564.46089453335</v>
      </c>
      <c r="W168" s="91">
        <f t="shared" si="44"/>
        <v>187521.35400935521</v>
      </c>
    </row>
    <row r="169" spans="1:23" x14ac:dyDescent="0.2">
      <c r="A169" s="3">
        <f t="shared" si="42"/>
        <v>2033</v>
      </c>
      <c r="B169" s="3" t="str">
        <f t="shared" si="43"/>
        <v>Q3</v>
      </c>
      <c r="C169" s="3" t="str">
        <f t="shared" si="38"/>
        <v>2033_Q3</v>
      </c>
      <c r="D169" s="91">
        <v>222900.220918404</v>
      </c>
      <c r="E169" s="48">
        <v>227940.29048454162</v>
      </c>
      <c r="F169" s="85">
        <v>210894.383904874</v>
      </c>
      <c r="G169" s="151">
        <f t="shared" si="32"/>
        <v>1.9569888101241606E-2</v>
      </c>
      <c r="H169" s="161">
        <v>234927.45398403599</v>
      </c>
      <c r="I169" s="160">
        <v>233363.46</v>
      </c>
      <c r="J169" s="160">
        <v>269.556656581487</v>
      </c>
      <c r="K169" s="160">
        <f t="shared" si="30"/>
        <v>3.8181632329845616E-3</v>
      </c>
      <c r="L169" s="162">
        <v>247.13491907089119</v>
      </c>
      <c r="M169" s="180">
        <f t="shared" si="30"/>
        <v>7.4223937412269958E-3</v>
      </c>
      <c r="N169" s="3">
        <f t="shared" si="45"/>
        <v>2008</v>
      </c>
      <c r="O169" s="3" t="str">
        <f t="shared" si="46"/>
        <v>Q3</v>
      </c>
      <c r="P169" s="3">
        <f t="shared" si="46"/>
        <v>7</v>
      </c>
      <c r="Q169" s="3" t="str">
        <f t="shared" si="39"/>
        <v>2008_7</v>
      </c>
      <c r="R169" s="3">
        <f t="shared" si="40"/>
        <v>130114.27353578901</v>
      </c>
      <c r="S169" s="3">
        <f t="shared" si="41"/>
        <v>129536.97786522997</v>
      </c>
      <c r="T169" s="163">
        <f t="shared" si="33"/>
        <v>143268.47700000001</v>
      </c>
      <c r="U169" s="91">
        <f t="shared" si="35"/>
        <v>140744.236071983</v>
      </c>
      <c r="V169" s="91">
        <f t="shared" si="37"/>
        <v>236110.72745479996</v>
      </c>
      <c r="W169" s="91">
        <f t="shared" si="44"/>
        <v>187539.75496726856</v>
      </c>
    </row>
    <row r="170" spans="1:23" x14ac:dyDescent="0.2">
      <c r="A170" s="3">
        <f t="shared" si="42"/>
        <v>2033</v>
      </c>
      <c r="B170" s="3" t="str">
        <f t="shared" si="43"/>
        <v>Q4</v>
      </c>
      <c r="C170" s="3" t="str">
        <f t="shared" si="38"/>
        <v>2033_Q4</v>
      </c>
      <c r="D170" s="91">
        <v>224228.32396531699</v>
      </c>
      <c r="E170" s="48">
        <v>229246.32452582422</v>
      </c>
      <c r="F170" s="85">
        <v>211891.76840889</v>
      </c>
      <c r="G170" s="151">
        <f t="shared" si="32"/>
        <v>1.982896139050383E-2</v>
      </c>
      <c r="H170" s="161">
        <v>236117.26156700999</v>
      </c>
      <c r="I170" s="160">
        <v>234394.576</v>
      </c>
      <c r="J170" s="160">
        <v>269.92547146414688</v>
      </c>
      <c r="K170" s="160">
        <f t="shared" si="30"/>
        <v>4.1085538365586149E-3</v>
      </c>
      <c r="L170" s="162">
        <v>247.73589881314635</v>
      </c>
      <c r="M170" s="180">
        <f t="shared" si="30"/>
        <v>7.2911758622922207E-3</v>
      </c>
      <c r="N170" s="3">
        <f t="shared" si="45"/>
        <v>2008</v>
      </c>
      <c r="O170" s="3" t="str">
        <f t="shared" si="46"/>
        <v>Q3</v>
      </c>
      <c r="P170" s="3">
        <f t="shared" si="46"/>
        <v>8</v>
      </c>
      <c r="Q170" s="3" t="str">
        <f t="shared" si="39"/>
        <v>2008_8</v>
      </c>
      <c r="R170" s="3">
        <f t="shared" si="40"/>
        <v>130114.27353578901</v>
      </c>
      <c r="S170" s="3">
        <f t="shared" si="41"/>
        <v>129536.97786522997</v>
      </c>
      <c r="T170" s="163">
        <f t="shared" si="33"/>
        <v>143268.47700000001</v>
      </c>
      <c r="U170" s="91">
        <f t="shared" si="35"/>
        <v>140744.236071983</v>
      </c>
      <c r="V170" s="91">
        <f t="shared" si="37"/>
        <v>236110.72745479996</v>
      </c>
      <c r="W170" s="91">
        <f t="shared" si="44"/>
        <v>187539.75496726856</v>
      </c>
    </row>
    <row r="171" spans="1:23" x14ac:dyDescent="0.2">
      <c r="A171" s="3">
        <f t="shared" si="42"/>
        <v>2034</v>
      </c>
      <c r="B171" s="3" t="str">
        <f t="shared" si="43"/>
        <v>Q1</v>
      </c>
      <c r="C171" s="3" t="str">
        <f t="shared" si="38"/>
        <v>2034_Q1</v>
      </c>
      <c r="D171" s="91">
        <v>225550.661496591</v>
      </c>
      <c r="E171" s="48">
        <v>230659.41328807562</v>
      </c>
      <c r="F171" s="85">
        <v>212954.98972460901</v>
      </c>
      <c r="G171" s="151">
        <f t="shared" si="32"/>
        <v>1.9858686113716661E-2</v>
      </c>
      <c r="H171" s="161">
        <v>237249.38326216201</v>
      </c>
      <c r="I171" s="160">
        <v>235480.80499999999</v>
      </c>
      <c r="J171" s="160">
        <v>270.22619395152105</v>
      </c>
      <c r="K171" s="160">
        <f t="shared" ref="K171:M202" si="47">J171/J168-1</f>
        <v>3.851363609078895E-3</v>
      </c>
      <c r="L171" s="162">
        <v>248.36117346355445</v>
      </c>
      <c r="M171" s="180">
        <f t="shared" si="47"/>
        <v>7.3868319160890206E-3</v>
      </c>
      <c r="N171" s="3">
        <f t="shared" si="45"/>
        <v>2008</v>
      </c>
      <c r="O171" s="3" t="str">
        <f t="shared" si="46"/>
        <v>Q3</v>
      </c>
      <c r="P171" s="3">
        <f t="shared" si="46"/>
        <v>9</v>
      </c>
      <c r="Q171" s="3" t="str">
        <f t="shared" si="39"/>
        <v>2008_9</v>
      </c>
      <c r="R171" s="3">
        <f t="shared" si="40"/>
        <v>130114.27353578901</v>
      </c>
      <c r="S171" s="3">
        <f t="shared" si="41"/>
        <v>129536.97786522997</v>
      </c>
      <c r="T171" s="163">
        <f t="shared" si="33"/>
        <v>143268.47700000001</v>
      </c>
      <c r="U171" s="91">
        <f t="shared" si="35"/>
        <v>140744.236071983</v>
      </c>
      <c r="V171" s="91">
        <f t="shared" si="37"/>
        <v>236110.72745479996</v>
      </c>
      <c r="W171" s="91">
        <f t="shared" si="44"/>
        <v>187539.75496726856</v>
      </c>
    </row>
    <row r="172" spans="1:23" x14ac:dyDescent="0.2">
      <c r="A172" s="3">
        <f t="shared" si="42"/>
        <v>2034</v>
      </c>
      <c r="B172" s="3" t="str">
        <f t="shared" si="43"/>
        <v>Q2</v>
      </c>
      <c r="C172" s="3" t="str">
        <f t="shared" si="38"/>
        <v>2034_Q2</v>
      </c>
      <c r="D172" s="91">
        <v>226817.07948768101</v>
      </c>
      <c r="E172" s="48">
        <v>231845.51002394193</v>
      </c>
      <c r="F172" s="85">
        <v>214007.75461656501</v>
      </c>
      <c r="G172" s="151">
        <f t="shared" si="32"/>
        <v>1.9952237563139796E-2</v>
      </c>
      <c r="H172" s="161">
        <v>238431.04337657901</v>
      </c>
      <c r="I172" s="160">
        <v>236511.89300000001</v>
      </c>
      <c r="J172" s="160">
        <v>270.59890624386372</v>
      </c>
      <c r="K172" s="160">
        <f t="shared" si="47"/>
        <v>3.8665328305911295E-3</v>
      </c>
      <c r="L172" s="162">
        <v>248.96087826995364</v>
      </c>
      <c r="M172" s="180">
        <f t="shared" si="47"/>
        <v>7.3885115301681736E-3</v>
      </c>
      <c r="N172" s="3">
        <f t="shared" si="45"/>
        <v>2008</v>
      </c>
      <c r="O172" s="3" t="str">
        <f t="shared" si="46"/>
        <v>Q4</v>
      </c>
      <c r="P172" s="3">
        <f t="shared" si="46"/>
        <v>10</v>
      </c>
      <c r="Q172" s="3" t="str">
        <f t="shared" si="39"/>
        <v>2008_10</v>
      </c>
      <c r="R172" s="3">
        <f t="shared" si="40"/>
        <v>129496.50769872</v>
      </c>
      <c r="S172" s="3">
        <f t="shared" si="41"/>
        <v>129969.94247307516</v>
      </c>
      <c r="T172" s="163">
        <f t="shared" si="33"/>
        <v>140115.47899999999</v>
      </c>
      <c r="U172" s="91">
        <f t="shared" si="35"/>
        <v>138411.050297979</v>
      </c>
      <c r="V172" s="91">
        <f t="shared" si="37"/>
        <v>236116.40012554335</v>
      </c>
      <c r="W172" s="91">
        <f t="shared" si="44"/>
        <v>187558.20939047518</v>
      </c>
    </row>
    <row r="173" spans="1:23" x14ac:dyDescent="0.2">
      <c r="A173" s="3">
        <f t="shared" si="42"/>
        <v>2034</v>
      </c>
      <c r="B173" s="3" t="str">
        <f t="shared" si="43"/>
        <v>Q3</v>
      </c>
      <c r="C173" s="3" t="str">
        <f t="shared" si="38"/>
        <v>2034_Q3</v>
      </c>
      <c r="D173" s="91">
        <v>228267.783114349</v>
      </c>
      <c r="E173" s="48">
        <v>233337.59440433793</v>
      </c>
      <c r="F173" s="85">
        <v>215096.10093853399</v>
      </c>
      <c r="G173" s="151">
        <f t="shared" si="32"/>
        <v>1.9923323494262402E-2</v>
      </c>
      <c r="H173" s="161">
        <v>239562.27558136301</v>
      </c>
      <c r="I173" s="160">
        <v>237699.57399999999</v>
      </c>
      <c r="J173" s="160">
        <v>270.80781496287227</v>
      </c>
      <c r="K173" s="160">
        <f t="shared" si="47"/>
        <v>3.2688411876780066E-3</v>
      </c>
      <c r="L173" s="162">
        <v>249.78786076480648</v>
      </c>
      <c r="M173" s="180">
        <f t="shared" si="47"/>
        <v>8.2828607460230241E-3</v>
      </c>
      <c r="N173" s="3">
        <f t="shared" si="45"/>
        <v>2008</v>
      </c>
      <c r="O173" s="3" t="str">
        <f t="shared" si="46"/>
        <v>Q4</v>
      </c>
      <c r="P173" s="3">
        <f t="shared" si="46"/>
        <v>11</v>
      </c>
      <c r="Q173" s="3" t="str">
        <f t="shared" si="39"/>
        <v>2008_11</v>
      </c>
      <c r="R173" s="3">
        <f t="shared" si="40"/>
        <v>129496.50769872</v>
      </c>
      <c r="S173" s="3">
        <f t="shared" si="41"/>
        <v>129969.94247307516</v>
      </c>
      <c r="T173" s="163">
        <f t="shared" si="33"/>
        <v>140115.47899999999</v>
      </c>
      <c r="U173" s="91">
        <f t="shared" si="35"/>
        <v>138411.050297979</v>
      </c>
      <c r="V173" s="91">
        <f t="shared" si="37"/>
        <v>236116.40012554335</v>
      </c>
      <c r="W173" s="91">
        <f t="shared" si="44"/>
        <v>187558.20939047518</v>
      </c>
    </row>
    <row r="174" spans="1:23" x14ac:dyDescent="0.2">
      <c r="A174" s="3">
        <f t="shared" si="42"/>
        <v>2034</v>
      </c>
      <c r="B174" s="3" t="str">
        <f t="shared" si="43"/>
        <v>Q4</v>
      </c>
      <c r="C174" s="3" t="str">
        <f t="shared" si="38"/>
        <v>2034_Q4</v>
      </c>
      <c r="D174" s="91">
        <v>229611.165723666</v>
      </c>
      <c r="E174" s="48">
        <v>234653.55042830252</v>
      </c>
      <c r="F174" s="85">
        <v>216112.99115622201</v>
      </c>
      <c r="G174" s="151">
        <f t="shared" si="32"/>
        <v>1.9921598554910602E-2</v>
      </c>
      <c r="H174" s="161">
        <v>240746.79745951301</v>
      </c>
      <c r="I174" s="160">
        <v>238829.73499999999</v>
      </c>
      <c r="J174" s="160">
        <v>271.18362860557153</v>
      </c>
      <c r="K174" s="160">
        <f t="shared" si="47"/>
        <v>3.5430860348877324E-3</v>
      </c>
      <c r="L174" s="162">
        <v>250.26244566161571</v>
      </c>
      <c r="M174" s="180">
        <f t="shared" si="47"/>
        <v>7.6552714401643129E-3</v>
      </c>
      <c r="N174" s="3">
        <f t="shared" si="45"/>
        <v>2008</v>
      </c>
      <c r="O174" s="3" t="str">
        <f t="shared" si="46"/>
        <v>Q4</v>
      </c>
      <c r="P174" s="3">
        <f t="shared" si="46"/>
        <v>12</v>
      </c>
      <c r="Q174" s="3" t="str">
        <f t="shared" si="39"/>
        <v>2008_12</v>
      </c>
      <c r="R174" s="3">
        <f t="shared" si="40"/>
        <v>129496.50769872</v>
      </c>
      <c r="S174" s="3">
        <f t="shared" si="41"/>
        <v>129969.94247307516</v>
      </c>
      <c r="T174" s="163">
        <f t="shared" si="33"/>
        <v>140115.47899999999</v>
      </c>
      <c r="U174" s="91">
        <f t="shared" si="35"/>
        <v>138411.050297979</v>
      </c>
      <c r="V174" s="91">
        <f t="shared" si="37"/>
        <v>236116.40012554335</v>
      </c>
      <c r="W174" s="91">
        <f t="shared" si="44"/>
        <v>187558.20939047518</v>
      </c>
    </row>
    <row r="175" spans="1:23" x14ac:dyDescent="0.2">
      <c r="A175" s="3">
        <f t="shared" si="42"/>
        <v>2035</v>
      </c>
      <c r="B175" s="3" t="str">
        <f t="shared" si="43"/>
        <v>Q1</v>
      </c>
      <c r="C175" s="3" t="str">
        <f t="shared" si="38"/>
        <v>2035_Q1</v>
      </c>
      <c r="D175" s="91">
        <v>230956.15567320801</v>
      </c>
      <c r="E175" s="48">
        <v>236099.59275719555</v>
      </c>
      <c r="F175" s="85">
        <v>217208.84731046201</v>
      </c>
      <c r="G175" s="151">
        <f t="shared" si="32"/>
        <v>1.9975383489976073E-2</v>
      </c>
      <c r="H175" s="161">
        <v>241898.14154107901</v>
      </c>
      <c r="I175" s="160">
        <v>239944.33900000001</v>
      </c>
      <c r="J175" s="160">
        <v>271.56160979462339</v>
      </c>
      <c r="K175" s="160">
        <f t="shared" si="47"/>
        <v>3.5576771692198417E-3</v>
      </c>
      <c r="L175" s="162">
        <v>250.8430986240252</v>
      </c>
      <c r="M175" s="180">
        <f t="shared" si="47"/>
        <v>7.5603057281579122E-3</v>
      </c>
      <c r="N175" s="3">
        <f t="shared" si="45"/>
        <v>2009</v>
      </c>
      <c r="O175" s="3" t="str">
        <f t="shared" si="46"/>
        <v>Q1</v>
      </c>
      <c r="P175" s="3">
        <f t="shared" si="46"/>
        <v>1</v>
      </c>
      <c r="Q175" s="3" t="str">
        <f t="shared" si="39"/>
        <v>2009_1</v>
      </c>
      <c r="R175" s="3">
        <f t="shared" si="40"/>
        <v>129118.074321843</v>
      </c>
      <c r="S175" s="3">
        <f t="shared" si="41"/>
        <v>130071.45493247424</v>
      </c>
      <c r="T175" s="163">
        <f t="shared" si="33"/>
        <v>138595.45499999999</v>
      </c>
      <c r="U175" s="91">
        <f t="shared" si="35"/>
        <v>138013.63107937001</v>
      </c>
      <c r="V175" s="91">
        <f t="shared" si="37"/>
        <v>237302.35881287672</v>
      </c>
      <c r="W175" s="91">
        <f t="shared" si="44"/>
        <v>187576.71991771806</v>
      </c>
    </row>
    <row r="176" spans="1:23" x14ac:dyDescent="0.2">
      <c r="A176" s="3">
        <f t="shared" si="42"/>
        <v>2035</v>
      </c>
      <c r="B176" s="3" t="str">
        <f t="shared" si="43"/>
        <v>Q2</v>
      </c>
      <c r="C176" s="3" t="str">
        <f t="shared" si="38"/>
        <v>2035_Q2</v>
      </c>
      <c r="D176" s="91">
        <v>232222.66650468</v>
      </c>
      <c r="E176" s="48">
        <v>237288.87205622534</v>
      </c>
      <c r="F176" s="85">
        <v>218279.43922028699</v>
      </c>
      <c r="G176" s="151">
        <f t="shared" si="32"/>
        <v>1.9960419711778643E-2</v>
      </c>
      <c r="H176" s="161">
        <v>243112.92925551499</v>
      </c>
      <c r="I176" s="160">
        <v>241018.54500000001</v>
      </c>
      <c r="J176" s="160">
        <v>271.87491433181958</v>
      </c>
      <c r="K176" s="160">
        <f t="shared" si="47"/>
        <v>3.9404304823833503E-3</v>
      </c>
      <c r="L176" s="162">
        <v>251.45112686842512</v>
      </c>
      <c r="M176" s="180">
        <f t="shared" si="47"/>
        <v>6.6587147130610091E-3</v>
      </c>
      <c r="N176" s="3">
        <f t="shared" si="45"/>
        <v>2009</v>
      </c>
      <c r="O176" s="3" t="str">
        <f t="shared" ref="O176:P191" si="48">O164</f>
        <v>Q1</v>
      </c>
      <c r="P176" s="3">
        <f t="shared" si="48"/>
        <v>2</v>
      </c>
      <c r="Q176" s="3" t="str">
        <f t="shared" si="39"/>
        <v>2009_2</v>
      </c>
      <c r="R176" s="3">
        <f t="shared" si="40"/>
        <v>129118.074321843</v>
      </c>
      <c r="S176" s="3">
        <f t="shared" si="41"/>
        <v>130071.45493247424</v>
      </c>
      <c r="T176" s="163">
        <f t="shared" si="33"/>
        <v>138595.45499999999</v>
      </c>
      <c r="U176" s="91">
        <f t="shared" si="35"/>
        <v>138013.63107937001</v>
      </c>
      <c r="V176" s="91">
        <f t="shared" si="37"/>
        <v>237302.35881287672</v>
      </c>
      <c r="W176" s="91">
        <f t="shared" si="44"/>
        <v>187576.71991771806</v>
      </c>
    </row>
    <row r="177" spans="1:23" x14ac:dyDescent="0.2">
      <c r="A177" s="3">
        <f t="shared" si="42"/>
        <v>2035</v>
      </c>
      <c r="B177" s="3" t="str">
        <f t="shared" si="43"/>
        <v>Q3</v>
      </c>
      <c r="C177" s="3" t="str">
        <f t="shared" si="38"/>
        <v>2035_Q3</v>
      </c>
      <c r="D177" s="91">
        <v>233726.629249702</v>
      </c>
      <c r="E177" s="48">
        <v>238851.73819329482</v>
      </c>
      <c r="F177" s="85">
        <v>219380.954473672</v>
      </c>
      <c r="G177" s="151">
        <f t="shared" si="32"/>
        <v>1.9920647173248707E-2</v>
      </c>
      <c r="H177" s="161">
        <v>244248.91142903699</v>
      </c>
      <c r="I177" s="160">
        <v>242238.25700000001</v>
      </c>
      <c r="J177" s="160">
        <v>272.25577550721675</v>
      </c>
      <c r="K177" s="160">
        <f t="shared" si="47"/>
        <v>3.9535826965595433E-3</v>
      </c>
      <c r="L177" s="162">
        <v>252.03093897291561</v>
      </c>
      <c r="M177" s="180">
        <f t="shared" si="47"/>
        <v>7.0665548984969462E-3</v>
      </c>
      <c r="N177" s="3">
        <f t="shared" si="45"/>
        <v>2009</v>
      </c>
      <c r="O177" s="3" t="str">
        <f t="shared" si="48"/>
        <v>Q1</v>
      </c>
      <c r="P177" s="3">
        <f t="shared" si="48"/>
        <v>3</v>
      </c>
      <c r="Q177" s="3" t="str">
        <f t="shared" si="39"/>
        <v>2009_3</v>
      </c>
      <c r="R177" s="3">
        <f t="shared" si="40"/>
        <v>129118.074321843</v>
      </c>
      <c r="S177" s="3">
        <f t="shared" si="41"/>
        <v>130071.45493247424</v>
      </c>
      <c r="T177" s="163">
        <f t="shared" si="33"/>
        <v>138595.45499999999</v>
      </c>
      <c r="U177" s="91">
        <f t="shared" si="35"/>
        <v>138013.63107937001</v>
      </c>
      <c r="V177" s="91">
        <f t="shared" si="37"/>
        <v>237302.35881287672</v>
      </c>
      <c r="W177" s="91">
        <f t="shared" si="44"/>
        <v>187576.71991771806</v>
      </c>
    </row>
    <row r="178" spans="1:23" x14ac:dyDescent="0.2">
      <c r="A178" s="3">
        <f t="shared" si="42"/>
        <v>2035</v>
      </c>
      <c r="B178" s="3" t="str">
        <f t="shared" si="43"/>
        <v>Q4</v>
      </c>
      <c r="C178" s="3" t="str">
        <f t="shared" si="38"/>
        <v>2035_Q4</v>
      </c>
      <c r="D178" s="91">
        <v>235099.408968242</v>
      </c>
      <c r="E178" s="48">
        <v>240202.13825832432</v>
      </c>
      <c r="F178" s="85">
        <v>220425.15153654999</v>
      </c>
      <c r="G178" s="151">
        <f t="shared" si="32"/>
        <v>1.9953267766354976E-2</v>
      </c>
      <c r="H178" s="161">
        <v>245480.06252866401</v>
      </c>
      <c r="I178" s="160">
        <v>243377.53700000001</v>
      </c>
      <c r="J178" s="160">
        <v>272.63288686108717</v>
      </c>
      <c r="K178" s="160">
        <f t="shared" si="47"/>
        <v>3.9448766976817318E-3</v>
      </c>
      <c r="L178" s="162">
        <v>252.61239424511388</v>
      </c>
      <c r="M178" s="180">
        <f t="shared" si="47"/>
        <v>7.0533956516800611E-3</v>
      </c>
      <c r="N178" s="3">
        <f t="shared" si="45"/>
        <v>2009</v>
      </c>
      <c r="O178" s="3" t="str">
        <f t="shared" si="48"/>
        <v>Q2</v>
      </c>
      <c r="P178" s="3">
        <f t="shared" si="48"/>
        <v>4</v>
      </c>
      <c r="Q178" s="3" t="str">
        <f t="shared" si="39"/>
        <v>2009_4</v>
      </c>
      <c r="R178" s="3">
        <f t="shared" si="40"/>
        <v>129323.71316566299</v>
      </c>
      <c r="S178" s="3">
        <f t="shared" si="41"/>
        <v>130916.65039196446</v>
      </c>
      <c r="T178" s="163">
        <f t="shared" si="33"/>
        <v>139005.40599999999</v>
      </c>
      <c r="U178" s="91">
        <f t="shared" si="35"/>
        <v>138404.60625141999</v>
      </c>
      <c r="V178" s="91">
        <f t="shared" si="37"/>
        <v>239331.23903361667</v>
      </c>
      <c r="W178" s="91">
        <f t="shared" si="44"/>
        <v>187595.28913989343</v>
      </c>
    </row>
    <row r="179" spans="1:23" x14ac:dyDescent="0.2">
      <c r="A179" s="3">
        <f t="shared" si="42"/>
        <v>2036</v>
      </c>
      <c r="B179" s="3" t="str">
        <f t="shared" si="43"/>
        <v>Q1</v>
      </c>
      <c r="C179" s="3" t="str">
        <f t="shared" si="38"/>
        <v>2036_Q1</v>
      </c>
      <c r="D179" s="91">
        <v>236501.36328540099</v>
      </c>
      <c r="E179" s="48">
        <v>241716.38481376247</v>
      </c>
      <c r="F179" s="85">
        <v>221560.60660139</v>
      </c>
      <c r="G179" s="151">
        <f t="shared" si="32"/>
        <v>2.0034908084143987E-2</v>
      </c>
      <c r="H179" s="161">
        <v>246672.55372464901</v>
      </c>
      <c r="I179" s="160">
        <v>244519.128</v>
      </c>
      <c r="J179" s="160">
        <v>272.67372322133252</v>
      </c>
      <c r="K179" s="160">
        <f t="shared" si="47"/>
        <v>2.9381485654023098E-3</v>
      </c>
      <c r="L179" s="162">
        <v>253.2254941044483</v>
      </c>
      <c r="M179" s="180">
        <f t="shared" si="47"/>
        <v>7.0565093826429059E-3</v>
      </c>
      <c r="N179" s="3">
        <f t="shared" si="45"/>
        <v>2009</v>
      </c>
      <c r="O179" s="3" t="str">
        <f t="shared" si="48"/>
        <v>Q2</v>
      </c>
      <c r="P179" s="3">
        <f t="shared" si="48"/>
        <v>5</v>
      </c>
      <c r="Q179" s="3" t="str">
        <f t="shared" si="39"/>
        <v>2009_5</v>
      </c>
      <c r="R179" s="3">
        <f t="shared" si="40"/>
        <v>129323.71316566299</v>
      </c>
      <c r="S179" s="3">
        <f t="shared" si="41"/>
        <v>130916.65039196446</v>
      </c>
      <c r="T179" s="163">
        <f t="shared" si="33"/>
        <v>139005.40599999999</v>
      </c>
      <c r="U179" s="91">
        <f t="shared" si="35"/>
        <v>138404.60625141999</v>
      </c>
      <c r="V179" s="91">
        <f t="shared" si="37"/>
        <v>239331.23903361667</v>
      </c>
      <c r="W179" s="91">
        <f t="shared" si="44"/>
        <v>187595.28913989343</v>
      </c>
    </row>
    <row r="180" spans="1:23" x14ac:dyDescent="0.2">
      <c r="A180" s="3">
        <f t="shared" si="42"/>
        <v>2036</v>
      </c>
      <c r="B180" s="3" t="str">
        <f t="shared" si="43"/>
        <v>Q2</v>
      </c>
      <c r="C180" s="3" t="str">
        <f t="shared" si="38"/>
        <v>2036_Q2</v>
      </c>
      <c r="D180" s="91">
        <v>237808.00301518699</v>
      </c>
      <c r="E180" s="48">
        <v>242935.85737437368</v>
      </c>
      <c r="F180" s="85">
        <v>222654.436664009</v>
      </c>
      <c r="G180" s="151">
        <f t="shared" si="32"/>
        <v>2.0043103735972068E-2</v>
      </c>
      <c r="H180" s="161">
        <v>247875.048256012</v>
      </c>
      <c r="I180" s="160">
        <v>245613.78200000001</v>
      </c>
      <c r="J180" s="160">
        <v>273.05464722378002</v>
      </c>
      <c r="K180" s="160">
        <f t="shared" si="47"/>
        <v>2.9342691264306886E-3</v>
      </c>
      <c r="L180" s="162">
        <v>253.80736489958883</v>
      </c>
      <c r="M180" s="180">
        <f t="shared" si="47"/>
        <v>7.0484438692828277E-3</v>
      </c>
      <c r="N180" s="3">
        <f t="shared" si="45"/>
        <v>2009</v>
      </c>
      <c r="O180" s="3" t="str">
        <f t="shared" si="48"/>
        <v>Q2</v>
      </c>
      <c r="P180" s="3">
        <f t="shared" si="48"/>
        <v>6</v>
      </c>
      <c r="Q180" s="3" t="str">
        <f t="shared" si="39"/>
        <v>2009_6</v>
      </c>
      <c r="R180" s="3">
        <f t="shared" si="40"/>
        <v>129323.71316566299</v>
      </c>
      <c r="S180" s="3">
        <f t="shared" si="41"/>
        <v>130916.65039196446</v>
      </c>
      <c r="T180" s="163">
        <f t="shared" si="33"/>
        <v>139005.40599999999</v>
      </c>
      <c r="U180" s="91">
        <f t="shared" si="35"/>
        <v>138404.60625141999</v>
      </c>
      <c r="V180" s="91">
        <f t="shared" si="37"/>
        <v>239331.23903361667</v>
      </c>
      <c r="W180" s="91">
        <f t="shared" si="44"/>
        <v>187595.28913989343</v>
      </c>
    </row>
    <row r="181" spans="1:23" x14ac:dyDescent="0.2">
      <c r="A181" s="3">
        <f t="shared" si="42"/>
        <v>2036</v>
      </c>
      <c r="B181" s="3" t="str">
        <f t="shared" si="43"/>
        <v>Q3</v>
      </c>
      <c r="C181" s="3" t="str">
        <f t="shared" si="38"/>
        <v>2036_Q3</v>
      </c>
      <c r="D181" s="91">
        <v>239364.02766884299</v>
      </c>
      <c r="E181" s="48">
        <v>244544.86021345991</v>
      </c>
      <c r="F181" s="85">
        <v>223787.889193877</v>
      </c>
      <c r="G181" s="151">
        <f t="shared" si="32"/>
        <v>2.0088046069349552E-2</v>
      </c>
      <c r="H181" s="161">
        <v>249018.870022624</v>
      </c>
      <c r="I181" s="160">
        <v>246822.92499999999</v>
      </c>
      <c r="J181" s="160">
        <v>273.43569966180928</v>
      </c>
      <c r="K181" s="160">
        <f t="shared" si="47"/>
        <v>2.9446660304452976E-3</v>
      </c>
      <c r="L181" s="162">
        <v>254.38885676016793</v>
      </c>
      <c r="M181" s="180">
        <f t="shared" si="47"/>
        <v>7.0323648226473523E-3</v>
      </c>
      <c r="N181" s="3">
        <f t="shared" si="45"/>
        <v>2009</v>
      </c>
      <c r="O181" s="3" t="str">
        <f t="shared" si="48"/>
        <v>Q3</v>
      </c>
      <c r="P181" s="3">
        <f t="shared" si="48"/>
        <v>7</v>
      </c>
      <c r="Q181" s="3" t="str">
        <f t="shared" si="39"/>
        <v>2009_7</v>
      </c>
      <c r="R181" s="3">
        <f t="shared" si="40"/>
        <v>129493.69057109499</v>
      </c>
      <c r="S181" s="3">
        <f t="shared" si="41"/>
        <v>131867.79847559889</v>
      </c>
      <c r="T181" s="163">
        <f t="shared" si="33"/>
        <v>140466.08199999999</v>
      </c>
      <c r="U181" s="91">
        <f t="shared" si="35"/>
        <v>140000.43777652399</v>
      </c>
      <c r="V181" s="91">
        <f t="shared" si="37"/>
        <v>240442.89992067005</v>
      </c>
      <c r="W181" s="91">
        <f t="shared" si="44"/>
        <v>188411.38949603098</v>
      </c>
    </row>
    <row r="182" spans="1:23" x14ac:dyDescent="0.2">
      <c r="A182" s="3">
        <f t="shared" si="42"/>
        <v>2036</v>
      </c>
      <c r="B182" s="3" t="str">
        <f t="shared" si="43"/>
        <v>Q4</v>
      </c>
      <c r="C182" s="3" t="str">
        <f t="shared" si="38"/>
        <v>2036_Q4</v>
      </c>
      <c r="D182" s="91">
        <v>240771.94614743799</v>
      </c>
      <c r="E182" s="48">
        <v>245924.23338379498</v>
      </c>
      <c r="F182" s="85">
        <v>224863.52673326799</v>
      </c>
      <c r="G182" s="151">
        <f t="shared" si="32"/>
        <v>2.0135520678011387E-2</v>
      </c>
      <c r="H182" s="161">
        <v>250296.25322417601</v>
      </c>
      <c r="I182" s="160">
        <v>247952.58199999999</v>
      </c>
      <c r="J182" s="160">
        <v>273.65315592544022</v>
      </c>
      <c r="K182" s="160">
        <f t="shared" si="47"/>
        <v>3.5919585229438056E-3</v>
      </c>
      <c r="L182" s="162">
        <v>254.96815742191427</v>
      </c>
      <c r="M182" s="180">
        <f t="shared" si="47"/>
        <v>6.8818636276297696E-3</v>
      </c>
      <c r="N182" s="3">
        <f t="shared" si="45"/>
        <v>2009</v>
      </c>
      <c r="O182" s="3" t="str">
        <f t="shared" si="48"/>
        <v>Q3</v>
      </c>
      <c r="P182" s="3">
        <f t="shared" si="48"/>
        <v>8</v>
      </c>
      <c r="Q182" s="3" t="str">
        <f t="shared" si="39"/>
        <v>2009_8</v>
      </c>
      <c r="R182" s="3">
        <f t="shared" si="40"/>
        <v>129493.69057109499</v>
      </c>
      <c r="S182" s="3">
        <f t="shared" si="41"/>
        <v>131867.79847559889</v>
      </c>
      <c r="T182" s="163">
        <f t="shared" si="33"/>
        <v>140466.08199999999</v>
      </c>
      <c r="U182" s="91">
        <f t="shared" si="35"/>
        <v>140000.43777652399</v>
      </c>
      <c r="V182" s="91">
        <f t="shared" si="37"/>
        <v>240442.89992067005</v>
      </c>
      <c r="W182" s="91">
        <f t="shared" si="44"/>
        <v>188411.38949603098</v>
      </c>
    </row>
    <row r="183" spans="1:23" x14ac:dyDescent="0.2">
      <c r="A183" s="3">
        <f t="shared" si="42"/>
        <v>2037</v>
      </c>
      <c r="B183" s="3" t="str">
        <f t="shared" si="43"/>
        <v>Q1</v>
      </c>
      <c r="C183" s="3" t="str">
        <f t="shared" si="38"/>
        <v>2037_Q1</v>
      </c>
      <c r="D183" s="91">
        <v>242217.196039826</v>
      </c>
      <c r="E183" s="48">
        <v>247475.29874808338</v>
      </c>
      <c r="F183" s="85">
        <v>226009.396568105</v>
      </c>
      <c r="G183" s="151">
        <f t="shared" ref="G183:G198" si="49">F183/F179-1</f>
        <v>2.0079336462184516E-2</v>
      </c>
      <c r="H183" s="161">
        <v>251505.99623277399</v>
      </c>
      <c r="I183" s="160">
        <v>249119.77100000001</v>
      </c>
      <c r="J183" s="160">
        <v>273.84461680239764</v>
      </c>
      <c r="K183" s="160">
        <f t="shared" si="47"/>
        <v>2.893082343221165E-3</v>
      </c>
      <c r="L183" s="162">
        <v>255.77827161989961</v>
      </c>
      <c r="M183" s="180">
        <f t="shared" si="47"/>
        <v>7.7653645751789568E-3</v>
      </c>
      <c r="N183" s="3">
        <f t="shared" si="45"/>
        <v>2009</v>
      </c>
      <c r="O183" s="3" t="str">
        <f t="shared" si="48"/>
        <v>Q3</v>
      </c>
      <c r="P183" s="3">
        <f t="shared" si="48"/>
        <v>9</v>
      </c>
      <c r="Q183" s="3" t="str">
        <f t="shared" si="39"/>
        <v>2009_9</v>
      </c>
      <c r="R183" s="3">
        <f t="shared" si="40"/>
        <v>129493.69057109499</v>
      </c>
      <c r="S183" s="3">
        <f t="shared" si="41"/>
        <v>131867.79847559889</v>
      </c>
      <c r="T183" s="163">
        <f t="shared" si="33"/>
        <v>140466.08199999999</v>
      </c>
      <c r="U183" s="91">
        <f t="shared" si="35"/>
        <v>140000.43777652399</v>
      </c>
      <c r="V183" s="91">
        <f t="shared" si="37"/>
        <v>240442.89992067005</v>
      </c>
      <c r="W183" s="91">
        <f t="shared" si="44"/>
        <v>188411.38949603098</v>
      </c>
    </row>
    <row r="184" spans="1:23" x14ac:dyDescent="0.2">
      <c r="A184" s="3">
        <f t="shared" si="42"/>
        <v>2037</v>
      </c>
      <c r="B184" s="3" t="str">
        <f t="shared" si="43"/>
        <v>Q2</v>
      </c>
      <c r="C184" s="3" t="str">
        <f t="shared" si="38"/>
        <v>2037_Q2</v>
      </c>
      <c r="D184" s="91">
        <v>243517.773051072</v>
      </c>
      <c r="E184" s="48">
        <v>248695.13277786813</v>
      </c>
      <c r="F184" s="85">
        <v>227113.25388945499</v>
      </c>
      <c r="G184" s="151">
        <f t="shared" si="49"/>
        <v>2.002572817434789E-2</v>
      </c>
      <c r="H184" s="161">
        <v>252774.78557753601</v>
      </c>
      <c r="I184" s="160">
        <v>250234.99600000001</v>
      </c>
      <c r="J184" s="160">
        <v>274.22345600425871</v>
      </c>
      <c r="K184" s="160">
        <f t="shared" si="47"/>
        <v>2.8809564494458595E-3</v>
      </c>
      <c r="L184" s="162">
        <v>256.26026350337582</v>
      </c>
      <c r="M184" s="180">
        <f t="shared" si="47"/>
        <v>7.3564808106836299E-3</v>
      </c>
      <c r="N184" s="3">
        <f t="shared" si="45"/>
        <v>2009</v>
      </c>
      <c r="O184" s="3" t="str">
        <f t="shared" si="48"/>
        <v>Q4</v>
      </c>
      <c r="P184" s="3">
        <f t="shared" si="48"/>
        <v>10</v>
      </c>
      <c r="Q184" s="3" t="str">
        <f t="shared" si="39"/>
        <v>2009_10</v>
      </c>
      <c r="R184" s="3">
        <f t="shared" si="40"/>
        <v>129944.468671269</v>
      </c>
      <c r="S184" s="3">
        <f t="shared" si="41"/>
        <v>132711.77705356738</v>
      </c>
      <c r="T184" s="163">
        <f t="shared" ref="T184:T247" si="50">VLOOKUP($N184&amp;"_"&amp;$O184,$C$19:$I$206,MATCH(T$14,$C$14:$I$14,0),0)</f>
        <v>142217.057</v>
      </c>
      <c r="U184" s="91">
        <f t="shared" si="35"/>
        <v>141046.19050835801</v>
      </c>
      <c r="V184" s="91">
        <f t="shared" si="37"/>
        <v>240136.18139207334</v>
      </c>
      <c r="W184" s="91">
        <f t="shared" si="44"/>
        <v>189276.34482506238</v>
      </c>
    </row>
    <row r="185" spans="1:23" x14ac:dyDescent="0.2">
      <c r="A185" s="3">
        <f t="shared" si="42"/>
        <v>2037</v>
      </c>
      <c r="B185" s="3" t="str">
        <f t="shared" si="43"/>
        <v>Q3</v>
      </c>
      <c r="C185" s="3" t="str">
        <f t="shared" si="38"/>
        <v>2037_Q3</v>
      </c>
      <c r="D185" s="91">
        <v>245132.03023918299</v>
      </c>
      <c r="E185" s="48">
        <v>250328.30528537324</v>
      </c>
      <c r="F185" s="85">
        <v>228251.99782109199</v>
      </c>
      <c r="G185" s="151">
        <f t="shared" si="49"/>
        <v>1.9947945544754431E-2</v>
      </c>
      <c r="H185" s="161">
        <v>253896.98836352699</v>
      </c>
      <c r="I185" s="160">
        <v>251515.73699999999</v>
      </c>
      <c r="J185" s="160">
        <v>274.60378518054699</v>
      </c>
      <c r="K185" s="160">
        <f t="shared" si="47"/>
        <v>3.4738472205515514E-3</v>
      </c>
      <c r="L185" s="162">
        <v>256.80735512739369</v>
      </c>
      <c r="M185" s="180">
        <f t="shared" si="47"/>
        <v>7.2134407844348658E-3</v>
      </c>
      <c r="N185" s="3">
        <f t="shared" si="45"/>
        <v>2009</v>
      </c>
      <c r="O185" s="3" t="str">
        <f t="shared" si="48"/>
        <v>Q4</v>
      </c>
      <c r="P185" s="3">
        <f t="shared" si="48"/>
        <v>11</v>
      </c>
      <c r="Q185" s="3" t="str">
        <f t="shared" si="39"/>
        <v>2009_11</v>
      </c>
      <c r="R185" s="3">
        <f t="shared" si="40"/>
        <v>129944.468671269</v>
      </c>
      <c r="S185" s="3">
        <f t="shared" si="41"/>
        <v>132711.77705356738</v>
      </c>
      <c r="T185" s="163">
        <f t="shared" si="50"/>
        <v>142217.057</v>
      </c>
      <c r="U185" s="91">
        <f t="shared" si="35"/>
        <v>141046.19050835801</v>
      </c>
      <c r="V185" s="91">
        <f t="shared" si="37"/>
        <v>240136.18139207334</v>
      </c>
      <c r="W185" s="91">
        <f t="shared" si="44"/>
        <v>189276.34482506238</v>
      </c>
    </row>
    <row r="186" spans="1:23" x14ac:dyDescent="0.2">
      <c r="A186" s="3">
        <f t="shared" si="42"/>
        <v>2037</v>
      </c>
      <c r="B186" s="3" t="str">
        <f t="shared" si="43"/>
        <v>Q4</v>
      </c>
      <c r="C186" s="3" t="str">
        <f t="shared" si="38"/>
        <v>2037_Q4</v>
      </c>
      <c r="D186" s="91">
        <v>246542.57824191099</v>
      </c>
      <c r="E186" s="48">
        <v>251749.43134406678</v>
      </c>
      <c r="F186" s="85">
        <v>229310.80047274299</v>
      </c>
      <c r="G186" s="151">
        <f t="shared" si="49"/>
        <v>1.9777657159804063E-2</v>
      </c>
      <c r="H186" s="161">
        <v>255198.40981450901</v>
      </c>
      <c r="I186" s="160">
        <v>252623.133</v>
      </c>
      <c r="J186" s="160">
        <v>274.65913481590945</v>
      </c>
      <c r="K186" s="160">
        <f t="shared" si="47"/>
        <v>2.9743802270889574E-3</v>
      </c>
      <c r="L186" s="162">
        <v>257.35143294410659</v>
      </c>
      <c r="M186" s="180">
        <f t="shared" si="47"/>
        <v>6.1504885236880469E-3</v>
      </c>
      <c r="N186" s="3">
        <f t="shared" si="45"/>
        <v>2009</v>
      </c>
      <c r="O186" s="3" t="str">
        <f t="shared" si="48"/>
        <v>Q4</v>
      </c>
      <c r="P186" s="3">
        <f t="shared" si="48"/>
        <v>12</v>
      </c>
      <c r="Q186" s="3" t="str">
        <f t="shared" si="39"/>
        <v>2009_12</v>
      </c>
      <c r="R186" s="3">
        <f t="shared" si="40"/>
        <v>129944.468671269</v>
      </c>
      <c r="S186" s="3">
        <f t="shared" si="41"/>
        <v>132711.77705356738</v>
      </c>
      <c r="T186" s="163">
        <f t="shared" si="50"/>
        <v>142217.057</v>
      </c>
      <c r="U186" s="91">
        <f t="shared" si="35"/>
        <v>141046.19050835801</v>
      </c>
      <c r="V186" s="91">
        <f t="shared" si="37"/>
        <v>240136.18139207334</v>
      </c>
      <c r="W186" s="91">
        <f t="shared" si="44"/>
        <v>189276.34482506238</v>
      </c>
    </row>
    <row r="187" spans="1:23" x14ac:dyDescent="0.2">
      <c r="A187" s="3">
        <f t="shared" si="42"/>
        <v>2038</v>
      </c>
      <c r="B187" s="3" t="str">
        <f t="shared" si="43"/>
        <v>Q1</v>
      </c>
      <c r="C187" s="3" t="str">
        <f t="shared" si="38"/>
        <v>2038_Q1</v>
      </c>
      <c r="D187" s="91">
        <v>248069.70046773399</v>
      </c>
      <c r="E187" s="48">
        <v>253433.48542821259</v>
      </c>
      <c r="F187" s="85">
        <v>230441.14141710699</v>
      </c>
      <c r="G187" s="151">
        <f t="shared" si="49"/>
        <v>1.9608675198009129E-2</v>
      </c>
      <c r="H187" s="161">
        <v>256377.76549443099</v>
      </c>
      <c r="I187" s="160">
        <v>253841.28099999999</v>
      </c>
      <c r="J187" s="160">
        <v>275.01436353267633</v>
      </c>
      <c r="K187" s="160">
        <f t="shared" si="47"/>
        <v>2.8841716895484648E-3</v>
      </c>
      <c r="L187" s="162">
        <v>257.92630526324683</v>
      </c>
      <c r="M187" s="180">
        <f t="shared" si="47"/>
        <v>6.5013659827484194E-3</v>
      </c>
      <c r="N187" s="3">
        <f t="shared" si="45"/>
        <v>2010</v>
      </c>
      <c r="O187" s="3" t="str">
        <f t="shared" si="48"/>
        <v>Q1</v>
      </c>
      <c r="P187" s="3">
        <f t="shared" si="48"/>
        <v>1</v>
      </c>
      <c r="Q187" s="3" t="str">
        <f t="shared" si="39"/>
        <v>2010_1</v>
      </c>
      <c r="R187" s="3">
        <f t="shared" si="40"/>
        <v>130533.97132953801</v>
      </c>
      <c r="S187" s="3">
        <f t="shared" si="41"/>
        <v>133637.27522031736</v>
      </c>
      <c r="T187" s="163">
        <f t="shared" si="50"/>
        <v>142631.55799999999</v>
      </c>
      <c r="U187" s="91">
        <f t="shared" si="35"/>
        <v>141284.88707880699</v>
      </c>
      <c r="V187" s="91">
        <f t="shared" si="37"/>
        <v>240616.69996786336</v>
      </c>
      <c r="W187" s="91">
        <f t="shared" si="44"/>
        <v>190141.99999999997</v>
      </c>
    </row>
    <row r="188" spans="1:23" x14ac:dyDescent="0.2">
      <c r="A188" s="3">
        <f t="shared" si="42"/>
        <v>2038</v>
      </c>
      <c r="B188" s="3" t="str">
        <f t="shared" si="43"/>
        <v>Q2</v>
      </c>
      <c r="C188" s="3" t="str">
        <f t="shared" si="38"/>
        <v>2038_Q2</v>
      </c>
      <c r="D188" s="91">
        <v>249396.432854655</v>
      </c>
      <c r="E188" s="48">
        <v>254705.55025371106</v>
      </c>
      <c r="F188" s="85">
        <v>231565.647850396</v>
      </c>
      <c r="G188" s="151">
        <f t="shared" si="49"/>
        <v>1.9604289422528121E-2</v>
      </c>
      <c r="H188" s="161">
        <v>257662.864589984</v>
      </c>
      <c r="I188" s="160">
        <v>254942.40299999999</v>
      </c>
      <c r="J188" s="160">
        <v>275.40101420702581</v>
      </c>
      <c r="K188" s="160">
        <f t="shared" si="47"/>
        <v>2.9031975140278998E-3</v>
      </c>
      <c r="L188" s="162">
        <v>258.48211741457504</v>
      </c>
      <c r="M188" s="180">
        <f t="shared" si="47"/>
        <v>6.521473212286244E-3</v>
      </c>
      <c r="N188" s="3">
        <f t="shared" si="45"/>
        <v>2010</v>
      </c>
      <c r="O188" s="3" t="str">
        <f t="shared" si="48"/>
        <v>Q1</v>
      </c>
      <c r="P188" s="3">
        <f t="shared" si="48"/>
        <v>2</v>
      </c>
      <c r="Q188" s="3" t="str">
        <f t="shared" si="39"/>
        <v>2010_2</v>
      </c>
      <c r="R188" s="3">
        <f t="shared" si="40"/>
        <v>130533.97132953801</v>
      </c>
      <c r="S188" s="3">
        <f t="shared" si="41"/>
        <v>133637.27522031736</v>
      </c>
      <c r="T188" s="163">
        <f t="shared" si="50"/>
        <v>142631.55799999999</v>
      </c>
      <c r="U188" s="91">
        <f t="shared" si="35"/>
        <v>141284.88707880699</v>
      </c>
      <c r="V188" s="91">
        <f t="shared" si="37"/>
        <v>240616.69996786336</v>
      </c>
      <c r="W188" s="91">
        <f t="shared" si="44"/>
        <v>190141.99999999997</v>
      </c>
    </row>
    <row r="189" spans="1:23" x14ac:dyDescent="0.2">
      <c r="A189" s="3">
        <f t="shared" si="42"/>
        <v>2038</v>
      </c>
      <c r="B189" s="3" t="str">
        <f t="shared" si="43"/>
        <v>Q3</v>
      </c>
      <c r="C189" s="3" t="str">
        <f t="shared" si="38"/>
        <v>2038_Q3</v>
      </c>
      <c r="D189" s="91">
        <v>251067.29651326401</v>
      </c>
      <c r="E189" s="48">
        <v>256401.6543305798</v>
      </c>
      <c r="F189" s="85">
        <v>232721.22347462701</v>
      </c>
      <c r="G189" s="151">
        <f t="shared" si="49"/>
        <v>1.9580225786405059E-2</v>
      </c>
      <c r="H189" s="161">
        <v>258812.21233766701</v>
      </c>
      <c r="I189" s="160">
        <v>256229.315</v>
      </c>
      <c r="J189" s="160">
        <v>275.72175886095721</v>
      </c>
      <c r="K189" s="160">
        <f t="shared" si="47"/>
        <v>3.8688829547213199E-3</v>
      </c>
      <c r="L189" s="162">
        <v>259.06108009857729</v>
      </c>
      <c r="M189" s="180">
        <f t="shared" si="47"/>
        <v>6.6432393047604066E-3</v>
      </c>
      <c r="N189" s="3">
        <f t="shared" si="45"/>
        <v>2010</v>
      </c>
      <c r="O189" s="3" t="str">
        <f t="shared" si="48"/>
        <v>Q1</v>
      </c>
      <c r="P189" s="3">
        <f t="shared" si="48"/>
        <v>3</v>
      </c>
      <c r="Q189" s="3" t="str">
        <f t="shared" si="39"/>
        <v>2010_3</v>
      </c>
      <c r="R189" s="3">
        <f t="shared" si="40"/>
        <v>130533.97132953801</v>
      </c>
      <c r="S189" s="3">
        <f t="shared" si="41"/>
        <v>133637.27522031736</v>
      </c>
      <c r="T189" s="163">
        <f t="shared" si="50"/>
        <v>142631.55799999999</v>
      </c>
      <c r="U189" s="91">
        <f t="shared" si="35"/>
        <v>141284.88707880699</v>
      </c>
      <c r="V189" s="91">
        <f t="shared" si="37"/>
        <v>240616.69996786336</v>
      </c>
      <c r="W189" s="91">
        <f t="shared" si="44"/>
        <v>190141.99999999997</v>
      </c>
    </row>
    <row r="190" spans="1:23" x14ac:dyDescent="0.2">
      <c r="A190" s="3">
        <f t="shared" si="42"/>
        <v>2038</v>
      </c>
      <c r="B190" s="3" t="str">
        <f t="shared" si="43"/>
        <v>Q4</v>
      </c>
      <c r="C190" s="3" t="str">
        <f t="shared" si="38"/>
        <v>2038_Q4</v>
      </c>
      <c r="D190" s="91">
        <v>252498.620628818</v>
      </c>
      <c r="E190" s="48">
        <v>257897.12488939913</v>
      </c>
      <c r="F190" s="85">
        <v>233788.8719696</v>
      </c>
      <c r="G190" s="151">
        <f t="shared" si="49"/>
        <v>1.9528393288170909E-2</v>
      </c>
      <c r="H190" s="161">
        <v>260099.205096894</v>
      </c>
      <c r="I190" s="160">
        <v>257351.07699999999</v>
      </c>
      <c r="J190" s="160">
        <v>275.61299190910836</v>
      </c>
      <c r="K190" s="160">
        <f t="shared" si="47"/>
        <v>2.1767167675985633E-3</v>
      </c>
      <c r="L190" s="162">
        <v>259.61650230624775</v>
      </c>
      <c r="M190" s="180">
        <f t="shared" si="47"/>
        <v>6.5530231252521887E-3</v>
      </c>
      <c r="N190" s="3">
        <f t="shared" si="45"/>
        <v>2010</v>
      </c>
      <c r="O190" s="3" t="str">
        <f t="shared" si="48"/>
        <v>Q2</v>
      </c>
      <c r="P190" s="3">
        <f t="shared" si="48"/>
        <v>4</v>
      </c>
      <c r="Q190" s="3" t="str">
        <f t="shared" si="39"/>
        <v>2010_4</v>
      </c>
      <c r="R190" s="3">
        <f t="shared" si="40"/>
        <v>131302.08432405299</v>
      </c>
      <c r="S190" s="3">
        <f t="shared" si="41"/>
        <v>134574.91390477403</v>
      </c>
      <c r="T190" s="163">
        <f t="shared" si="50"/>
        <v>144245.22200000001</v>
      </c>
      <c r="U190" s="91">
        <f t="shared" si="35"/>
        <v>141969.55263079001</v>
      </c>
      <c r="V190" s="91">
        <f t="shared" si="37"/>
        <v>240333.86859300337</v>
      </c>
      <c r="W190" s="91">
        <f t="shared" si="44"/>
        <v>190891.10006624766</v>
      </c>
    </row>
    <row r="191" spans="1:23" x14ac:dyDescent="0.2">
      <c r="A191" s="3">
        <f t="shared" si="42"/>
        <v>2039</v>
      </c>
      <c r="B191" s="3" t="str">
        <f t="shared" si="43"/>
        <v>Q1</v>
      </c>
      <c r="C191" s="3" t="str">
        <f t="shared" si="38"/>
        <v>2039_Q1</v>
      </c>
      <c r="F191" s="85">
        <v>234927.03598367801</v>
      </c>
      <c r="G191" s="151">
        <f t="shared" si="49"/>
        <v>1.9466552452330532E-2</v>
      </c>
      <c r="H191" s="161">
        <v>261212.10208045301</v>
      </c>
      <c r="I191" s="160">
        <v>258487.70300000001</v>
      </c>
      <c r="J191" s="160">
        <v>276.19162716072458</v>
      </c>
      <c r="K191" s="160">
        <f t="shared" si="47"/>
        <v>2.8707699424246336E-3</v>
      </c>
      <c r="L191" s="162">
        <v>260.16842732667783</v>
      </c>
      <c r="M191" s="180">
        <f t="shared" si="47"/>
        <v>6.52389391177155E-3</v>
      </c>
      <c r="N191" s="3">
        <f t="shared" si="45"/>
        <v>2010</v>
      </c>
      <c r="O191" s="3" t="str">
        <f t="shared" si="48"/>
        <v>Q2</v>
      </c>
      <c r="P191" s="3">
        <f t="shared" si="48"/>
        <v>5</v>
      </c>
      <c r="Q191" s="3" t="str">
        <f t="shared" si="39"/>
        <v>2010_5</v>
      </c>
      <c r="R191" s="3">
        <f t="shared" si="40"/>
        <v>131302.08432405299</v>
      </c>
      <c r="S191" s="3">
        <f t="shared" si="41"/>
        <v>134574.91390477403</v>
      </c>
      <c r="T191" s="163">
        <f t="shared" si="50"/>
        <v>144245.22200000001</v>
      </c>
      <c r="U191" s="91">
        <f t="shared" si="35"/>
        <v>141969.55263079001</v>
      </c>
      <c r="V191" s="91">
        <f t="shared" si="37"/>
        <v>240333.86859300337</v>
      </c>
      <c r="W191" s="91">
        <f t="shared" si="44"/>
        <v>190891.10006624766</v>
      </c>
    </row>
    <row r="192" spans="1:23" x14ac:dyDescent="0.2">
      <c r="A192" s="3">
        <f t="shared" si="42"/>
        <v>2039</v>
      </c>
      <c r="B192" s="3" t="str">
        <f t="shared" si="43"/>
        <v>Q2</v>
      </c>
      <c r="C192" s="3" t="str">
        <f t="shared" si="38"/>
        <v>2039_Q2</v>
      </c>
      <c r="F192" s="85">
        <v>236029.80955664901</v>
      </c>
      <c r="G192" s="151">
        <f t="shared" si="49"/>
        <v>1.9278169053542404E-2</v>
      </c>
      <c r="H192" s="161">
        <v>262518.22669910098</v>
      </c>
      <c r="I192" s="160">
        <v>259466.03099999999</v>
      </c>
      <c r="J192" s="160">
        <v>276.58359145041754</v>
      </c>
      <c r="K192" s="160">
        <f t="shared" si="47"/>
        <v>3.1257329599980732E-3</v>
      </c>
      <c r="L192" s="162">
        <v>260.73708646864026</v>
      </c>
      <c r="M192" s="180">
        <f t="shared" si="47"/>
        <v>6.4695413507316335E-3</v>
      </c>
      <c r="N192" s="3">
        <f t="shared" si="45"/>
        <v>2010</v>
      </c>
      <c r="O192" s="3" t="str">
        <f t="shared" ref="O192:P207" si="51">O180</f>
        <v>Q2</v>
      </c>
      <c r="P192" s="3">
        <f>P180</f>
        <v>6</v>
      </c>
      <c r="Q192" s="3" t="str">
        <f t="shared" si="39"/>
        <v>2010_6</v>
      </c>
      <c r="R192" s="3">
        <f t="shared" si="40"/>
        <v>131302.08432405299</v>
      </c>
      <c r="S192" s="3">
        <f t="shared" si="41"/>
        <v>134574.91390477403</v>
      </c>
      <c r="T192" s="163">
        <f t="shared" si="50"/>
        <v>144245.22200000001</v>
      </c>
      <c r="U192" s="91">
        <f t="shared" si="35"/>
        <v>141969.55263079001</v>
      </c>
      <c r="V192" s="91">
        <f t="shared" si="37"/>
        <v>240333.86859300337</v>
      </c>
      <c r="W192" s="91">
        <f t="shared" si="44"/>
        <v>190891.10006624766</v>
      </c>
    </row>
    <row r="193" spans="1:23" x14ac:dyDescent="0.2">
      <c r="A193" s="3">
        <f t="shared" si="42"/>
        <v>2039</v>
      </c>
      <c r="B193" s="3" t="str">
        <f t="shared" si="43"/>
        <v>Q3</v>
      </c>
      <c r="C193" s="3" t="str">
        <f t="shared" si="38"/>
        <v>2039_Q3</v>
      </c>
      <c r="F193" s="85">
        <v>237165.01599444001</v>
      </c>
      <c r="G193" s="151">
        <f t="shared" si="49"/>
        <v>1.9094917315512827E-2</v>
      </c>
      <c r="H193" s="161">
        <v>263842.03310369398</v>
      </c>
      <c r="I193" s="160">
        <v>260716.36</v>
      </c>
      <c r="J193" s="160">
        <v>276.86148355429441</v>
      </c>
      <c r="K193" s="160">
        <f t="shared" si="47"/>
        <v>4.5298722550706216E-3</v>
      </c>
      <c r="L193" s="162">
        <v>261.35463107673399</v>
      </c>
      <c r="M193" s="180">
        <f t="shared" si="47"/>
        <v>6.6949857002385205E-3</v>
      </c>
      <c r="N193" s="3">
        <f t="shared" si="45"/>
        <v>2010</v>
      </c>
      <c r="O193" s="3" t="str">
        <f t="shared" si="51"/>
        <v>Q3</v>
      </c>
      <c r="P193" s="3">
        <f t="shared" si="51"/>
        <v>7</v>
      </c>
      <c r="Q193" s="3" t="str">
        <f t="shared" si="39"/>
        <v>2010_7</v>
      </c>
      <c r="R193" s="3">
        <f t="shared" si="40"/>
        <v>132103.24930924701</v>
      </c>
      <c r="S193" s="3">
        <f t="shared" si="41"/>
        <v>135576.27311305312</v>
      </c>
      <c r="T193" s="163">
        <f t="shared" si="50"/>
        <v>145122.557</v>
      </c>
      <c r="U193" s="91">
        <f t="shared" si="35"/>
        <v>142755.214625419</v>
      </c>
      <c r="V193" s="91">
        <f t="shared" si="37"/>
        <v>242757.67962119001</v>
      </c>
      <c r="W193" s="91">
        <f t="shared" si="44"/>
        <v>191457.84508915403</v>
      </c>
    </row>
    <row r="194" spans="1:23" x14ac:dyDescent="0.2">
      <c r="A194" s="3">
        <f t="shared" si="42"/>
        <v>2039</v>
      </c>
      <c r="B194" s="3" t="str">
        <f t="shared" si="43"/>
        <v>Q4</v>
      </c>
      <c r="C194" s="3" t="str">
        <f t="shared" si="38"/>
        <v>2039_Q4</v>
      </c>
      <c r="F194" s="85">
        <v>238326.12225289899</v>
      </c>
      <c r="G194" s="151">
        <f t="shared" si="49"/>
        <v>1.9407468991462506E-2</v>
      </c>
      <c r="H194" s="161">
        <v>265257.86353298702</v>
      </c>
      <c r="I194" s="160">
        <v>261957.93599999999</v>
      </c>
      <c r="J194" s="160">
        <v>276.58951065933883</v>
      </c>
      <c r="K194" s="160">
        <f t="shared" si="47"/>
        <v>1.44060666394763E-3</v>
      </c>
      <c r="L194" s="162">
        <v>261.91926661075559</v>
      </c>
      <c r="M194" s="180">
        <f t="shared" si="47"/>
        <v>6.7296378045109684E-3</v>
      </c>
      <c r="N194" s="3">
        <f t="shared" si="45"/>
        <v>2010</v>
      </c>
      <c r="O194" s="3" t="str">
        <f t="shared" si="51"/>
        <v>Q3</v>
      </c>
      <c r="P194" s="3">
        <f t="shared" si="51"/>
        <v>8</v>
      </c>
      <c r="Q194" s="3" t="str">
        <f t="shared" si="39"/>
        <v>2010_8</v>
      </c>
      <c r="R194" s="3">
        <f t="shared" si="40"/>
        <v>132103.24930924701</v>
      </c>
      <c r="S194" s="3">
        <f t="shared" si="41"/>
        <v>135576.27311305312</v>
      </c>
      <c r="T194" s="163">
        <f t="shared" si="50"/>
        <v>145122.557</v>
      </c>
      <c r="U194" s="91">
        <f t="shared" si="35"/>
        <v>142755.214625419</v>
      </c>
      <c r="V194" s="91">
        <f t="shared" si="37"/>
        <v>242757.67962119001</v>
      </c>
      <c r="W194" s="91">
        <f t="shared" si="44"/>
        <v>191457.84508915403</v>
      </c>
    </row>
    <row r="195" spans="1:23" x14ac:dyDescent="0.2">
      <c r="A195" s="3">
        <f t="shared" si="42"/>
        <v>2040</v>
      </c>
      <c r="B195" s="3" t="str">
        <f t="shared" si="43"/>
        <v>Q1</v>
      </c>
      <c r="C195" s="3" t="str">
        <f t="shared" si="38"/>
        <v>2040_Q1</v>
      </c>
      <c r="F195" s="85">
        <v>239624.93017924999</v>
      </c>
      <c r="G195" s="151">
        <f t="shared" si="49"/>
        <v>1.9997247979148591E-2</v>
      </c>
      <c r="H195" s="161">
        <v>266679.03913716099</v>
      </c>
      <c r="I195" s="160">
        <v>263195.13500000001</v>
      </c>
      <c r="J195" s="160">
        <v>277.38530177014627</v>
      </c>
      <c r="K195" s="160">
        <f t="shared" si="47"/>
        <v>2.8986185171886447E-3</v>
      </c>
      <c r="L195" s="162">
        <v>262.44778236911208</v>
      </c>
      <c r="M195" s="180">
        <f t="shared" si="47"/>
        <v>6.5609995250044406E-3</v>
      </c>
      <c r="N195" s="3">
        <f t="shared" si="45"/>
        <v>2010</v>
      </c>
      <c r="O195" s="3" t="str">
        <f t="shared" si="51"/>
        <v>Q3</v>
      </c>
      <c r="P195" s="3">
        <f t="shared" si="51"/>
        <v>9</v>
      </c>
      <c r="Q195" s="3" t="str">
        <f t="shared" si="39"/>
        <v>2010_9</v>
      </c>
      <c r="R195" s="3">
        <f t="shared" si="40"/>
        <v>132103.24930924701</v>
      </c>
      <c r="S195" s="3">
        <f t="shared" si="41"/>
        <v>135576.27311305312</v>
      </c>
      <c r="T195" s="163">
        <f t="shared" si="50"/>
        <v>145122.557</v>
      </c>
      <c r="U195" s="91">
        <f t="shared" si="35"/>
        <v>142755.214625419</v>
      </c>
      <c r="V195" s="91">
        <f t="shared" si="37"/>
        <v>242757.67962119001</v>
      </c>
      <c r="W195" s="91">
        <f t="shared" si="44"/>
        <v>191457.84508915403</v>
      </c>
    </row>
    <row r="196" spans="1:23" x14ac:dyDescent="0.2">
      <c r="A196" s="3">
        <f t="shared" si="42"/>
        <v>2040</v>
      </c>
      <c r="B196" s="3" t="str">
        <f t="shared" si="43"/>
        <v>Q2</v>
      </c>
      <c r="C196" s="3" t="str">
        <f t="shared" si="38"/>
        <v>2040_Q2</v>
      </c>
      <c r="F196" s="85">
        <v>241006.702745911</v>
      </c>
      <c r="G196" s="151">
        <f t="shared" si="49"/>
        <v>2.1085867071665376E-2</v>
      </c>
      <c r="H196" s="161">
        <v>267945.10224484402</v>
      </c>
      <c r="I196" s="160">
        <v>264419.08299999998</v>
      </c>
      <c r="J196" s="160">
        <v>277.7811467783593</v>
      </c>
      <c r="K196" s="180">
        <f t="shared" si="47"/>
        <v>3.321744911059632E-3</v>
      </c>
      <c r="L196" s="162">
        <v>263.01080985206227</v>
      </c>
      <c r="M196" s="180">
        <f t="shared" si="47"/>
        <v>6.3369023479902253E-3</v>
      </c>
      <c r="N196" s="3">
        <f t="shared" si="45"/>
        <v>2010</v>
      </c>
      <c r="O196" s="3" t="str">
        <f t="shared" si="51"/>
        <v>Q4</v>
      </c>
      <c r="P196" s="3">
        <f t="shared" si="51"/>
        <v>10</v>
      </c>
      <c r="Q196" s="3" t="str">
        <f t="shared" si="39"/>
        <v>2010_10</v>
      </c>
      <c r="R196" s="3">
        <f t="shared" si="40"/>
        <v>132701.81508882801</v>
      </c>
      <c r="S196" s="3">
        <f t="shared" si="41"/>
        <v>136490.48112196225</v>
      </c>
      <c r="T196" s="163">
        <f t="shared" si="50"/>
        <v>146448.663</v>
      </c>
      <c r="U196" s="91">
        <f t="shared" ref="U196:U259" si="52">VLOOKUP($N196&amp;"_"&amp;$O196,$C$19:$I$206,6,0)</f>
        <v>143446.39368558399</v>
      </c>
      <c r="V196" s="91">
        <f t="shared" si="37"/>
        <v>244329.99050831</v>
      </c>
      <c r="W196" s="91">
        <f t="shared" si="44"/>
        <v>191985.38163428276</v>
      </c>
    </row>
    <row r="197" spans="1:23" x14ac:dyDescent="0.2">
      <c r="A197" s="3">
        <f t="shared" si="42"/>
        <v>2040</v>
      </c>
      <c r="B197" s="3" t="str">
        <f t="shared" si="43"/>
        <v>Q3</v>
      </c>
      <c r="C197" s="3" t="str">
        <f t="shared" si="38"/>
        <v>2040_Q3</v>
      </c>
      <c r="F197" s="85">
        <f>F196+(F196-F195)</f>
        <v>242388.475312572</v>
      </c>
      <c r="G197" s="151">
        <f t="shared" si="49"/>
        <v>2.2024577681619251E-2</v>
      </c>
      <c r="H197" s="161">
        <v>269343.03811353998</v>
      </c>
      <c r="I197" s="160">
        <v>265548.94</v>
      </c>
      <c r="J197" s="160">
        <v>278.00648639531454</v>
      </c>
      <c r="K197" s="180">
        <f t="shared" si="47"/>
        <v>5.1230277409939351E-3</v>
      </c>
      <c r="L197" s="162">
        <v>263.65037741635336</v>
      </c>
      <c r="M197" s="180">
        <f t="shared" si="47"/>
        <v>6.6093297679030716E-3</v>
      </c>
      <c r="N197" s="3">
        <f t="shared" si="45"/>
        <v>2010</v>
      </c>
      <c r="O197" s="3" t="str">
        <f t="shared" si="51"/>
        <v>Q4</v>
      </c>
      <c r="P197" s="3">
        <f t="shared" si="51"/>
        <v>11</v>
      </c>
      <c r="Q197" s="3" t="str">
        <f t="shared" si="39"/>
        <v>2010_11</v>
      </c>
      <c r="R197" s="3">
        <f t="shared" si="40"/>
        <v>132701.81508882801</v>
      </c>
      <c r="S197" s="3">
        <f t="shared" si="41"/>
        <v>136490.48112196225</v>
      </c>
      <c r="T197" s="163">
        <f t="shared" si="50"/>
        <v>146448.663</v>
      </c>
      <c r="U197" s="91">
        <f t="shared" si="52"/>
        <v>143446.39368558399</v>
      </c>
      <c r="V197" s="91">
        <f t="shared" si="37"/>
        <v>244329.99050831</v>
      </c>
      <c r="W197" s="91">
        <f t="shared" si="44"/>
        <v>191985.38163428276</v>
      </c>
    </row>
    <row r="198" spans="1:23" x14ac:dyDescent="0.2">
      <c r="A198" s="3">
        <f t="shared" si="42"/>
        <v>2040</v>
      </c>
      <c r="B198" s="3" t="str">
        <f t="shared" si="43"/>
        <v>Q4</v>
      </c>
      <c r="C198" s="3" t="str">
        <f t="shared" si="38"/>
        <v>2040_Q4</v>
      </c>
      <c r="F198" s="85">
        <f>F197+(F197-F196)</f>
        <v>243770.24787923301</v>
      </c>
      <c r="G198" s="151">
        <f t="shared" si="49"/>
        <v>2.2843176295030743E-2</v>
      </c>
      <c r="H198" s="161"/>
      <c r="I198" s="160">
        <v>266764.19400000002</v>
      </c>
      <c r="J198" s="160">
        <v>277.57126995014085</v>
      </c>
      <c r="K198" s="180">
        <f t="shared" si="47"/>
        <v>6.704327114948061E-4</v>
      </c>
      <c r="L198" s="162">
        <v>264.21713097955131</v>
      </c>
      <c r="M198" s="180">
        <f t="shared" si="47"/>
        <v>6.7417167501564457E-3</v>
      </c>
      <c r="N198" s="3">
        <f t="shared" si="45"/>
        <v>2010</v>
      </c>
      <c r="O198" s="3" t="str">
        <f t="shared" si="51"/>
        <v>Q4</v>
      </c>
      <c r="P198" s="3">
        <f t="shared" si="51"/>
        <v>12</v>
      </c>
      <c r="Q198" s="3" t="str">
        <f t="shared" si="39"/>
        <v>2010_12</v>
      </c>
      <c r="R198" s="3">
        <f t="shared" si="40"/>
        <v>132701.81508882801</v>
      </c>
      <c r="S198" s="3">
        <f t="shared" si="41"/>
        <v>136490.48112196225</v>
      </c>
      <c r="T198" s="163">
        <f t="shared" si="50"/>
        <v>146448.663</v>
      </c>
      <c r="U198" s="91">
        <f t="shared" si="52"/>
        <v>143446.39368558399</v>
      </c>
      <c r="V198" s="91">
        <f t="shared" si="37"/>
        <v>244329.99050831</v>
      </c>
      <c r="W198" s="91">
        <f t="shared" si="44"/>
        <v>191985.38163428276</v>
      </c>
    </row>
    <row r="199" spans="1:23" x14ac:dyDescent="0.2">
      <c r="A199" s="3">
        <v>2041</v>
      </c>
      <c r="B199" s="3" t="str">
        <f t="shared" si="43"/>
        <v>Q1</v>
      </c>
      <c r="C199" s="3" t="str">
        <f t="shared" si="38"/>
        <v>2041_Q1</v>
      </c>
      <c r="F199" s="85"/>
      <c r="G199" s="85"/>
      <c r="H199" s="161"/>
      <c r="I199" s="160">
        <v>268043.326</v>
      </c>
      <c r="J199" s="160">
        <v>278.51602496870953</v>
      </c>
      <c r="K199" s="180">
        <f t="shared" si="47"/>
        <v>2.645529399216473E-3</v>
      </c>
      <c r="L199" s="162">
        <v>264.78462252300096</v>
      </c>
      <c r="M199" s="180">
        <f t="shared" si="47"/>
        <v>6.7442576673424348E-3</v>
      </c>
      <c r="N199" s="3">
        <f t="shared" si="45"/>
        <v>2011</v>
      </c>
      <c r="O199" s="3" t="str">
        <f t="shared" si="51"/>
        <v>Q1</v>
      </c>
      <c r="P199" s="3">
        <f t="shared" si="51"/>
        <v>1</v>
      </c>
      <c r="Q199" s="3" t="str">
        <f t="shared" si="39"/>
        <v>2011_1</v>
      </c>
      <c r="R199" s="3">
        <f t="shared" si="40"/>
        <v>133488.421329098</v>
      </c>
      <c r="S199" s="3">
        <f t="shared" si="41"/>
        <v>137563.04273990658</v>
      </c>
      <c r="T199" s="163">
        <f t="shared" si="50"/>
        <v>146466.86900000001</v>
      </c>
      <c r="U199" s="91">
        <f t="shared" si="52"/>
        <v>144065.54681416301</v>
      </c>
      <c r="V199" s="91">
        <f t="shared" si="37"/>
        <v>245312.42151326337</v>
      </c>
      <c r="W199" s="91">
        <f t="shared" si="44"/>
        <v>192759.35518268545</v>
      </c>
    </row>
    <row r="200" spans="1:23" x14ac:dyDescent="0.2">
      <c r="A200" s="3">
        <v>2041</v>
      </c>
      <c r="B200" s="3" t="str">
        <f t="shared" si="43"/>
        <v>Q2</v>
      </c>
      <c r="C200" s="3" t="str">
        <f t="shared" si="38"/>
        <v>2041_Q2</v>
      </c>
      <c r="F200" s="85"/>
      <c r="G200" s="85"/>
      <c r="H200" s="161"/>
      <c r="I200" s="160">
        <v>269182.97399999999</v>
      </c>
      <c r="J200" s="160">
        <v>278.85375708730356</v>
      </c>
      <c r="K200" s="180">
        <f t="shared" si="47"/>
        <v>3.0476651929056686E-3</v>
      </c>
      <c r="L200" s="162">
        <v>265.37411975674581</v>
      </c>
      <c r="M200" s="180">
        <f t="shared" si="47"/>
        <v>6.537985483974218E-3</v>
      </c>
      <c r="N200" s="3">
        <f t="shared" si="45"/>
        <v>2011</v>
      </c>
      <c r="O200" s="3" t="str">
        <f t="shared" si="51"/>
        <v>Q1</v>
      </c>
      <c r="P200" s="3">
        <f t="shared" si="51"/>
        <v>2</v>
      </c>
      <c r="Q200" s="3" t="str">
        <f t="shared" si="39"/>
        <v>2011_2</v>
      </c>
      <c r="R200" s="3">
        <f t="shared" si="40"/>
        <v>133488.421329098</v>
      </c>
      <c r="S200" s="3">
        <f t="shared" si="41"/>
        <v>137563.04273990658</v>
      </c>
      <c r="T200" s="163">
        <f t="shared" si="50"/>
        <v>146466.86900000001</v>
      </c>
      <c r="U200" s="91">
        <f t="shared" si="52"/>
        <v>144065.54681416301</v>
      </c>
      <c r="V200" s="91">
        <f t="shared" si="37"/>
        <v>245312.42151326337</v>
      </c>
      <c r="W200" s="91">
        <f t="shared" si="44"/>
        <v>192759.35518268545</v>
      </c>
    </row>
    <row r="201" spans="1:23" x14ac:dyDescent="0.2">
      <c r="A201" s="3">
        <v>2041</v>
      </c>
      <c r="B201" s="3" t="str">
        <f t="shared" si="43"/>
        <v>Q3</v>
      </c>
      <c r="C201" s="3" t="str">
        <f t="shared" si="38"/>
        <v>2041_Q3</v>
      </c>
      <c r="H201" s="161"/>
      <c r="I201" s="160">
        <v>270577.70199999999</v>
      </c>
      <c r="J201" s="160">
        <v>278.9661663643555</v>
      </c>
      <c r="K201" s="180">
        <f t="shared" si="47"/>
        <v>5.0253630877044042E-3</v>
      </c>
      <c r="L201" s="162">
        <v>266.06879731752389</v>
      </c>
      <c r="M201" s="180">
        <f t="shared" si="47"/>
        <v>7.0081237015471309E-3</v>
      </c>
      <c r="N201" s="3">
        <f t="shared" si="45"/>
        <v>2011</v>
      </c>
      <c r="O201" s="3" t="str">
        <f t="shared" si="51"/>
        <v>Q1</v>
      </c>
      <c r="P201" s="3">
        <f t="shared" si="51"/>
        <v>3</v>
      </c>
      <c r="Q201" s="3" t="str">
        <f t="shared" si="39"/>
        <v>2011_3</v>
      </c>
      <c r="R201" s="3">
        <f t="shared" si="40"/>
        <v>133488.421329098</v>
      </c>
      <c r="S201" s="3">
        <f t="shared" si="41"/>
        <v>137563.04273990658</v>
      </c>
      <c r="T201" s="163">
        <f t="shared" si="50"/>
        <v>146466.86900000001</v>
      </c>
      <c r="U201" s="91">
        <f t="shared" si="52"/>
        <v>144065.54681416301</v>
      </c>
      <c r="V201" s="91">
        <f t="shared" si="37"/>
        <v>245312.42151326337</v>
      </c>
      <c r="W201" s="91">
        <f t="shared" si="44"/>
        <v>192759.35518268545</v>
      </c>
    </row>
    <row r="202" spans="1:23" x14ac:dyDescent="0.2">
      <c r="A202" s="3">
        <v>2041</v>
      </c>
      <c r="B202" s="3" t="str">
        <f t="shared" si="43"/>
        <v>Q4</v>
      </c>
      <c r="C202" s="3" t="str">
        <f t="shared" si="38"/>
        <v>2041_Q4</v>
      </c>
      <c r="H202" s="161"/>
      <c r="I202" s="160">
        <v>271959.67800000001</v>
      </c>
      <c r="J202" s="160">
        <v>278.29496937002904</v>
      </c>
      <c r="K202" s="180">
        <f t="shared" si="47"/>
        <v>-7.9369077131319354E-4</v>
      </c>
      <c r="L202" s="162">
        <v>266.66412093864523</v>
      </c>
      <c r="M202" s="180">
        <f t="shared" si="47"/>
        <v>7.0982158923560412E-3</v>
      </c>
      <c r="N202" s="3">
        <f t="shared" si="45"/>
        <v>2011</v>
      </c>
      <c r="O202" s="3" t="str">
        <f t="shared" si="51"/>
        <v>Q2</v>
      </c>
      <c r="P202" s="3">
        <f t="shared" si="51"/>
        <v>4</v>
      </c>
      <c r="Q202" s="3" t="str">
        <f t="shared" si="39"/>
        <v>2011_4</v>
      </c>
      <c r="R202" s="3">
        <f t="shared" si="40"/>
        <v>134372.22016463699</v>
      </c>
      <c r="S202" s="3">
        <f t="shared" si="41"/>
        <v>138638.91628821852</v>
      </c>
      <c r="T202" s="163">
        <f t="shared" si="50"/>
        <v>146958.065</v>
      </c>
      <c r="U202" s="91">
        <f t="shared" si="52"/>
        <v>145178.88352461401</v>
      </c>
      <c r="V202" s="91">
        <f t="shared" si="37"/>
        <v>244284.89497728</v>
      </c>
      <c r="W202" s="91">
        <f t="shared" si="44"/>
        <v>193433.25458929696</v>
      </c>
    </row>
    <row r="203" spans="1:23" x14ac:dyDescent="0.2">
      <c r="A203" s="3">
        <v>2042</v>
      </c>
      <c r="B203" s="3" t="str">
        <f t="shared" si="43"/>
        <v>Q1</v>
      </c>
      <c r="C203" s="3" t="str">
        <f t="shared" si="38"/>
        <v>2042_Q1</v>
      </c>
      <c r="H203" s="89"/>
      <c r="I203" s="164">
        <f>I199*(1+L199)</f>
        <v>71241794.220719695</v>
      </c>
      <c r="J203" s="162">
        <f>J202*(1+K203)</f>
        <v>278.07408922113717</v>
      </c>
      <c r="K203" s="89">
        <f>K202</f>
        <v>-7.9369077131319354E-4</v>
      </c>
      <c r="L203" s="162">
        <f>L202*(1+M203)</f>
        <v>268.55696043981305</v>
      </c>
      <c r="M203" s="89">
        <f>M202</f>
        <v>7.0982158923560412E-3</v>
      </c>
      <c r="N203" s="3">
        <f t="shared" si="45"/>
        <v>2011</v>
      </c>
      <c r="O203" s="3" t="str">
        <f t="shared" si="51"/>
        <v>Q2</v>
      </c>
      <c r="P203" s="3">
        <f t="shared" si="51"/>
        <v>5</v>
      </c>
      <c r="Q203" s="3" t="str">
        <f t="shared" si="39"/>
        <v>2011_5</v>
      </c>
      <c r="R203" s="3">
        <f t="shared" si="40"/>
        <v>134372.22016463699</v>
      </c>
      <c r="S203" s="3">
        <f t="shared" si="41"/>
        <v>138638.91628821852</v>
      </c>
      <c r="T203" s="163">
        <f t="shared" si="50"/>
        <v>146958.065</v>
      </c>
      <c r="U203" s="91">
        <f t="shared" si="52"/>
        <v>145178.88352461401</v>
      </c>
      <c r="V203" s="91">
        <f t="shared" si="37"/>
        <v>244284.89497728</v>
      </c>
      <c r="W203" s="91">
        <f t="shared" si="44"/>
        <v>193433.25458929696</v>
      </c>
    </row>
    <row r="204" spans="1:23" x14ac:dyDescent="0.2">
      <c r="A204" s="3">
        <v>2042</v>
      </c>
      <c r="B204" s="3" t="str">
        <f t="shared" si="43"/>
        <v>Q2</v>
      </c>
      <c r="C204" s="3" t="str">
        <f t="shared" si="38"/>
        <v>2042_Q2</v>
      </c>
      <c r="H204" s="89"/>
      <c r="I204" s="164">
        <f>I200*(1+L200)</f>
        <v>71703377.75275299</v>
      </c>
      <c r="J204" s="162">
        <f t="shared" ref="J204:L206" si="53">J203*(1+K204)</f>
        <v>277.85338438278103</v>
      </c>
      <c r="K204" s="89">
        <f t="shared" ref="K204:M206" si="54">K203</f>
        <v>-7.9369077131319354E-4</v>
      </c>
      <c r="L204" s="162">
        <f t="shared" si="53"/>
        <v>270.46323572440974</v>
      </c>
      <c r="M204" s="89">
        <f t="shared" si="54"/>
        <v>7.0982158923560412E-3</v>
      </c>
      <c r="N204" s="3">
        <f t="shared" si="45"/>
        <v>2011</v>
      </c>
      <c r="O204" s="3" t="str">
        <f t="shared" si="51"/>
        <v>Q2</v>
      </c>
      <c r="P204" s="3">
        <f t="shared" si="51"/>
        <v>6</v>
      </c>
      <c r="Q204" s="3" t="str">
        <f t="shared" si="39"/>
        <v>2011_6</v>
      </c>
      <c r="R204" s="3">
        <f t="shared" si="40"/>
        <v>134372.22016463699</v>
      </c>
      <c r="S204" s="3">
        <f t="shared" si="41"/>
        <v>138638.91628821852</v>
      </c>
      <c r="T204" s="163">
        <f t="shared" si="50"/>
        <v>146958.065</v>
      </c>
      <c r="U204" s="91">
        <f t="shared" si="52"/>
        <v>145178.88352461401</v>
      </c>
      <c r="V204" s="91">
        <f t="shared" si="37"/>
        <v>244284.89497728</v>
      </c>
      <c r="W204" s="91">
        <f t="shared" si="44"/>
        <v>193433.25458929696</v>
      </c>
    </row>
    <row r="205" spans="1:23" x14ac:dyDescent="0.2">
      <c r="A205" s="3">
        <v>2042</v>
      </c>
      <c r="B205" s="3" t="str">
        <f t="shared" si="43"/>
        <v>Q3</v>
      </c>
      <c r="C205" s="3" t="str">
        <f t="shared" si="38"/>
        <v>2042_Q3</v>
      </c>
      <c r="H205" s="89"/>
      <c r="I205" s="164">
        <f>I201*(1+L201)</f>
        <v>72262861.454079375</v>
      </c>
      <c r="J205" s="162">
        <f t="shared" si="53"/>
        <v>277.63285471581827</v>
      </c>
      <c r="K205" s="89">
        <f t="shared" si="54"/>
        <v>-7.9369077131319354E-4</v>
      </c>
      <c r="L205" s="162">
        <f t="shared" si="53"/>
        <v>272.38304216252681</v>
      </c>
      <c r="M205" s="89">
        <f t="shared" si="54"/>
        <v>7.0982158923560412E-3</v>
      </c>
      <c r="N205" s="3">
        <f t="shared" si="45"/>
        <v>2011</v>
      </c>
      <c r="O205" s="3" t="str">
        <f t="shared" si="51"/>
        <v>Q3</v>
      </c>
      <c r="P205" s="3">
        <f t="shared" si="51"/>
        <v>7</v>
      </c>
      <c r="Q205" s="3" t="str">
        <f t="shared" si="39"/>
        <v>2011_7</v>
      </c>
      <c r="R205" s="3">
        <f t="shared" si="40"/>
        <v>135285.296986067</v>
      </c>
      <c r="S205" s="3">
        <f t="shared" si="41"/>
        <v>139783.76804796574</v>
      </c>
      <c r="T205" s="163">
        <f t="shared" si="50"/>
        <v>147217.79699999999</v>
      </c>
      <c r="U205" s="91">
        <f t="shared" si="52"/>
        <v>146389.14712834201</v>
      </c>
      <c r="V205" s="91">
        <f t="shared" si="37"/>
        <v>244745.46448467666</v>
      </c>
      <c r="W205" s="91">
        <f t="shared" si="44"/>
        <v>194141.46740503749</v>
      </c>
    </row>
    <row r="206" spans="1:23" x14ac:dyDescent="0.2">
      <c r="A206" s="3">
        <v>2042</v>
      </c>
      <c r="B206" s="3" t="str">
        <f t="shared" si="43"/>
        <v>Q4</v>
      </c>
      <c r="C206" s="3" t="str">
        <f t="shared" si="38"/>
        <v>2042_Q4</v>
      </c>
      <c r="H206" s="89"/>
      <c r="I206" s="164">
        <f>I202*(1+L202)</f>
        <v>72793848.142627016</v>
      </c>
      <c r="J206" s="162">
        <f t="shared" si="53"/>
        <v>277.41250008121699</v>
      </c>
      <c r="K206" s="89">
        <f t="shared" si="54"/>
        <v>-7.9369077131319354E-4</v>
      </c>
      <c r="L206" s="162">
        <f t="shared" si="53"/>
        <v>274.31647580121313</v>
      </c>
      <c r="M206" s="89">
        <f t="shared" si="54"/>
        <v>7.0982158923560412E-3</v>
      </c>
      <c r="N206" s="3">
        <f t="shared" si="45"/>
        <v>2011</v>
      </c>
      <c r="O206" s="3" t="str">
        <f t="shared" si="51"/>
        <v>Q3</v>
      </c>
      <c r="P206" s="3">
        <f t="shared" si="51"/>
        <v>8</v>
      </c>
      <c r="Q206" s="3" t="str">
        <f t="shared" si="39"/>
        <v>2011_8</v>
      </c>
      <c r="R206" s="3">
        <f t="shared" si="40"/>
        <v>135285.296986067</v>
      </c>
      <c r="S206" s="3">
        <f t="shared" si="41"/>
        <v>139783.76804796574</v>
      </c>
      <c r="T206" s="163">
        <f t="shared" si="50"/>
        <v>147217.79699999999</v>
      </c>
      <c r="U206" s="91">
        <f t="shared" si="52"/>
        <v>146389.14712834201</v>
      </c>
      <c r="V206" s="91">
        <f t="shared" si="37"/>
        <v>244745.46448467666</v>
      </c>
      <c r="W206" s="91">
        <f t="shared" si="44"/>
        <v>194141.46740503749</v>
      </c>
    </row>
    <row r="207" spans="1:23" x14ac:dyDescent="0.2">
      <c r="H207" s="89"/>
      <c r="N207" s="3">
        <f t="shared" si="45"/>
        <v>2011</v>
      </c>
      <c r="O207" s="3" t="str">
        <f t="shared" si="51"/>
        <v>Q3</v>
      </c>
      <c r="P207" s="3">
        <f t="shared" si="51"/>
        <v>9</v>
      </c>
      <c r="Q207" s="3" t="str">
        <f t="shared" si="39"/>
        <v>2011_9</v>
      </c>
      <c r="R207" s="3">
        <f t="shared" si="40"/>
        <v>135285.296986067</v>
      </c>
      <c r="S207" s="3">
        <f t="shared" si="41"/>
        <v>139783.76804796574</v>
      </c>
      <c r="T207" s="163">
        <f t="shared" si="50"/>
        <v>147217.79699999999</v>
      </c>
      <c r="U207" s="91">
        <f t="shared" si="52"/>
        <v>146389.14712834201</v>
      </c>
      <c r="V207" s="91">
        <f t="shared" si="37"/>
        <v>244745.46448467666</v>
      </c>
      <c r="W207" s="91">
        <f t="shared" si="44"/>
        <v>194141.46740503749</v>
      </c>
    </row>
    <row r="208" spans="1:23" x14ac:dyDescent="0.2">
      <c r="H208" s="89"/>
      <c r="N208" s="3">
        <f t="shared" si="45"/>
        <v>2011</v>
      </c>
      <c r="O208" s="3" t="str">
        <f t="shared" ref="O208:P223" si="55">O196</f>
        <v>Q4</v>
      </c>
      <c r="P208" s="3">
        <f t="shared" si="55"/>
        <v>10</v>
      </c>
      <c r="Q208" s="3" t="str">
        <f t="shared" si="39"/>
        <v>2011_10</v>
      </c>
      <c r="R208" s="3">
        <f t="shared" si="40"/>
        <v>136117.323074599</v>
      </c>
      <c r="S208" s="3">
        <f t="shared" si="41"/>
        <v>140712.79670455912</v>
      </c>
      <c r="T208" s="163">
        <f t="shared" si="50"/>
        <v>148312.38500000001</v>
      </c>
      <c r="U208" s="91">
        <f t="shared" si="52"/>
        <v>147190.60616027101</v>
      </c>
      <c r="V208" s="91">
        <f t="shared" ref="V208:V271" si="56">VLOOKUP($N208&amp;"_"&amp;$O208,$C$19:$L$206,8,0)*1000</f>
        <v>244451.10963492328</v>
      </c>
      <c r="W208" s="91">
        <f t="shared" si="44"/>
        <v>194552.33379326764</v>
      </c>
    </row>
    <row r="209" spans="8:23" x14ac:dyDescent="0.2">
      <c r="H209" s="89"/>
      <c r="N209" s="3">
        <f t="shared" si="45"/>
        <v>2011</v>
      </c>
      <c r="O209" s="3" t="str">
        <f t="shared" si="55"/>
        <v>Q4</v>
      </c>
      <c r="P209" s="3">
        <f t="shared" si="55"/>
        <v>11</v>
      </c>
      <c r="Q209" s="3" t="str">
        <f t="shared" si="39"/>
        <v>2011_11</v>
      </c>
      <c r="R209" s="3">
        <f t="shared" si="40"/>
        <v>136117.323074599</v>
      </c>
      <c r="S209" s="3">
        <f t="shared" si="41"/>
        <v>140712.79670455912</v>
      </c>
      <c r="T209" s="163">
        <f t="shared" si="50"/>
        <v>148312.38500000001</v>
      </c>
      <c r="U209" s="91">
        <f t="shared" si="52"/>
        <v>147190.60616027101</v>
      </c>
      <c r="V209" s="91">
        <f t="shared" si="56"/>
        <v>244451.10963492328</v>
      </c>
      <c r="W209" s="91">
        <f t="shared" si="44"/>
        <v>194552.33379326764</v>
      </c>
    </row>
    <row r="210" spans="8:23" x14ac:dyDescent="0.2">
      <c r="H210" s="89"/>
      <c r="N210" s="3">
        <f t="shared" si="45"/>
        <v>2011</v>
      </c>
      <c r="O210" s="3" t="str">
        <f t="shared" si="55"/>
        <v>Q4</v>
      </c>
      <c r="P210" s="3">
        <f t="shared" si="55"/>
        <v>12</v>
      </c>
      <c r="Q210" s="3" t="str">
        <f t="shared" si="39"/>
        <v>2011_12</v>
      </c>
      <c r="R210" s="3">
        <f t="shared" si="40"/>
        <v>136117.323074599</v>
      </c>
      <c r="S210" s="3">
        <f t="shared" si="41"/>
        <v>140712.79670455912</v>
      </c>
      <c r="T210" s="163">
        <f t="shared" si="50"/>
        <v>148312.38500000001</v>
      </c>
      <c r="U210" s="91">
        <f t="shared" si="52"/>
        <v>147190.60616027101</v>
      </c>
      <c r="V210" s="91">
        <f t="shared" si="56"/>
        <v>244451.10963492328</v>
      </c>
      <c r="W210" s="91">
        <f t="shared" si="44"/>
        <v>194552.33379326764</v>
      </c>
    </row>
    <row r="211" spans="8:23" x14ac:dyDescent="0.2">
      <c r="H211" s="89"/>
      <c r="N211" s="3">
        <f t="shared" si="45"/>
        <v>2012</v>
      </c>
      <c r="O211" s="3" t="str">
        <f t="shared" si="55"/>
        <v>Q1</v>
      </c>
      <c r="P211" s="3">
        <f t="shared" si="55"/>
        <v>1</v>
      </c>
      <c r="Q211" s="3" t="str">
        <f t="shared" si="39"/>
        <v>2012_1</v>
      </c>
      <c r="R211" s="3">
        <f t="shared" si="40"/>
        <v>137021.55125200201</v>
      </c>
      <c r="S211" s="3">
        <f t="shared" si="41"/>
        <v>141669.89808009352</v>
      </c>
      <c r="T211" s="163">
        <f t="shared" si="50"/>
        <v>149249.728</v>
      </c>
      <c r="U211" s="91">
        <f t="shared" si="52"/>
        <v>147865.23933175701</v>
      </c>
      <c r="V211" s="91">
        <f t="shared" si="56"/>
        <v>238944.92399531609</v>
      </c>
      <c r="W211" s="91">
        <f t="shared" si="44"/>
        <v>195378.46230379379</v>
      </c>
    </row>
    <row r="212" spans="8:23" x14ac:dyDescent="0.2">
      <c r="H212" s="89"/>
      <c r="N212" s="3">
        <f t="shared" si="45"/>
        <v>2012</v>
      </c>
      <c r="O212" s="3" t="str">
        <f t="shared" si="55"/>
        <v>Q1</v>
      </c>
      <c r="P212" s="3">
        <f t="shared" si="55"/>
        <v>2</v>
      </c>
      <c r="Q212" s="3" t="str">
        <f t="shared" ref="Q212:Q275" si="57">N212&amp;"_"&amp;P212</f>
        <v>2012_2</v>
      </c>
      <c r="R212" s="3">
        <f t="shared" ref="R212:R275" si="58">VLOOKUP(N212&amp;"_"&amp;O212,$C$19:$D$190,2,0)</f>
        <v>137021.55125200201</v>
      </c>
      <c r="S212" s="3">
        <f t="shared" ref="S212:S275" si="59">VLOOKUP($N212&amp;"_"&amp;$O212,$C$19:$E$190,3,0)</f>
        <v>141669.89808009352</v>
      </c>
      <c r="T212" s="163">
        <f t="shared" si="50"/>
        <v>149249.728</v>
      </c>
      <c r="U212" s="91">
        <f t="shared" si="52"/>
        <v>147865.23933175701</v>
      </c>
      <c r="V212" s="91">
        <f t="shared" si="56"/>
        <v>238944.92399531609</v>
      </c>
      <c r="W212" s="91">
        <f t="shared" si="44"/>
        <v>195378.46230379379</v>
      </c>
    </row>
    <row r="213" spans="8:23" x14ac:dyDescent="0.2">
      <c r="H213" s="89"/>
      <c r="N213" s="3">
        <f t="shared" si="45"/>
        <v>2012</v>
      </c>
      <c r="O213" s="3" t="str">
        <f t="shared" si="55"/>
        <v>Q1</v>
      </c>
      <c r="P213" s="3">
        <f t="shared" si="55"/>
        <v>3</v>
      </c>
      <c r="Q213" s="3" t="str">
        <f t="shared" si="57"/>
        <v>2012_3</v>
      </c>
      <c r="R213" s="3">
        <f t="shared" si="58"/>
        <v>137021.55125200201</v>
      </c>
      <c r="S213" s="3">
        <f t="shared" si="59"/>
        <v>141669.89808009352</v>
      </c>
      <c r="T213" s="163">
        <f t="shared" si="50"/>
        <v>149249.728</v>
      </c>
      <c r="U213" s="91">
        <f t="shared" si="52"/>
        <v>147865.23933175701</v>
      </c>
      <c r="V213" s="91">
        <f t="shared" si="56"/>
        <v>238944.92399531609</v>
      </c>
      <c r="W213" s="91">
        <f t="shared" si="44"/>
        <v>195378.46230379379</v>
      </c>
    </row>
    <row r="214" spans="8:23" x14ac:dyDescent="0.2">
      <c r="H214" s="89"/>
      <c r="N214" s="3">
        <f t="shared" si="45"/>
        <v>2012</v>
      </c>
      <c r="O214" s="3" t="str">
        <f t="shared" si="55"/>
        <v>Q2</v>
      </c>
      <c r="P214" s="3">
        <f t="shared" si="55"/>
        <v>4</v>
      </c>
      <c r="Q214" s="3" t="str">
        <f t="shared" si="57"/>
        <v>2012_4</v>
      </c>
      <c r="R214" s="3">
        <f t="shared" si="58"/>
        <v>137946.9521385</v>
      </c>
      <c r="S214" s="3">
        <f t="shared" si="59"/>
        <v>142528.27564661091</v>
      </c>
      <c r="T214" s="163">
        <f t="shared" si="50"/>
        <v>150071.78599999999</v>
      </c>
      <c r="U214" s="91">
        <f t="shared" si="52"/>
        <v>148622.47117217799</v>
      </c>
      <c r="V214" s="91">
        <f t="shared" si="56"/>
        <v>239378.27529641878</v>
      </c>
      <c r="W214" s="91">
        <f t="shared" si="44"/>
        <v>196180.62128262964</v>
      </c>
    </row>
    <row r="215" spans="8:23" x14ac:dyDescent="0.2">
      <c r="H215" s="89"/>
      <c r="N215" s="3">
        <f t="shared" si="45"/>
        <v>2012</v>
      </c>
      <c r="O215" s="3" t="str">
        <f t="shared" si="55"/>
        <v>Q2</v>
      </c>
      <c r="P215" s="3">
        <f t="shared" si="55"/>
        <v>5</v>
      </c>
      <c r="Q215" s="3" t="str">
        <f t="shared" si="57"/>
        <v>2012_5</v>
      </c>
      <c r="R215" s="3">
        <f t="shared" si="58"/>
        <v>137946.9521385</v>
      </c>
      <c r="S215" s="3">
        <f t="shared" si="59"/>
        <v>142528.27564661091</v>
      </c>
      <c r="T215" s="163">
        <f t="shared" si="50"/>
        <v>150071.78599999999</v>
      </c>
      <c r="U215" s="91">
        <f t="shared" si="52"/>
        <v>148622.47117217799</v>
      </c>
      <c r="V215" s="91">
        <f t="shared" si="56"/>
        <v>239378.27529641878</v>
      </c>
      <c r="W215" s="91">
        <f t="shared" si="44"/>
        <v>196180.62128262964</v>
      </c>
    </row>
    <row r="216" spans="8:23" x14ac:dyDescent="0.2">
      <c r="H216" s="89"/>
      <c r="N216" s="3">
        <f t="shared" si="45"/>
        <v>2012</v>
      </c>
      <c r="O216" s="3" t="str">
        <f t="shared" si="55"/>
        <v>Q2</v>
      </c>
      <c r="P216" s="3">
        <f t="shared" si="55"/>
        <v>6</v>
      </c>
      <c r="Q216" s="3" t="str">
        <f t="shared" si="57"/>
        <v>2012_6</v>
      </c>
      <c r="R216" s="3">
        <f t="shared" si="58"/>
        <v>137946.9521385</v>
      </c>
      <c r="S216" s="3">
        <f t="shared" si="59"/>
        <v>142528.27564661091</v>
      </c>
      <c r="T216" s="163">
        <f t="shared" si="50"/>
        <v>150071.78599999999</v>
      </c>
      <c r="U216" s="91">
        <f t="shared" si="52"/>
        <v>148622.47117217799</v>
      </c>
      <c r="V216" s="91">
        <f t="shared" si="56"/>
        <v>239378.27529641878</v>
      </c>
      <c r="W216" s="91">
        <f t="shared" si="44"/>
        <v>196180.62128262964</v>
      </c>
    </row>
    <row r="217" spans="8:23" x14ac:dyDescent="0.2">
      <c r="H217" s="89"/>
      <c r="N217" s="3">
        <f t="shared" si="45"/>
        <v>2012</v>
      </c>
      <c r="O217" s="3" t="str">
        <f t="shared" si="55"/>
        <v>Q3</v>
      </c>
      <c r="P217" s="3">
        <f t="shared" si="55"/>
        <v>7</v>
      </c>
      <c r="Q217" s="3" t="str">
        <f t="shared" si="57"/>
        <v>2012_7</v>
      </c>
      <c r="R217" s="3">
        <f t="shared" si="58"/>
        <v>138802.281515713</v>
      </c>
      <c r="S217" s="3">
        <f t="shared" si="59"/>
        <v>143326.148407261</v>
      </c>
      <c r="T217" s="163">
        <f t="shared" si="50"/>
        <v>150659.77799999999</v>
      </c>
      <c r="U217" s="91">
        <f t="shared" si="52"/>
        <v>149807.41596334099</v>
      </c>
      <c r="V217" s="91">
        <f t="shared" si="56"/>
        <v>240071.66504224879</v>
      </c>
      <c r="W217" s="91">
        <f t="shared" ref="W217:W280" si="60">VLOOKUP($N217&amp;"_"&amp;$O217,$C$19:$L$206,10,0)*1000</f>
        <v>196943.89068923556</v>
      </c>
    </row>
    <row r="218" spans="8:23" x14ac:dyDescent="0.2">
      <c r="H218" s="89"/>
      <c r="N218" s="3">
        <f t="shared" si="45"/>
        <v>2012</v>
      </c>
      <c r="O218" s="3" t="str">
        <f t="shared" si="55"/>
        <v>Q3</v>
      </c>
      <c r="P218" s="3">
        <f t="shared" si="55"/>
        <v>8</v>
      </c>
      <c r="Q218" s="3" t="str">
        <f t="shared" si="57"/>
        <v>2012_8</v>
      </c>
      <c r="R218" s="3">
        <f t="shared" si="58"/>
        <v>138802.281515713</v>
      </c>
      <c r="S218" s="3">
        <f t="shared" si="59"/>
        <v>143326.148407261</v>
      </c>
      <c r="T218" s="163">
        <f t="shared" si="50"/>
        <v>150659.77799999999</v>
      </c>
      <c r="U218" s="91">
        <f t="shared" si="52"/>
        <v>149807.41596334099</v>
      </c>
      <c r="V218" s="91">
        <f t="shared" si="56"/>
        <v>240071.66504224879</v>
      </c>
      <c r="W218" s="91">
        <f t="shared" si="60"/>
        <v>196943.89068923556</v>
      </c>
    </row>
    <row r="219" spans="8:23" x14ac:dyDescent="0.2">
      <c r="H219" s="89"/>
      <c r="N219" s="3">
        <f t="shared" si="45"/>
        <v>2012</v>
      </c>
      <c r="O219" s="3" t="str">
        <f t="shared" si="55"/>
        <v>Q3</v>
      </c>
      <c r="P219" s="3">
        <f t="shared" si="55"/>
        <v>9</v>
      </c>
      <c r="Q219" s="3" t="str">
        <f t="shared" si="57"/>
        <v>2012_9</v>
      </c>
      <c r="R219" s="3">
        <f t="shared" si="58"/>
        <v>138802.281515713</v>
      </c>
      <c r="S219" s="3">
        <f t="shared" si="59"/>
        <v>143326.148407261</v>
      </c>
      <c r="T219" s="163">
        <f t="shared" si="50"/>
        <v>150659.77799999999</v>
      </c>
      <c r="U219" s="91">
        <f t="shared" si="52"/>
        <v>149807.41596334099</v>
      </c>
      <c r="V219" s="91">
        <f t="shared" si="56"/>
        <v>240071.66504224879</v>
      </c>
      <c r="W219" s="91">
        <f t="shared" si="60"/>
        <v>196943.89068923556</v>
      </c>
    </row>
    <row r="220" spans="8:23" x14ac:dyDescent="0.2">
      <c r="H220" s="89"/>
      <c r="N220" s="3">
        <f t="shared" si="45"/>
        <v>2012</v>
      </c>
      <c r="O220" s="3" t="str">
        <f t="shared" si="55"/>
        <v>Q4</v>
      </c>
      <c r="P220" s="3">
        <f t="shared" si="55"/>
        <v>10</v>
      </c>
      <c r="Q220" s="3" t="str">
        <f t="shared" si="57"/>
        <v>2012_10</v>
      </c>
      <c r="R220" s="3">
        <f t="shared" si="58"/>
        <v>139466.647425553</v>
      </c>
      <c r="S220" s="3">
        <f t="shared" si="59"/>
        <v>144037.1815119581</v>
      </c>
      <c r="T220" s="163">
        <f t="shared" si="50"/>
        <v>151578.016</v>
      </c>
      <c r="U220" s="91">
        <f t="shared" si="52"/>
        <v>150596.37268512801</v>
      </c>
      <c r="V220" s="91">
        <f t="shared" si="56"/>
        <v>240538.76294517852</v>
      </c>
      <c r="W220" s="91">
        <f t="shared" si="60"/>
        <v>197700.94899465502</v>
      </c>
    </row>
    <row r="221" spans="8:23" x14ac:dyDescent="0.2">
      <c r="H221" s="89"/>
      <c r="N221" s="3">
        <f t="shared" si="45"/>
        <v>2012</v>
      </c>
      <c r="O221" s="3" t="str">
        <f t="shared" si="55"/>
        <v>Q4</v>
      </c>
      <c r="P221" s="3">
        <f t="shared" si="55"/>
        <v>11</v>
      </c>
      <c r="Q221" s="3" t="str">
        <f t="shared" si="57"/>
        <v>2012_11</v>
      </c>
      <c r="R221" s="3">
        <f t="shared" si="58"/>
        <v>139466.647425553</v>
      </c>
      <c r="S221" s="3">
        <f t="shared" si="59"/>
        <v>144037.1815119581</v>
      </c>
      <c r="T221" s="163">
        <f t="shared" si="50"/>
        <v>151578.016</v>
      </c>
      <c r="U221" s="91">
        <f t="shared" si="52"/>
        <v>150596.37268512801</v>
      </c>
      <c r="V221" s="91">
        <f t="shared" si="56"/>
        <v>240538.76294517852</v>
      </c>
      <c r="W221" s="91">
        <f t="shared" si="60"/>
        <v>197700.94899465502</v>
      </c>
    </row>
    <row r="222" spans="8:23" x14ac:dyDescent="0.2">
      <c r="H222" s="89"/>
      <c r="N222" s="3">
        <f t="shared" si="45"/>
        <v>2012</v>
      </c>
      <c r="O222" s="3" t="str">
        <f t="shared" si="55"/>
        <v>Q4</v>
      </c>
      <c r="P222" s="3">
        <f t="shared" si="55"/>
        <v>12</v>
      </c>
      <c r="Q222" s="3" t="str">
        <f t="shared" si="57"/>
        <v>2012_12</v>
      </c>
      <c r="R222" s="3">
        <f t="shared" si="58"/>
        <v>139466.647425553</v>
      </c>
      <c r="S222" s="3">
        <f t="shared" si="59"/>
        <v>144037.1815119581</v>
      </c>
      <c r="T222" s="163">
        <f t="shared" si="50"/>
        <v>151578.016</v>
      </c>
      <c r="U222" s="91">
        <f t="shared" si="52"/>
        <v>150596.37268512801</v>
      </c>
      <c r="V222" s="91">
        <f t="shared" si="56"/>
        <v>240538.76294517852</v>
      </c>
      <c r="W222" s="91">
        <f t="shared" si="60"/>
        <v>197700.94899465502</v>
      </c>
    </row>
    <row r="223" spans="8:23" x14ac:dyDescent="0.2">
      <c r="H223" s="89"/>
      <c r="N223" s="3">
        <f t="shared" si="45"/>
        <v>2013</v>
      </c>
      <c r="O223" s="3" t="str">
        <f t="shared" si="55"/>
        <v>Q1</v>
      </c>
      <c r="P223" s="3">
        <f t="shared" si="55"/>
        <v>1</v>
      </c>
      <c r="Q223" s="3" t="str">
        <f t="shared" si="57"/>
        <v>2013_1</v>
      </c>
      <c r="R223" s="3">
        <f t="shared" si="58"/>
        <v>140178.599521934</v>
      </c>
      <c r="S223" s="3">
        <f t="shared" si="59"/>
        <v>144904.08349499857</v>
      </c>
      <c r="T223" s="163">
        <f t="shared" si="50"/>
        <v>152552.81200000001</v>
      </c>
      <c r="U223" s="91">
        <f t="shared" si="52"/>
        <v>151683.534214699</v>
      </c>
      <c r="V223" s="91">
        <f t="shared" si="56"/>
        <v>241124.37603480459</v>
      </c>
      <c r="W223" s="91">
        <f t="shared" si="60"/>
        <v>198442.42369307115</v>
      </c>
    </row>
    <row r="224" spans="8:23" x14ac:dyDescent="0.2">
      <c r="H224" s="89"/>
      <c r="N224" s="3">
        <f t="shared" ref="N224:N287" si="61">N212+1</f>
        <v>2013</v>
      </c>
      <c r="O224" s="3" t="str">
        <f t="shared" ref="O224:P239" si="62">O212</f>
        <v>Q1</v>
      </c>
      <c r="P224" s="3">
        <f t="shared" si="62"/>
        <v>2</v>
      </c>
      <c r="Q224" s="3" t="str">
        <f t="shared" si="57"/>
        <v>2013_2</v>
      </c>
      <c r="R224" s="3">
        <f t="shared" si="58"/>
        <v>140178.599521934</v>
      </c>
      <c r="S224" s="3">
        <f t="shared" si="59"/>
        <v>144904.08349499857</v>
      </c>
      <c r="T224" s="163">
        <f t="shared" si="50"/>
        <v>152552.81200000001</v>
      </c>
      <c r="U224" s="91">
        <f t="shared" si="52"/>
        <v>151683.534214699</v>
      </c>
      <c r="V224" s="91">
        <f t="shared" si="56"/>
        <v>241124.37603480459</v>
      </c>
      <c r="W224" s="91">
        <f t="shared" si="60"/>
        <v>198442.42369307115</v>
      </c>
    </row>
    <row r="225" spans="8:23" x14ac:dyDescent="0.2">
      <c r="H225" s="89"/>
      <c r="N225" s="3">
        <f t="shared" si="61"/>
        <v>2013</v>
      </c>
      <c r="O225" s="3" t="str">
        <f t="shared" si="62"/>
        <v>Q1</v>
      </c>
      <c r="P225" s="3">
        <f t="shared" si="62"/>
        <v>3</v>
      </c>
      <c r="Q225" s="3" t="str">
        <f t="shared" si="57"/>
        <v>2013_3</v>
      </c>
      <c r="R225" s="3">
        <f t="shared" si="58"/>
        <v>140178.599521934</v>
      </c>
      <c r="S225" s="3">
        <f t="shared" si="59"/>
        <v>144904.08349499857</v>
      </c>
      <c r="T225" s="163">
        <f t="shared" si="50"/>
        <v>152552.81200000001</v>
      </c>
      <c r="U225" s="91">
        <f t="shared" si="52"/>
        <v>151683.534214699</v>
      </c>
      <c r="V225" s="91">
        <f t="shared" si="56"/>
        <v>241124.37603480459</v>
      </c>
      <c r="W225" s="91">
        <f t="shared" si="60"/>
        <v>198442.42369307115</v>
      </c>
    </row>
    <row r="226" spans="8:23" x14ac:dyDescent="0.2">
      <c r="H226" s="89"/>
      <c r="N226" s="3">
        <f t="shared" si="61"/>
        <v>2013</v>
      </c>
      <c r="O226" s="3" t="str">
        <f t="shared" si="62"/>
        <v>Q2</v>
      </c>
      <c r="P226" s="3">
        <f t="shared" si="62"/>
        <v>4</v>
      </c>
      <c r="Q226" s="3" t="str">
        <f t="shared" si="57"/>
        <v>2013_4</v>
      </c>
      <c r="R226" s="3">
        <f t="shared" si="58"/>
        <v>140875.23006360501</v>
      </c>
      <c r="S226" s="3">
        <f t="shared" si="59"/>
        <v>145733.04517996704</v>
      </c>
      <c r="T226" s="163">
        <f t="shared" si="50"/>
        <v>153465.65299999999</v>
      </c>
      <c r="U226" s="91">
        <f t="shared" si="52"/>
        <v>152814.767065019</v>
      </c>
      <c r="V226" s="91">
        <f t="shared" si="56"/>
        <v>241682.29884841872</v>
      </c>
      <c r="W226" s="91">
        <f t="shared" si="60"/>
        <v>199206.94960387619</v>
      </c>
    </row>
    <row r="227" spans="8:23" x14ac:dyDescent="0.2">
      <c r="H227" s="89"/>
      <c r="N227" s="3">
        <f t="shared" si="61"/>
        <v>2013</v>
      </c>
      <c r="O227" s="3" t="str">
        <f t="shared" si="62"/>
        <v>Q2</v>
      </c>
      <c r="P227" s="3">
        <f t="shared" si="62"/>
        <v>5</v>
      </c>
      <c r="Q227" s="3" t="str">
        <f t="shared" si="57"/>
        <v>2013_5</v>
      </c>
      <c r="R227" s="3">
        <f t="shared" si="58"/>
        <v>140875.23006360501</v>
      </c>
      <c r="S227" s="3">
        <f t="shared" si="59"/>
        <v>145733.04517996704</v>
      </c>
      <c r="T227" s="163">
        <f t="shared" si="50"/>
        <v>153465.65299999999</v>
      </c>
      <c r="U227" s="91">
        <f t="shared" si="52"/>
        <v>152814.767065019</v>
      </c>
      <c r="V227" s="91">
        <f t="shared" si="56"/>
        <v>241682.29884841872</v>
      </c>
      <c r="W227" s="91">
        <f t="shared" si="60"/>
        <v>199206.94960387619</v>
      </c>
    </row>
    <row r="228" spans="8:23" x14ac:dyDescent="0.2">
      <c r="H228" s="89"/>
      <c r="N228" s="3">
        <f t="shared" si="61"/>
        <v>2013</v>
      </c>
      <c r="O228" s="3" t="str">
        <f t="shared" si="62"/>
        <v>Q2</v>
      </c>
      <c r="P228" s="3">
        <f t="shared" si="62"/>
        <v>6</v>
      </c>
      <c r="Q228" s="3" t="str">
        <f t="shared" si="57"/>
        <v>2013_6</v>
      </c>
      <c r="R228" s="3">
        <f t="shared" si="58"/>
        <v>140875.23006360501</v>
      </c>
      <c r="S228" s="3">
        <f t="shared" si="59"/>
        <v>145733.04517996704</v>
      </c>
      <c r="T228" s="163">
        <f t="shared" si="50"/>
        <v>153465.65299999999</v>
      </c>
      <c r="U228" s="91">
        <f t="shared" si="52"/>
        <v>152814.767065019</v>
      </c>
      <c r="V228" s="91">
        <f t="shared" si="56"/>
        <v>241682.29884841872</v>
      </c>
      <c r="W228" s="91">
        <f t="shared" si="60"/>
        <v>199206.94960387619</v>
      </c>
    </row>
    <row r="229" spans="8:23" x14ac:dyDescent="0.2">
      <c r="H229" s="89"/>
      <c r="N229" s="3">
        <f t="shared" si="61"/>
        <v>2013</v>
      </c>
      <c r="O229" s="3" t="str">
        <f t="shared" si="62"/>
        <v>Q3</v>
      </c>
      <c r="P229" s="3">
        <f t="shared" si="62"/>
        <v>7</v>
      </c>
      <c r="Q229" s="3" t="str">
        <f t="shared" si="57"/>
        <v>2013_7</v>
      </c>
      <c r="R229" s="3">
        <f t="shared" si="58"/>
        <v>141681.235768385</v>
      </c>
      <c r="S229" s="3">
        <f t="shared" si="59"/>
        <v>146554.41394002704</v>
      </c>
      <c r="T229" s="163">
        <f t="shared" si="50"/>
        <v>154463.682</v>
      </c>
      <c r="U229" s="91">
        <f t="shared" si="52"/>
        <v>153778.83527204601</v>
      </c>
      <c r="V229" s="91">
        <f t="shared" si="56"/>
        <v>242104.79344806884</v>
      </c>
      <c r="W229" s="91">
        <f t="shared" si="60"/>
        <v>199939.39189608317</v>
      </c>
    </row>
    <row r="230" spans="8:23" x14ac:dyDescent="0.2">
      <c r="H230" s="89"/>
      <c r="N230" s="3">
        <f t="shared" si="61"/>
        <v>2013</v>
      </c>
      <c r="O230" s="3" t="str">
        <f t="shared" si="62"/>
        <v>Q3</v>
      </c>
      <c r="P230" s="3">
        <f t="shared" si="62"/>
        <v>8</v>
      </c>
      <c r="Q230" s="3" t="str">
        <f t="shared" si="57"/>
        <v>2013_8</v>
      </c>
      <c r="R230" s="3">
        <f t="shared" si="58"/>
        <v>141681.235768385</v>
      </c>
      <c r="S230" s="3">
        <f t="shared" si="59"/>
        <v>146554.41394002704</v>
      </c>
      <c r="T230" s="163">
        <f t="shared" si="50"/>
        <v>154463.682</v>
      </c>
      <c r="U230" s="91">
        <f t="shared" si="52"/>
        <v>153778.83527204601</v>
      </c>
      <c r="V230" s="91">
        <f t="shared" si="56"/>
        <v>242104.79344806884</v>
      </c>
      <c r="W230" s="91">
        <f t="shared" si="60"/>
        <v>199939.39189608317</v>
      </c>
    </row>
    <row r="231" spans="8:23" x14ac:dyDescent="0.2">
      <c r="H231" s="89"/>
      <c r="N231" s="3">
        <f t="shared" si="61"/>
        <v>2013</v>
      </c>
      <c r="O231" s="3" t="str">
        <f t="shared" si="62"/>
        <v>Q3</v>
      </c>
      <c r="P231" s="3">
        <f t="shared" si="62"/>
        <v>9</v>
      </c>
      <c r="Q231" s="3" t="str">
        <f t="shared" si="57"/>
        <v>2013_9</v>
      </c>
      <c r="R231" s="3">
        <f t="shared" si="58"/>
        <v>141681.235768385</v>
      </c>
      <c r="S231" s="3">
        <f t="shared" si="59"/>
        <v>146554.41394002704</v>
      </c>
      <c r="T231" s="163">
        <f t="shared" si="50"/>
        <v>154463.682</v>
      </c>
      <c r="U231" s="91">
        <f t="shared" si="52"/>
        <v>153778.83527204601</v>
      </c>
      <c r="V231" s="91">
        <f t="shared" si="56"/>
        <v>242104.79344806884</v>
      </c>
      <c r="W231" s="91">
        <f t="shared" si="60"/>
        <v>199939.39189608317</v>
      </c>
    </row>
    <row r="232" spans="8:23" x14ac:dyDescent="0.2">
      <c r="H232" s="89"/>
      <c r="N232" s="3">
        <f t="shared" si="61"/>
        <v>2013</v>
      </c>
      <c r="O232" s="3" t="str">
        <f t="shared" si="62"/>
        <v>Q4</v>
      </c>
      <c r="P232" s="3">
        <f t="shared" si="62"/>
        <v>10</v>
      </c>
      <c r="Q232" s="3" t="str">
        <f t="shared" si="57"/>
        <v>2013_10</v>
      </c>
      <c r="R232" s="3">
        <f t="shared" si="58"/>
        <v>142408.24859305299</v>
      </c>
      <c r="S232" s="3">
        <f t="shared" si="59"/>
        <v>147265.7140903828</v>
      </c>
      <c r="T232" s="163">
        <f t="shared" si="50"/>
        <v>155626.736</v>
      </c>
      <c r="U232" s="91">
        <f t="shared" si="52"/>
        <v>154832.47688543599</v>
      </c>
      <c r="V232" s="91">
        <f t="shared" si="56"/>
        <v>242372.50863280808</v>
      </c>
      <c r="W232" s="91">
        <f t="shared" si="60"/>
        <v>200691.40236797655</v>
      </c>
    </row>
    <row r="233" spans="8:23" x14ac:dyDescent="0.2">
      <c r="H233" s="89"/>
      <c r="N233" s="3">
        <f t="shared" si="61"/>
        <v>2013</v>
      </c>
      <c r="O233" s="3" t="str">
        <f t="shared" si="62"/>
        <v>Q4</v>
      </c>
      <c r="P233" s="3">
        <f t="shared" si="62"/>
        <v>11</v>
      </c>
      <c r="Q233" s="3" t="str">
        <f t="shared" si="57"/>
        <v>2013_11</v>
      </c>
      <c r="R233" s="3">
        <f t="shared" si="58"/>
        <v>142408.24859305299</v>
      </c>
      <c r="S233" s="3">
        <f t="shared" si="59"/>
        <v>147265.7140903828</v>
      </c>
      <c r="T233" s="163">
        <f t="shared" si="50"/>
        <v>155626.736</v>
      </c>
      <c r="U233" s="91">
        <f t="shared" si="52"/>
        <v>154832.47688543599</v>
      </c>
      <c r="V233" s="91">
        <f t="shared" si="56"/>
        <v>242372.50863280808</v>
      </c>
      <c r="W233" s="91">
        <f t="shared" si="60"/>
        <v>200691.40236797655</v>
      </c>
    </row>
    <row r="234" spans="8:23" x14ac:dyDescent="0.2">
      <c r="H234" s="89"/>
      <c r="N234" s="3">
        <f t="shared" si="61"/>
        <v>2013</v>
      </c>
      <c r="O234" s="3" t="str">
        <f t="shared" si="62"/>
        <v>Q4</v>
      </c>
      <c r="P234" s="3">
        <f t="shared" si="62"/>
        <v>12</v>
      </c>
      <c r="Q234" s="3" t="str">
        <f t="shared" si="57"/>
        <v>2013_12</v>
      </c>
      <c r="R234" s="3">
        <f t="shared" si="58"/>
        <v>142408.24859305299</v>
      </c>
      <c r="S234" s="3">
        <f t="shared" si="59"/>
        <v>147265.7140903828</v>
      </c>
      <c r="T234" s="163">
        <f t="shared" si="50"/>
        <v>155626.736</v>
      </c>
      <c r="U234" s="91">
        <f t="shared" si="52"/>
        <v>154832.47688543599</v>
      </c>
      <c r="V234" s="91">
        <f t="shared" si="56"/>
        <v>242372.50863280808</v>
      </c>
      <c r="W234" s="91">
        <f t="shared" si="60"/>
        <v>200691.40236797655</v>
      </c>
    </row>
    <row r="235" spans="8:23" x14ac:dyDescent="0.2">
      <c r="H235" s="89"/>
      <c r="N235" s="3">
        <f t="shared" si="61"/>
        <v>2014</v>
      </c>
      <c r="O235" s="3" t="str">
        <f t="shared" si="62"/>
        <v>Q1</v>
      </c>
      <c r="P235" s="3">
        <f t="shared" si="62"/>
        <v>1</v>
      </c>
      <c r="Q235" s="3" t="str">
        <f t="shared" si="57"/>
        <v>2014_1</v>
      </c>
      <c r="R235" s="3">
        <f t="shared" si="58"/>
        <v>143306.76445339099</v>
      </c>
      <c r="S235" s="3">
        <f t="shared" si="59"/>
        <v>148156.10322954191</v>
      </c>
      <c r="T235" s="163">
        <f t="shared" si="50"/>
        <v>156828.85</v>
      </c>
      <c r="U235" s="91">
        <f t="shared" si="52"/>
        <v>156047.687483029</v>
      </c>
      <c r="V235" s="91">
        <f t="shared" si="56"/>
        <v>242896.53773196615</v>
      </c>
      <c r="W235" s="91">
        <f t="shared" si="60"/>
        <v>201392.31512725822</v>
      </c>
    </row>
    <row r="236" spans="8:23" x14ac:dyDescent="0.2">
      <c r="H236" s="89"/>
      <c r="N236" s="3">
        <f t="shared" si="61"/>
        <v>2014</v>
      </c>
      <c r="O236" s="3" t="str">
        <f t="shared" si="62"/>
        <v>Q1</v>
      </c>
      <c r="P236" s="3">
        <f t="shared" si="62"/>
        <v>2</v>
      </c>
      <c r="Q236" s="3" t="str">
        <f t="shared" si="57"/>
        <v>2014_2</v>
      </c>
      <c r="R236" s="3">
        <f t="shared" si="58"/>
        <v>143306.76445339099</v>
      </c>
      <c r="S236" s="3">
        <f t="shared" si="59"/>
        <v>148156.10322954191</v>
      </c>
      <c r="T236" s="163">
        <f t="shared" si="50"/>
        <v>156828.85</v>
      </c>
      <c r="U236" s="91">
        <f t="shared" si="52"/>
        <v>156047.687483029</v>
      </c>
      <c r="V236" s="91">
        <f t="shared" si="56"/>
        <v>242896.53773196615</v>
      </c>
      <c r="W236" s="91">
        <f t="shared" si="60"/>
        <v>201392.31512725822</v>
      </c>
    </row>
    <row r="237" spans="8:23" x14ac:dyDescent="0.2">
      <c r="H237" s="89"/>
      <c r="N237" s="3">
        <f t="shared" si="61"/>
        <v>2014</v>
      </c>
      <c r="O237" s="3" t="str">
        <f t="shared" si="62"/>
        <v>Q1</v>
      </c>
      <c r="P237" s="3">
        <f t="shared" si="62"/>
        <v>3</v>
      </c>
      <c r="Q237" s="3" t="str">
        <f t="shared" si="57"/>
        <v>2014_3</v>
      </c>
      <c r="R237" s="3">
        <f t="shared" si="58"/>
        <v>143306.76445339099</v>
      </c>
      <c r="S237" s="3">
        <f t="shared" si="59"/>
        <v>148156.10322954191</v>
      </c>
      <c r="T237" s="163">
        <f t="shared" si="50"/>
        <v>156828.85</v>
      </c>
      <c r="U237" s="91">
        <f t="shared" si="52"/>
        <v>156047.687483029</v>
      </c>
      <c r="V237" s="91">
        <f t="shared" si="56"/>
        <v>242896.53773196615</v>
      </c>
      <c r="W237" s="91">
        <f t="shared" si="60"/>
        <v>201392.31512725822</v>
      </c>
    </row>
    <row r="238" spans="8:23" x14ac:dyDescent="0.2">
      <c r="H238" s="89"/>
      <c r="N238" s="3">
        <f t="shared" si="61"/>
        <v>2014</v>
      </c>
      <c r="O238" s="3" t="str">
        <f t="shared" si="62"/>
        <v>Q2</v>
      </c>
      <c r="P238" s="3">
        <f t="shared" si="62"/>
        <v>4</v>
      </c>
      <c r="Q238" s="3" t="str">
        <f t="shared" si="57"/>
        <v>2014_4</v>
      </c>
      <c r="R238" s="3">
        <f t="shared" si="58"/>
        <v>144222.40993599099</v>
      </c>
      <c r="S238" s="3">
        <f t="shared" si="59"/>
        <v>149001.94105910111</v>
      </c>
      <c r="T238" s="163">
        <f t="shared" si="50"/>
        <v>158257.26500000001</v>
      </c>
      <c r="U238" s="91">
        <f t="shared" si="52"/>
        <v>157069.87567975401</v>
      </c>
      <c r="V238" s="91">
        <f t="shared" si="56"/>
        <v>243354.43769744362</v>
      </c>
      <c r="W238" s="91">
        <f t="shared" si="60"/>
        <v>202125.76908737182</v>
      </c>
    </row>
    <row r="239" spans="8:23" x14ac:dyDescent="0.2">
      <c r="H239" s="89"/>
      <c r="N239" s="3">
        <f t="shared" si="61"/>
        <v>2014</v>
      </c>
      <c r="O239" s="3" t="str">
        <f t="shared" si="62"/>
        <v>Q2</v>
      </c>
      <c r="P239" s="3">
        <f t="shared" si="62"/>
        <v>5</v>
      </c>
      <c r="Q239" s="3" t="str">
        <f t="shared" si="57"/>
        <v>2014_5</v>
      </c>
      <c r="R239" s="3">
        <f t="shared" si="58"/>
        <v>144222.40993599099</v>
      </c>
      <c r="S239" s="3">
        <f t="shared" si="59"/>
        <v>149001.94105910111</v>
      </c>
      <c r="T239" s="163">
        <f t="shared" si="50"/>
        <v>158257.26500000001</v>
      </c>
      <c r="U239" s="91">
        <f t="shared" si="52"/>
        <v>157069.87567975401</v>
      </c>
      <c r="V239" s="91">
        <f t="shared" si="56"/>
        <v>243354.43769744362</v>
      </c>
      <c r="W239" s="91">
        <f t="shared" si="60"/>
        <v>202125.76908737182</v>
      </c>
    </row>
    <row r="240" spans="8:23" x14ac:dyDescent="0.2">
      <c r="H240" s="89"/>
      <c r="N240" s="3">
        <f t="shared" si="61"/>
        <v>2014</v>
      </c>
      <c r="O240" s="3" t="str">
        <f t="shared" ref="O240:P255" si="63">O228</f>
        <v>Q2</v>
      </c>
      <c r="P240" s="3">
        <f t="shared" si="63"/>
        <v>6</v>
      </c>
      <c r="Q240" s="3" t="str">
        <f t="shared" si="57"/>
        <v>2014_6</v>
      </c>
      <c r="R240" s="3">
        <f t="shared" si="58"/>
        <v>144222.40993599099</v>
      </c>
      <c r="S240" s="3">
        <f t="shared" si="59"/>
        <v>149001.94105910111</v>
      </c>
      <c r="T240" s="163">
        <f t="shared" si="50"/>
        <v>158257.26500000001</v>
      </c>
      <c r="U240" s="91">
        <f t="shared" si="52"/>
        <v>157069.87567975401</v>
      </c>
      <c r="V240" s="91">
        <f t="shared" si="56"/>
        <v>243354.43769744362</v>
      </c>
      <c r="W240" s="91">
        <f t="shared" si="60"/>
        <v>202125.76908737182</v>
      </c>
    </row>
    <row r="241" spans="8:23" x14ac:dyDescent="0.2">
      <c r="H241" s="89"/>
      <c r="N241" s="3">
        <f t="shared" si="61"/>
        <v>2014</v>
      </c>
      <c r="O241" s="3" t="str">
        <f t="shared" si="63"/>
        <v>Q3</v>
      </c>
      <c r="P241" s="3">
        <f t="shared" si="63"/>
        <v>7</v>
      </c>
      <c r="Q241" s="3" t="str">
        <f t="shared" si="57"/>
        <v>2014_7</v>
      </c>
      <c r="R241" s="3">
        <f t="shared" si="58"/>
        <v>145094.561347423</v>
      </c>
      <c r="S241" s="3">
        <f t="shared" si="59"/>
        <v>149821.28988262525</v>
      </c>
      <c r="T241" s="163">
        <f t="shared" si="50"/>
        <v>159497.85</v>
      </c>
      <c r="U241" s="91">
        <f t="shared" si="52"/>
        <v>158001.24303835101</v>
      </c>
      <c r="V241" s="91">
        <f t="shared" si="56"/>
        <v>244013.26395742924</v>
      </c>
      <c r="W241" s="91">
        <f t="shared" si="60"/>
        <v>202935.52995047698</v>
      </c>
    </row>
    <row r="242" spans="8:23" x14ac:dyDescent="0.2">
      <c r="H242" s="89"/>
      <c r="N242" s="3">
        <f t="shared" si="61"/>
        <v>2014</v>
      </c>
      <c r="O242" s="3" t="str">
        <f t="shared" si="63"/>
        <v>Q3</v>
      </c>
      <c r="P242" s="3">
        <f t="shared" si="63"/>
        <v>8</v>
      </c>
      <c r="Q242" s="3" t="str">
        <f t="shared" si="57"/>
        <v>2014_8</v>
      </c>
      <c r="R242" s="3">
        <f t="shared" si="58"/>
        <v>145094.561347423</v>
      </c>
      <c r="S242" s="3">
        <f t="shared" si="59"/>
        <v>149821.28988262525</v>
      </c>
      <c r="T242" s="163">
        <f t="shared" si="50"/>
        <v>159497.85</v>
      </c>
      <c r="U242" s="91">
        <f t="shared" si="52"/>
        <v>158001.24303835101</v>
      </c>
      <c r="V242" s="91">
        <f t="shared" si="56"/>
        <v>244013.26395742924</v>
      </c>
      <c r="W242" s="91">
        <f t="shared" si="60"/>
        <v>202935.52995047698</v>
      </c>
    </row>
    <row r="243" spans="8:23" x14ac:dyDescent="0.2">
      <c r="H243" s="89"/>
      <c r="N243" s="3">
        <f t="shared" si="61"/>
        <v>2014</v>
      </c>
      <c r="O243" s="3" t="str">
        <f t="shared" si="63"/>
        <v>Q3</v>
      </c>
      <c r="P243" s="3">
        <f t="shared" si="63"/>
        <v>9</v>
      </c>
      <c r="Q243" s="3" t="str">
        <f t="shared" si="57"/>
        <v>2014_9</v>
      </c>
      <c r="R243" s="3">
        <f t="shared" si="58"/>
        <v>145094.561347423</v>
      </c>
      <c r="S243" s="3">
        <f t="shared" si="59"/>
        <v>149821.28988262525</v>
      </c>
      <c r="T243" s="163">
        <f t="shared" si="50"/>
        <v>159497.85</v>
      </c>
      <c r="U243" s="91">
        <f t="shared" si="52"/>
        <v>158001.24303835101</v>
      </c>
      <c r="V243" s="91">
        <f t="shared" si="56"/>
        <v>244013.26395742924</v>
      </c>
      <c r="W243" s="91">
        <f t="shared" si="60"/>
        <v>202935.52995047698</v>
      </c>
    </row>
    <row r="244" spans="8:23" x14ac:dyDescent="0.2">
      <c r="H244" s="89"/>
      <c r="N244" s="3">
        <f t="shared" si="61"/>
        <v>2014</v>
      </c>
      <c r="O244" s="3" t="str">
        <f t="shared" si="63"/>
        <v>Q4</v>
      </c>
      <c r="P244" s="3">
        <f t="shared" si="63"/>
        <v>10</v>
      </c>
      <c r="Q244" s="3" t="str">
        <f t="shared" si="57"/>
        <v>2014_10</v>
      </c>
      <c r="R244" s="3">
        <f t="shared" si="58"/>
        <v>145627.96009404201</v>
      </c>
      <c r="S244" s="3">
        <f t="shared" si="59"/>
        <v>150559.26348731283</v>
      </c>
      <c r="T244" s="163">
        <f t="shared" si="50"/>
        <v>160703.052</v>
      </c>
      <c r="U244" s="91">
        <f t="shared" si="52"/>
        <v>159100.74229886901</v>
      </c>
      <c r="V244" s="91">
        <f t="shared" si="56"/>
        <v>244752.00721739695</v>
      </c>
      <c r="W244" s="91">
        <f t="shared" si="60"/>
        <v>203708.79705763847</v>
      </c>
    </row>
    <row r="245" spans="8:23" x14ac:dyDescent="0.2">
      <c r="H245" s="89"/>
      <c r="N245" s="3">
        <f t="shared" si="61"/>
        <v>2014</v>
      </c>
      <c r="O245" s="3" t="str">
        <f t="shared" si="63"/>
        <v>Q4</v>
      </c>
      <c r="P245" s="3">
        <f t="shared" si="63"/>
        <v>11</v>
      </c>
      <c r="Q245" s="3" t="str">
        <f t="shared" si="57"/>
        <v>2014_11</v>
      </c>
      <c r="R245" s="3">
        <f t="shared" si="58"/>
        <v>145627.96009404201</v>
      </c>
      <c r="S245" s="3">
        <f t="shared" si="59"/>
        <v>150559.26348731283</v>
      </c>
      <c r="T245" s="163">
        <f t="shared" si="50"/>
        <v>160703.052</v>
      </c>
      <c r="U245" s="91">
        <f t="shared" si="52"/>
        <v>159100.74229886901</v>
      </c>
      <c r="V245" s="91">
        <f t="shared" si="56"/>
        <v>244752.00721739695</v>
      </c>
      <c r="W245" s="91">
        <f t="shared" si="60"/>
        <v>203708.79705763847</v>
      </c>
    </row>
    <row r="246" spans="8:23" x14ac:dyDescent="0.2">
      <c r="H246" s="89"/>
      <c r="N246" s="3">
        <f t="shared" si="61"/>
        <v>2014</v>
      </c>
      <c r="O246" s="3" t="str">
        <f t="shared" si="63"/>
        <v>Q4</v>
      </c>
      <c r="P246" s="3">
        <f t="shared" si="63"/>
        <v>12</v>
      </c>
      <c r="Q246" s="3" t="str">
        <f t="shared" si="57"/>
        <v>2014_12</v>
      </c>
      <c r="R246" s="3">
        <f t="shared" si="58"/>
        <v>145627.96009404201</v>
      </c>
      <c r="S246" s="3">
        <f t="shared" si="59"/>
        <v>150559.26348731283</v>
      </c>
      <c r="T246" s="163">
        <f t="shared" si="50"/>
        <v>160703.052</v>
      </c>
      <c r="U246" s="91">
        <f t="shared" si="52"/>
        <v>159100.74229886901</v>
      </c>
      <c r="V246" s="91">
        <f t="shared" si="56"/>
        <v>244752.00721739695</v>
      </c>
      <c r="W246" s="91">
        <f t="shared" si="60"/>
        <v>203708.79705763847</v>
      </c>
    </row>
    <row r="247" spans="8:23" x14ac:dyDescent="0.2">
      <c r="H247" s="89"/>
      <c r="N247" s="3">
        <f t="shared" si="61"/>
        <v>2015</v>
      </c>
      <c r="O247" s="3" t="str">
        <f t="shared" si="63"/>
        <v>Q1</v>
      </c>
      <c r="P247" s="3">
        <f t="shared" si="63"/>
        <v>1</v>
      </c>
      <c r="Q247" s="3" t="str">
        <f t="shared" si="57"/>
        <v>2015_1</v>
      </c>
      <c r="R247" s="3">
        <f t="shared" si="58"/>
        <v>146604.579108829</v>
      </c>
      <c r="S247" s="3">
        <f t="shared" si="59"/>
        <v>151502.39314728809</v>
      </c>
      <c r="T247" s="163">
        <f t="shared" si="50"/>
        <v>161986.82199999999</v>
      </c>
      <c r="U247" s="91">
        <f t="shared" si="52"/>
        <v>160249.17277933101</v>
      </c>
      <c r="V247" s="91">
        <f t="shared" si="56"/>
        <v>245473.3006463213</v>
      </c>
      <c r="W247" s="91">
        <f t="shared" si="60"/>
        <v>204365.90309443104</v>
      </c>
    </row>
    <row r="248" spans="8:23" x14ac:dyDescent="0.2">
      <c r="H248" s="89"/>
      <c r="N248" s="3">
        <f t="shared" si="61"/>
        <v>2015</v>
      </c>
      <c r="O248" s="3" t="str">
        <f t="shared" si="63"/>
        <v>Q1</v>
      </c>
      <c r="P248" s="3">
        <f t="shared" si="63"/>
        <v>2</v>
      </c>
      <c r="Q248" s="3" t="str">
        <f t="shared" si="57"/>
        <v>2015_2</v>
      </c>
      <c r="R248" s="3">
        <f t="shared" si="58"/>
        <v>146604.579108829</v>
      </c>
      <c r="S248" s="3">
        <f t="shared" si="59"/>
        <v>151502.39314728809</v>
      </c>
      <c r="T248" s="163">
        <f t="shared" ref="T248:T311" si="64">VLOOKUP($N248&amp;"_"&amp;$O248,$C$19:$I$206,MATCH(T$14,$C$14:$I$14,0),0)</f>
        <v>161986.82199999999</v>
      </c>
      <c r="U248" s="91">
        <f t="shared" si="52"/>
        <v>160249.17277933101</v>
      </c>
      <c r="V248" s="91">
        <f t="shared" si="56"/>
        <v>245473.3006463213</v>
      </c>
      <c r="W248" s="91">
        <f t="shared" si="60"/>
        <v>204365.90309443104</v>
      </c>
    </row>
    <row r="249" spans="8:23" x14ac:dyDescent="0.2">
      <c r="H249" s="89"/>
      <c r="N249" s="3">
        <f t="shared" si="61"/>
        <v>2015</v>
      </c>
      <c r="O249" s="3" t="str">
        <f t="shared" si="63"/>
        <v>Q1</v>
      </c>
      <c r="P249" s="3">
        <f t="shared" si="63"/>
        <v>3</v>
      </c>
      <c r="Q249" s="3" t="str">
        <f t="shared" si="57"/>
        <v>2015_3</v>
      </c>
      <c r="R249" s="3">
        <f t="shared" si="58"/>
        <v>146604.579108829</v>
      </c>
      <c r="S249" s="3">
        <f t="shared" si="59"/>
        <v>151502.39314728809</v>
      </c>
      <c r="T249" s="163">
        <f t="shared" si="64"/>
        <v>161986.82199999999</v>
      </c>
      <c r="U249" s="91">
        <f t="shared" si="52"/>
        <v>160249.17277933101</v>
      </c>
      <c r="V249" s="91">
        <f t="shared" si="56"/>
        <v>245473.3006463213</v>
      </c>
      <c r="W249" s="91">
        <f t="shared" si="60"/>
        <v>204365.90309443104</v>
      </c>
    </row>
    <row r="250" spans="8:23" x14ac:dyDescent="0.2">
      <c r="H250" s="89"/>
      <c r="N250" s="3">
        <f t="shared" si="61"/>
        <v>2015</v>
      </c>
      <c r="O250" s="3" t="str">
        <f t="shared" si="63"/>
        <v>Q2</v>
      </c>
      <c r="P250" s="3">
        <f t="shared" si="63"/>
        <v>4</v>
      </c>
      <c r="Q250" s="3" t="str">
        <f t="shared" si="57"/>
        <v>2015_4</v>
      </c>
      <c r="R250" s="3">
        <f t="shared" si="58"/>
        <v>147600.42225076101</v>
      </c>
      <c r="S250" s="3">
        <f t="shared" si="59"/>
        <v>152387.12522953548</v>
      </c>
      <c r="T250" s="163">
        <f t="shared" si="64"/>
        <v>163218.94699999999</v>
      </c>
      <c r="U250" s="91">
        <f t="shared" si="52"/>
        <v>161315.15226166401</v>
      </c>
      <c r="V250" s="91">
        <f t="shared" si="56"/>
        <v>245850.00883860877</v>
      </c>
      <c r="W250" s="91">
        <f t="shared" si="60"/>
        <v>205106.96362097785</v>
      </c>
    </row>
    <row r="251" spans="8:23" x14ac:dyDescent="0.2">
      <c r="H251" s="89"/>
      <c r="N251" s="3">
        <f t="shared" si="61"/>
        <v>2015</v>
      </c>
      <c r="O251" s="3" t="str">
        <f t="shared" si="63"/>
        <v>Q2</v>
      </c>
      <c r="P251" s="3">
        <f t="shared" si="63"/>
        <v>5</v>
      </c>
      <c r="Q251" s="3" t="str">
        <f t="shared" si="57"/>
        <v>2015_5</v>
      </c>
      <c r="R251" s="3">
        <f t="shared" si="58"/>
        <v>147600.42225076101</v>
      </c>
      <c r="S251" s="3">
        <f t="shared" si="59"/>
        <v>152387.12522953548</v>
      </c>
      <c r="T251" s="163">
        <f t="shared" si="64"/>
        <v>163218.94699999999</v>
      </c>
      <c r="U251" s="91">
        <f t="shared" si="52"/>
        <v>161315.15226166401</v>
      </c>
      <c r="V251" s="91">
        <f t="shared" si="56"/>
        <v>245850.00883860877</v>
      </c>
      <c r="W251" s="91">
        <f t="shared" si="60"/>
        <v>205106.96362097785</v>
      </c>
    </row>
    <row r="252" spans="8:23" x14ac:dyDescent="0.2">
      <c r="H252" s="89"/>
      <c r="N252" s="3">
        <f t="shared" si="61"/>
        <v>2015</v>
      </c>
      <c r="O252" s="3" t="str">
        <f t="shared" si="63"/>
        <v>Q2</v>
      </c>
      <c r="P252" s="3">
        <f t="shared" si="63"/>
        <v>6</v>
      </c>
      <c r="Q252" s="3" t="str">
        <f t="shared" si="57"/>
        <v>2015_6</v>
      </c>
      <c r="R252" s="3">
        <f t="shared" si="58"/>
        <v>147600.42225076101</v>
      </c>
      <c r="S252" s="3">
        <f t="shared" si="59"/>
        <v>152387.12522953548</v>
      </c>
      <c r="T252" s="163">
        <f t="shared" si="64"/>
        <v>163218.94699999999</v>
      </c>
      <c r="U252" s="91">
        <f t="shared" si="52"/>
        <v>161315.15226166401</v>
      </c>
      <c r="V252" s="91">
        <f t="shared" si="56"/>
        <v>245850.00883860877</v>
      </c>
      <c r="W252" s="91">
        <f t="shared" si="60"/>
        <v>205106.96362097785</v>
      </c>
    </row>
    <row r="253" spans="8:23" x14ac:dyDescent="0.2">
      <c r="H253" s="89"/>
      <c r="N253" s="3">
        <f t="shared" si="61"/>
        <v>2015</v>
      </c>
      <c r="O253" s="3" t="str">
        <f t="shared" si="63"/>
        <v>Q3</v>
      </c>
      <c r="P253" s="3">
        <f t="shared" si="63"/>
        <v>7</v>
      </c>
      <c r="Q253" s="3" t="str">
        <f t="shared" si="57"/>
        <v>2015_7</v>
      </c>
      <c r="R253" s="3">
        <f t="shared" si="58"/>
        <v>148582.53072664599</v>
      </c>
      <c r="S253" s="3">
        <f t="shared" si="59"/>
        <v>153251.3376885383</v>
      </c>
      <c r="T253" s="163">
        <f t="shared" si="64"/>
        <v>164488.82800000001</v>
      </c>
      <c r="U253" s="91">
        <f t="shared" si="52"/>
        <v>162270.08320538499</v>
      </c>
      <c r="V253" s="91">
        <f t="shared" si="56"/>
        <v>246430.68633843542</v>
      </c>
      <c r="W253" s="91">
        <f t="shared" si="60"/>
        <v>205833.51376368449</v>
      </c>
    </row>
    <row r="254" spans="8:23" x14ac:dyDescent="0.2">
      <c r="H254" s="89"/>
      <c r="N254" s="3">
        <f t="shared" si="61"/>
        <v>2015</v>
      </c>
      <c r="O254" s="3" t="str">
        <f t="shared" si="63"/>
        <v>Q3</v>
      </c>
      <c r="P254" s="3">
        <f t="shared" si="63"/>
        <v>8</v>
      </c>
      <c r="Q254" s="3" t="str">
        <f t="shared" si="57"/>
        <v>2015_8</v>
      </c>
      <c r="R254" s="3">
        <f t="shared" si="58"/>
        <v>148582.53072664599</v>
      </c>
      <c r="S254" s="3">
        <f t="shared" si="59"/>
        <v>153251.3376885383</v>
      </c>
      <c r="T254" s="163">
        <f t="shared" si="64"/>
        <v>164488.82800000001</v>
      </c>
      <c r="U254" s="91">
        <f t="shared" si="52"/>
        <v>162270.08320538499</v>
      </c>
      <c r="V254" s="91">
        <f t="shared" si="56"/>
        <v>246430.68633843542</v>
      </c>
      <c r="W254" s="91">
        <f t="shared" si="60"/>
        <v>205833.51376368449</v>
      </c>
    </row>
    <row r="255" spans="8:23" x14ac:dyDescent="0.2">
      <c r="N255" s="3">
        <f t="shared" si="61"/>
        <v>2015</v>
      </c>
      <c r="O255" s="3" t="str">
        <f t="shared" si="63"/>
        <v>Q3</v>
      </c>
      <c r="P255" s="3">
        <f t="shared" si="63"/>
        <v>9</v>
      </c>
      <c r="Q255" s="3" t="str">
        <f t="shared" si="57"/>
        <v>2015_9</v>
      </c>
      <c r="R255" s="3">
        <f t="shared" si="58"/>
        <v>148582.53072664599</v>
      </c>
      <c r="S255" s="3">
        <f t="shared" si="59"/>
        <v>153251.3376885383</v>
      </c>
      <c r="T255" s="163">
        <f t="shared" si="64"/>
        <v>164488.82800000001</v>
      </c>
      <c r="U255" s="91">
        <f t="shared" si="52"/>
        <v>162270.08320538499</v>
      </c>
      <c r="V255" s="91">
        <f t="shared" si="56"/>
        <v>246430.68633843542</v>
      </c>
      <c r="W255" s="91">
        <f t="shared" si="60"/>
        <v>205833.51376368449</v>
      </c>
    </row>
    <row r="256" spans="8:23" x14ac:dyDescent="0.2">
      <c r="N256" s="3">
        <f t="shared" si="61"/>
        <v>2015</v>
      </c>
      <c r="O256" s="3" t="str">
        <f t="shared" ref="O256:P271" si="65">O244</f>
        <v>Q4</v>
      </c>
      <c r="P256" s="3">
        <f t="shared" si="65"/>
        <v>10</v>
      </c>
      <c r="Q256" s="3" t="str">
        <f t="shared" si="57"/>
        <v>2015_10</v>
      </c>
      <c r="R256" s="3">
        <f t="shared" si="58"/>
        <v>149421.44167789901</v>
      </c>
      <c r="S256" s="3">
        <f t="shared" si="59"/>
        <v>154041.63696150982</v>
      </c>
      <c r="T256" s="163">
        <f t="shared" si="64"/>
        <v>165590.04300000001</v>
      </c>
      <c r="U256" s="91">
        <f t="shared" si="52"/>
        <v>163324.89730923899</v>
      </c>
      <c r="V256" s="91">
        <f t="shared" si="56"/>
        <v>246929.05437333268</v>
      </c>
      <c r="W256" s="91">
        <f t="shared" si="60"/>
        <v>206488.04760643234</v>
      </c>
    </row>
    <row r="257" spans="14:23" x14ac:dyDescent="0.2">
      <c r="N257" s="3">
        <f t="shared" si="61"/>
        <v>2015</v>
      </c>
      <c r="O257" s="3" t="str">
        <f t="shared" si="65"/>
        <v>Q4</v>
      </c>
      <c r="P257" s="3">
        <f t="shared" si="65"/>
        <v>11</v>
      </c>
      <c r="Q257" s="3" t="str">
        <f t="shared" si="57"/>
        <v>2015_11</v>
      </c>
      <c r="R257" s="3">
        <f t="shared" si="58"/>
        <v>149421.44167789901</v>
      </c>
      <c r="S257" s="3">
        <f t="shared" si="59"/>
        <v>154041.63696150982</v>
      </c>
      <c r="T257" s="163">
        <f t="shared" si="64"/>
        <v>165590.04300000001</v>
      </c>
      <c r="U257" s="91">
        <f t="shared" si="52"/>
        <v>163324.89730923899</v>
      </c>
      <c r="V257" s="91">
        <f t="shared" si="56"/>
        <v>246929.05437333268</v>
      </c>
      <c r="W257" s="91">
        <f t="shared" si="60"/>
        <v>206488.04760643234</v>
      </c>
    </row>
    <row r="258" spans="14:23" x14ac:dyDescent="0.2">
      <c r="N258" s="3">
        <f t="shared" si="61"/>
        <v>2015</v>
      </c>
      <c r="O258" s="3" t="str">
        <f t="shared" si="65"/>
        <v>Q4</v>
      </c>
      <c r="P258" s="3">
        <f t="shared" si="65"/>
        <v>12</v>
      </c>
      <c r="Q258" s="3" t="str">
        <f t="shared" si="57"/>
        <v>2015_12</v>
      </c>
      <c r="R258" s="3">
        <f t="shared" si="58"/>
        <v>149421.44167789901</v>
      </c>
      <c r="S258" s="3">
        <f t="shared" si="59"/>
        <v>154041.63696150982</v>
      </c>
      <c r="T258" s="163">
        <f t="shared" si="64"/>
        <v>165590.04300000001</v>
      </c>
      <c r="U258" s="91">
        <f t="shared" si="52"/>
        <v>163324.89730923899</v>
      </c>
      <c r="V258" s="91">
        <f t="shared" si="56"/>
        <v>246929.05437333268</v>
      </c>
      <c r="W258" s="91">
        <f t="shared" si="60"/>
        <v>206488.04760643234</v>
      </c>
    </row>
    <row r="259" spans="14:23" x14ac:dyDescent="0.2">
      <c r="N259" s="3">
        <f t="shared" si="61"/>
        <v>2016</v>
      </c>
      <c r="O259" s="3" t="str">
        <f t="shared" si="65"/>
        <v>Q1</v>
      </c>
      <c r="P259" s="3">
        <f t="shared" si="65"/>
        <v>1</v>
      </c>
      <c r="Q259" s="3" t="str">
        <f t="shared" si="57"/>
        <v>2016_1</v>
      </c>
      <c r="R259" s="3">
        <f t="shared" si="58"/>
        <v>150339.79990697099</v>
      </c>
      <c r="S259" s="3">
        <f t="shared" si="59"/>
        <v>155013.13313328233</v>
      </c>
      <c r="T259" s="163">
        <f t="shared" si="64"/>
        <v>166662.65599999999</v>
      </c>
      <c r="U259" s="91">
        <f t="shared" si="52"/>
        <v>164365.25804916801</v>
      </c>
      <c r="V259" s="91">
        <f t="shared" si="56"/>
        <v>247074.3356956291</v>
      </c>
      <c r="W259" s="91">
        <f t="shared" si="60"/>
        <v>207152.6006442169</v>
      </c>
    </row>
    <row r="260" spans="14:23" x14ac:dyDescent="0.2">
      <c r="N260" s="3">
        <f t="shared" si="61"/>
        <v>2016</v>
      </c>
      <c r="O260" s="3" t="str">
        <f t="shared" si="65"/>
        <v>Q1</v>
      </c>
      <c r="P260" s="3">
        <f t="shared" si="65"/>
        <v>2</v>
      </c>
      <c r="Q260" s="3" t="str">
        <f t="shared" si="57"/>
        <v>2016_2</v>
      </c>
      <c r="R260" s="3">
        <f t="shared" si="58"/>
        <v>150339.79990697099</v>
      </c>
      <c r="S260" s="3">
        <f t="shared" si="59"/>
        <v>155013.13313328233</v>
      </c>
      <c r="T260" s="163">
        <f t="shared" si="64"/>
        <v>166662.65599999999</v>
      </c>
      <c r="U260" s="91">
        <f t="shared" ref="U260:U323" si="66">VLOOKUP($N260&amp;"_"&amp;$O260,$C$19:$I$206,6,0)</f>
        <v>164365.25804916801</v>
      </c>
      <c r="V260" s="91">
        <f t="shared" si="56"/>
        <v>247074.3356956291</v>
      </c>
      <c r="W260" s="91">
        <f t="shared" si="60"/>
        <v>207152.6006442169</v>
      </c>
    </row>
    <row r="261" spans="14:23" x14ac:dyDescent="0.2">
      <c r="N261" s="3">
        <f t="shared" si="61"/>
        <v>2016</v>
      </c>
      <c r="O261" s="3" t="str">
        <f t="shared" si="65"/>
        <v>Q1</v>
      </c>
      <c r="P261" s="3">
        <f t="shared" si="65"/>
        <v>3</v>
      </c>
      <c r="Q261" s="3" t="str">
        <f t="shared" si="57"/>
        <v>2016_3</v>
      </c>
      <c r="R261" s="3">
        <f t="shared" si="58"/>
        <v>150339.79990697099</v>
      </c>
      <c r="S261" s="3">
        <f t="shared" si="59"/>
        <v>155013.13313328233</v>
      </c>
      <c r="T261" s="163">
        <f t="shared" si="64"/>
        <v>166662.65599999999</v>
      </c>
      <c r="U261" s="91">
        <f t="shared" si="66"/>
        <v>164365.25804916801</v>
      </c>
      <c r="V261" s="91">
        <f t="shared" si="56"/>
        <v>247074.3356956291</v>
      </c>
      <c r="W261" s="91">
        <f t="shared" si="60"/>
        <v>207152.6006442169</v>
      </c>
    </row>
    <row r="262" spans="14:23" x14ac:dyDescent="0.2">
      <c r="N262" s="3">
        <f t="shared" si="61"/>
        <v>2016</v>
      </c>
      <c r="O262" s="3" t="str">
        <f t="shared" si="65"/>
        <v>Q2</v>
      </c>
      <c r="P262" s="3">
        <f t="shared" si="65"/>
        <v>4</v>
      </c>
      <c r="Q262" s="3" t="str">
        <f t="shared" si="57"/>
        <v>2016_4</v>
      </c>
      <c r="R262" s="3">
        <f t="shared" si="58"/>
        <v>151282.21026257399</v>
      </c>
      <c r="S262" s="3">
        <f t="shared" si="59"/>
        <v>155868.05717374221</v>
      </c>
      <c r="T262" s="163">
        <f t="shared" si="64"/>
        <v>167639.69500000001</v>
      </c>
      <c r="U262" s="91">
        <f t="shared" si="66"/>
        <v>165264.87068477401</v>
      </c>
      <c r="V262" s="91">
        <f t="shared" si="56"/>
        <v>247457.64380486435</v>
      </c>
      <c r="W262" s="91">
        <f t="shared" si="60"/>
        <v>207721.37988555522</v>
      </c>
    </row>
    <row r="263" spans="14:23" x14ac:dyDescent="0.2">
      <c r="N263" s="3">
        <f t="shared" si="61"/>
        <v>2016</v>
      </c>
      <c r="O263" s="3" t="str">
        <f t="shared" si="65"/>
        <v>Q2</v>
      </c>
      <c r="P263" s="3">
        <f t="shared" si="65"/>
        <v>5</v>
      </c>
      <c r="Q263" s="3" t="str">
        <f t="shared" si="57"/>
        <v>2016_5</v>
      </c>
      <c r="R263" s="3">
        <f t="shared" si="58"/>
        <v>151282.21026257399</v>
      </c>
      <c r="S263" s="3">
        <f t="shared" si="59"/>
        <v>155868.05717374221</v>
      </c>
      <c r="T263" s="163">
        <f t="shared" si="64"/>
        <v>167639.69500000001</v>
      </c>
      <c r="U263" s="91">
        <f t="shared" si="66"/>
        <v>165264.87068477401</v>
      </c>
      <c r="V263" s="91">
        <f t="shared" si="56"/>
        <v>247457.64380486435</v>
      </c>
      <c r="W263" s="91">
        <f t="shared" si="60"/>
        <v>207721.37988555522</v>
      </c>
    </row>
    <row r="264" spans="14:23" x14ac:dyDescent="0.2">
      <c r="N264" s="3">
        <f t="shared" si="61"/>
        <v>2016</v>
      </c>
      <c r="O264" s="3" t="str">
        <f t="shared" si="65"/>
        <v>Q2</v>
      </c>
      <c r="P264" s="3">
        <f t="shared" si="65"/>
        <v>6</v>
      </c>
      <c r="Q264" s="3" t="str">
        <f t="shared" si="57"/>
        <v>2016_6</v>
      </c>
      <c r="R264" s="3">
        <f t="shared" si="58"/>
        <v>151282.21026257399</v>
      </c>
      <c r="S264" s="3">
        <f t="shared" si="59"/>
        <v>155868.05717374221</v>
      </c>
      <c r="T264" s="163">
        <f t="shared" si="64"/>
        <v>167639.69500000001</v>
      </c>
      <c r="U264" s="91">
        <f t="shared" si="66"/>
        <v>165264.87068477401</v>
      </c>
      <c r="V264" s="91">
        <f t="shared" si="56"/>
        <v>247457.64380486435</v>
      </c>
      <c r="W264" s="91">
        <f t="shared" si="60"/>
        <v>207721.37988555522</v>
      </c>
    </row>
    <row r="265" spans="14:23" x14ac:dyDescent="0.2">
      <c r="N265" s="3">
        <f t="shared" si="61"/>
        <v>2016</v>
      </c>
      <c r="O265" s="3" t="str">
        <f t="shared" si="65"/>
        <v>Q3</v>
      </c>
      <c r="P265" s="3">
        <f t="shared" si="65"/>
        <v>7</v>
      </c>
      <c r="Q265" s="3" t="str">
        <f t="shared" si="57"/>
        <v>2016_7</v>
      </c>
      <c r="R265" s="3">
        <f t="shared" si="58"/>
        <v>152207.20901720901</v>
      </c>
      <c r="S265" s="3">
        <f t="shared" si="59"/>
        <v>156724.14429114334</v>
      </c>
      <c r="T265" s="163">
        <f t="shared" si="64"/>
        <v>168638.94</v>
      </c>
      <c r="U265" s="91">
        <f t="shared" si="66"/>
        <v>166146.963244093</v>
      </c>
      <c r="V265" s="91">
        <f t="shared" si="56"/>
        <v>247842.11138047974</v>
      </c>
      <c r="W265" s="91">
        <f t="shared" si="60"/>
        <v>208287.74105753601</v>
      </c>
    </row>
    <row r="266" spans="14:23" x14ac:dyDescent="0.2">
      <c r="N266" s="3">
        <f t="shared" si="61"/>
        <v>2016</v>
      </c>
      <c r="O266" s="3" t="str">
        <f t="shared" si="65"/>
        <v>Q3</v>
      </c>
      <c r="P266" s="3">
        <f t="shared" si="65"/>
        <v>8</v>
      </c>
      <c r="Q266" s="3" t="str">
        <f t="shared" si="57"/>
        <v>2016_8</v>
      </c>
      <c r="R266" s="3">
        <f t="shared" si="58"/>
        <v>152207.20901720901</v>
      </c>
      <c r="S266" s="3">
        <f t="shared" si="59"/>
        <v>156724.14429114334</v>
      </c>
      <c r="T266" s="163">
        <f t="shared" si="64"/>
        <v>168638.94</v>
      </c>
      <c r="U266" s="91">
        <f t="shared" si="66"/>
        <v>166146.963244093</v>
      </c>
      <c r="V266" s="91">
        <f t="shared" si="56"/>
        <v>247842.11138047974</v>
      </c>
      <c r="W266" s="91">
        <f t="shared" si="60"/>
        <v>208287.74105753601</v>
      </c>
    </row>
    <row r="267" spans="14:23" x14ac:dyDescent="0.2">
      <c r="N267" s="3">
        <f t="shared" si="61"/>
        <v>2016</v>
      </c>
      <c r="O267" s="3" t="str">
        <f t="shared" si="65"/>
        <v>Q3</v>
      </c>
      <c r="P267" s="3">
        <f t="shared" si="65"/>
        <v>9</v>
      </c>
      <c r="Q267" s="3" t="str">
        <f t="shared" si="57"/>
        <v>2016_9</v>
      </c>
      <c r="R267" s="3">
        <f t="shared" si="58"/>
        <v>152207.20901720901</v>
      </c>
      <c r="S267" s="3">
        <f t="shared" si="59"/>
        <v>156724.14429114334</v>
      </c>
      <c r="T267" s="163">
        <f t="shared" si="64"/>
        <v>168638.94</v>
      </c>
      <c r="U267" s="91">
        <f t="shared" si="66"/>
        <v>166146.963244093</v>
      </c>
      <c r="V267" s="91">
        <f t="shared" si="56"/>
        <v>247842.11138047974</v>
      </c>
      <c r="W267" s="91">
        <f t="shared" si="60"/>
        <v>208287.74105753601</v>
      </c>
    </row>
    <row r="268" spans="14:23" x14ac:dyDescent="0.2">
      <c r="N268" s="3">
        <f t="shared" si="61"/>
        <v>2016</v>
      </c>
      <c r="O268" s="3" t="str">
        <f t="shared" si="65"/>
        <v>Q4</v>
      </c>
      <c r="P268" s="3">
        <f t="shared" si="65"/>
        <v>10</v>
      </c>
      <c r="Q268" s="3" t="str">
        <f t="shared" si="57"/>
        <v>2016_10</v>
      </c>
      <c r="R268" s="3">
        <f t="shared" si="58"/>
        <v>152987.41369545701</v>
      </c>
      <c r="S268" s="3">
        <f t="shared" si="59"/>
        <v>157494.56769260604</v>
      </c>
      <c r="T268" s="163">
        <f t="shared" si="64"/>
        <v>169612.899</v>
      </c>
      <c r="U268" s="91">
        <f t="shared" si="66"/>
        <v>167042.155522157</v>
      </c>
      <c r="V268" s="91">
        <f t="shared" si="56"/>
        <v>248212.86575415096</v>
      </c>
      <c r="W268" s="91">
        <f t="shared" si="60"/>
        <v>208979.34045349719</v>
      </c>
    </row>
    <row r="269" spans="14:23" x14ac:dyDescent="0.2">
      <c r="N269" s="3">
        <f t="shared" si="61"/>
        <v>2016</v>
      </c>
      <c r="O269" s="3" t="str">
        <f t="shared" si="65"/>
        <v>Q4</v>
      </c>
      <c r="P269" s="3">
        <f t="shared" si="65"/>
        <v>11</v>
      </c>
      <c r="Q269" s="3" t="str">
        <f t="shared" si="57"/>
        <v>2016_11</v>
      </c>
      <c r="R269" s="3">
        <f t="shared" si="58"/>
        <v>152987.41369545701</v>
      </c>
      <c r="S269" s="3">
        <f t="shared" si="59"/>
        <v>157494.56769260604</v>
      </c>
      <c r="T269" s="163">
        <f t="shared" si="64"/>
        <v>169612.899</v>
      </c>
      <c r="U269" s="91">
        <f t="shared" si="66"/>
        <v>167042.155522157</v>
      </c>
      <c r="V269" s="91">
        <f t="shared" si="56"/>
        <v>248212.86575415096</v>
      </c>
      <c r="W269" s="91">
        <f t="shared" si="60"/>
        <v>208979.34045349719</v>
      </c>
    </row>
    <row r="270" spans="14:23" x14ac:dyDescent="0.2">
      <c r="N270" s="3">
        <f t="shared" si="61"/>
        <v>2016</v>
      </c>
      <c r="O270" s="3" t="str">
        <f t="shared" si="65"/>
        <v>Q4</v>
      </c>
      <c r="P270" s="3">
        <f t="shared" si="65"/>
        <v>12</v>
      </c>
      <c r="Q270" s="3" t="str">
        <f t="shared" si="57"/>
        <v>2016_12</v>
      </c>
      <c r="R270" s="3">
        <f t="shared" si="58"/>
        <v>152987.41369545701</v>
      </c>
      <c r="S270" s="3">
        <f t="shared" si="59"/>
        <v>157494.56769260604</v>
      </c>
      <c r="T270" s="163">
        <f t="shared" si="64"/>
        <v>169612.899</v>
      </c>
      <c r="U270" s="91">
        <f t="shared" si="66"/>
        <v>167042.155522157</v>
      </c>
      <c r="V270" s="91">
        <f t="shared" si="56"/>
        <v>248212.86575415096</v>
      </c>
      <c r="W270" s="91">
        <f t="shared" si="60"/>
        <v>208979.34045349719</v>
      </c>
    </row>
    <row r="271" spans="14:23" x14ac:dyDescent="0.2">
      <c r="N271" s="3">
        <f t="shared" si="61"/>
        <v>2017</v>
      </c>
      <c r="O271" s="3" t="str">
        <f t="shared" si="65"/>
        <v>Q1</v>
      </c>
      <c r="P271" s="3">
        <f t="shared" si="65"/>
        <v>1</v>
      </c>
      <c r="Q271" s="3" t="str">
        <f t="shared" si="57"/>
        <v>2017_1</v>
      </c>
      <c r="R271" s="3">
        <f t="shared" si="58"/>
        <v>153878.46691878699</v>
      </c>
      <c r="S271" s="3">
        <f t="shared" si="59"/>
        <v>158430.49687745713</v>
      </c>
      <c r="T271" s="163">
        <f t="shared" si="64"/>
        <v>170513.989</v>
      </c>
      <c r="U271" s="91">
        <f t="shared" si="66"/>
        <v>168017.978326268</v>
      </c>
      <c r="V271" s="91">
        <f t="shared" si="56"/>
        <v>248609.45446448348</v>
      </c>
      <c r="W271" s="91">
        <f t="shared" si="60"/>
        <v>209361.64012806021</v>
      </c>
    </row>
    <row r="272" spans="14:23" x14ac:dyDescent="0.2">
      <c r="N272" s="3">
        <f t="shared" si="61"/>
        <v>2017</v>
      </c>
      <c r="O272" s="3" t="str">
        <f t="shared" ref="O272:P287" si="67">O260</f>
        <v>Q1</v>
      </c>
      <c r="P272" s="3">
        <f t="shared" si="67"/>
        <v>2</v>
      </c>
      <c r="Q272" s="3" t="str">
        <f t="shared" si="57"/>
        <v>2017_2</v>
      </c>
      <c r="R272" s="3">
        <f t="shared" si="58"/>
        <v>153878.46691878699</v>
      </c>
      <c r="S272" s="3">
        <f t="shared" si="59"/>
        <v>158430.49687745713</v>
      </c>
      <c r="T272" s="163">
        <f t="shared" si="64"/>
        <v>170513.989</v>
      </c>
      <c r="U272" s="91">
        <f t="shared" si="66"/>
        <v>168017.978326268</v>
      </c>
      <c r="V272" s="91">
        <f t="shared" ref="V272:V335" si="68">VLOOKUP($N272&amp;"_"&amp;$O272,$C$19:$L$206,8,0)*1000</f>
        <v>248609.45446448348</v>
      </c>
      <c r="W272" s="91">
        <f t="shared" si="60"/>
        <v>209361.64012806021</v>
      </c>
    </row>
    <row r="273" spans="14:23" x14ac:dyDescent="0.2">
      <c r="N273" s="3">
        <f t="shared" si="61"/>
        <v>2017</v>
      </c>
      <c r="O273" s="3" t="str">
        <f t="shared" si="67"/>
        <v>Q1</v>
      </c>
      <c r="P273" s="3">
        <f t="shared" si="67"/>
        <v>3</v>
      </c>
      <c r="Q273" s="3" t="str">
        <f t="shared" si="57"/>
        <v>2017_3</v>
      </c>
      <c r="R273" s="3">
        <f t="shared" si="58"/>
        <v>153878.46691878699</v>
      </c>
      <c r="S273" s="3">
        <f t="shared" si="59"/>
        <v>158430.49687745713</v>
      </c>
      <c r="T273" s="163">
        <f t="shared" si="64"/>
        <v>170513.989</v>
      </c>
      <c r="U273" s="91">
        <f t="shared" si="66"/>
        <v>168017.978326268</v>
      </c>
      <c r="V273" s="91">
        <f t="shared" si="68"/>
        <v>248609.45446448348</v>
      </c>
      <c r="W273" s="91">
        <f t="shared" si="60"/>
        <v>209361.64012806021</v>
      </c>
    </row>
    <row r="274" spans="14:23" x14ac:dyDescent="0.2">
      <c r="N274" s="3">
        <f t="shared" si="61"/>
        <v>2017</v>
      </c>
      <c r="O274" s="3" t="str">
        <f t="shared" si="67"/>
        <v>Q2</v>
      </c>
      <c r="P274" s="3">
        <f t="shared" si="67"/>
        <v>4</v>
      </c>
      <c r="Q274" s="3" t="str">
        <f t="shared" si="57"/>
        <v>2017_4</v>
      </c>
      <c r="R274" s="3">
        <f t="shared" si="58"/>
        <v>154836.722079197</v>
      </c>
      <c r="S274" s="3">
        <f t="shared" si="59"/>
        <v>159315.51145197262</v>
      </c>
      <c r="T274" s="163">
        <f t="shared" si="64"/>
        <v>171380.59400000001</v>
      </c>
      <c r="U274" s="91">
        <f t="shared" si="66"/>
        <v>168883.402430207</v>
      </c>
      <c r="V274" s="91">
        <f t="shared" si="68"/>
        <v>248597.54681517338</v>
      </c>
      <c r="W274" s="91">
        <f t="shared" si="60"/>
        <v>209920.27526618511</v>
      </c>
    </row>
    <row r="275" spans="14:23" x14ac:dyDescent="0.2">
      <c r="N275" s="3">
        <f t="shared" si="61"/>
        <v>2017</v>
      </c>
      <c r="O275" s="3" t="str">
        <f t="shared" si="67"/>
        <v>Q2</v>
      </c>
      <c r="P275" s="3">
        <f t="shared" si="67"/>
        <v>5</v>
      </c>
      <c r="Q275" s="3" t="str">
        <f t="shared" si="57"/>
        <v>2017_5</v>
      </c>
      <c r="R275" s="3">
        <f t="shared" si="58"/>
        <v>154836.722079197</v>
      </c>
      <c r="S275" s="3">
        <f t="shared" si="59"/>
        <v>159315.51145197262</v>
      </c>
      <c r="T275" s="163">
        <f t="shared" si="64"/>
        <v>171380.59400000001</v>
      </c>
      <c r="U275" s="91">
        <f t="shared" si="66"/>
        <v>168883.402430207</v>
      </c>
      <c r="V275" s="91">
        <f t="shared" si="68"/>
        <v>248597.54681517338</v>
      </c>
      <c r="W275" s="91">
        <f t="shared" si="60"/>
        <v>209920.27526618511</v>
      </c>
    </row>
    <row r="276" spans="14:23" x14ac:dyDescent="0.2">
      <c r="N276" s="3">
        <f t="shared" si="61"/>
        <v>2017</v>
      </c>
      <c r="O276" s="3" t="str">
        <f t="shared" si="67"/>
        <v>Q2</v>
      </c>
      <c r="P276" s="3">
        <f t="shared" si="67"/>
        <v>6</v>
      </c>
      <c r="Q276" s="3" t="str">
        <f t="shared" ref="Q276:Q339" si="69">N276&amp;"_"&amp;P276</f>
        <v>2017_6</v>
      </c>
      <c r="R276" s="3">
        <f t="shared" ref="R276:R339" si="70">VLOOKUP(N276&amp;"_"&amp;O276,$C$19:$D$190,2,0)</f>
        <v>154836.722079197</v>
      </c>
      <c r="S276" s="3">
        <f t="shared" ref="S276:S339" si="71">VLOOKUP($N276&amp;"_"&amp;$O276,$C$19:$E$190,3,0)</f>
        <v>159315.51145197262</v>
      </c>
      <c r="T276" s="163">
        <f t="shared" si="64"/>
        <v>171380.59400000001</v>
      </c>
      <c r="U276" s="91">
        <f t="shared" si="66"/>
        <v>168883.402430207</v>
      </c>
      <c r="V276" s="91">
        <f t="shared" si="68"/>
        <v>248597.54681517338</v>
      </c>
      <c r="W276" s="91">
        <f t="shared" si="60"/>
        <v>209920.27526618511</v>
      </c>
    </row>
    <row r="277" spans="14:23" x14ac:dyDescent="0.2">
      <c r="N277" s="3">
        <f t="shared" si="61"/>
        <v>2017</v>
      </c>
      <c r="O277" s="3" t="str">
        <f t="shared" si="67"/>
        <v>Q3</v>
      </c>
      <c r="P277" s="3">
        <f t="shared" si="67"/>
        <v>7</v>
      </c>
      <c r="Q277" s="3" t="str">
        <f t="shared" si="69"/>
        <v>2017_7</v>
      </c>
      <c r="R277" s="3">
        <f t="shared" si="70"/>
        <v>155825.41744332001</v>
      </c>
      <c r="S277" s="3">
        <f t="shared" si="71"/>
        <v>160242.39384043342</v>
      </c>
      <c r="T277" s="163">
        <f t="shared" si="64"/>
        <v>172233.041</v>
      </c>
      <c r="U277" s="91">
        <f t="shared" si="66"/>
        <v>169767.624933855</v>
      </c>
      <c r="V277" s="91">
        <f t="shared" si="68"/>
        <v>248706.80563558848</v>
      </c>
      <c r="W277" s="91">
        <f t="shared" si="60"/>
        <v>210294.18302278759</v>
      </c>
    </row>
    <row r="278" spans="14:23" x14ac:dyDescent="0.2">
      <c r="N278" s="3">
        <f t="shared" si="61"/>
        <v>2017</v>
      </c>
      <c r="O278" s="3" t="str">
        <f t="shared" si="67"/>
        <v>Q3</v>
      </c>
      <c r="P278" s="3">
        <f t="shared" si="67"/>
        <v>8</v>
      </c>
      <c r="Q278" s="3" t="str">
        <f t="shared" si="69"/>
        <v>2017_8</v>
      </c>
      <c r="R278" s="3">
        <f t="shared" si="70"/>
        <v>155825.41744332001</v>
      </c>
      <c r="S278" s="3">
        <f t="shared" si="71"/>
        <v>160242.39384043342</v>
      </c>
      <c r="T278" s="163">
        <f t="shared" si="64"/>
        <v>172233.041</v>
      </c>
      <c r="U278" s="91">
        <f t="shared" si="66"/>
        <v>169767.624933855</v>
      </c>
      <c r="V278" s="91">
        <f t="shared" si="68"/>
        <v>248706.80563558848</v>
      </c>
      <c r="W278" s="91">
        <f t="shared" si="60"/>
        <v>210294.18302278759</v>
      </c>
    </row>
    <row r="279" spans="14:23" x14ac:dyDescent="0.2">
      <c r="N279" s="3">
        <f t="shared" si="61"/>
        <v>2017</v>
      </c>
      <c r="O279" s="3" t="str">
        <f t="shared" si="67"/>
        <v>Q3</v>
      </c>
      <c r="P279" s="3">
        <f t="shared" si="67"/>
        <v>9</v>
      </c>
      <c r="Q279" s="3" t="str">
        <f t="shared" si="69"/>
        <v>2017_9</v>
      </c>
      <c r="R279" s="3">
        <f t="shared" si="70"/>
        <v>155825.41744332001</v>
      </c>
      <c r="S279" s="3">
        <f t="shared" si="71"/>
        <v>160242.39384043342</v>
      </c>
      <c r="T279" s="163">
        <f t="shared" si="64"/>
        <v>172233.041</v>
      </c>
      <c r="U279" s="91">
        <f t="shared" si="66"/>
        <v>169767.624933855</v>
      </c>
      <c r="V279" s="91">
        <f t="shared" si="68"/>
        <v>248706.80563558848</v>
      </c>
      <c r="W279" s="91">
        <f t="shared" si="60"/>
        <v>210294.18302278759</v>
      </c>
    </row>
    <row r="280" spans="14:23" x14ac:dyDescent="0.2">
      <c r="N280" s="3">
        <f t="shared" si="61"/>
        <v>2017</v>
      </c>
      <c r="O280" s="3" t="str">
        <f t="shared" si="67"/>
        <v>Q4</v>
      </c>
      <c r="P280" s="3">
        <f t="shared" si="67"/>
        <v>10</v>
      </c>
      <c r="Q280" s="3" t="str">
        <f t="shared" si="69"/>
        <v>2017_10</v>
      </c>
      <c r="R280" s="3">
        <f t="shared" si="70"/>
        <v>156714.27738073401</v>
      </c>
      <c r="S280" s="3">
        <f t="shared" si="71"/>
        <v>161103.86087997642</v>
      </c>
      <c r="T280" s="163">
        <f t="shared" si="64"/>
        <v>173358.21900000001</v>
      </c>
      <c r="U280" s="91">
        <f t="shared" si="66"/>
        <v>170611.50292809799</v>
      </c>
      <c r="V280" s="91">
        <f t="shared" si="68"/>
        <v>248976.10210196269</v>
      </c>
      <c r="W280" s="91">
        <f t="shared" si="60"/>
        <v>210788.78457551575</v>
      </c>
    </row>
    <row r="281" spans="14:23" x14ac:dyDescent="0.2">
      <c r="N281" s="3">
        <f t="shared" si="61"/>
        <v>2017</v>
      </c>
      <c r="O281" s="3" t="str">
        <f t="shared" si="67"/>
        <v>Q4</v>
      </c>
      <c r="P281" s="3">
        <f t="shared" si="67"/>
        <v>11</v>
      </c>
      <c r="Q281" s="3" t="str">
        <f t="shared" si="69"/>
        <v>2017_11</v>
      </c>
      <c r="R281" s="3">
        <f t="shared" si="70"/>
        <v>156714.27738073401</v>
      </c>
      <c r="S281" s="3">
        <f t="shared" si="71"/>
        <v>161103.86087997642</v>
      </c>
      <c r="T281" s="163">
        <f t="shared" si="64"/>
        <v>173358.21900000001</v>
      </c>
      <c r="U281" s="91">
        <f t="shared" si="66"/>
        <v>170611.50292809799</v>
      </c>
      <c r="V281" s="91">
        <f t="shared" si="68"/>
        <v>248976.10210196269</v>
      </c>
      <c r="W281" s="91">
        <f t="shared" ref="W281:W344" si="72">VLOOKUP($N281&amp;"_"&amp;$O281,$C$19:$L$206,10,0)*1000</f>
        <v>210788.78457551575</v>
      </c>
    </row>
    <row r="282" spans="14:23" x14ac:dyDescent="0.2">
      <c r="N282" s="3">
        <f t="shared" si="61"/>
        <v>2017</v>
      </c>
      <c r="O282" s="3" t="str">
        <f t="shared" si="67"/>
        <v>Q4</v>
      </c>
      <c r="P282" s="3">
        <f t="shared" si="67"/>
        <v>12</v>
      </c>
      <c r="Q282" s="3" t="str">
        <f t="shared" si="69"/>
        <v>2017_12</v>
      </c>
      <c r="R282" s="3">
        <f t="shared" si="70"/>
        <v>156714.27738073401</v>
      </c>
      <c r="S282" s="3">
        <f t="shared" si="71"/>
        <v>161103.86087997642</v>
      </c>
      <c r="T282" s="163">
        <f t="shared" si="64"/>
        <v>173358.21900000001</v>
      </c>
      <c r="U282" s="91">
        <f t="shared" si="66"/>
        <v>170611.50292809799</v>
      </c>
      <c r="V282" s="91">
        <f t="shared" si="68"/>
        <v>248976.10210196269</v>
      </c>
      <c r="W282" s="91">
        <f t="shared" si="72"/>
        <v>210788.78457551575</v>
      </c>
    </row>
    <row r="283" spans="14:23" x14ac:dyDescent="0.2">
      <c r="N283" s="3">
        <f t="shared" si="61"/>
        <v>2018</v>
      </c>
      <c r="O283" s="3" t="str">
        <f t="shared" si="67"/>
        <v>Q1</v>
      </c>
      <c r="P283" s="3">
        <f t="shared" si="67"/>
        <v>1</v>
      </c>
      <c r="Q283" s="3" t="str">
        <f t="shared" si="69"/>
        <v>2018_1</v>
      </c>
      <c r="R283" s="3">
        <f t="shared" si="70"/>
        <v>157711.951667691</v>
      </c>
      <c r="S283" s="3">
        <f t="shared" si="71"/>
        <v>162153.06419598739</v>
      </c>
      <c r="T283" s="163">
        <f t="shared" si="64"/>
        <v>174083.35</v>
      </c>
      <c r="U283" s="91">
        <f t="shared" si="66"/>
        <v>171595.52656107899</v>
      </c>
      <c r="V283" s="91">
        <f t="shared" si="68"/>
        <v>249264.50623186823</v>
      </c>
      <c r="W283" s="91">
        <f t="shared" si="72"/>
        <v>211360.81095078154</v>
      </c>
    </row>
    <row r="284" spans="14:23" x14ac:dyDescent="0.2">
      <c r="N284" s="3">
        <f t="shared" si="61"/>
        <v>2018</v>
      </c>
      <c r="O284" s="3" t="str">
        <f t="shared" si="67"/>
        <v>Q1</v>
      </c>
      <c r="P284" s="3">
        <f t="shared" si="67"/>
        <v>2</v>
      </c>
      <c r="Q284" s="3" t="str">
        <f t="shared" si="69"/>
        <v>2018_2</v>
      </c>
      <c r="R284" s="3">
        <f t="shared" si="70"/>
        <v>157711.951667691</v>
      </c>
      <c r="S284" s="3">
        <f t="shared" si="71"/>
        <v>162153.06419598739</v>
      </c>
      <c r="T284" s="163">
        <f t="shared" si="64"/>
        <v>174083.35</v>
      </c>
      <c r="U284" s="91">
        <f t="shared" si="66"/>
        <v>171595.52656107899</v>
      </c>
      <c r="V284" s="91">
        <f t="shared" si="68"/>
        <v>249264.50623186823</v>
      </c>
      <c r="W284" s="91">
        <f t="shared" si="72"/>
        <v>211360.81095078154</v>
      </c>
    </row>
    <row r="285" spans="14:23" x14ac:dyDescent="0.2">
      <c r="N285" s="3">
        <f t="shared" si="61"/>
        <v>2018</v>
      </c>
      <c r="O285" s="3" t="str">
        <f t="shared" si="67"/>
        <v>Q1</v>
      </c>
      <c r="P285" s="3">
        <f t="shared" si="67"/>
        <v>3</v>
      </c>
      <c r="Q285" s="3" t="str">
        <f t="shared" si="69"/>
        <v>2018_3</v>
      </c>
      <c r="R285" s="3">
        <f t="shared" si="70"/>
        <v>157711.951667691</v>
      </c>
      <c r="S285" s="3">
        <f t="shared" si="71"/>
        <v>162153.06419598739</v>
      </c>
      <c r="T285" s="163">
        <f t="shared" si="64"/>
        <v>174083.35</v>
      </c>
      <c r="U285" s="91">
        <f t="shared" si="66"/>
        <v>171595.52656107899</v>
      </c>
      <c r="V285" s="91">
        <f t="shared" si="68"/>
        <v>249264.50623186823</v>
      </c>
      <c r="W285" s="91">
        <f t="shared" si="72"/>
        <v>211360.81095078154</v>
      </c>
    </row>
    <row r="286" spans="14:23" x14ac:dyDescent="0.2">
      <c r="N286" s="3">
        <f t="shared" si="61"/>
        <v>2018</v>
      </c>
      <c r="O286" s="3" t="str">
        <f t="shared" si="67"/>
        <v>Q2</v>
      </c>
      <c r="P286" s="3">
        <f t="shared" si="67"/>
        <v>4</v>
      </c>
      <c r="Q286" s="3" t="str">
        <f t="shared" si="69"/>
        <v>2018_4</v>
      </c>
      <c r="R286" s="3">
        <f t="shared" si="70"/>
        <v>158704.378115581</v>
      </c>
      <c r="S286" s="3">
        <f t="shared" si="71"/>
        <v>163079.71310314271</v>
      </c>
      <c r="T286" s="163">
        <f t="shared" si="64"/>
        <v>174841.47700000001</v>
      </c>
      <c r="U286" s="91">
        <f t="shared" si="66"/>
        <v>172542.073357257</v>
      </c>
      <c r="V286" s="91">
        <f t="shared" si="68"/>
        <v>249651.54512343308</v>
      </c>
      <c r="W286" s="91">
        <f t="shared" si="72"/>
        <v>211903.2903964213</v>
      </c>
    </row>
    <row r="287" spans="14:23" x14ac:dyDescent="0.2">
      <c r="N287" s="3">
        <f t="shared" si="61"/>
        <v>2018</v>
      </c>
      <c r="O287" s="3" t="str">
        <f t="shared" si="67"/>
        <v>Q2</v>
      </c>
      <c r="P287" s="3">
        <f t="shared" si="67"/>
        <v>5</v>
      </c>
      <c r="Q287" s="3" t="str">
        <f t="shared" si="69"/>
        <v>2018_5</v>
      </c>
      <c r="R287" s="3">
        <f t="shared" si="70"/>
        <v>158704.378115581</v>
      </c>
      <c r="S287" s="3">
        <f t="shared" si="71"/>
        <v>163079.71310314271</v>
      </c>
      <c r="T287" s="163">
        <f t="shared" si="64"/>
        <v>174841.47700000001</v>
      </c>
      <c r="U287" s="91">
        <f t="shared" si="66"/>
        <v>172542.073357257</v>
      </c>
      <c r="V287" s="91">
        <f t="shared" si="68"/>
        <v>249651.54512343308</v>
      </c>
      <c r="W287" s="91">
        <f t="shared" si="72"/>
        <v>211903.2903964213</v>
      </c>
    </row>
    <row r="288" spans="14:23" x14ac:dyDescent="0.2">
      <c r="N288" s="3">
        <f t="shared" ref="N288:N351" si="73">N276+1</f>
        <v>2018</v>
      </c>
      <c r="O288" s="3" t="str">
        <f t="shared" ref="O288:P303" si="74">O276</f>
        <v>Q2</v>
      </c>
      <c r="P288" s="3">
        <f t="shared" si="74"/>
        <v>6</v>
      </c>
      <c r="Q288" s="3" t="str">
        <f t="shared" si="69"/>
        <v>2018_6</v>
      </c>
      <c r="R288" s="3">
        <f t="shared" si="70"/>
        <v>158704.378115581</v>
      </c>
      <c r="S288" s="3">
        <f t="shared" si="71"/>
        <v>163079.71310314271</v>
      </c>
      <c r="T288" s="163">
        <f t="shared" si="64"/>
        <v>174841.47700000001</v>
      </c>
      <c r="U288" s="91">
        <f t="shared" si="66"/>
        <v>172542.073357257</v>
      </c>
      <c r="V288" s="91">
        <f t="shared" si="68"/>
        <v>249651.54512343308</v>
      </c>
      <c r="W288" s="91">
        <f t="shared" si="72"/>
        <v>211903.2903964213</v>
      </c>
    </row>
    <row r="289" spans="14:23" x14ac:dyDescent="0.2">
      <c r="N289" s="3">
        <f t="shared" si="73"/>
        <v>2018</v>
      </c>
      <c r="O289" s="3" t="str">
        <f t="shared" si="74"/>
        <v>Q3</v>
      </c>
      <c r="P289" s="3">
        <f t="shared" si="74"/>
        <v>7</v>
      </c>
      <c r="Q289" s="3" t="str">
        <f t="shared" si="69"/>
        <v>2018_7</v>
      </c>
      <c r="R289" s="3">
        <f t="shared" si="70"/>
        <v>159706.96569164499</v>
      </c>
      <c r="S289" s="3">
        <f t="shared" si="71"/>
        <v>164026.089118456</v>
      </c>
      <c r="T289" s="163">
        <f t="shared" si="64"/>
        <v>175656.07399999999</v>
      </c>
      <c r="U289" s="91">
        <f t="shared" si="66"/>
        <v>173443.041182371</v>
      </c>
      <c r="V289" s="91">
        <f t="shared" si="68"/>
        <v>249847.04790899457</v>
      </c>
      <c r="W289" s="91">
        <f t="shared" si="72"/>
        <v>212484.95916851764</v>
      </c>
    </row>
    <row r="290" spans="14:23" x14ac:dyDescent="0.2">
      <c r="N290" s="3">
        <f t="shared" si="73"/>
        <v>2018</v>
      </c>
      <c r="O290" s="3" t="str">
        <f t="shared" si="74"/>
        <v>Q3</v>
      </c>
      <c r="P290" s="3">
        <f t="shared" si="74"/>
        <v>8</v>
      </c>
      <c r="Q290" s="3" t="str">
        <f t="shared" si="69"/>
        <v>2018_8</v>
      </c>
      <c r="R290" s="3">
        <f t="shared" si="70"/>
        <v>159706.96569164499</v>
      </c>
      <c r="S290" s="3">
        <f t="shared" si="71"/>
        <v>164026.089118456</v>
      </c>
      <c r="T290" s="163">
        <f t="shared" si="64"/>
        <v>175656.07399999999</v>
      </c>
      <c r="U290" s="91">
        <f t="shared" si="66"/>
        <v>173443.041182371</v>
      </c>
      <c r="V290" s="91">
        <f t="shared" si="68"/>
        <v>249847.04790899457</v>
      </c>
      <c r="W290" s="91">
        <f t="shared" si="72"/>
        <v>212484.95916851764</v>
      </c>
    </row>
    <row r="291" spans="14:23" x14ac:dyDescent="0.2">
      <c r="N291" s="3">
        <f t="shared" si="73"/>
        <v>2018</v>
      </c>
      <c r="O291" s="3" t="str">
        <f t="shared" si="74"/>
        <v>Q3</v>
      </c>
      <c r="P291" s="3">
        <f t="shared" si="74"/>
        <v>9</v>
      </c>
      <c r="Q291" s="3" t="str">
        <f t="shared" si="69"/>
        <v>2018_9</v>
      </c>
      <c r="R291" s="3">
        <f t="shared" si="70"/>
        <v>159706.96569164499</v>
      </c>
      <c r="S291" s="3">
        <f t="shared" si="71"/>
        <v>164026.089118456</v>
      </c>
      <c r="T291" s="163">
        <f t="shared" si="64"/>
        <v>175656.07399999999</v>
      </c>
      <c r="U291" s="91">
        <f t="shared" si="66"/>
        <v>173443.041182371</v>
      </c>
      <c r="V291" s="91">
        <f t="shared" si="68"/>
        <v>249847.04790899457</v>
      </c>
      <c r="W291" s="91">
        <f t="shared" si="72"/>
        <v>212484.95916851764</v>
      </c>
    </row>
    <row r="292" spans="14:23" x14ac:dyDescent="0.2">
      <c r="N292" s="3">
        <f t="shared" si="73"/>
        <v>2018</v>
      </c>
      <c r="O292" s="3" t="str">
        <f t="shared" si="74"/>
        <v>Q4</v>
      </c>
      <c r="P292" s="3">
        <f t="shared" si="74"/>
        <v>10</v>
      </c>
      <c r="Q292" s="3" t="str">
        <f t="shared" si="69"/>
        <v>2018_10</v>
      </c>
      <c r="R292" s="3">
        <f t="shared" si="70"/>
        <v>160596.695972494</v>
      </c>
      <c r="S292" s="3">
        <f t="shared" si="71"/>
        <v>164875.82407066075</v>
      </c>
      <c r="T292" s="163">
        <f t="shared" si="64"/>
        <v>176480.533</v>
      </c>
      <c r="U292" s="91">
        <f t="shared" si="66"/>
        <v>174313.84382347699</v>
      </c>
      <c r="V292" s="91">
        <f t="shared" si="68"/>
        <v>249920.80123629532</v>
      </c>
      <c r="W292" s="91">
        <f t="shared" si="72"/>
        <v>212989.4060521221</v>
      </c>
    </row>
    <row r="293" spans="14:23" x14ac:dyDescent="0.2">
      <c r="N293" s="3">
        <f t="shared" si="73"/>
        <v>2018</v>
      </c>
      <c r="O293" s="3" t="str">
        <f t="shared" si="74"/>
        <v>Q4</v>
      </c>
      <c r="P293" s="3">
        <f t="shared" si="74"/>
        <v>11</v>
      </c>
      <c r="Q293" s="3" t="str">
        <f t="shared" si="69"/>
        <v>2018_11</v>
      </c>
      <c r="R293" s="3">
        <f t="shared" si="70"/>
        <v>160596.695972494</v>
      </c>
      <c r="S293" s="3">
        <f t="shared" si="71"/>
        <v>164875.82407066075</v>
      </c>
      <c r="T293" s="163">
        <f t="shared" si="64"/>
        <v>176480.533</v>
      </c>
      <c r="U293" s="91">
        <f t="shared" si="66"/>
        <v>174313.84382347699</v>
      </c>
      <c r="V293" s="91">
        <f t="shared" si="68"/>
        <v>249920.80123629532</v>
      </c>
      <c r="W293" s="91">
        <f t="shared" si="72"/>
        <v>212989.4060521221</v>
      </c>
    </row>
    <row r="294" spans="14:23" x14ac:dyDescent="0.2">
      <c r="N294" s="3">
        <f t="shared" si="73"/>
        <v>2018</v>
      </c>
      <c r="O294" s="3" t="str">
        <f t="shared" si="74"/>
        <v>Q4</v>
      </c>
      <c r="P294" s="3">
        <f t="shared" si="74"/>
        <v>12</v>
      </c>
      <c r="Q294" s="3" t="str">
        <f t="shared" si="69"/>
        <v>2018_12</v>
      </c>
      <c r="R294" s="3">
        <f t="shared" si="70"/>
        <v>160596.695972494</v>
      </c>
      <c r="S294" s="3">
        <f t="shared" si="71"/>
        <v>164875.82407066075</v>
      </c>
      <c r="T294" s="163">
        <f t="shared" si="64"/>
        <v>176480.533</v>
      </c>
      <c r="U294" s="91">
        <f t="shared" si="66"/>
        <v>174313.84382347699</v>
      </c>
      <c r="V294" s="91">
        <f t="shared" si="68"/>
        <v>249920.80123629532</v>
      </c>
      <c r="W294" s="91">
        <f t="shared" si="72"/>
        <v>212989.4060521221</v>
      </c>
    </row>
    <row r="295" spans="14:23" x14ac:dyDescent="0.2">
      <c r="N295" s="3">
        <f t="shared" si="73"/>
        <v>2019</v>
      </c>
      <c r="O295" s="3" t="str">
        <f t="shared" si="74"/>
        <v>Q1</v>
      </c>
      <c r="P295" s="3">
        <f t="shared" si="74"/>
        <v>1</v>
      </c>
      <c r="Q295" s="3" t="str">
        <f t="shared" si="69"/>
        <v>2019_1</v>
      </c>
      <c r="R295" s="3">
        <f t="shared" si="70"/>
        <v>161529.81167975601</v>
      </c>
      <c r="S295" s="3">
        <f t="shared" si="71"/>
        <v>165871.49882349384</v>
      </c>
      <c r="T295" s="163">
        <f t="shared" si="64"/>
        <v>177243.052</v>
      </c>
      <c r="U295" s="91">
        <f t="shared" si="66"/>
        <v>175299.46100481099</v>
      </c>
      <c r="V295" s="91">
        <f t="shared" si="68"/>
        <v>249621.24020543211</v>
      </c>
      <c r="W295" s="91">
        <f t="shared" si="72"/>
        <v>213559.05938920504</v>
      </c>
    </row>
    <row r="296" spans="14:23" x14ac:dyDescent="0.2">
      <c r="N296" s="3">
        <f t="shared" si="73"/>
        <v>2019</v>
      </c>
      <c r="O296" s="3" t="str">
        <f t="shared" si="74"/>
        <v>Q1</v>
      </c>
      <c r="P296" s="3">
        <f t="shared" si="74"/>
        <v>2</v>
      </c>
      <c r="Q296" s="3" t="str">
        <f t="shared" si="69"/>
        <v>2019_2</v>
      </c>
      <c r="R296" s="3">
        <f t="shared" si="70"/>
        <v>161529.81167975601</v>
      </c>
      <c r="S296" s="3">
        <f t="shared" si="71"/>
        <v>165871.49882349384</v>
      </c>
      <c r="T296" s="163">
        <f t="shared" si="64"/>
        <v>177243.052</v>
      </c>
      <c r="U296" s="91">
        <f t="shared" si="66"/>
        <v>175299.46100481099</v>
      </c>
      <c r="V296" s="91">
        <f t="shared" si="68"/>
        <v>249621.24020543211</v>
      </c>
      <c r="W296" s="91">
        <f t="shared" si="72"/>
        <v>213559.05938920504</v>
      </c>
    </row>
    <row r="297" spans="14:23" x14ac:dyDescent="0.2">
      <c r="N297" s="3">
        <f t="shared" si="73"/>
        <v>2019</v>
      </c>
      <c r="O297" s="3" t="str">
        <f t="shared" si="74"/>
        <v>Q1</v>
      </c>
      <c r="P297" s="3">
        <f t="shared" si="74"/>
        <v>3</v>
      </c>
      <c r="Q297" s="3" t="str">
        <f t="shared" si="69"/>
        <v>2019_3</v>
      </c>
      <c r="R297" s="3">
        <f t="shared" si="70"/>
        <v>161529.81167975601</v>
      </c>
      <c r="S297" s="3">
        <f t="shared" si="71"/>
        <v>165871.49882349384</v>
      </c>
      <c r="T297" s="163">
        <f t="shared" si="64"/>
        <v>177243.052</v>
      </c>
      <c r="U297" s="91">
        <f t="shared" si="66"/>
        <v>175299.46100481099</v>
      </c>
      <c r="V297" s="91">
        <f t="shared" si="68"/>
        <v>249621.24020543211</v>
      </c>
      <c r="W297" s="91">
        <f t="shared" si="72"/>
        <v>213559.05938920504</v>
      </c>
    </row>
    <row r="298" spans="14:23" x14ac:dyDescent="0.2">
      <c r="N298" s="3">
        <f t="shared" si="73"/>
        <v>2019</v>
      </c>
      <c r="O298" s="3" t="str">
        <f t="shared" si="74"/>
        <v>Q2</v>
      </c>
      <c r="P298" s="3">
        <f t="shared" si="74"/>
        <v>4</v>
      </c>
      <c r="Q298" s="3" t="str">
        <f t="shared" si="69"/>
        <v>2019_4</v>
      </c>
      <c r="R298" s="3">
        <f t="shared" si="70"/>
        <v>162450.86262581599</v>
      </c>
      <c r="S298" s="3">
        <f t="shared" si="71"/>
        <v>166735.69267043937</v>
      </c>
      <c r="T298" s="163">
        <f t="shared" si="64"/>
        <v>178011.90900000001</v>
      </c>
      <c r="U298" s="91">
        <f t="shared" si="66"/>
        <v>176244.31840018599</v>
      </c>
      <c r="V298" s="91">
        <f t="shared" si="68"/>
        <v>249788.57204573584</v>
      </c>
      <c r="W298" s="91">
        <f t="shared" si="72"/>
        <v>214057.58289725188</v>
      </c>
    </row>
    <row r="299" spans="14:23" x14ac:dyDescent="0.2">
      <c r="N299" s="3">
        <f t="shared" si="73"/>
        <v>2019</v>
      </c>
      <c r="O299" s="3" t="str">
        <f t="shared" si="74"/>
        <v>Q2</v>
      </c>
      <c r="P299" s="3">
        <f t="shared" si="74"/>
        <v>5</v>
      </c>
      <c r="Q299" s="3" t="str">
        <f t="shared" si="69"/>
        <v>2019_5</v>
      </c>
      <c r="R299" s="3">
        <f t="shared" si="70"/>
        <v>162450.86262581599</v>
      </c>
      <c r="S299" s="3">
        <f t="shared" si="71"/>
        <v>166735.69267043937</v>
      </c>
      <c r="T299" s="163">
        <f t="shared" si="64"/>
        <v>178011.90900000001</v>
      </c>
      <c r="U299" s="91">
        <f t="shared" si="66"/>
        <v>176244.31840018599</v>
      </c>
      <c r="V299" s="91">
        <f t="shared" si="68"/>
        <v>249788.57204573584</v>
      </c>
      <c r="W299" s="91">
        <f t="shared" si="72"/>
        <v>214057.58289725188</v>
      </c>
    </row>
    <row r="300" spans="14:23" x14ac:dyDescent="0.2">
      <c r="N300" s="3">
        <f t="shared" si="73"/>
        <v>2019</v>
      </c>
      <c r="O300" s="3" t="str">
        <f t="shared" si="74"/>
        <v>Q2</v>
      </c>
      <c r="P300" s="3">
        <f t="shared" si="74"/>
        <v>6</v>
      </c>
      <c r="Q300" s="3" t="str">
        <f t="shared" si="69"/>
        <v>2019_6</v>
      </c>
      <c r="R300" s="3">
        <f t="shared" si="70"/>
        <v>162450.86262581599</v>
      </c>
      <c r="S300" s="3">
        <f t="shared" si="71"/>
        <v>166735.69267043937</v>
      </c>
      <c r="T300" s="163">
        <f t="shared" si="64"/>
        <v>178011.90900000001</v>
      </c>
      <c r="U300" s="91">
        <f t="shared" si="66"/>
        <v>176244.31840018599</v>
      </c>
      <c r="V300" s="91">
        <f t="shared" si="68"/>
        <v>249788.57204573584</v>
      </c>
      <c r="W300" s="91">
        <f t="shared" si="72"/>
        <v>214057.58289725188</v>
      </c>
    </row>
    <row r="301" spans="14:23" x14ac:dyDescent="0.2">
      <c r="N301" s="3">
        <f t="shared" si="73"/>
        <v>2019</v>
      </c>
      <c r="O301" s="3" t="str">
        <f t="shared" si="74"/>
        <v>Q3</v>
      </c>
      <c r="P301" s="3">
        <f t="shared" si="74"/>
        <v>7</v>
      </c>
      <c r="Q301" s="3" t="str">
        <f t="shared" si="69"/>
        <v>2019_7</v>
      </c>
      <c r="R301" s="3">
        <f t="shared" si="70"/>
        <v>163351.050854058</v>
      </c>
      <c r="S301" s="3">
        <f t="shared" si="71"/>
        <v>167697.10800627025</v>
      </c>
      <c r="T301" s="163">
        <f t="shared" si="64"/>
        <v>178807.20600000001</v>
      </c>
      <c r="U301" s="91">
        <f t="shared" si="66"/>
        <v>177162.967680715</v>
      </c>
      <c r="V301" s="91">
        <f t="shared" si="68"/>
        <v>250085.55132228072</v>
      </c>
      <c r="W301" s="91">
        <f t="shared" si="72"/>
        <v>214586.36835935485</v>
      </c>
    </row>
    <row r="302" spans="14:23" x14ac:dyDescent="0.2">
      <c r="N302" s="3">
        <f t="shared" si="73"/>
        <v>2019</v>
      </c>
      <c r="O302" s="3" t="str">
        <f t="shared" si="74"/>
        <v>Q3</v>
      </c>
      <c r="P302" s="3">
        <f t="shared" si="74"/>
        <v>8</v>
      </c>
      <c r="Q302" s="3" t="str">
        <f t="shared" si="69"/>
        <v>2019_8</v>
      </c>
      <c r="R302" s="3">
        <f t="shared" si="70"/>
        <v>163351.050854058</v>
      </c>
      <c r="S302" s="3">
        <f t="shared" si="71"/>
        <v>167697.10800627025</v>
      </c>
      <c r="T302" s="163">
        <f t="shared" si="64"/>
        <v>178807.20600000001</v>
      </c>
      <c r="U302" s="91">
        <f t="shared" si="66"/>
        <v>177162.967680715</v>
      </c>
      <c r="V302" s="91">
        <f t="shared" si="68"/>
        <v>250085.55132228072</v>
      </c>
      <c r="W302" s="91">
        <f t="shared" si="72"/>
        <v>214586.36835935485</v>
      </c>
    </row>
    <row r="303" spans="14:23" x14ac:dyDescent="0.2">
      <c r="N303" s="3">
        <f t="shared" si="73"/>
        <v>2019</v>
      </c>
      <c r="O303" s="3" t="str">
        <f t="shared" si="74"/>
        <v>Q3</v>
      </c>
      <c r="P303" s="3">
        <f t="shared" si="74"/>
        <v>9</v>
      </c>
      <c r="Q303" s="3" t="str">
        <f t="shared" si="69"/>
        <v>2019_9</v>
      </c>
      <c r="R303" s="3">
        <f t="shared" si="70"/>
        <v>163351.050854058</v>
      </c>
      <c r="S303" s="3">
        <f t="shared" si="71"/>
        <v>167697.10800627025</v>
      </c>
      <c r="T303" s="163">
        <f t="shared" si="64"/>
        <v>178807.20600000001</v>
      </c>
      <c r="U303" s="91">
        <f t="shared" si="66"/>
        <v>177162.967680715</v>
      </c>
      <c r="V303" s="91">
        <f t="shared" si="68"/>
        <v>250085.55132228072</v>
      </c>
      <c r="W303" s="91">
        <f t="shared" si="72"/>
        <v>214586.36835935485</v>
      </c>
    </row>
    <row r="304" spans="14:23" x14ac:dyDescent="0.2">
      <c r="N304" s="3">
        <f t="shared" si="73"/>
        <v>2019</v>
      </c>
      <c r="O304" s="3" t="str">
        <f t="shared" ref="O304:P319" si="75">O292</f>
        <v>Q4</v>
      </c>
      <c r="P304" s="3">
        <f t="shared" si="75"/>
        <v>10</v>
      </c>
      <c r="Q304" s="3" t="str">
        <f t="shared" si="69"/>
        <v>2019_10</v>
      </c>
      <c r="R304" s="3">
        <f t="shared" si="70"/>
        <v>164244.107043119</v>
      </c>
      <c r="S304" s="3">
        <f t="shared" si="71"/>
        <v>168579.40832387068</v>
      </c>
      <c r="T304" s="163">
        <f t="shared" si="64"/>
        <v>179605.639</v>
      </c>
      <c r="U304" s="91">
        <f t="shared" si="66"/>
        <v>178063.17842149199</v>
      </c>
      <c r="V304" s="91">
        <f t="shared" si="68"/>
        <v>250121.64201170523</v>
      </c>
      <c r="W304" s="91">
        <f t="shared" si="72"/>
        <v>215174.4305700472</v>
      </c>
    </row>
    <row r="305" spans="14:23" x14ac:dyDescent="0.2">
      <c r="N305" s="3">
        <f t="shared" si="73"/>
        <v>2019</v>
      </c>
      <c r="O305" s="3" t="str">
        <f t="shared" si="75"/>
        <v>Q4</v>
      </c>
      <c r="P305" s="3">
        <f t="shared" si="75"/>
        <v>11</v>
      </c>
      <c r="Q305" s="3" t="str">
        <f t="shared" si="69"/>
        <v>2019_11</v>
      </c>
      <c r="R305" s="3">
        <f t="shared" si="70"/>
        <v>164244.107043119</v>
      </c>
      <c r="S305" s="3">
        <f t="shared" si="71"/>
        <v>168579.40832387068</v>
      </c>
      <c r="T305" s="163">
        <f t="shared" si="64"/>
        <v>179605.639</v>
      </c>
      <c r="U305" s="91">
        <f t="shared" si="66"/>
        <v>178063.17842149199</v>
      </c>
      <c r="V305" s="91">
        <f t="shared" si="68"/>
        <v>250121.64201170523</v>
      </c>
      <c r="W305" s="91">
        <f t="shared" si="72"/>
        <v>215174.4305700472</v>
      </c>
    </row>
    <row r="306" spans="14:23" x14ac:dyDescent="0.2">
      <c r="N306" s="3">
        <f t="shared" si="73"/>
        <v>2019</v>
      </c>
      <c r="O306" s="3" t="str">
        <f t="shared" si="75"/>
        <v>Q4</v>
      </c>
      <c r="P306" s="3">
        <f t="shared" si="75"/>
        <v>12</v>
      </c>
      <c r="Q306" s="3" t="str">
        <f t="shared" si="69"/>
        <v>2019_12</v>
      </c>
      <c r="R306" s="3">
        <f t="shared" si="70"/>
        <v>164244.107043119</v>
      </c>
      <c r="S306" s="3">
        <f t="shared" si="71"/>
        <v>168579.40832387068</v>
      </c>
      <c r="T306" s="163">
        <f t="shared" si="64"/>
        <v>179605.639</v>
      </c>
      <c r="U306" s="91">
        <f t="shared" si="66"/>
        <v>178063.17842149199</v>
      </c>
      <c r="V306" s="91">
        <f t="shared" si="68"/>
        <v>250121.64201170523</v>
      </c>
      <c r="W306" s="91">
        <f t="shared" si="72"/>
        <v>215174.4305700472</v>
      </c>
    </row>
    <row r="307" spans="14:23" x14ac:dyDescent="0.2">
      <c r="N307" s="3">
        <f t="shared" si="73"/>
        <v>2020</v>
      </c>
      <c r="O307" s="3" t="str">
        <f t="shared" si="75"/>
        <v>Q1</v>
      </c>
      <c r="P307" s="3">
        <f t="shared" si="75"/>
        <v>1</v>
      </c>
      <c r="Q307" s="3" t="str">
        <f t="shared" si="69"/>
        <v>2020_1</v>
      </c>
      <c r="R307" s="3">
        <f t="shared" si="70"/>
        <v>165179.50045283799</v>
      </c>
      <c r="S307" s="3">
        <f t="shared" si="71"/>
        <v>169583.75861214733</v>
      </c>
      <c r="T307" s="163">
        <f t="shared" si="64"/>
        <v>180402.818</v>
      </c>
      <c r="U307" s="91">
        <f t="shared" si="66"/>
        <v>179196.86299359601</v>
      </c>
      <c r="V307" s="91">
        <f t="shared" si="68"/>
        <v>250712.2854395145</v>
      </c>
      <c r="W307" s="91">
        <f t="shared" si="72"/>
        <v>215671.29367868407</v>
      </c>
    </row>
    <row r="308" spans="14:23" x14ac:dyDescent="0.2">
      <c r="N308" s="3">
        <f t="shared" si="73"/>
        <v>2020</v>
      </c>
      <c r="O308" s="3" t="str">
        <f t="shared" si="75"/>
        <v>Q1</v>
      </c>
      <c r="P308" s="3">
        <f t="shared" si="75"/>
        <v>2</v>
      </c>
      <c r="Q308" s="3" t="str">
        <f t="shared" si="69"/>
        <v>2020_2</v>
      </c>
      <c r="R308" s="3">
        <f t="shared" si="70"/>
        <v>165179.50045283799</v>
      </c>
      <c r="S308" s="3">
        <f t="shared" si="71"/>
        <v>169583.75861214733</v>
      </c>
      <c r="T308" s="163">
        <f t="shared" si="64"/>
        <v>180402.818</v>
      </c>
      <c r="U308" s="91">
        <f t="shared" si="66"/>
        <v>179196.86299359601</v>
      </c>
      <c r="V308" s="91">
        <f t="shared" si="68"/>
        <v>250712.2854395145</v>
      </c>
      <c r="W308" s="91">
        <f t="shared" si="72"/>
        <v>215671.29367868407</v>
      </c>
    </row>
    <row r="309" spans="14:23" x14ac:dyDescent="0.2">
      <c r="N309" s="3">
        <f t="shared" si="73"/>
        <v>2020</v>
      </c>
      <c r="O309" s="3" t="str">
        <f t="shared" si="75"/>
        <v>Q1</v>
      </c>
      <c r="P309" s="3">
        <f t="shared" si="75"/>
        <v>3</v>
      </c>
      <c r="Q309" s="3" t="str">
        <f t="shared" si="69"/>
        <v>2020_3</v>
      </c>
      <c r="R309" s="3">
        <f t="shared" si="70"/>
        <v>165179.50045283799</v>
      </c>
      <c r="S309" s="3">
        <f t="shared" si="71"/>
        <v>169583.75861214733</v>
      </c>
      <c r="T309" s="163">
        <f t="shared" si="64"/>
        <v>180402.818</v>
      </c>
      <c r="U309" s="91">
        <f t="shared" si="66"/>
        <v>179196.86299359601</v>
      </c>
      <c r="V309" s="91">
        <f t="shared" si="68"/>
        <v>250712.2854395145</v>
      </c>
      <c r="W309" s="91">
        <f t="shared" si="72"/>
        <v>215671.29367868407</v>
      </c>
    </row>
    <row r="310" spans="14:23" x14ac:dyDescent="0.2">
      <c r="N310" s="3">
        <f t="shared" si="73"/>
        <v>2020</v>
      </c>
      <c r="O310" s="3" t="str">
        <f t="shared" si="75"/>
        <v>Q2</v>
      </c>
      <c r="P310" s="3">
        <f t="shared" si="75"/>
        <v>4</v>
      </c>
      <c r="Q310" s="3" t="str">
        <f t="shared" si="69"/>
        <v>2020_4</v>
      </c>
      <c r="R310" s="3">
        <f t="shared" si="70"/>
        <v>166100.65247921101</v>
      </c>
      <c r="S310" s="3">
        <f t="shared" si="71"/>
        <v>170441.86009542714</v>
      </c>
      <c r="T310" s="163">
        <f t="shared" si="64"/>
        <v>181370.48300000001</v>
      </c>
      <c r="U310" s="91">
        <f t="shared" si="66"/>
        <v>180110.593807467</v>
      </c>
      <c r="V310" s="91">
        <f t="shared" si="68"/>
        <v>251097.77782905582</v>
      </c>
      <c r="W310" s="91">
        <f t="shared" si="72"/>
        <v>216188.58576084065</v>
      </c>
    </row>
    <row r="311" spans="14:23" x14ac:dyDescent="0.2">
      <c r="N311" s="3">
        <f t="shared" si="73"/>
        <v>2020</v>
      </c>
      <c r="O311" s="3" t="str">
        <f t="shared" si="75"/>
        <v>Q2</v>
      </c>
      <c r="P311" s="3">
        <f t="shared" si="75"/>
        <v>5</v>
      </c>
      <c r="Q311" s="3" t="str">
        <f t="shared" si="69"/>
        <v>2020_5</v>
      </c>
      <c r="R311" s="3">
        <f t="shared" si="70"/>
        <v>166100.65247921101</v>
      </c>
      <c r="S311" s="3">
        <f t="shared" si="71"/>
        <v>170441.86009542714</v>
      </c>
      <c r="T311" s="163">
        <f t="shared" si="64"/>
        <v>181370.48300000001</v>
      </c>
      <c r="U311" s="91">
        <f t="shared" si="66"/>
        <v>180110.593807467</v>
      </c>
      <c r="V311" s="91">
        <f t="shared" si="68"/>
        <v>251097.77782905582</v>
      </c>
      <c r="W311" s="91">
        <f t="shared" si="72"/>
        <v>216188.58576084065</v>
      </c>
    </row>
    <row r="312" spans="14:23" x14ac:dyDescent="0.2">
      <c r="N312" s="3">
        <f t="shared" si="73"/>
        <v>2020</v>
      </c>
      <c r="O312" s="3" t="str">
        <f t="shared" si="75"/>
        <v>Q2</v>
      </c>
      <c r="P312" s="3">
        <f t="shared" si="75"/>
        <v>6</v>
      </c>
      <c r="Q312" s="3" t="str">
        <f t="shared" si="69"/>
        <v>2020_6</v>
      </c>
      <c r="R312" s="3">
        <f t="shared" si="70"/>
        <v>166100.65247921101</v>
      </c>
      <c r="S312" s="3">
        <f t="shared" si="71"/>
        <v>170441.86009542714</v>
      </c>
      <c r="T312" s="163">
        <f t="shared" ref="T312:T375" si="76">VLOOKUP($N312&amp;"_"&amp;$O312,$C$19:$I$206,MATCH(T$14,$C$14:$I$14,0),0)</f>
        <v>181370.48300000001</v>
      </c>
      <c r="U312" s="91">
        <f t="shared" si="66"/>
        <v>180110.593807467</v>
      </c>
      <c r="V312" s="91">
        <f t="shared" si="68"/>
        <v>251097.77782905582</v>
      </c>
      <c r="W312" s="91">
        <f t="shared" si="72"/>
        <v>216188.58576084065</v>
      </c>
    </row>
    <row r="313" spans="14:23" x14ac:dyDescent="0.2">
      <c r="N313" s="3">
        <f t="shared" si="73"/>
        <v>2020</v>
      </c>
      <c r="O313" s="3" t="str">
        <f t="shared" si="75"/>
        <v>Q3</v>
      </c>
      <c r="P313" s="3">
        <f t="shared" si="75"/>
        <v>7</v>
      </c>
      <c r="Q313" s="3" t="str">
        <f t="shared" si="69"/>
        <v>2020_7</v>
      </c>
      <c r="R313" s="3">
        <f t="shared" si="70"/>
        <v>166975.34980574201</v>
      </c>
      <c r="S313" s="3">
        <f t="shared" si="71"/>
        <v>171370.31673241284</v>
      </c>
      <c r="T313" s="163">
        <f t="shared" si="76"/>
        <v>182150.141</v>
      </c>
      <c r="U313" s="91">
        <f t="shared" si="66"/>
        <v>181002.08908539699</v>
      </c>
      <c r="V313" s="91">
        <f t="shared" si="68"/>
        <v>251287.44583562104</v>
      </c>
      <c r="W313" s="91">
        <f t="shared" si="72"/>
        <v>216702.48367437659</v>
      </c>
    </row>
    <row r="314" spans="14:23" x14ac:dyDescent="0.2">
      <c r="N314" s="3">
        <f t="shared" si="73"/>
        <v>2020</v>
      </c>
      <c r="O314" s="3" t="str">
        <f t="shared" si="75"/>
        <v>Q3</v>
      </c>
      <c r="P314" s="3">
        <f t="shared" si="75"/>
        <v>8</v>
      </c>
      <c r="Q314" s="3" t="str">
        <f t="shared" si="69"/>
        <v>2020_8</v>
      </c>
      <c r="R314" s="3">
        <f t="shared" si="70"/>
        <v>166975.34980574201</v>
      </c>
      <c r="S314" s="3">
        <f t="shared" si="71"/>
        <v>171370.31673241284</v>
      </c>
      <c r="T314" s="163">
        <f t="shared" si="76"/>
        <v>182150.141</v>
      </c>
      <c r="U314" s="91">
        <f t="shared" si="66"/>
        <v>181002.08908539699</v>
      </c>
      <c r="V314" s="91">
        <f t="shared" si="68"/>
        <v>251287.44583562104</v>
      </c>
      <c r="W314" s="91">
        <f t="shared" si="72"/>
        <v>216702.48367437659</v>
      </c>
    </row>
    <row r="315" spans="14:23" x14ac:dyDescent="0.2">
      <c r="N315" s="3">
        <f t="shared" si="73"/>
        <v>2020</v>
      </c>
      <c r="O315" s="3" t="str">
        <f t="shared" si="75"/>
        <v>Q3</v>
      </c>
      <c r="P315" s="3">
        <f t="shared" si="75"/>
        <v>9</v>
      </c>
      <c r="Q315" s="3" t="str">
        <f t="shared" si="69"/>
        <v>2020_9</v>
      </c>
      <c r="R315" s="3">
        <f t="shared" si="70"/>
        <v>166975.34980574201</v>
      </c>
      <c r="S315" s="3">
        <f t="shared" si="71"/>
        <v>171370.31673241284</v>
      </c>
      <c r="T315" s="163">
        <f t="shared" si="76"/>
        <v>182150.141</v>
      </c>
      <c r="U315" s="91">
        <f t="shared" si="66"/>
        <v>181002.08908539699</v>
      </c>
      <c r="V315" s="91">
        <f t="shared" si="68"/>
        <v>251287.44583562104</v>
      </c>
      <c r="W315" s="91">
        <f t="shared" si="72"/>
        <v>216702.48367437659</v>
      </c>
    </row>
    <row r="316" spans="14:23" x14ac:dyDescent="0.2">
      <c r="N316" s="3">
        <f t="shared" si="73"/>
        <v>2020</v>
      </c>
      <c r="O316" s="3" t="str">
        <f t="shared" si="75"/>
        <v>Q4</v>
      </c>
      <c r="P316" s="3">
        <f t="shared" si="75"/>
        <v>10</v>
      </c>
      <c r="Q316" s="3" t="str">
        <f t="shared" si="69"/>
        <v>2020_10</v>
      </c>
      <c r="R316" s="3">
        <f t="shared" si="70"/>
        <v>167822.023307956</v>
      </c>
      <c r="S316" s="3">
        <f t="shared" si="71"/>
        <v>172180.69569900414</v>
      </c>
      <c r="T316" s="163">
        <f t="shared" si="76"/>
        <v>182985.69</v>
      </c>
      <c r="U316" s="91">
        <f t="shared" si="66"/>
        <v>181936.626664201</v>
      </c>
      <c r="V316" s="91">
        <f t="shared" si="68"/>
        <v>251439.67025903374</v>
      </c>
      <c r="W316" s="91">
        <f t="shared" si="72"/>
        <v>217215.8009719227</v>
      </c>
    </row>
    <row r="317" spans="14:23" x14ac:dyDescent="0.2">
      <c r="N317" s="3">
        <f t="shared" si="73"/>
        <v>2020</v>
      </c>
      <c r="O317" s="3" t="str">
        <f t="shared" si="75"/>
        <v>Q4</v>
      </c>
      <c r="P317" s="3">
        <f t="shared" si="75"/>
        <v>11</v>
      </c>
      <c r="Q317" s="3" t="str">
        <f t="shared" si="69"/>
        <v>2020_11</v>
      </c>
      <c r="R317" s="3">
        <f t="shared" si="70"/>
        <v>167822.023307956</v>
      </c>
      <c r="S317" s="3">
        <f t="shared" si="71"/>
        <v>172180.69569900414</v>
      </c>
      <c r="T317" s="163">
        <f t="shared" si="76"/>
        <v>182985.69</v>
      </c>
      <c r="U317" s="91">
        <f t="shared" si="66"/>
        <v>181936.626664201</v>
      </c>
      <c r="V317" s="91">
        <f t="shared" si="68"/>
        <v>251439.67025903374</v>
      </c>
      <c r="W317" s="91">
        <f t="shared" si="72"/>
        <v>217215.8009719227</v>
      </c>
    </row>
    <row r="318" spans="14:23" x14ac:dyDescent="0.2">
      <c r="N318" s="3">
        <f t="shared" si="73"/>
        <v>2020</v>
      </c>
      <c r="O318" s="3" t="str">
        <f t="shared" si="75"/>
        <v>Q4</v>
      </c>
      <c r="P318" s="3">
        <f t="shared" si="75"/>
        <v>12</v>
      </c>
      <c r="Q318" s="3" t="str">
        <f t="shared" si="69"/>
        <v>2020_12</v>
      </c>
      <c r="R318" s="3">
        <f t="shared" si="70"/>
        <v>167822.023307956</v>
      </c>
      <c r="S318" s="3">
        <f t="shared" si="71"/>
        <v>172180.69569900414</v>
      </c>
      <c r="T318" s="163">
        <f t="shared" si="76"/>
        <v>182985.69</v>
      </c>
      <c r="U318" s="91">
        <f t="shared" si="66"/>
        <v>181936.626664201</v>
      </c>
      <c r="V318" s="91">
        <f t="shared" si="68"/>
        <v>251439.67025903374</v>
      </c>
      <c r="W318" s="91">
        <f t="shared" si="72"/>
        <v>217215.8009719227</v>
      </c>
    </row>
    <row r="319" spans="14:23" x14ac:dyDescent="0.2">
      <c r="N319" s="3">
        <f t="shared" si="73"/>
        <v>2021</v>
      </c>
      <c r="O319" s="3" t="str">
        <f t="shared" si="75"/>
        <v>Q1</v>
      </c>
      <c r="P319" s="3">
        <f t="shared" si="75"/>
        <v>1</v>
      </c>
      <c r="Q319" s="3" t="str">
        <f t="shared" si="69"/>
        <v>2021_1</v>
      </c>
      <c r="R319" s="3">
        <f t="shared" si="70"/>
        <v>168709.59592133501</v>
      </c>
      <c r="S319" s="3">
        <f t="shared" si="71"/>
        <v>173124.09458874838</v>
      </c>
      <c r="T319" s="163">
        <f t="shared" si="76"/>
        <v>183923.367</v>
      </c>
      <c r="U319" s="91">
        <f t="shared" si="66"/>
        <v>182936.12847723099</v>
      </c>
      <c r="V319" s="91">
        <f t="shared" si="68"/>
        <v>251812.07212811802</v>
      </c>
      <c r="W319" s="91">
        <f t="shared" si="72"/>
        <v>217759.28250962307</v>
      </c>
    </row>
    <row r="320" spans="14:23" x14ac:dyDescent="0.2">
      <c r="N320" s="3">
        <f t="shared" si="73"/>
        <v>2021</v>
      </c>
      <c r="O320" s="3" t="str">
        <f t="shared" ref="O320:P335" si="77">O308</f>
        <v>Q1</v>
      </c>
      <c r="P320" s="3">
        <f t="shared" si="77"/>
        <v>2</v>
      </c>
      <c r="Q320" s="3" t="str">
        <f t="shared" si="69"/>
        <v>2021_2</v>
      </c>
      <c r="R320" s="3">
        <f t="shared" si="70"/>
        <v>168709.59592133501</v>
      </c>
      <c r="S320" s="3">
        <f t="shared" si="71"/>
        <v>173124.09458874838</v>
      </c>
      <c r="T320" s="163">
        <f t="shared" si="76"/>
        <v>183923.367</v>
      </c>
      <c r="U320" s="91">
        <f t="shared" si="66"/>
        <v>182936.12847723099</v>
      </c>
      <c r="V320" s="91">
        <f t="shared" si="68"/>
        <v>251812.07212811802</v>
      </c>
      <c r="W320" s="91">
        <f t="shared" si="72"/>
        <v>217759.28250962307</v>
      </c>
    </row>
    <row r="321" spans="14:23" x14ac:dyDescent="0.2">
      <c r="N321" s="3">
        <f t="shared" si="73"/>
        <v>2021</v>
      </c>
      <c r="O321" s="3" t="str">
        <f t="shared" si="77"/>
        <v>Q1</v>
      </c>
      <c r="P321" s="3">
        <f t="shared" si="77"/>
        <v>3</v>
      </c>
      <c r="Q321" s="3" t="str">
        <f t="shared" si="69"/>
        <v>2021_3</v>
      </c>
      <c r="R321" s="3">
        <f t="shared" si="70"/>
        <v>168709.59592133501</v>
      </c>
      <c r="S321" s="3">
        <f t="shared" si="71"/>
        <v>173124.09458874838</v>
      </c>
      <c r="T321" s="163">
        <f t="shared" si="76"/>
        <v>183923.367</v>
      </c>
      <c r="U321" s="91">
        <f t="shared" si="66"/>
        <v>182936.12847723099</v>
      </c>
      <c r="V321" s="91">
        <f t="shared" si="68"/>
        <v>251812.07212811802</v>
      </c>
      <c r="W321" s="91">
        <f t="shared" si="72"/>
        <v>217759.28250962307</v>
      </c>
    </row>
    <row r="322" spans="14:23" x14ac:dyDescent="0.2">
      <c r="N322" s="3">
        <f t="shared" si="73"/>
        <v>2021</v>
      </c>
      <c r="O322" s="3" t="str">
        <f t="shared" si="77"/>
        <v>Q2</v>
      </c>
      <c r="P322" s="3">
        <f t="shared" si="77"/>
        <v>4</v>
      </c>
      <c r="Q322" s="3" t="str">
        <f t="shared" si="69"/>
        <v>2021_4</v>
      </c>
      <c r="R322" s="3">
        <f t="shared" si="70"/>
        <v>169609.38351574901</v>
      </c>
      <c r="S322" s="3">
        <f t="shared" si="71"/>
        <v>173947.89147042544</v>
      </c>
      <c r="T322" s="163">
        <f t="shared" si="76"/>
        <v>184786.552</v>
      </c>
      <c r="U322" s="91">
        <f t="shared" si="66"/>
        <v>183891.305666442</v>
      </c>
      <c r="V322" s="91">
        <f t="shared" si="68"/>
        <v>252197.19767563592</v>
      </c>
      <c r="W322" s="91">
        <f t="shared" si="72"/>
        <v>218277.90432019916</v>
      </c>
    </row>
    <row r="323" spans="14:23" x14ac:dyDescent="0.2">
      <c r="N323" s="3">
        <f t="shared" si="73"/>
        <v>2021</v>
      </c>
      <c r="O323" s="3" t="str">
        <f t="shared" si="77"/>
        <v>Q2</v>
      </c>
      <c r="P323" s="3">
        <f t="shared" si="77"/>
        <v>5</v>
      </c>
      <c r="Q323" s="3" t="str">
        <f t="shared" si="69"/>
        <v>2021_5</v>
      </c>
      <c r="R323" s="3">
        <f t="shared" si="70"/>
        <v>169609.38351574901</v>
      </c>
      <c r="S323" s="3">
        <f t="shared" si="71"/>
        <v>173947.89147042544</v>
      </c>
      <c r="T323" s="163">
        <f t="shared" si="76"/>
        <v>184786.552</v>
      </c>
      <c r="U323" s="91">
        <f t="shared" si="66"/>
        <v>183891.305666442</v>
      </c>
      <c r="V323" s="91">
        <f t="shared" si="68"/>
        <v>252197.19767563592</v>
      </c>
      <c r="W323" s="91">
        <f t="shared" si="72"/>
        <v>218277.90432019916</v>
      </c>
    </row>
    <row r="324" spans="14:23" x14ac:dyDescent="0.2">
      <c r="N324" s="3">
        <f t="shared" si="73"/>
        <v>2021</v>
      </c>
      <c r="O324" s="3" t="str">
        <f t="shared" si="77"/>
        <v>Q2</v>
      </c>
      <c r="P324" s="3">
        <f t="shared" si="77"/>
        <v>6</v>
      </c>
      <c r="Q324" s="3" t="str">
        <f t="shared" si="69"/>
        <v>2021_6</v>
      </c>
      <c r="R324" s="3">
        <f t="shared" si="70"/>
        <v>169609.38351574901</v>
      </c>
      <c r="S324" s="3">
        <f t="shared" si="71"/>
        <v>173947.89147042544</v>
      </c>
      <c r="T324" s="163">
        <f t="shared" si="76"/>
        <v>184786.552</v>
      </c>
      <c r="U324" s="91">
        <f t="shared" ref="U324:U387" si="78">VLOOKUP($N324&amp;"_"&amp;$O324,$C$19:$I$206,6,0)</f>
        <v>183891.305666442</v>
      </c>
      <c r="V324" s="91">
        <f t="shared" si="68"/>
        <v>252197.19767563592</v>
      </c>
      <c r="W324" s="91">
        <f t="shared" si="72"/>
        <v>218277.90432019916</v>
      </c>
    </row>
    <row r="325" spans="14:23" x14ac:dyDescent="0.2">
      <c r="N325" s="3">
        <f t="shared" si="73"/>
        <v>2021</v>
      </c>
      <c r="O325" s="3" t="str">
        <f t="shared" si="77"/>
        <v>Q3</v>
      </c>
      <c r="P325" s="3">
        <f t="shared" si="77"/>
        <v>7</v>
      </c>
      <c r="Q325" s="3" t="str">
        <f t="shared" si="69"/>
        <v>2021_7</v>
      </c>
      <c r="R325" s="3">
        <f t="shared" si="70"/>
        <v>170524.44756790201</v>
      </c>
      <c r="S325" s="3">
        <f t="shared" si="71"/>
        <v>174929.37619140995</v>
      </c>
      <c r="T325" s="163">
        <f t="shared" si="76"/>
        <v>185625.03099999999</v>
      </c>
      <c r="U325" s="91">
        <f t="shared" si="78"/>
        <v>184746.00901465901</v>
      </c>
      <c r="V325" s="91">
        <f t="shared" si="68"/>
        <v>252860.68865556861</v>
      </c>
      <c r="W325" s="91">
        <f t="shared" si="72"/>
        <v>218837.91068931608</v>
      </c>
    </row>
    <row r="326" spans="14:23" x14ac:dyDescent="0.2">
      <c r="N326" s="3">
        <f t="shared" si="73"/>
        <v>2021</v>
      </c>
      <c r="O326" s="3" t="str">
        <f t="shared" si="77"/>
        <v>Q3</v>
      </c>
      <c r="P326" s="3">
        <f t="shared" si="77"/>
        <v>8</v>
      </c>
      <c r="Q326" s="3" t="str">
        <f t="shared" si="69"/>
        <v>2021_8</v>
      </c>
      <c r="R326" s="3">
        <f t="shared" si="70"/>
        <v>170524.44756790201</v>
      </c>
      <c r="S326" s="3">
        <f t="shared" si="71"/>
        <v>174929.37619140995</v>
      </c>
      <c r="T326" s="163">
        <f t="shared" si="76"/>
        <v>185625.03099999999</v>
      </c>
      <c r="U326" s="91">
        <f t="shared" si="78"/>
        <v>184746.00901465901</v>
      </c>
      <c r="V326" s="91">
        <f t="shared" si="68"/>
        <v>252860.68865556861</v>
      </c>
      <c r="W326" s="91">
        <f t="shared" si="72"/>
        <v>218837.91068931608</v>
      </c>
    </row>
    <row r="327" spans="14:23" x14ac:dyDescent="0.2">
      <c r="N327" s="3">
        <f t="shared" si="73"/>
        <v>2021</v>
      </c>
      <c r="O327" s="3" t="str">
        <f t="shared" si="77"/>
        <v>Q3</v>
      </c>
      <c r="P327" s="3">
        <f t="shared" si="77"/>
        <v>9</v>
      </c>
      <c r="Q327" s="3" t="str">
        <f t="shared" si="69"/>
        <v>2021_9</v>
      </c>
      <c r="R327" s="3">
        <f t="shared" si="70"/>
        <v>170524.44756790201</v>
      </c>
      <c r="S327" s="3">
        <f t="shared" si="71"/>
        <v>174929.37619140995</v>
      </c>
      <c r="T327" s="163">
        <f t="shared" si="76"/>
        <v>185625.03099999999</v>
      </c>
      <c r="U327" s="91">
        <f t="shared" si="78"/>
        <v>184746.00901465901</v>
      </c>
      <c r="V327" s="91">
        <f t="shared" si="68"/>
        <v>252860.68865556861</v>
      </c>
      <c r="W327" s="91">
        <f t="shared" si="72"/>
        <v>218837.91068931608</v>
      </c>
    </row>
    <row r="328" spans="14:23" x14ac:dyDescent="0.2">
      <c r="N328" s="3">
        <f t="shared" si="73"/>
        <v>2021</v>
      </c>
      <c r="O328" s="3" t="str">
        <f t="shared" si="77"/>
        <v>Q4</v>
      </c>
      <c r="P328" s="3">
        <f t="shared" si="77"/>
        <v>10</v>
      </c>
      <c r="Q328" s="3" t="str">
        <f t="shared" si="69"/>
        <v>2021_10</v>
      </c>
      <c r="R328" s="3">
        <f t="shared" si="70"/>
        <v>171420.88054769399</v>
      </c>
      <c r="S328" s="3">
        <f t="shared" si="71"/>
        <v>175803.57629365876</v>
      </c>
      <c r="T328" s="163">
        <f t="shared" si="76"/>
        <v>186435.139</v>
      </c>
      <c r="U328" s="91">
        <f t="shared" si="78"/>
        <v>185723.05779779499</v>
      </c>
      <c r="V328" s="91">
        <f t="shared" si="68"/>
        <v>253119.50189561461</v>
      </c>
      <c r="W328" s="91">
        <f t="shared" si="72"/>
        <v>219507.18690071144</v>
      </c>
    </row>
    <row r="329" spans="14:23" x14ac:dyDescent="0.2">
      <c r="N329" s="3">
        <f t="shared" si="73"/>
        <v>2021</v>
      </c>
      <c r="O329" s="3" t="str">
        <f t="shared" si="77"/>
        <v>Q4</v>
      </c>
      <c r="P329" s="3">
        <f t="shared" si="77"/>
        <v>11</v>
      </c>
      <c r="Q329" s="3" t="str">
        <f t="shared" si="69"/>
        <v>2021_11</v>
      </c>
      <c r="R329" s="3">
        <f t="shared" si="70"/>
        <v>171420.88054769399</v>
      </c>
      <c r="S329" s="3">
        <f t="shared" si="71"/>
        <v>175803.57629365876</v>
      </c>
      <c r="T329" s="163">
        <f t="shared" si="76"/>
        <v>186435.139</v>
      </c>
      <c r="U329" s="91">
        <f t="shared" si="78"/>
        <v>185723.05779779499</v>
      </c>
      <c r="V329" s="91">
        <f t="shared" si="68"/>
        <v>253119.50189561461</v>
      </c>
      <c r="W329" s="91">
        <f t="shared" si="72"/>
        <v>219507.18690071144</v>
      </c>
    </row>
    <row r="330" spans="14:23" x14ac:dyDescent="0.2">
      <c r="N330" s="3">
        <f t="shared" si="73"/>
        <v>2021</v>
      </c>
      <c r="O330" s="3" t="str">
        <f t="shared" si="77"/>
        <v>Q4</v>
      </c>
      <c r="P330" s="3">
        <f t="shared" si="77"/>
        <v>12</v>
      </c>
      <c r="Q330" s="3" t="str">
        <f t="shared" si="69"/>
        <v>2021_12</v>
      </c>
      <c r="R330" s="3">
        <f t="shared" si="70"/>
        <v>171420.88054769399</v>
      </c>
      <c r="S330" s="3">
        <f t="shared" si="71"/>
        <v>175803.57629365876</v>
      </c>
      <c r="T330" s="163">
        <f t="shared" si="76"/>
        <v>186435.139</v>
      </c>
      <c r="U330" s="91">
        <f t="shared" si="78"/>
        <v>185723.05779779499</v>
      </c>
      <c r="V330" s="91">
        <f t="shared" si="68"/>
        <v>253119.50189561461</v>
      </c>
      <c r="W330" s="91">
        <f t="shared" si="72"/>
        <v>219507.18690071144</v>
      </c>
    </row>
    <row r="331" spans="14:23" x14ac:dyDescent="0.2">
      <c r="N331" s="3">
        <f t="shared" si="73"/>
        <v>2022</v>
      </c>
      <c r="O331" s="3" t="str">
        <f t="shared" si="77"/>
        <v>Q1</v>
      </c>
      <c r="P331" s="3">
        <f t="shared" si="77"/>
        <v>1</v>
      </c>
      <c r="Q331" s="3" t="str">
        <f t="shared" si="69"/>
        <v>2022_1</v>
      </c>
      <c r="R331" s="3">
        <f t="shared" si="70"/>
        <v>172337.52575961701</v>
      </c>
      <c r="S331" s="3">
        <f t="shared" si="71"/>
        <v>176793.03321998892</v>
      </c>
      <c r="T331" s="163">
        <f t="shared" si="76"/>
        <v>187321.18299999999</v>
      </c>
      <c r="U331" s="91">
        <f t="shared" si="78"/>
        <v>186760.725517463</v>
      </c>
      <c r="V331" s="91">
        <f t="shared" si="68"/>
        <v>253614.06047790367</v>
      </c>
      <c r="W331" s="91">
        <f t="shared" si="72"/>
        <v>219898.08736842169</v>
      </c>
    </row>
    <row r="332" spans="14:23" x14ac:dyDescent="0.2">
      <c r="N332" s="3">
        <f t="shared" si="73"/>
        <v>2022</v>
      </c>
      <c r="O332" s="3" t="str">
        <f t="shared" si="77"/>
        <v>Q1</v>
      </c>
      <c r="P332" s="3">
        <f t="shared" si="77"/>
        <v>2</v>
      </c>
      <c r="Q332" s="3" t="str">
        <f t="shared" si="69"/>
        <v>2022_2</v>
      </c>
      <c r="R332" s="3">
        <f t="shared" si="70"/>
        <v>172337.52575961701</v>
      </c>
      <c r="S332" s="3">
        <f t="shared" si="71"/>
        <v>176793.03321998892</v>
      </c>
      <c r="T332" s="163">
        <f t="shared" si="76"/>
        <v>187321.18299999999</v>
      </c>
      <c r="U332" s="91">
        <f t="shared" si="78"/>
        <v>186760.725517463</v>
      </c>
      <c r="V332" s="91">
        <f t="shared" si="68"/>
        <v>253614.06047790367</v>
      </c>
      <c r="W332" s="91">
        <f t="shared" si="72"/>
        <v>219898.08736842169</v>
      </c>
    </row>
    <row r="333" spans="14:23" x14ac:dyDescent="0.2">
      <c r="N333" s="3">
        <f t="shared" si="73"/>
        <v>2022</v>
      </c>
      <c r="O333" s="3" t="str">
        <f t="shared" si="77"/>
        <v>Q1</v>
      </c>
      <c r="P333" s="3">
        <f t="shared" si="77"/>
        <v>3</v>
      </c>
      <c r="Q333" s="3" t="str">
        <f t="shared" si="69"/>
        <v>2022_3</v>
      </c>
      <c r="R333" s="3">
        <f t="shared" si="70"/>
        <v>172337.52575961701</v>
      </c>
      <c r="S333" s="3">
        <f t="shared" si="71"/>
        <v>176793.03321998892</v>
      </c>
      <c r="T333" s="163">
        <f t="shared" si="76"/>
        <v>187321.18299999999</v>
      </c>
      <c r="U333" s="91">
        <f t="shared" si="78"/>
        <v>186760.725517463</v>
      </c>
      <c r="V333" s="91">
        <f t="shared" si="68"/>
        <v>253614.06047790367</v>
      </c>
      <c r="W333" s="91">
        <f t="shared" si="72"/>
        <v>219898.08736842169</v>
      </c>
    </row>
    <row r="334" spans="14:23" x14ac:dyDescent="0.2">
      <c r="N334" s="3">
        <f t="shared" si="73"/>
        <v>2022</v>
      </c>
      <c r="O334" s="3" t="str">
        <f t="shared" si="77"/>
        <v>Q2</v>
      </c>
      <c r="P334" s="3">
        <f t="shared" si="77"/>
        <v>4</v>
      </c>
      <c r="Q334" s="3" t="str">
        <f t="shared" si="69"/>
        <v>2022_4</v>
      </c>
      <c r="R334" s="3">
        <f t="shared" si="70"/>
        <v>173275.603048366</v>
      </c>
      <c r="S334" s="3">
        <f t="shared" si="71"/>
        <v>177674.09622693816</v>
      </c>
      <c r="T334" s="163">
        <f t="shared" si="76"/>
        <v>188174.54399999999</v>
      </c>
      <c r="U334" s="91">
        <f t="shared" si="78"/>
        <v>187841.758206272</v>
      </c>
      <c r="V334" s="91">
        <f t="shared" si="68"/>
        <v>254033.90839541139</v>
      </c>
      <c r="W334" s="91">
        <f t="shared" si="72"/>
        <v>220438.42577913959</v>
      </c>
    </row>
    <row r="335" spans="14:23" x14ac:dyDescent="0.2">
      <c r="N335" s="3">
        <f t="shared" si="73"/>
        <v>2022</v>
      </c>
      <c r="O335" s="3" t="str">
        <f t="shared" si="77"/>
        <v>Q2</v>
      </c>
      <c r="P335" s="3">
        <f t="shared" si="77"/>
        <v>5</v>
      </c>
      <c r="Q335" s="3" t="str">
        <f t="shared" si="69"/>
        <v>2022_5</v>
      </c>
      <c r="R335" s="3">
        <f t="shared" si="70"/>
        <v>173275.603048366</v>
      </c>
      <c r="S335" s="3">
        <f t="shared" si="71"/>
        <v>177674.09622693816</v>
      </c>
      <c r="T335" s="163">
        <f t="shared" si="76"/>
        <v>188174.54399999999</v>
      </c>
      <c r="U335" s="91">
        <f t="shared" si="78"/>
        <v>187841.758206272</v>
      </c>
      <c r="V335" s="91">
        <f t="shared" si="68"/>
        <v>254033.90839541139</v>
      </c>
      <c r="W335" s="91">
        <f t="shared" si="72"/>
        <v>220438.42577913959</v>
      </c>
    </row>
    <row r="336" spans="14:23" x14ac:dyDescent="0.2">
      <c r="N336" s="3">
        <f t="shared" si="73"/>
        <v>2022</v>
      </c>
      <c r="O336" s="3" t="str">
        <f t="shared" ref="O336:P351" si="79">O324</f>
        <v>Q2</v>
      </c>
      <c r="P336" s="3">
        <f t="shared" si="79"/>
        <v>6</v>
      </c>
      <c r="Q336" s="3" t="str">
        <f t="shared" si="69"/>
        <v>2022_6</v>
      </c>
      <c r="R336" s="3">
        <f t="shared" si="70"/>
        <v>173275.603048366</v>
      </c>
      <c r="S336" s="3">
        <f t="shared" si="71"/>
        <v>177674.09622693816</v>
      </c>
      <c r="T336" s="163">
        <f t="shared" si="76"/>
        <v>188174.54399999999</v>
      </c>
      <c r="U336" s="91">
        <f t="shared" si="78"/>
        <v>187841.758206272</v>
      </c>
      <c r="V336" s="91">
        <f t="shared" ref="V336:V399" si="80">VLOOKUP($N336&amp;"_"&amp;$O336,$C$19:$L$206,8,0)*1000</f>
        <v>254033.90839541139</v>
      </c>
      <c r="W336" s="91">
        <f t="shared" si="72"/>
        <v>220438.42577913959</v>
      </c>
    </row>
    <row r="337" spans="14:23" x14ac:dyDescent="0.2">
      <c r="N337" s="3">
        <f t="shared" si="73"/>
        <v>2022</v>
      </c>
      <c r="O337" s="3" t="str">
        <f t="shared" si="79"/>
        <v>Q3</v>
      </c>
      <c r="P337" s="3">
        <f t="shared" si="79"/>
        <v>7</v>
      </c>
      <c r="Q337" s="3" t="str">
        <f t="shared" si="69"/>
        <v>2022_7</v>
      </c>
      <c r="R337" s="3">
        <f t="shared" si="70"/>
        <v>174215.39310101801</v>
      </c>
      <c r="S337" s="3">
        <f t="shared" si="71"/>
        <v>178669.96696323637</v>
      </c>
      <c r="T337" s="163">
        <f t="shared" si="76"/>
        <v>189041.052</v>
      </c>
      <c r="U337" s="91">
        <f t="shared" si="78"/>
        <v>188873.40456543601</v>
      </c>
      <c r="V337" s="91">
        <f t="shared" si="80"/>
        <v>254310.88954053892</v>
      </c>
      <c r="W337" s="91">
        <f t="shared" si="72"/>
        <v>220934.94081243876</v>
      </c>
    </row>
    <row r="338" spans="14:23" x14ac:dyDescent="0.2">
      <c r="N338" s="3">
        <f t="shared" si="73"/>
        <v>2022</v>
      </c>
      <c r="O338" s="3" t="str">
        <f t="shared" si="79"/>
        <v>Q3</v>
      </c>
      <c r="P338" s="3">
        <f t="shared" si="79"/>
        <v>8</v>
      </c>
      <c r="Q338" s="3" t="str">
        <f t="shared" si="69"/>
        <v>2022_8</v>
      </c>
      <c r="R338" s="3">
        <f t="shared" si="70"/>
        <v>174215.39310101801</v>
      </c>
      <c r="S338" s="3">
        <f t="shared" si="71"/>
        <v>178669.96696323637</v>
      </c>
      <c r="T338" s="163">
        <f t="shared" si="76"/>
        <v>189041.052</v>
      </c>
      <c r="U338" s="91">
        <f t="shared" si="78"/>
        <v>188873.40456543601</v>
      </c>
      <c r="V338" s="91">
        <f t="shared" si="80"/>
        <v>254310.88954053892</v>
      </c>
      <c r="W338" s="91">
        <f t="shared" si="72"/>
        <v>220934.94081243876</v>
      </c>
    </row>
    <row r="339" spans="14:23" x14ac:dyDescent="0.2">
      <c r="N339" s="3">
        <f t="shared" si="73"/>
        <v>2022</v>
      </c>
      <c r="O339" s="3" t="str">
        <f t="shared" si="79"/>
        <v>Q3</v>
      </c>
      <c r="P339" s="3">
        <f t="shared" si="79"/>
        <v>9</v>
      </c>
      <c r="Q339" s="3" t="str">
        <f t="shared" si="69"/>
        <v>2022_9</v>
      </c>
      <c r="R339" s="3">
        <f t="shared" si="70"/>
        <v>174215.39310101801</v>
      </c>
      <c r="S339" s="3">
        <f t="shared" si="71"/>
        <v>178669.96696323637</v>
      </c>
      <c r="T339" s="163">
        <f t="shared" si="76"/>
        <v>189041.052</v>
      </c>
      <c r="U339" s="91">
        <f t="shared" si="78"/>
        <v>188873.40456543601</v>
      </c>
      <c r="V339" s="91">
        <f t="shared" si="80"/>
        <v>254310.88954053892</v>
      </c>
      <c r="W339" s="91">
        <f t="shared" si="72"/>
        <v>220934.94081243876</v>
      </c>
    </row>
    <row r="340" spans="14:23" x14ac:dyDescent="0.2">
      <c r="N340" s="3">
        <f t="shared" si="73"/>
        <v>2022</v>
      </c>
      <c r="O340" s="3" t="str">
        <f t="shared" si="79"/>
        <v>Q4</v>
      </c>
      <c r="P340" s="3">
        <f t="shared" si="79"/>
        <v>10</v>
      </c>
      <c r="Q340" s="3" t="str">
        <f t="shared" ref="Q340:Q403" si="81">N340&amp;"_"&amp;P340</f>
        <v>2022_10</v>
      </c>
      <c r="R340" s="3">
        <f t="shared" ref="R340:R403" si="82">VLOOKUP(N340&amp;"_"&amp;O340,$C$19:$D$190,2,0)</f>
        <v>175120.47178818801</v>
      </c>
      <c r="S340" s="3">
        <f t="shared" ref="S340:S403" si="83">VLOOKUP($N340&amp;"_"&amp;$O340,$C$19:$E$190,3,0)</f>
        <v>179551.26818178632</v>
      </c>
      <c r="T340" s="163">
        <f t="shared" si="76"/>
        <v>189884.995</v>
      </c>
      <c r="U340" s="91">
        <f t="shared" si="78"/>
        <v>190007.963731114</v>
      </c>
      <c r="V340" s="91">
        <f t="shared" si="80"/>
        <v>254625.04795049547</v>
      </c>
      <c r="W340" s="91">
        <f t="shared" si="72"/>
        <v>221567.81089816344</v>
      </c>
    </row>
    <row r="341" spans="14:23" x14ac:dyDescent="0.2">
      <c r="N341" s="3">
        <f t="shared" si="73"/>
        <v>2022</v>
      </c>
      <c r="O341" s="3" t="str">
        <f t="shared" si="79"/>
        <v>Q4</v>
      </c>
      <c r="P341" s="3">
        <f t="shared" si="79"/>
        <v>11</v>
      </c>
      <c r="Q341" s="3" t="str">
        <f t="shared" si="81"/>
        <v>2022_11</v>
      </c>
      <c r="R341" s="3">
        <f t="shared" si="82"/>
        <v>175120.47178818801</v>
      </c>
      <c r="S341" s="3">
        <f t="shared" si="83"/>
        <v>179551.26818178632</v>
      </c>
      <c r="T341" s="163">
        <f t="shared" si="76"/>
        <v>189884.995</v>
      </c>
      <c r="U341" s="91">
        <f t="shared" si="78"/>
        <v>190007.963731114</v>
      </c>
      <c r="V341" s="91">
        <f t="shared" si="80"/>
        <v>254625.04795049547</v>
      </c>
      <c r="W341" s="91">
        <f t="shared" si="72"/>
        <v>221567.81089816344</v>
      </c>
    </row>
    <row r="342" spans="14:23" x14ac:dyDescent="0.2">
      <c r="N342" s="3">
        <f t="shared" si="73"/>
        <v>2022</v>
      </c>
      <c r="O342" s="3" t="str">
        <f t="shared" si="79"/>
        <v>Q4</v>
      </c>
      <c r="P342" s="3">
        <f t="shared" si="79"/>
        <v>12</v>
      </c>
      <c r="Q342" s="3" t="str">
        <f t="shared" si="81"/>
        <v>2022_12</v>
      </c>
      <c r="R342" s="3">
        <f t="shared" si="82"/>
        <v>175120.47178818801</v>
      </c>
      <c r="S342" s="3">
        <f t="shared" si="83"/>
        <v>179551.26818178632</v>
      </c>
      <c r="T342" s="163">
        <f t="shared" si="76"/>
        <v>189884.995</v>
      </c>
      <c r="U342" s="91">
        <f t="shared" si="78"/>
        <v>190007.963731114</v>
      </c>
      <c r="V342" s="91">
        <f t="shared" si="80"/>
        <v>254625.04795049547</v>
      </c>
      <c r="W342" s="91">
        <f t="shared" si="72"/>
        <v>221567.81089816344</v>
      </c>
    </row>
    <row r="343" spans="14:23" x14ac:dyDescent="0.2">
      <c r="N343" s="3">
        <f t="shared" si="73"/>
        <v>2023</v>
      </c>
      <c r="O343" s="3" t="str">
        <f t="shared" si="79"/>
        <v>Q1</v>
      </c>
      <c r="P343" s="3">
        <f t="shared" si="79"/>
        <v>1</v>
      </c>
      <c r="Q343" s="3" t="str">
        <f t="shared" si="81"/>
        <v>2023_1</v>
      </c>
      <c r="R343" s="3">
        <f t="shared" si="82"/>
        <v>176035.32961362001</v>
      </c>
      <c r="S343" s="3">
        <f t="shared" si="83"/>
        <v>180531.7281832406</v>
      </c>
      <c r="T343" s="163">
        <f t="shared" si="76"/>
        <v>190830.671</v>
      </c>
      <c r="U343" s="91">
        <f t="shared" si="78"/>
        <v>191072.83133594599</v>
      </c>
      <c r="V343" s="91">
        <f t="shared" si="80"/>
        <v>254866.96186863078</v>
      </c>
      <c r="W343" s="91">
        <f t="shared" si="72"/>
        <v>222177.19255296927</v>
      </c>
    </row>
    <row r="344" spans="14:23" x14ac:dyDescent="0.2">
      <c r="N344" s="3">
        <f t="shared" si="73"/>
        <v>2023</v>
      </c>
      <c r="O344" s="3" t="str">
        <f t="shared" si="79"/>
        <v>Q1</v>
      </c>
      <c r="P344" s="3">
        <f t="shared" si="79"/>
        <v>2</v>
      </c>
      <c r="Q344" s="3" t="str">
        <f t="shared" si="81"/>
        <v>2023_2</v>
      </c>
      <c r="R344" s="3">
        <f t="shared" si="82"/>
        <v>176035.32961362001</v>
      </c>
      <c r="S344" s="3">
        <f t="shared" si="83"/>
        <v>180531.7281832406</v>
      </c>
      <c r="T344" s="163">
        <f t="shared" si="76"/>
        <v>190830.671</v>
      </c>
      <c r="U344" s="91">
        <f t="shared" si="78"/>
        <v>191072.83133594599</v>
      </c>
      <c r="V344" s="91">
        <f t="shared" si="80"/>
        <v>254866.96186863078</v>
      </c>
      <c r="W344" s="91">
        <f t="shared" si="72"/>
        <v>222177.19255296927</v>
      </c>
    </row>
    <row r="345" spans="14:23" x14ac:dyDescent="0.2">
      <c r="N345" s="3">
        <f t="shared" si="73"/>
        <v>2023</v>
      </c>
      <c r="O345" s="3" t="str">
        <f t="shared" si="79"/>
        <v>Q1</v>
      </c>
      <c r="P345" s="3">
        <f t="shared" si="79"/>
        <v>3</v>
      </c>
      <c r="Q345" s="3" t="str">
        <f t="shared" si="81"/>
        <v>2023_3</v>
      </c>
      <c r="R345" s="3">
        <f t="shared" si="82"/>
        <v>176035.32961362001</v>
      </c>
      <c r="S345" s="3">
        <f t="shared" si="83"/>
        <v>180531.7281832406</v>
      </c>
      <c r="T345" s="163">
        <f t="shared" si="76"/>
        <v>190830.671</v>
      </c>
      <c r="U345" s="91">
        <f t="shared" si="78"/>
        <v>191072.83133594599</v>
      </c>
      <c r="V345" s="91">
        <f t="shared" si="80"/>
        <v>254866.96186863078</v>
      </c>
      <c r="W345" s="91">
        <f t="shared" ref="W345:W408" si="84">VLOOKUP($N345&amp;"_"&amp;$O345,$C$19:$L$206,10,0)*1000</f>
        <v>222177.19255296927</v>
      </c>
    </row>
    <row r="346" spans="14:23" x14ac:dyDescent="0.2">
      <c r="N346" s="3">
        <f t="shared" si="73"/>
        <v>2023</v>
      </c>
      <c r="O346" s="3" t="str">
        <f t="shared" si="79"/>
        <v>Q2</v>
      </c>
      <c r="P346" s="3">
        <f t="shared" si="79"/>
        <v>4</v>
      </c>
      <c r="Q346" s="3" t="str">
        <f t="shared" si="81"/>
        <v>2023_4</v>
      </c>
      <c r="R346" s="3">
        <f t="shared" si="82"/>
        <v>176964.13954827099</v>
      </c>
      <c r="S346" s="3">
        <f t="shared" si="83"/>
        <v>181393.70215342936</v>
      </c>
      <c r="T346" s="163">
        <f t="shared" si="76"/>
        <v>191743.53200000001</v>
      </c>
      <c r="U346" s="91">
        <f t="shared" si="78"/>
        <v>192125.44726867901</v>
      </c>
      <c r="V346" s="91">
        <f t="shared" si="80"/>
        <v>255267.1481015727</v>
      </c>
      <c r="W346" s="91">
        <f t="shared" si="84"/>
        <v>222719.94757646744</v>
      </c>
    </row>
    <row r="347" spans="14:23" x14ac:dyDescent="0.2">
      <c r="N347" s="3">
        <f t="shared" si="73"/>
        <v>2023</v>
      </c>
      <c r="O347" s="3" t="str">
        <f t="shared" si="79"/>
        <v>Q2</v>
      </c>
      <c r="P347" s="3">
        <f t="shared" si="79"/>
        <v>5</v>
      </c>
      <c r="Q347" s="3" t="str">
        <f t="shared" si="81"/>
        <v>2023_5</v>
      </c>
      <c r="R347" s="3">
        <f t="shared" si="82"/>
        <v>176964.13954827099</v>
      </c>
      <c r="S347" s="3">
        <f t="shared" si="83"/>
        <v>181393.70215342936</v>
      </c>
      <c r="T347" s="163">
        <f t="shared" si="76"/>
        <v>191743.53200000001</v>
      </c>
      <c r="U347" s="91">
        <f t="shared" si="78"/>
        <v>192125.44726867901</v>
      </c>
      <c r="V347" s="91">
        <f t="shared" si="80"/>
        <v>255267.1481015727</v>
      </c>
      <c r="W347" s="91">
        <f t="shared" si="84"/>
        <v>222719.94757646744</v>
      </c>
    </row>
    <row r="348" spans="14:23" x14ac:dyDescent="0.2">
      <c r="N348" s="3">
        <f t="shared" si="73"/>
        <v>2023</v>
      </c>
      <c r="O348" s="3" t="str">
        <f t="shared" si="79"/>
        <v>Q2</v>
      </c>
      <c r="P348" s="3">
        <f t="shared" si="79"/>
        <v>6</v>
      </c>
      <c r="Q348" s="3" t="str">
        <f t="shared" si="81"/>
        <v>2023_6</v>
      </c>
      <c r="R348" s="3">
        <f t="shared" si="82"/>
        <v>176964.13954827099</v>
      </c>
      <c r="S348" s="3">
        <f t="shared" si="83"/>
        <v>181393.70215342936</v>
      </c>
      <c r="T348" s="163">
        <f t="shared" si="76"/>
        <v>191743.53200000001</v>
      </c>
      <c r="U348" s="91">
        <f t="shared" si="78"/>
        <v>192125.44726867901</v>
      </c>
      <c r="V348" s="91">
        <f t="shared" si="80"/>
        <v>255267.1481015727</v>
      </c>
      <c r="W348" s="91">
        <f t="shared" si="84"/>
        <v>222719.94757646744</v>
      </c>
    </row>
    <row r="349" spans="14:23" x14ac:dyDescent="0.2">
      <c r="N349" s="3">
        <f t="shared" si="73"/>
        <v>2023</v>
      </c>
      <c r="O349" s="3" t="str">
        <f t="shared" si="79"/>
        <v>Q3</v>
      </c>
      <c r="P349" s="3">
        <f t="shared" si="79"/>
        <v>7</v>
      </c>
      <c r="Q349" s="3" t="str">
        <f t="shared" si="81"/>
        <v>2023_7</v>
      </c>
      <c r="R349" s="3">
        <f t="shared" si="82"/>
        <v>177911.60346343499</v>
      </c>
      <c r="S349" s="3">
        <f t="shared" si="83"/>
        <v>182403.97140900636</v>
      </c>
      <c r="T349" s="163">
        <f t="shared" si="76"/>
        <v>192768.8</v>
      </c>
      <c r="U349" s="91">
        <f t="shared" si="78"/>
        <v>193041.19560020001</v>
      </c>
      <c r="V349" s="91">
        <f t="shared" si="80"/>
        <v>255477.48194673652</v>
      </c>
      <c r="W349" s="91">
        <f t="shared" si="84"/>
        <v>223287.10210009292</v>
      </c>
    </row>
    <row r="350" spans="14:23" x14ac:dyDescent="0.2">
      <c r="N350" s="3">
        <f t="shared" si="73"/>
        <v>2023</v>
      </c>
      <c r="O350" s="3" t="str">
        <f t="shared" si="79"/>
        <v>Q3</v>
      </c>
      <c r="P350" s="3">
        <f t="shared" si="79"/>
        <v>8</v>
      </c>
      <c r="Q350" s="3" t="str">
        <f t="shared" si="81"/>
        <v>2023_8</v>
      </c>
      <c r="R350" s="3">
        <f t="shared" si="82"/>
        <v>177911.60346343499</v>
      </c>
      <c r="S350" s="3">
        <f t="shared" si="83"/>
        <v>182403.97140900636</v>
      </c>
      <c r="T350" s="163">
        <f t="shared" si="76"/>
        <v>192768.8</v>
      </c>
      <c r="U350" s="91">
        <f t="shared" si="78"/>
        <v>193041.19560020001</v>
      </c>
      <c r="V350" s="91">
        <f t="shared" si="80"/>
        <v>255477.48194673652</v>
      </c>
      <c r="W350" s="91">
        <f t="shared" si="84"/>
        <v>223287.10210009292</v>
      </c>
    </row>
    <row r="351" spans="14:23" x14ac:dyDescent="0.2">
      <c r="N351" s="3">
        <f t="shared" si="73"/>
        <v>2023</v>
      </c>
      <c r="O351" s="3" t="str">
        <f t="shared" si="79"/>
        <v>Q3</v>
      </c>
      <c r="P351" s="3">
        <f t="shared" si="79"/>
        <v>9</v>
      </c>
      <c r="Q351" s="3" t="str">
        <f t="shared" si="81"/>
        <v>2023_9</v>
      </c>
      <c r="R351" s="3">
        <f t="shared" si="82"/>
        <v>177911.60346343499</v>
      </c>
      <c r="S351" s="3">
        <f t="shared" si="83"/>
        <v>182403.97140900636</v>
      </c>
      <c r="T351" s="163">
        <f t="shared" si="76"/>
        <v>192768.8</v>
      </c>
      <c r="U351" s="91">
        <f t="shared" si="78"/>
        <v>193041.19560020001</v>
      </c>
      <c r="V351" s="91">
        <f t="shared" si="80"/>
        <v>255477.48194673652</v>
      </c>
      <c r="W351" s="91">
        <f t="shared" si="84"/>
        <v>223287.10210009292</v>
      </c>
    </row>
    <row r="352" spans="14:23" x14ac:dyDescent="0.2">
      <c r="N352" s="3">
        <f t="shared" ref="N352:N415" si="85">N340+1</f>
        <v>2023</v>
      </c>
      <c r="O352" s="3" t="str">
        <f t="shared" ref="O352:P367" si="86">O340</f>
        <v>Q4</v>
      </c>
      <c r="P352" s="3">
        <f t="shared" si="86"/>
        <v>10</v>
      </c>
      <c r="Q352" s="3" t="str">
        <f t="shared" si="81"/>
        <v>2023_10</v>
      </c>
      <c r="R352" s="3">
        <f t="shared" si="82"/>
        <v>178839.49151854901</v>
      </c>
      <c r="S352" s="3">
        <f t="shared" si="83"/>
        <v>183305.55796845024</v>
      </c>
      <c r="T352" s="163">
        <f t="shared" si="76"/>
        <v>193691.554</v>
      </c>
      <c r="U352" s="91">
        <f t="shared" si="78"/>
        <v>194123.75471649499</v>
      </c>
      <c r="V352" s="91">
        <f t="shared" si="80"/>
        <v>256033.02194337102</v>
      </c>
      <c r="W352" s="91">
        <f t="shared" si="84"/>
        <v>224082.02922394109</v>
      </c>
    </row>
    <row r="353" spans="14:23" x14ac:dyDescent="0.2">
      <c r="N353" s="3">
        <f t="shared" si="85"/>
        <v>2023</v>
      </c>
      <c r="O353" s="3" t="str">
        <f t="shared" si="86"/>
        <v>Q4</v>
      </c>
      <c r="P353" s="3">
        <f t="shared" si="86"/>
        <v>11</v>
      </c>
      <c r="Q353" s="3" t="str">
        <f t="shared" si="81"/>
        <v>2023_11</v>
      </c>
      <c r="R353" s="3">
        <f t="shared" si="82"/>
        <v>178839.49151854901</v>
      </c>
      <c r="S353" s="3">
        <f t="shared" si="83"/>
        <v>183305.55796845024</v>
      </c>
      <c r="T353" s="163">
        <f t="shared" si="76"/>
        <v>193691.554</v>
      </c>
      <c r="U353" s="91">
        <f t="shared" si="78"/>
        <v>194123.75471649499</v>
      </c>
      <c r="V353" s="91">
        <f t="shared" si="80"/>
        <v>256033.02194337102</v>
      </c>
      <c r="W353" s="91">
        <f t="shared" si="84"/>
        <v>224082.02922394109</v>
      </c>
    </row>
    <row r="354" spans="14:23" x14ac:dyDescent="0.2">
      <c r="N354" s="3">
        <f t="shared" si="85"/>
        <v>2023</v>
      </c>
      <c r="O354" s="3" t="str">
        <f t="shared" si="86"/>
        <v>Q4</v>
      </c>
      <c r="P354" s="3">
        <f t="shared" si="86"/>
        <v>12</v>
      </c>
      <c r="Q354" s="3" t="str">
        <f t="shared" si="81"/>
        <v>2023_12</v>
      </c>
      <c r="R354" s="3">
        <f t="shared" si="82"/>
        <v>178839.49151854901</v>
      </c>
      <c r="S354" s="3">
        <f t="shared" si="83"/>
        <v>183305.55796845024</v>
      </c>
      <c r="T354" s="163">
        <f t="shared" si="76"/>
        <v>193691.554</v>
      </c>
      <c r="U354" s="91">
        <f t="shared" si="78"/>
        <v>194123.75471649499</v>
      </c>
      <c r="V354" s="91">
        <f t="shared" si="80"/>
        <v>256033.02194337102</v>
      </c>
      <c r="W354" s="91">
        <f t="shared" si="84"/>
        <v>224082.02922394109</v>
      </c>
    </row>
    <row r="355" spans="14:23" x14ac:dyDescent="0.2">
      <c r="N355" s="3">
        <f t="shared" si="85"/>
        <v>2024</v>
      </c>
      <c r="O355" s="3" t="str">
        <f t="shared" si="86"/>
        <v>Q1</v>
      </c>
      <c r="P355" s="3">
        <f t="shared" si="86"/>
        <v>1</v>
      </c>
      <c r="Q355" s="3" t="str">
        <f t="shared" si="81"/>
        <v>2024_1</v>
      </c>
      <c r="R355" s="3">
        <f t="shared" si="82"/>
        <v>179792.96212303199</v>
      </c>
      <c r="S355" s="3">
        <f t="shared" si="83"/>
        <v>184319.4286812327</v>
      </c>
      <c r="T355" s="163">
        <f t="shared" si="76"/>
        <v>194688.897</v>
      </c>
      <c r="U355" s="91">
        <f t="shared" si="78"/>
        <v>195157.66387701099</v>
      </c>
      <c r="V355" s="91">
        <f t="shared" si="80"/>
        <v>256361.79092379377</v>
      </c>
      <c r="W355" s="91">
        <f t="shared" si="84"/>
        <v>224542.56883511375</v>
      </c>
    </row>
    <row r="356" spans="14:23" x14ac:dyDescent="0.2">
      <c r="N356" s="3">
        <f t="shared" si="85"/>
        <v>2024</v>
      </c>
      <c r="O356" s="3" t="str">
        <f t="shared" si="86"/>
        <v>Q1</v>
      </c>
      <c r="P356" s="3">
        <f t="shared" si="86"/>
        <v>2</v>
      </c>
      <c r="Q356" s="3" t="str">
        <f t="shared" si="81"/>
        <v>2024_2</v>
      </c>
      <c r="R356" s="3">
        <f t="shared" si="82"/>
        <v>179792.96212303199</v>
      </c>
      <c r="S356" s="3">
        <f t="shared" si="83"/>
        <v>184319.4286812327</v>
      </c>
      <c r="T356" s="163">
        <f t="shared" si="76"/>
        <v>194688.897</v>
      </c>
      <c r="U356" s="91">
        <f t="shared" si="78"/>
        <v>195157.66387701099</v>
      </c>
      <c r="V356" s="91">
        <f t="shared" si="80"/>
        <v>256361.79092379377</v>
      </c>
      <c r="W356" s="91">
        <f t="shared" si="84"/>
        <v>224542.56883511375</v>
      </c>
    </row>
    <row r="357" spans="14:23" x14ac:dyDescent="0.2">
      <c r="N357" s="3">
        <f t="shared" si="85"/>
        <v>2024</v>
      </c>
      <c r="O357" s="3" t="str">
        <f t="shared" si="86"/>
        <v>Q1</v>
      </c>
      <c r="P357" s="3">
        <f t="shared" si="86"/>
        <v>3</v>
      </c>
      <c r="Q357" s="3" t="str">
        <f t="shared" si="81"/>
        <v>2024_3</v>
      </c>
      <c r="R357" s="3">
        <f t="shared" si="82"/>
        <v>179792.96212303199</v>
      </c>
      <c r="S357" s="3">
        <f t="shared" si="83"/>
        <v>184319.4286812327</v>
      </c>
      <c r="T357" s="163">
        <f t="shared" si="76"/>
        <v>194688.897</v>
      </c>
      <c r="U357" s="91">
        <f t="shared" si="78"/>
        <v>195157.66387701099</v>
      </c>
      <c r="V357" s="91">
        <f t="shared" si="80"/>
        <v>256361.79092379377</v>
      </c>
      <c r="W357" s="91">
        <f t="shared" si="84"/>
        <v>224542.56883511375</v>
      </c>
    </row>
    <row r="358" spans="14:23" x14ac:dyDescent="0.2">
      <c r="N358" s="3">
        <f t="shared" si="85"/>
        <v>2024</v>
      </c>
      <c r="O358" s="3" t="str">
        <f t="shared" si="86"/>
        <v>Q2</v>
      </c>
      <c r="P358" s="3">
        <f t="shared" si="86"/>
        <v>4</v>
      </c>
      <c r="Q358" s="3" t="str">
        <f t="shared" si="81"/>
        <v>2024_4</v>
      </c>
      <c r="R358" s="3">
        <f t="shared" si="82"/>
        <v>180773.699072644</v>
      </c>
      <c r="S358" s="3">
        <f t="shared" si="83"/>
        <v>185220.73907524146</v>
      </c>
      <c r="T358" s="163">
        <f t="shared" si="76"/>
        <v>195631.98</v>
      </c>
      <c r="U358" s="91">
        <f t="shared" si="78"/>
        <v>196228.92273074199</v>
      </c>
      <c r="V358" s="91">
        <f t="shared" si="80"/>
        <v>256868.39175668888</v>
      </c>
      <c r="W358" s="91">
        <f t="shared" si="84"/>
        <v>225028.91317818212</v>
      </c>
    </row>
    <row r="359" spans="14:23" x14ac:dyDescent="0.2">
      <c r="N359" s="3">
        <f t="shared" si="85"/>
        <v>2024</v>
      </c>
      <c r="O359" s="3" t="str">
        <f t="shared" si="86"/>
        <v>Q2</v>
      </c>
      <c r="P359" s="3">
        <f t="shared" si="86"/>
        <v>5</v>
      </c>
      <c r="Q359" s="3" t="str">
        <f t="shared" si="81"/>
        <v>2024_5</v>
      </c>
      <c r="R359" s="3">
        <f t="shared" si="82"/>
        <v>180773.699072644</v>
      </c>
      <c r="S359" s="3">
        <f t="shared" si="83"/>
        <v>185220.73907524146</v>
      </c>
      <c r="T359" s="163">
        <f t="shared" si="76"/>
        <v>195631.98</v>
      </c>
      <c r="U359" s="91">
        <f t="shared" si="78"/>
        <v>196228.92273074199</v>
      </c>
      <c r="V359" s="91">
        <f t="shared" si="80"/>
        <v>256868.39175668888</v>
      </c>
      <c r="W359" s="91">
        <f t="shared" si="84"/>
        <v>225028.91317818212</v>
      </c>
    </row>
    <row r="360" spans="14:23" x14ac:dyDescent="0.2">
      <c r="N360" s="3">
        <f t="shared" si="85"/>
        <v>2024</v>
      </c>
      <c r="O360" s="3" t="str">
        <f t="shared" si="86"/>
        <v>Q2</v>
      </c>
      <c r="P360" s="3">
        <f t="shared" si="86"/>
        <v>6</v>
      </c>
      <c r="Q360" s="3" t="str">
        <f t="shared" si="81"/>
        <v>2024_6</v>
      </c>
      <c r="R360" s="3">
        <f t="shared" si="82"/>
        <v>180773.699072644</v>
      </c>
      <c r="S360" s="3">
        <f t="shared" si="83"/>
        <v>185220.73907524146</v>
      </c>
      <c r="T360" s="163">
        <f t="shared" si="76"/>
        <v>195631.98</v>
      </c>
      <c r="U360" s="91">
        <f t="shared" si="78"/>
        <v>196228.92273074199</v>
      </c>
      <c r="V360" s="91">
        <f t="shared" si="80"/>
        <v>256868.39175668888</v>
      </c>
      <c r="W360" s="91">
        <f t="shared" si="84"/>
        <v>225028.91317818212</v>
      </c>
    </row>
    <row r="361" spans="14:23" x14ac:dyDescent="0.2">
      <c r="N361" s="3">
        <f t="shared" si="85"/>
        <v>2024</v>
      </c>
      <c r="O361" s="3" t="str">
        <f t="shared" si="86"/>
        <v>Q3</v>
      </c>
      <c r="P361" s="3">
        <f t="shared" si="86"/>
        <v>7</v>
      </c>
      <c r="Q361" s="3" t="str">
        <f t="shared" si="81"/>
        <v>2024_7</v>
      </c>
      <c r="R361" s="3">
        <f t="shared" si="82"/>
        <v>181783.481732824</v>
      </c>
      <c r="S361" s="3">
        <f t="shared" si="83"/>
        <v>186302.99044679134</v>
      </c>
      <c r="T361" s="163">
        <f t="shared" si="76"/>
        <v>196703.90900000001</v>
      </c>
      <c r="U361" s="91">
        <f t="shared" si="78"/>
        <v>197211.275679132</v>
      </c>
      <c r="V361" s="91">
        <f t="shared" si="80"/>
        <v>257083.42349452863</v>
      </c>
      <c r="W361" s="91">
        <f t="shared" si="84"/>
        <v>225512.98870165387</v>
      </c>
    </row>
    <row r="362" spans="14:23" x14ac:dyDescent="0.2">
      <c r="N362" s="3">
        <f t="shared" si="85"/>
        <v>2024</v>
      </c>
      <c r="O362" s="3" t="str">
        <f t="shared" si="86"/>
        <v>Q3</v>
      </c>
      <c r="P362" s="3">
        <f t="shared" si="86"/>
        <v>8</v>
      </c>
      <c r="Q362" s="3" t="str">
        <f t="shared" si="81"/>
        <v>2024_8</v>
      </c>
      <c r="R362" s="3">
        <f t="shared" si="82"/>
        <v>181783.481732824</v>
      </c>
      <c r="S362" s="3">
        <f t="shared" si="83"/>
        <v>186302.99044679134</v>
      </c>
      <c r="T362" s="163">
        <f t="shared" si="76"/>
        <v>196703.90900000001</v>
      </c>
      <c r="U362" s="91">
        <f t="shared" si="78"/>
        <v>197211.275679132</v>
      </c>
      <c r="V362" s="91">
        <f t="shared" si="80"/>
        <v>257083.42349452863</v>
      </c>
      <c r="W362" s="91">
        <f t="shared" si="84"/>
        <v>225512.98870165387</v>
      </c>
    </row>
    <row r="363" spans="14:23" x14ac:dyDescent="0.2">
      <c r="N363" s="3">
        <f t="shared" si="85"/>
        <v>2024</v>
      </c>
      <c r="O363" s="3" t="str">
        <f t="shared" si="86"/>
        <v>Q3</v>
      </c>
      <c r="P363" s="3">
        <f t="shared" si="86"/>
        <v>9</v>
      </c>
      <c r="Q363" s="3" t="str">
        <f t="shared" si="81"/>
        <v>2024_9</v>
      </c>
      <c r="R363" s="3">
        <f t="shared" si="82"/>
        <v>181783.481732824</v>
      </c>
      <c r="S363" s="3">
        <f t="shared" si="83"/>
        <v>186302.99044679134</v>
      </c>
      <c r="T363" s="163">
        <f t="shared" si="76"/>
        <v>196703.90900000001</v>
      </c>
      <c r="U363" s="91">
        <f t="shared" si="78"/>
        <v>197211.275679132</v>
      </c>
      <c r="V363" s="91">
        <f t="shared" si="80"/>
        <v>257083.42349452863</v>
      </c>
      <c r="W363" s="91">
        <f t="shared" si="84"/>
        <v>225512.98870165387</v>
      </c>
    </row>
    <row r="364" spans="14:23" x14ac:dyDescent="0.2">
      <c r="N364" s="3">
        <f t="shared" si="85"/>
        <v>2024</v>
      </c>
      <c r="O364" s="3" t="str">
        <f t="shared" si="86"/>
        <v>Q4</v>
      </c>
      <c r="P364" s="3">
        <f t="shared" si="86"/>
        <v>10</v>
      </c>
      <c r="Q364" s="3" t="str">
        <f t="shared" si="81"/>
        <v>2024_10</v>
      </c>
      <c r="R364" s="3">
        <f t="shared" si="82"/>
        <v>182761.8239283</v>
      </c>
      <c r="S364" s="3">
        <f t="shared" si="83"/>
        <v>187258.9953689877</v>
      </c>
      <c r="T364" s="163">
        <f t="shared" si="76"/>
        <v>197671.80600000001</v>
      </c>
      <c r="U364" s="91">
        <f t="shared" si="78"/>
        <v>198363.29880312199</v>
      </c>
      <c r="V364" s="91">
        <f t="shared" si="80"/>
        <v>257575.13640304405</v>
      </c>
      <c r="W364" s="91">
        <f t="shared" si="84"/>
        <v>225993.02765878211</v>
      </c>
    </row>
    <row r="365" spans="14:23" x14ac:dyDescent="0.2">
      <c r="N365" s="3">
        <f t="shared" si="85"/>
        <v>2024</v>
      </c>
      <c r="O365" s="3" t="str">
        <f t="shared" si="86"/>
        <v>Q4</v>
      </c>
      <c r="P365" s="3">
        <f t="shared" si="86"/>
        <v>11</v>
      </c>
      <c r="Q365" s="3" t="str">
        <f t="shared" si="81"/>
        <v>2024_11</v>
      </c>
      <c r="R365" s="3">
        <f t="shared" si="82"/>
        <v>182761.8239283</v>
      </c>
      <c r="S365" s="3">
        <f t="shared" si="83"/>
        <v>187258.9953689877</v>
      </c>
      <c r="T365" s="163">
        <f t="shared" si="76"/>
        <v>197671.80600000001</v>
      </c>
      <c r="U365" s="91">
        <f t="shared" si="78"/>
        <v>198363.29880312199</v>
      </c>
      <c r="V365" s="91">
        <f t="shared" si="80"/>
        <v>257575.13640304405</v>
      </c>
      <c r="W365" s="91">
        <f t="shared" si="84"/>
        <v>225993.02765878211</v>
      </c>
    </row>
    <row r="366" spans="14:23" x14ac:dyDescent="0.2">
      <c r="N366" s="3">
        <f t="shared" si="85"/>
        <v>2024</v>
      </c>
      <c r="O366" s="3" t="str">
        <f t="shared" si="86"/>
        <v>Q4</v>
      </c>
      <c r="P366" s="3">
        <f t="shared" si="86"/>
        <v>12</v>
      </c>
      <c r="Q366" s="3" t="str">
        <f t="shared" si="81"/>
        <v>2024_12</v>
      </c>
      <c r="R366" s="3">
        <f t="shared" si="82"/>
        <v>182761.8239283</v>
      </c>
      <c r="S366" s="3">
        <f t="shared" si="83"/>
        <v>187258.9953689877</v>
      </c>
      <c r="T366" s="163">
        <f t="shared" si="76"/>
        <v>197671.80600000001</v>
      </c>
      <c r="U366" s="91">
        <f t="shared" si="78"/>
        <v>198363.29880312199</v>
      </c>
      <c r="V366" s="91">
        <f t="shared" si="80"/>
        <v>257575.13640304405</v>
      </c>
      <c r="W366" s="91">
        <f t="shared" si="84"/>
        <v>225993.02765878211</v>
      </c>
    </row>
    <row r="367" spans="14:23" x14ac:dyDescent="0.2">
      <c r="N367" s="3">
        <f t="shared" si="85"/>
        <v>2025</v>
      </c>
      <c r="O367" s="3" t="str">
        <f t="shared" si="86"/>
        <v>Q1</v>
      </c>
      <c r="P367" s="3">
        <f t="shared" si="86"/>
        <v>1</v>
      </c>
      <c r="Q367" s="3" t="str">
        <f t="shared" si="81"/>
        <v>2025_1</v>
      </c>
      <c r="R367" s="3">
        <f t="shared" si="82"/>
        <v>183780.13221128</v>
      </c>
      <c r="S367" s="3">
        <f t="shared" si="83"/>
        <v>188370.98356109977</v>
      </c>
      <c r="T367" s="163">
        <f t="shared" si="76"/>
        <v>198708.42499999999</v>
      </c>
      <c r="U367" s="91">
        <f t="shared" si="78"/>
        <v>199430.040023699</v>
      </c>
      <c r="V367" s="91">
        <f t="shared" si="80"/>
        <v>257960.37250425725</v>
      </c>
      <c r="W367" s="91">
        <f t="shared" si="84"/>
        <v>226665.04855899996</v>
      </c>
    </row>
    <row r="368" spans="14:23" x14ac:dyDescent="0.2">
      <c r="N368" s="3">
        <f t="shared" si="85"/>
        <v>2025</v>
      </c>
      <c r="O368" s="3" t="str">
        <f t="shared" ref="O368:P383" si="87">O356</f>
        <v>Q1</v>
      </c>
      <c r="P368" s="3">
        <f t="shared" si="87"/>
        <v>2</v>
      </c>
      <c r="Q368" s="3" t="str">
        <f t="shared" si="81"/>
        <v>2025_2</v>
      </c>
      <c r="R368" s="3">
        <f t="shared" si="82"/>
        <v>183780.13221128</v>
      </c>
      <c r="S368" s="3">
        <f t="shared" si="83"/>
        <v>188370.98356109977</v>
      </c>
      <c r="T368" s="163">
        <f t="shared" si="76"/>
        <v>198708.42499999999</v>
      </c>
      <c r="U368" s="91">
        <f t="shared" si="78"/>
        <v>199430.040023699</v>
      </c>
      <c r="V368" s="91">
        <f t="shared" si="80"/>
        <v>257960.37250425725</v>
      </c>
      <c r="W368" s="91">
        <f t="shared" si="84"/>
        <v>226665.04855899996</v>
      </c>
    </row>
    <row r="369" spans="14:23" x14ac:dyDescent="0.2">
      <c r="N369" s="3">
        <f t="shared" si="85"/>
        <v>2025</v>
      </c>
      <c r="O369" s="3" t="str">
        <f t="shared" si="87"/>
        <v>Q1</v>
      </c>
      <c r="P369" s="3">
        <f t="shared" si="87"/>
        <v>3</v>
      </c>
      <c r="Q369" s="3" t="str">
        <f t="shared" si="81"/>
        <v>2025_3</v>
      </c>
      <c r="R369" s="3">
        <f t="shared" si="82"/>
        <v>183780.13221128</v>
      </c>
      <c r="S369" s="3">
        <f t="shared" si="83"/>
        <v>188370.98356109977</v>
      </c>
      <c r="T369" s="163">
        <f t="shared" si="76"/>
        <v>198708.42499999999</v>
      </c>
      <c r="U369" s="91">
        <f t="shared" si="78"/>
        <v>199430.040023699</v>
      </c>
      <c r="V369" s="91">
        <f t="shared" si="80"/>
        <v>257960.37250425725</v>
      </c>
      <c r="W369" s="91">
        <f t="shared" si="84"/>
        <v>226665.04855899996</v>
      </c>
    </row>
    <row r="370" spans="14:23" x14ac:dyDescent="0.2">
      <c r="N370" s="3">
        <f t="shared" si="85"/>
        <v>2025</v>
      </c>
      <c r="O370" s="3" t="str">
        <f t="shared" si="87"/>
        <v>Q2</v>
      </c>
      <c r="P370" s="3">
        <f t="shared" si="87"/>
        <v>4</v>
      </c>
      <c r="Q370" s="3" t="str">
        <f t="shared" si="81"/>
        <v>2025_4</v>
      </c>
      <c r="R370" s="3">
        <f t="shared" si="82"/>
        <v>184816.40179236999</v>
      </c>
      <c r="S370" s="3">
        <f t="shared" si="83"/>
        <v>189363.06128312042</v>
      </c>
      <c r="T370" s="163">
        <f t="shared" si="76"/>
        <v>199657.587</v>
      </c>
      <c r="U370" s="91">
        <f t="shared" si="78"/>
        <v>200495.381364681</v>
      </c>
      <c r="V370" s="91">
        <f t="shared" si="80"/>
        <v>258382.22185572959</v>
      </c>
      <c r="W370" s="91">
        <f t="shared" si="84"/>
        <v>227301.39442188022</v>
      </c>
    </row>
    <row r="371" spans="14:23" x14ac:dyDescent="0.2">
      <c r="N371" s="3">
        <f t="shared" si="85"/>
        <v>2025</v>
      </c>
      <c r="O371" s="3" t="str">
        <f t="shared" si="87"/>
        <v>Q2</v>
      </c>
      <c r="P371" s="3">
        <f t="shared" si="87"/>
        <v>5</v>
      </c>
      <c r="Q371" s="3" t="str">
        <f t="shared" si="81"/>
        <v>2025_5</v>
      </c>
      <c r="R371" s="3">
        <f t="shared" si="82"/>
        <v>184816.40179236999</v>
      </c>
      <c r="S371" s="3">
        <f t="shared" si="83"/>
        <v>189363.06128312042</v>
      </c>
      <c r="T371" s="163">
        <f t="shared" si="76"/>
        <v>199657.587</v>
      </c>
      <c r="U371" s="91">
        <f t="shared" si="78"/>
        <v>200495.381364681</v>
      </c>
      <c r="V371" s="91">
        <f t="shared" si="80"/>
        <v>258382.22185572959</v>
      </c>
      <c r="W371" s="91">
        <f t="shared" si="84"/>
        <v>227301.39442188022</v>
      </c>
    </row>
    <row r="372" spans="14:23" x14ac:dyDescent="0.2">
      <c r="N372" s="3">
        <f t="shared" si="85"/>
        <v>2025</v>
      </c>
      <c r="O372" s="3" t="str">
        <f t="shared" si="87"/>
        <v>Q2</v>
      </c>
      <c r="P372" s="3">
        <f t="shared" si="87"/>
        <v>6</v>
      </c>
      <c r="Q372" s="3" t="str">
        <f t="shared" si="81"/>
        <v>2025_6</v>
      </c>
      <c r="R372" s="3">
        <f t="shared" si="82"/>
        <v>184816.40179236999</v>
      </c>
      <c r="S372" s="3">
        <f t="shared" si="83"/>
        <v>189363.06128312042</v>
      </c>
      <c r="T372" s="163">
        <f t="shared" si="76"/>
        <v>199657.587</v>
      </c>
      <c r="U372" s="91">
        <f t="shared" si="78"/>
        <v>200495.381364681</v>
      </c>
      <c r="V372" s="91">
        <f t="shared" si="80"/>
        <v>258382.22185572959</v>
      </c>
      <c r="W372" s="91">
        <f t="shared" si="84"/>
        <v>227301.39442188022</v>
      </c>
    </row>
    <row r="373" spans="14:23" x14ac:dyDescent="0.2">
      <c r="N373" s="3">
        <f t="shared" si="85"/>
        <v>2025</v>
      </c>
      <c r="O373" s="3" t="str">
        <f t="shared" si="87"/>
        <v>Q3</v>
      </c>
      <c r="P373" s="3">
        <f t="shared" si="87"/>
        <v>7</v>
      </c>
      <c r="Q373" s="3" t="str">
        <f t="shared" si="81"/>
        <v>2025_7</v>
      </c>
      <c r="R373" s="3">
        <f t="shared" si="82"/>
        <v>185881.854309063</v>
      </c>
      <c r="S373" s="3">
        <f t="shared" si="83"/>
        <v>190537.91642429613</v>
      </c>
      <c r="T373" s="163">
        <f t="shared" si="76"/>
        <v>200692.717</v>
      </c>
      <c r="U373" s="91">
        <f t="shared" si="78"/>
        <v>201454.76387185999</v>
      </c>
      <c r="V373" s="91">
        <f t="shared" si="80"/>
        <v>258881.68852162431</v>
      </c>
      <c r="W373" s="91">
        <f t="shared" si="84"/>
        <v>227931.71822258487</v>
      </c>
    </row>
    <row r="374" spans="14:23" x14ac:dyDescent="0.2">
      <c r="N374" s="3">
        <f t="shared" si="85"/>
        <v>2025</v>
      </c>
      <c r="O374" s="3" t="str">
        <f t="shared" si="87"/>
        <v>Q3</v>
      </c>
      <c r="P374" s="3">
        <f t="shared" si="87"/>
        <v>8</v>
      </c>
      <c r="Q374" s="3" t="str">
        <f t="shared" si="81"/>
        <v>2025_8</v>
      </c>
      <c r="R374" s="3">
        <f t="shared" si="82"/>
        <v>185881.854309063</v>
      </c>
      <c r="S374" s="3">
        <f t="shared" si="83"/>
        <v>190537.91642429613</v>
      </c>
      <c r="T374" s="163">
        <f t="shared" si="76"/>
        <v>200692.717</v>
      </c>
      <c r="U374" s="91">
        <f t="shared" si="78"/>
        <v>201454.76387185999</v>
      </c>
      <c r="V374" s="91">
        <f t="shared" si="80"/>
        <v>258881.68852162431</v>
      </c>
      <c r="W374" s="91">
        <f t="shared" si="84"/>
        <v>227931.71822258487</v>
      </c>
    </row>
    <row r="375" spans="14:23" x14ac:dyDescent="0.2">
      <c r="N375" s="3">
        <f t="shared" si="85"/>
        <v>2025</v>
      </c>
      <c r="O375" s="3" t="str">
        <f t="shared" si="87"/>
        <v>Q3</v>
      </c>
      <c r="P375" s="3">
        <f t="shared" si="87"/>
        <v>9</v>
      </c>
      <c r="Q375" s="3" t="str">
        <f t="shared" si="81"/>
        <v>2025_9</v>
      </c>
      <c r="R375" s="3">
        <f t="shared" si="82"/>
        <v>185881.854309063</v>
      </c>
      <c r="S375" s="3">
        <f t="shared" si="83"/>
        <v>190537.91642429613</v>
      </c>
      <c r="T375" s="163">
        <f t="shared" si="76"/>
        <v>200692.717</v>
      </c>
      <c r="U375" s="91">
        <f t="shared" si="78"/>
        <v>201454.76387185999</v>
      </c>
      <c r="V375" s="91">
        <f t="shared" si="80"/>
        <v>258881.68852162431</v>
      </c>
      <c r="W375" s="91">
        <f t="shared" si="84"/>
        <v>227931.71822258487</v>
      </c>
    </row>
    <row r="376" spans="14:23" x14ac:dyDescent="0.2">
      <c r="N376" s="3">
        <f t="shared" si="85"/>
        <v>2025</v>
      </c>
      <c r="O376" s="3" t="str">
        <f t="shared" si="87"/>
        <v>Q4</v>
      </c>
      <c r="P376" s="3">
        <f t="shared" si="87"/>
        <v>10</v>
      </c>
      <c r="Q376" s="3" t="str">
        <f t="shared" si="81"/>
        <v>2025_10</v>
      </c>
      <c r="R376" s="3">
        <f t="shared" si="82"/>
        <v>186903.36865506001</v>
      </c>
      <c r="S376" s="3">
        <f t="shared" si="83"/>
        <v>191563.98565022196</v>
      </c>
      <c r="T376" s="163">
        <f t="shared" ref="T376:T439" si="88">VLOOKUP($N376&amp;"_"&amp;$O376,$C$19:$I$206,MATCH(T$14,$C$14:$I$14,0),0)</f>
        <v>201629.427</v>
      </c>
      <c r="U376" s="91">
        <f t="shared" si="78"/>
        <v>202562.09315257301</v>
      </c>
      <c r="V376" s="91">
        <f t="shared" si="80"/>
        <v>259482.80481996073</v>
      </c>
      <c r="W376" s="91">
        <f t="shared" si="84"/>
        <v>228639.72307282663</v>
      </c>
    </row>
    <row r="377" spans="14:23" x14ac:dyDescent="0.2">
      <c r="N377" s="3">
        <f t="shared" si="85"/>
        <v>2025</v>
      </c>
      <c r="O377" s="3" t="str">
        <f t="shared" si="87"/>
        <v>Q4</v>
      </c>
      <c r="P377" s="3">
        <f t="shared" si="87"/>
        <v>11</v>
      </c>
      <c r="Q377" s="3" t="str">
        <f t="shared" si="81"/>
        <v>2025_11</v>
      </c>
      <c r="R377" s="3">
        <f t="shared" si="82"/>
        <v>186903.36865506001</v>
      </c>
      <c r="S377" s="3">
        <f t="shared" si="83"/>
        <v>191563.98565022196</v>
      </c>
      <c r="T377" s="163">
        <f t="shared" si="88"/>
        <v>201629.427</v>
      </c>
      <c r="U377" s="91">
        <f t="shared" si="78"/>
        <v>202562.09315257301</v>
      </c>
      <c r="V377" s="91">
        <f t="shared" si="80"/>
        <v>259482.80481996073</v>
      </c>
      <c r="W377" s="91">
        <f t="shared" si="84"/>
        <v>228639.72307282663</v>
      </c>
    </row>
    <row r="378" spans="14:23" x14ac:dyDescent="0.2">
      <c r="N378" s="3">
        <f t="shared" si="85"/>
        <v>2025</v>
      </c>
      <c r="O378" s="3" t="str">
        <f t="shared" si="87"/>
        <v>Q4</v>
      </c>
      <c r="P378" s="3">
        <f t="shared" si="87"/>
        <v>12</v>
      </c>
      <c r="Q378" s="3" t="str">
        <f t="shared" si="81"/>
        <v>2025_12</v>
      </c>
      <c r="R378" s="3">
        <f t="shared" si="82"/>
        <v>186903.36865506001</v>
      </c>
      <c r="S378" s="3">
        <f t="shared" si="83"/>
        <v>191563.98565022196</v>
      </c>
      <c r="T378" s="163">
        <f t="shared" si="88"/>
        <v>201629.427</v>
      </c>
      <c r="U378" s="91">
        <f t="shared" si="78"/>
        <v>202562.09315257301</v>
      </c>
      <c r="V378" s="91">
        <f t="shared" si="80"/>
        <v>259482.80481996073</v>
      </c>
      <c r="W378" s="91">
        <f t="shared" si="84"/>
        <v>228639.72307282663</v>
      </c>
    </row>
    <row r="379" spans="14:23" x14ac:dyDescent="0.2">
      <c r="N379" s="3">
        <f t="shared" si="85"/>
        <v>2026</v>
      </c>
      <c r="O379" s="3" t="str">
        <f t="shared" si="87"/>
        <v>Q1</v>
      </c>
      <c r="P379" s="3">
        <f t="shared" si="87"/>
        <v>1</v>
      </c>
      <c r="Q379" s="3" t="str">
        <f t="shared" si="81"/>
        <v>2026_1</v>
      </c>
      <c r="R379" s="3">
        <f t="shared" si="82"/>
        <v>187934.48143471201</v>
      </c>
      <c r="S379" s="3">
        <f t="shared" si="83"/>
        <v>192695.03342812712</v>
      </c>
      <c r="T379" s="163">
        <f t="shared" si="88"/>
        <v>202666.079</v>
      </c>
      <c r="U379" s="91">
        <f t="shared" si="78"/>
        <v>203606.380869894</v>
      </c>
      <c r="V379" s="91">
        <f t="shared" si="80"/>
        <v>259678.55641274594</v>
      </c>
      <c r="W379" s="91">
        <f t="shared" si="84"/>
        <v>229105.44225410867</v>
      </c>
    </row>
    <row r="380" spans="14:23" x14ac:dyDescent="0.2">
      <c r="N380" s="3">
        <f t="shared" si="85"/>
        <v>2026</v>
      </c>
      <c r="O380" s="3" t="str">
        <f t="shared" si="87"/>
        <v>Q1</v>
      </c>
      <c r="P380" s="3">
        <f t="shared" si="87"/>
        <v>2</v>
      </c>
      <c r="Q380" s="3" t="str">
        <f t="shared" si="81"/>
        <v>2026_2</v>
      </c>
      <c r="R380" s="3">
        <f t="shared" si="82"/>
        <v>187934.48143471201</v>
      </c>
      <c r="S380" s="3">
        <f t="shared" si="83"/>
        <v>192695.03342812712</v>
      </c>
      <c r="T380" s="163">
        <f t="shared" si="88"/>
        <v>202666.079</v>
      </c>
      <c r="U380" s="91">
        <f t="shared" si="78"/>
        <v>203606.380869894</v>
      </c>
      <c r="V380" s="91">
        <f t="shared" si="80"/>
        <v>259678.55641274594</v>
      </c>
      <c r="W380" s="91">
        <f t="shared" si="84"/>
        <v>229105.44225410867</v>
      </c>
    </row>
    <row r="381" spans="14:23" x14ac:dyDescent="0.2">
      <c r="N381" s="3">
        <f t="shared" si="85"/>
        <v>2026</v>
      </c>
      <c r="O381" s="3" t="str">
        <f t="shared" si="87"/>
        <v>Q1</v>
      </c>
      <c r="P381" s="3">
        <f t="shared" si="87"/>
        <v>3</v>
      </c>
      <c r="Q381" s="3" t="str">
        <f t="shared" si="81"/>
        <v>2026_3</v>
      </c>
      <c r="R381" s="3">
        <f t="shared" si="82"/>
        <v>187934.48143471201</v>
      </c>
      <c r="S381" s="3">
        <f t="shared" si="83"/>
        <v>192695.03342812712</v>
      </c>
      <c r="T381" s="163">
        <f t="shared" si="88"/>
        <v>202666.079</v>
      </c>
      <c r="U381" s="91">
        <f t="shared" si="78"/>
        <v>203606.380869894</v>
      </c>
      <c r="V381" s="91">
        <f t="shared" si="80"/>
        <v>259678.55641274594</v>
      </c>
      <c r="W381" s="91">
        <f t="shared" si="84"/>
        <v>229105.44225410867</v>
      </c>
    </row>
    <row r="382" spans="14:23" x14ac:dyDescent="0.2">
      <c r="N382" s="3">
        <f t="shared" si="85"/>
        <v>2026</v>
      </c>
      <c r="O382" s="3" t="str">
        <f t="shared" si="87"/>
        <v>Q2</v>
      </c>
      <c r="P382" s="3">
        <f t="shared" si="87"/>
        <v>4</v>
      </c>
      <c r="Q382" s="3" t="str">
        <f t="shared" si="81"/>
        <v>2026_4</v>
      </c>
      <c r="R382" s="3">
        <f t="shared" si="82"/>
        <v>188963.02524375301</v>
      </c>
      <c r="S382" s="3">
        <f t="shared" si="83"/>
        <v>193651.69281388778</v>
      </c>
      <c r="T382" s="163">
        <f t="shared" si="88"/>
        <v>203615.285</v>
      </c>
      <c r="U382" s="91">
        <f t="shared" si="78"/>
        <v>204634.25892943999</v>
      </c>
      <c r="V382" s="91">
        <f t="shared" si="80"/>
        <v>260003.94214355765</v>
      </c>
      <c r="W382" s="91">
        <f t="shared" si="84"/>
        <v>229741.82714336645</v>
      </c>
    </row>
    <row r="383" spans="14:23" x14ac:dyDescent="0.2">
      <c r="N383" s="3">
        <f t="shared" si="85"/>
        <v>2026</v>
      </c>
      <c r="O383" s="3" t="str">
        <f t="shared" si="87"/>
        <v>Q2</v>
      </c>
      <c r="P383" s="3">
        <f t="shared" si="87"/>
        <v>5</v>
      </c>
      <c r="Q383" s="3" t="str">
        <f t="shared" si="81"/>
        <v>2026_5</v>
      </c>
      <c r="R383" s="3">
        <f t="shared" si="82"/>
        <v>188963.02524375301</v>
      </c>
      <c r="S383" s="3">
        <f t="shared" si="83"/>
        <v>193651.69281388778</v>
      </c>
      <c r="T383" s="163">
        <f t="shared" si="88"/>
        <v>203615.285</v>
      </c>
      <c r="U383" s="91">
        <f t="shared" si="78"/>
        <v>204634.25892943999</v>
      </c>
      <c r="V383" s="91">
        <f t="shared" si="80"/>
        <v>260003.94214355765</v>
      </c>
      <c r="W383" s="91">
        <f t="shared" si="84"/>
        <v>229741.82714336645</v>
      </c>
    </row>
    <row r="384" spans="14:23" x14ac:dyDescent="0.2">
      <c r="N384" s="3">
        <f t="shared" si="85"/>
        <v>2026</v>
      </c>
      <c r="O384" s="3" t="str">
        <f t="shared" ref="O384:P399" si="89">O372</f>
        <v>Q2</v>
      </c>
      <c r="P384" s="3">
        <f t="shared" si="89"/>
        <v>6</v>
      </c>
      <c r="Q384" s="3" t="str">
        <f t="shared" si="81"/>
        <v>2026_6</v>
      </c>
      <c r="R384" s="3">
        <f t="shared" si="82"/>
        <v>188963.02524375301</v>
      </c>
      <c r="S384" s="3">
        <f t="shared" si="83"/>
        <v>193651.69281388778</v>
      </c>
      <c r="T384" s="163">
        <f t="shared" si="88"/>
        <v>203615.285</v>
      </c>
      <c r="U384" s="91">
        <f t="shared" si="78"/>
        <v>204634.25892943999</v>
      </c>
      <c r="V384" s="91">
        <f t="shared" si="80"/>
        <v>260003.94214355765</v>
      </c>
      <c r="W384" s="91">
        <f t="shared" si="84"/>
        <v>229741.82714336645</v>
      </c>
    </row>
    <row r="385" spans="14:23" x14ac:dyDescent="0.2">
      <c r="N385" s="3">
        <f t="shared" si="85"/>
        <v>2026</v>
      </c>
      <c r="O385" s="3" t="str">
        <f t="shared" si="89"/>
        <v>Q3</v>
      </c>
      <c r="P385" s="3">
        <f t="shared" si="89"/>
        <v>7</v>
      </c>
      <c r="Q385" s="3" t="str">
        <f t="shared" si="81"/>
        <v>2026_7</v>
      </c>
      <c r="R385" s="3">
        <f t="shared" si="82"/>
        <v>190029.30875282499</v>
      </c>
      <c r="S385" s="3">
        <f t="shared" si="83"/>
        <v>194808.94389930766</v>
      </c>
      <c r="T385" s="163">
        <f t="shared" si="88"/>
        <v>204666.77299999999</v>
      </c>
      <c r="U385" s="91">
        <f t="shared" si="78"/>
        <v>205559.772353662</v>
      </c>
      <c r="V385" s="91">
        <f t="shared" si="80"/>
        <v>260378.82099881745</v>
      </c>
      <c r="W385" s="91">
        <f t="shared" si="84"/>
        <v>230417.63781872121</v>
      </c>
    </row>
    <row r="386" spans="14:23" x14ac:dyDescent="0.2">
      <c r="N386" s="3">
        <f t="shared" si="85"/>
        <v>2026</v>
      </c>
      <c r="O386" s="3" t="str">
        <f t="shared" si="89"/>
        <v>Q3</v>
      </c>
      <c r="P386" s="3">
        <f t="shared" si="89"/>
        <v>8</v>
      </c>
      <c r="Q386" s="3" t="str">
        <f t="shared" si="81"/>
        <v>2026_8</v>
      </c>
      <c r="R386" s="3">
        <f t="shared" si="82"/>
        <v>190029.30875282499</v>
      </c>
      <c r="S386" s="3">
        <f t="shared" si="83"/>
        <v>194808.94389930766</v>
      </c>
      <c r="T386" s="163">
        <f t="shared" si="88"/>
        <v>204666.77299999999</v>
      </c>
      <c r="U386" s="91">
        <f t="shared" si="78"/>
        <v>205559.772353662</v>
      </c>
      <c r="V386" s="91">
        <f t="shared" si="80"/>
        <v>260378.82099881745</v>
      </c>
      <c r="W386" s="91">
        <f t="shared" si="84"/>
        <v>230417.63781872121</v>
      </c>
    </row>
    <row r="387" spans="14:23" x14ac:dyDescent="0.2">
      <c r="N387" s="3">
        <f t="shared" si="85"/>
        <v>2026</v>
      </c>
      <c r="O387" s="3" t="str">
        <f t="shared" si="89"/>
        <v>Q3</v>
      </c>
      <c r="P387" s="3">
        <f t="shared" si="89"/>
        <v>9</v>
      </c>
      <c r="Q387" s="3" t="str">
        <f t="shared" si="81"/>
        <v>2026_9</v>
      </c>
      <c r="R387" s="3">
        <f t="shared" si="82"/>
        <v>190029.30875282499</v>
      </c>
      <c r="S387" s="3">
        <f t="shared" si="83"/>
        <v>194808.94389930766</v>
      </c>
      <c r="T387" s="163">
        <f t="shared" si="88"/>
        <v>204666.77299999999</v>
      </c>
      <c r="U387" s="91">
        <f t="shared" si="78"/>
        <v>205559.772353662</v>
      </c>
      <c r="V387" s="91">
        <f t="shared" si="80"/>
        <v>260378.82099881745</v>
      </c>
      <c r="W387" s="91">
        <f t="shared" si="84"/>
        <v>230417.63781872121</v>
      </c>
    </row>
    <row r="388" spans="14:23" x14ac:dyDescent="0.2">
      <c r="N388" s="3">
        <f t="shared" si="85"/>
        <v>2026</v>
      </c>
      <c r="O388" s="3" t="str">
        <f t="shared" si="89"/>
        <v>Q4</v>
      </c>
      <c r="P388" s="3">
        <f t="shared" si="89"/>
        <v>10</v>
      </c>
      <c r="Q388" s="3" t="str">
        <f t="shared" si="81"/>
        <v>2026_10</v>
      </c>
      <c r="R388" s="3">
        <f t="shared" si="82"/>
        <v>191050.55589567599</v>
      </c>
      <c r="S388" s="3">
        <f t="shared" si="83"/>
        <v>195812.82525697869</v>
      </c>
      <c r="T388" s="163">
        <f t="shared" si="88"/>
        <v>205616.125</v>
      </c>
      <c r="U388" s="91">
        <f t="shared" ref="U388:U451" si="90">VLOOKUP($N388&amp;"_"&amp;$O388,$C$19:$I$206,6,0)</f>
        <v>206654.23642456401</v>
      </c>
      <c r="V388" s="91">
        <f t="shared" si="80"/>
        <v>260594.56701805579</v>
      </c>
      <c r="W388" s="91">
        <f t="shared" si="84"/>
        <v>231049.13712311388</v>
      </c>
    </row>
    <row r="389" spans="14:23" x14ac:dyDescent="0.2">
      <c r="N389" s="3">
        <f t="shared" si="85"/>
        <v>2026</v>
      </c>
      <c r="O389" s="3" t="str">
        <f t="shared" si="89"/>
        <v>Q4</v>
      </c>
      <c r="P389" s="3">
        <f t="shared" si="89"/>
        <v>11</v>
      </c>
      <c r="Q389" s="3" t="str">
        <f t="shared" si="81"/>
        <v>2026_11</v>
      </c>
      <c r="R389" s="3">
        <f t="shared" si="82"/>
        <v>191050.55589567599</v>
      </c>
      <c r="S389" s="3">
        <f t="shared" si="83"/>
        <v>195812.82525697869</v>
      </c>
      <c r="T389" s="163">
        <f t="shared" si="88"/>
        <v>205616.125</v>
      </c>
      <c r="U389" s="91">
        <f t="shared" si="90"/>
        <v>206654.23642456401</v>
      </c>
      <c r="V389" s="91">
        <f t="shared" si="80"/>
        <v>260594.56701805579</v>
      </c>
      <c r="W389" s="91">
        <f t="shared" si="84"/>
        <v>231049.13712311388</v>
      </c>
    </row>
    <row r="390" spans="14:23" x14ac:dyDescent="0.2">
      <c r="N390" s="3">
        <f t="shared" si="85"/>
        <v>2026</v>
      </c>
      <c r="O390" s="3" t="str">
        <f t="shared" si="89"/>
        <v>Q4</v>
      </c>
      <c r="P390" s="3">
        <f t="shared" si="89"/>
        <v>12</v>
      </c>
      <c r="Q390" s="3" t="str">
        <f t="shared" si="81"/>
        <v>2026_12</v>
      </c>
      <c r="R390" s="3">
        <f t="shared" si="82"/>
        <v>191050.55589567599</v>
      </c>
      <c r="S390" s="3">
        <f t="shared" si="83"/>
        <v>195812.82525697869</v>
      </c>
      <c r="T390" s="163">
        <f t="shared" si="88"/>
        <v>205616.125</v>
      </c>
      <c r="U390" s="91">
        <f t="shared" si="90"/>
        <v>206654.23642456401</v>
      </c>
      <c r="V390" s="91">
        <f t="shared" si="80"/>
        <v>260594.56701805579</v>
      </c>
      <c r="W390" s="91">
        <f t="shared" si="84"/>
        <v>231049.13712311388</v>
      </c>
    </row>
    <row r="391" spans="14:23" x14ac:dyDescent="0.2">
      <c r="N391" s="3">
        <f t="shared" si="85"/>
        <v>2027</v>
      </c>
      <c r="O391" s="3" t="str">
        <f t="shared" si="89"/>
        <v>Q1</v>
      </c>
      <c r="P391" s="3">
        <f t="shared" si="89"/>
        <v>1</v>
      </c>
      <c r="Q391" s="3" t="str">
        <f t="shared" si="81"/>
        <v>2027_1</v>
      </c>
      <c r="R391" s="3">
        <f t="shared" si="82"/>
        <v>192080.70186255599</v>
      </c>
      <c r="S391" s="3">
        <f t="shared" si="83"/>
        <v>196930.49915190024</v>
      </c>
      <c r="T391" s="163">
        <f t="shared" si="88"/>
        <v>206675.93</v>
      </c>
      <c r="U391" s="91">
        <f t="shared" si="90"/>
        <v>207672.52773991501</v>
      </c>
      <c r="V391" s="91">
        <f t="shared" si="80"/>
        <v>261008.25923039258</v>
      </c>
      <c r="W391" s="91">
        <f t="shared" si="84"/>
        <v>231655.47566692205</v>
      </c>
    </row>
    <row r="392" spans="14:23" x14ac:dyDescent="0.2">
      <c r="N392" s="3">
        <f t="shared" si="85"/>
        <v>2027</v>
      </c>
      <c r="O392" s="3" t="str">
        <f t="shared" si="89"/>
        <v>Q1</v>
      </c>
      <c r="P392" s="3">
        <f t="shared" si="89"/>
        <v>2</v>
      </c>
      <c r="Q392" s="3" t="str">
        <f t="shared" si="81"/>
        <v>2027_2</v>
      </c>
      <c r="R392" s="3">
        <f t="shared" si="82"/>
        <v>192080.70186255599</v>
      </c>
      <c r="S392" s="3">
        <f t="shared" si="83"/>
        <v>196930.49915190024</v>
      </c>
      <c r="T392" s="163">
        <f t="shared" si="88"/>
        <v>206675.93</v>
      </c>
      <c r="U392" s="91">
        <f t="shared" si="90"/>
        <v>207672.52773991501</v>
      </c>
      <c r="V392" s="91">
        <f t="shared" si="80"/>
        <v>261008.25923039258</v>
      </c>
      <c r="W392" s="91">
        <f t="shared" si="84"/>
        <v>231655.47566692205</v>
      </c>
    </row>
    <row r="393" spans="14:23" x14ac:dyDescent="0.2">
      <c r="N393" s="3">
        <f t="shared" si="85"/>
        <v>2027</v>
      </c>
      <c r="O393" s="3" t="str">
        <f t="shared" si="89"/>
        <v>Q1</v>
      </c>
      <c r="P393" s="3">
        <f t="shared" si="89"/>
        <v>3</v>
      </c>
      <c r="Q393" s="3" t="str">
        <f t="shared" si="81"/>
        <v>2027_3</v>
      </c>
      <c r="R393" s="3">
        <f t="shared" si="82"/>
        <v>192080.70186255599</v>
      </c>
      <c r="S393" s="3">
        <f t="shared" si="83"/>
        <v>196930.49915190024</v>
      </c>
      <c r="T393" s="163">
        <f t="shared" si="88"/>
        <v>206675.93</v>
      </c>
      <c r="U393" s="91">
        <f t="shared" si="90"/>
        <v>207672.52773991501</v>
      </c>
      <c r="V393" s="91">
        <f t="shared" si="80"/>
        <v>261008.25923039258</v>
      </c>
      <c r="W393" s="91">
        <f t="shared" si="84"/>
        <v>231655.47566692205</v>
      </c>
    </row>
    <row r="394" spans="14:23" x14ac:dyDescent="0.2">
      <c r="N394" s="3">
        <f t="shared" si="85"/>
        <v>2027</v>
      </c>
      <c r="O394" s="3" t="str">
        <f t="shared" si="89"/>
        <v>Q2</v>
      </c>
      <c r="P394" s="3">
        <f t="shared" si="89"/>
        <v>4</v>
      </c>
      <c r="Q394" s="3" t="str">
        <f t="shared" si="81"/>
        <v>2027_4</v>
      </c>
      <c r="R394" s="3">
        <f t="shared" si="82"/>
        <v>193104.70903906599</v>
      </c>
      <c r="S394" s="3">
        <f t="shared" si="83"/>
        <v>197874.16263949478</v>
      </c>
      <c r="T394" s="163">
        <f t="shared" si="88"/>
        <v>207651.24400000001</v>
      </c>
      <c r="U394" s="91">
        <f t="shared" si="90"/>
        <v>208693.915192582</v>
      </c>
      <c r="V394" s="91">
        <f t="shared" si="80"/>
        <v>261326.48976532527</v>
      </c>
      <c r="W394" s="91">
        <f t="shared" si="84"/>
        <v>232251.12565398982</v>
      </c>
    </row>
    <row r="395" spans="14:23" x14ac:dyDescent="0.2">
      <c r="N395" s="3">
        <f t="shared" si="85"/>
        <v>2027</v>
      </c>
      <c r="O395" s="3" t="str">
        <f t="shared" si="89"/>
        <v>Q2</v>
      </c>
      <c r="P395" s="3">
        <f t="shared" si="89"/>
        <v>5</v>
      </c>
      <c r="Q395" s="3" t="str">
        <f t="shared" si="81"/>
        <v>2027_5</v>
      </c>
      <c r="R395" s="3">
        <f t="shared" si="82"/>
        <v>193104.70903906599</v>
      </c>
      <c r="S395" s="3">
        <f t="shared" si="83"/>
        <v>197874.16263949478</v>
      </c>
      <c r="T395" s="163">
        <f t="shared" si="88"/>
        <v>207651.24400000001</v>
      </c>
      <c r="U395" s="91">
        <f t="shared" si="90"/>
        <v>208693.915192582</v>
      </c>
      <c r="V395" s="91">
        <f t="shared" si="80"/>
        <v>261326.48976532527</v>
      </c>
      <c r="W395" s="91">
        <f t="shared" si="84"/>
        <v>232251.12565398982</v>
      </c>
    </row>
    <row r="396" spans="14:23" x14ac:dyDescent="0.2">
      <c r="N396" s="3">
        <f t="shared" si="85"/>
        <v>2027</v>
      </c>
      <c r="O396" s="3" t="str">
        <f t="shared" si="89"/>
        <v>Q2</v>
      </c>
      <c r="P396" s="3">
        <f t="shared" si="89"/>
        <v>6</v>
      </c>
      <c r="Q396" s="3" t="str">
        <f t="shared" si="81"/>
        <v>2027_6</v>
      </c>
      <c r="R396" s="3">
        <f t="shared" si="82"/>
        <v>193104.70903906599</v>
      </c>
      <c r="S396" s="3">
        <f t="shared" si="83"/>
        <v>197874.16263949478</v>
      </c>
      <c r="T396" s="163">
        <f t="shared" si="88"/>
        <v>207651.24400000001</v>
      </c>
      <c r="U396" s="91">
        <f t="shared" si="90"/>
        <v>208693.915192582</v>
      </c>
      <c r="V396" s="91">
        <f t="shared" si="80"/>
        <v>261326.48976532527</v>
      </c>
      <c r="W396" s="91">
        <f t="shared" si="84"/>
        <v>232251.12565398982</v>
      </c>
    </row>
    <row r="397" spans="14:23" x14ac:dyDescent="0.2">
      <c r="N397" s="3">
        <f t="shared" si="85"/>
        <v>2027</v>
      </c>
      <c r="O397" s="3" t="str">
        <f t="shared" si="89"/>
        <v>Q3</v>
      </c>
      <c r="P397" s="3">
        <f t="shared" si="89"/>
        <v>7</v>
      </c>
      <c r="Q397" s="3" t="str">
        <f t="shared" si="81"/>
        <v>2027_7</v>
      </c>
      <c r="R397" s="3">
        <f t="shared" si="82"/>
        <v>194223.82225502099</v>
      </c>
      <c r="S397" s="3">
        <f t="shared" si="83"/>
        <v>199037.15824798928</v>
      </c>
      <c r="T397" s="163">
        <f t="shared" si="88"/>
        <v>208723.622</v>
      </c>
      <c r="U397" s="91">
        <f t="shared" si="90"/>
        <v>209661.73853811901</v>
      </c>
      <c r="V397" s="91">
        <f t="shared" si="80"/>
        <v>261699.94202083017</v>
      </c>
      <c r="W397" s="91">
        <f t="shared" si="84"/>
        <v>233171.28245073208</v>
      </c>
    </row>
    <row r="398" spans="14:23" x14ac:dyDescent="0.2">
      <c r="N398" s="3">
        <f t="shared" si="85"/>
        <v>2027</v>
      </c>
      <c r="O398" s="3" t="str">
        <f t="shared" si="89"/>
        <v>Q3</v>
      </c>
      <c r="P398" s="3">
        <f t="shared" si="89"/>
        <v>8</v>
      </c>
      <c r="Q398" s="3" t="str">
        <f t="shared" si="81"/>
        <v>2027_8</v>
      </c>
      <c r="R398" s="3">
        <f t="shared" si="82"/>
        <v>194223.82225502099</v>
      </c>
      <c r="S398" s="3">
        <f t="shared" si="83"/>
        <v>199037.15824798928</v>
      </c>
      <c r="T398" s="163">
        <f t="shared" si="88"/>
        <v>208723.622</v>
      </c>
      <c r="U398" s="91">
        <f t="shared" si="90"/>
        <v>209661.73853811901</v>
      </c>
      <c r="V398" s="91">
        <f t="shared" si="80"/>
        <v>261699.94202083017</v>
      </c>
      <c r="W398" s="91">
        <f t="shared" si="84"/>
        <v>233171.28245073208</v>
      </c>
    </row>
    <row r="399" spans="14:23" x14ac:dyDescent="0.2">
      <c r="N399" s="3">
        <f t="shared" si="85"/>
        <v>2027</v>
      </c>
      <c r="O399" s="3" t="str">
        <f t="shared" si="89"/>
        <v>Q3</v>
      </c>
      <c r="P399" s="3">
        <f t="shared" si="89"/>
        <v>9</v>
      </c>
      <c r="Q399" s="3" t="str">
        <f t="shared" si="81"/>
        <v>2027_9</v>
      </c>
      <c r="R399" s="3">
        <f t="shared" si="82"/>
        <v>194223.82225502099</v>
      </c>
      <c r="S399" s="3">
        <f t="shared" si="83"/>
        <v>199037.15824798928</v>
      </c>
      <c r="T399" s="163">
        <f t="shared" si="88"/>
        <v>208723.622</v>
      </c>
      <c r="U399" s="91">
        <f t="shared" si="90"/>
        <v>209661.73853811901</v>
      </c>
      <c r="V399" s="91">
        <f t="shared" si="80"/>
        <v>261699.94202083017</v>
      </c>
      <c r="W399" s="91">
        <f t="shared" si="84"/>
        <v>233171.28245073208</v>
      </c>
    </row>
    <row r="400" spans="14:23" x14ac:dyDescent="0.2">
      <c r="N400" s="3">
        <f t="shared" si="85"/>
        <v>2027</v>
      </c>
      <c r="O400" s="3" t="str">
        <f t="shared" ref="O400:P415" si="91">O388</f>
        <v>Q4</v>
      </c>
      <c r="P400" s="3">
        <f t="shared" si="91"/>
        <v>10</v>
      </c>
      <c r="Q400" s="3" t="str">
        <f t="shared" si="81"/>
        <v>2027_10</v>
      </c>
      <c r="R400" s="3">
        <f t="shared" si="82"/>
        <v>195256.82140360799</v>
      </c>
      <c r="S400" s="3">
        <f t="shared" si="83"/>
        <v>200054.79685237605</v>
      </c>
      <c r="T400" s="163">
        <f t="shared" si="88"/>
        <v>209710.07999999999</v>
      </c>
      <c r="U400" s="91">
        <f t="shared" si="90"/>
        <v>210745.42674096901</v>
      </c>
      <c r="V400" s="91">
        <f t="shared" ref="V400:V463" si="92">VLOOKUP($N400&amp;"_"&amp;$O400,$C$19:$L$206,8,0)*1000</f>
        <v>261912.21150297576</v>
      </c>
      <c r="W400" s="91">
        <f t="shared" si="84"/>
        <v>233683.06416214452</v>
      </c>
    </row>
    <row r="401" spans="14:23" x14ac:dyDescent="0.2">
      <c r="N401" s="3">
        <f t="shared" si="85"/>
        <v>2027</v>
      </c>
      <c r="O401" s="3" t="str">
        <f t="shared" si="91"/>
        <v>Q4</v>
      </c>
      <c r="P401" s="3">
        <f t="shared" si="91"/>
        <v>11</v>
      </c>
      <c r="Q401" s="3" t="str">
        <f t="shared" si="81"/>
        <v>2027_11</v>
      </c>
      <c r="R401" s="3">
        <f t="shared" si="82"/>
        <v>195256.82140360799</v>
      </c>
      <c r="S401" s="3">
        <f t="shared" si="83"/>
        <v>200054.79685237605</v>
      </c>
      <c r="T401" s="163">
        <f t="shared" si="88"/>
        <v>209710.07999999999</v>
      </c>
      <c r="U401" s="91">
        <f t="shared" si="90"/>
        <v>210745.42674096901</v>
      </c>
      <c r="V401" s="91">
        <f t="shared" si="92"/>
        <v>261912.21150297576</v>
      </c>
      <c r="W401" s="91">
        <f t="shared" si="84"/>
        <v>233683.06416214452</v>
      </c>
    </row>
    <row r="402" spans="14:23" x14ac:dyDescent="0.2">
      <c r="N402" s="3">
        <f t="shared" si="85"/>
        <v>2027</v>
      </c>
      <c r="O402" s="3" t="str">
        <f t="shared" si="91"/>
        <v>Q4</v>
      </c>
      <c r="P402" s="3">
        <f t="shared" si="91"/>
        <v>12</v>
      </c>
      <c r="Q402" s="3" t="str">
        <f t="shared" si="81"/>
        <v>2027_12</v>
      </c>
      <c r="R402" s="3">
        <f t="shared" si="82"/>
        <v>195256.82140360799</v>
      </c>
      <c r="S402" s="3">
        <f t="shared" si="83"/>
        <v>200054.79685237605</v>
      </c>
      <c r="T402" s="163">
        <f t="shared" si="88"/>
        <v>209710.07999999999</v>
      </c>
      <c r="U402" s="91">
        <f t="shared" si="90"/>
        <v>210745.42674096901</v>
      </c>
      <c r="V402" s="91">
        <f t="shared" si="92"/>
        <v>261912.21150297576</v>
      </c>
      <c r="W402" s="91">
        <f t="shared" si="84"/>
        <v>233683.06416214452</v>
      </c>
    </row>
    <row r="403" spans="14:23" x14ac:dyDescent="0.2">
      <c r="N403" s="3">
        <f t="shared" si="85"/>
        <v>2028</v>
      </c>
      <c r="O403" s="3" t="str">
        <f t="shared" si="91"/>
        <v>Q1</v>
      </c>
      <c r="P403" s="3">
        <f t="shared" si="91"/>
        <v>1</v>
      </c>
      <c r="Q403" s="3" t="str">
        <f t="shared" si="81"/>
        <v>2028_1</v>
      </c>
      <c r="R403" s="3">
        <f t="shared" si="82"/>
        <v>196312.754498564</v>
      </c>
      <c r="S403" s="3">
        <f t="shared" si="83"/>
        <v>201198.82699158663</v>
      </c>
      <c r="T403" s="163">
        <f t="shared" si="88"/>
        <v>210760.76</v>
      </c>
      <c r="U403" s="91">
        <f t="shared" si="90"/>
        <v>211711.56717235901</v>
      </c>
      <c r="V403" s="91">
        <f t="shared" si="92"/>
        <v>262254.60152648709</v>
      </c>
      <c r="W403" s="91">
        <f t="shared" si="84"/>
        <v>234162.08147507528</v>
      </c>
    </row>
    <row r="404" spans="14:23" x14ac:dyDescent="0.2">
      <c r="N404" s="3">
        <f t="shared" si="85"/>
        <v>2028</v>
      </c>
      <c r="O404" s="3" t="str">
        <f t="shared" si="91"/>
        <v>Q1</v>
      </c>
      <c r="P404" s="3">
        <f t="shared" si="91"/>
        <v>2</v>
      </c>
      <c r="Q404" s="3" t="str">
        <f t="shared" ref="Q404:Q467" si="93">N404&amp;"_"&amp;P404</f>
        <v>2028_2</v>
      </c>
      <c r="R404" s="3">
        <f t="shared" ref="R404:R467" si="94">VLOOKUP(N404&amp;"_"&amp;O404,$C$19:$D$190,2,0)</f>
        <v>196312.754498564</v>
      </c>
      <c r="S404" s="3">
        <f t="shared" ref="S404:S467" si="95">VLOOKUP($N404&amp;"_"&amp;$O404,$C$19:$E$190,3,0)</f>
        <v>201198.82699158663</v>
      </c>
      <c r="T404" s="163">
        <f t="shared" si="88"/>
        <v>210760.76</v>
      </c>
      <c r="U404" s="91">
        <f t="shared" si="90"/>
        <v>211711.56717235901</v>
      </c>
      <c r="V404" s="91">
        <f t="shared" si="92"/>
        <v>262254.60152648709</v>
      </c>
      <c r="W404" s="91">
        <f t="shared" si="84"/>
        <v>234162.08147507528</v>
      </c>
    </row>
    <row r="405" spans="14:23" x14ac:dyDescent="0.2">
      <c r="N405" s="3">
        <f t="shared" si="85"/>
        <v>2028</v>
      </c>
      <c r="O405" s="3" t="str">
        <f t="shared" si="91"/>
        <v>Q1</v>
      </c>
      <c r="P405" s="3">
        <f t="shared" si="91"/>
        <v>3</v>
      </c>
      <c r="Q405" s="3" t="str">
        <f t="shared" si="93"/>
        <v>2028_3</v>
      </c>
      <c r="R405" s="3">
        <f t="shared" si="94"/>
        <v>196312.754498564</v>
      </c>
      <c r="S405" s="3">
        <f t="shared" si="95"/>
        <v>201198.82699158663</v>
      </c>
      <c r="T405" s="163">
        <f t="shared" si="88"/>
        <v>210760.76</v>
      </c>
      <c r="U405" s="91">
        <f t="shared" si="90"/>
        <v>211711.56717235901</v>
      </c>
      <c r="V405" s="91">
        <f t="shared" si="92"/>
        <v>262254.60152648709</v>
      </c>
      <c r="W405" s="91">
        <f t="shared" si="84"/>
        <v>234162.08147507528</v>
      </c>
    </row>
    <row r="406" spans="14:23" x14ac:dyDescent="0.2">
      <c r="N406" s="3">
        <f t="shared" si="85"/>
        <v>2028</v>
      </c>
      <c r="O406" s="3" t="str">
        <f t="shared" si="91"/>
        <v>Q2</v>
      </c>
      <c r="P406" s="3">
        <f t="shared" si="91"/>
        <v>4</v>
      </c>
      <c r="Q406" s="3" t="str">
        <f t="shared" si="93"/>
        <v>2028_4</v>
      </c>
      <c r="R406" s="3">
        <f t="shared" si="94"/>
        <v>197368.158497297</v>
      </c>
      <c r="S406" s="3">
        <f t="shared" si="95"/>
        <v>202174.12819074362</v>
      </c>
      <c r="T406" s="163">
        <f t="shared" si="88"/>
        <v>211700.69099999999</v>
      </c>
      <c r="U406" s="91">
        <f t="shared" si="90"/>
        <v>212727.66549528099</v>
      </c>
      <c r="V406" s="91">
        <f t="shared" si="92"/>
        <v>262610.42942354974</v>
      </c>
      <c r="W406" s="91">
        <f t="shared" si="84"/>
        <v>234641.40105034978</v>
      </c>
    </row>
    <row r="407" spans="14:23" x14ac:dyDescent="0.2">
      <c r="N407" s="3">
        <f t="shared" si="85"/>
        <v>2028</v>
      </c>
      <c r="O407" s="3" t="str">
        <f t="shared" si="91"/>
        <v>Q2</v>
      </c>
      <c r="P407" s="3">
        <f t="shared" si="91"/>
        <v>5</v>
      </c>
      <c r="Q407" s="3" t="str">
        <f t="shared" si="93"/>
        <v>2028_5</v>
      </c>
      <c r="R407" s="3">
        <f t="shared" si="94"/>
        <v>197368.158497297</v>
      </c>
      <c r="S407" s="3">
        <f t="shared" si="95"/>
        <v>202174.12819074362</v>
      </c>
      <c r="T407" s="163">
        <f t="shared" si="88"/>
        <v>211700.69099999999</v>
      </c>
      <c r="U407" s="91">
        <f t="shared" si="90"/>
        <v>212727.66549528099</v>
      </c>
      <c r="V407" s="91">
        <f t="shared" si="92"/>
        <v>262610.42942354974</v>
      </c>
      <c r="W407" s="91">
        <f t="shared" si="84"/>
        <v>234641.40105034978</v>
      </c>
    </row>
    <row r="408" spans="14:23" x14ac:dyDescent="0.2">
      <c r="N408" s="3">
        <f t="shared" si="85"/>
        <v>2028</v>
      </c>
      <c r="O408" s="3" t="str">
        <f t="shared" si="91"/>
        <v>Q2</v>
      </c>
      <c r="P408" s="3">
        <f t="shared" si="91"/>
        <v>6</v>
      </c>
      <c r="Q408" s="3" t="str">
        <f t="shared" si="93"/>
        <v>2028_6</v>
      </c>
      <c r="R408" s="3">
        <f t="shared" si="94"/>
        <v>197368.158497297</v>
      </c>
      <c r="S408" s="3">
        <f t="shared" si="95"/>
        <v>202174.12819074362</v>
      </c>
      <c r="T408" s="163">
        <f t="shared" si="88"/>
        <v>211700.69099999999</v>
      </c>
      <c r="U408" s="91">
        <f t="shared" si="90"/>
        <v>212727.66549528099</v>
      </c>
      <c r="V408" s="91">
        <f t="shared" si="92"/>
        <v>262610.42942354974</v>
      </c>
      <c r="W408" s="91">
        <f t="shared" si="84"/>
        <v>234641.40105034978</v>
      </c>
    </row>
    <row r="409" spans="14:23" x14ac:dyDescent="0.2">
      <c r="N409" s="3">
        <f t="shared" si="85"/>
        <v>2028</v>
      </c>
      <c r="O409" s="3" t="str">
        <f t="shared" si="91"/>
        <v>Q3</v>
      </c>
      <c r="P409" s="3">
        <f t="shared" si="91"/>
        <v>7</v>
      </c>
      <c r="Q409" s="3" t="str">
        <f t="shared" si="93"/>
        <v>2028_7</v>
      </c>
      <c r="R409" s="3">
        <f t="shared" si="94"/>
        <v>198539.577342089</v>
      </c>
      <c r="S409" s="3">
        <f t="shared" si="95"/>
        <v>203386.52443447875</v>
      </c>
      <c r="T409" s="163">
        <f t="shared" si="88"/>
        <v>212735.88699999999</v>
      </c>
      <c r="U409" s="91">
        <f t="shared" si="90"/>
        <v>213656.72994686401</v>
      </c>
      <c r="V409" s="91">
        <f t="shared" si="92"/>
        <v>262958.00672355958</v>
      </c>
      <c r="W409" s="91">
        <f t="shared" ref="W409:W472" si="96">VLOOKUP($N409&amp;"_"&amp;$O409,$C$19:$L$206,10,0)*1000</f>
        <v>235107.25622583024</v>
      </c>
    </row>
    <row r="410" spans="14:23" x14ac:dyDescent="0.2">
      <c r="N410" s="3">
        <f t="shared" si="85"/>
        <v>2028</v>
      </c>
      <c r="O410" s="3" t="str">
        <f t="shared" si="91"/>
        <v>Q3</v>
      </c>
      <c r="P410" s="3">
        <f t="shared" si="91"/>
        <v>8</v>
      </c>
      <c r="Q410" s="3" t="str">
        <f t="shared" si="93"/>
        <v>2028_8</v>
      </c>
      <c r="R410" s="3">
        <f t="shared" si="94"/>
        <v>198539.577342089</v>
      </c>
      <c r="S410" s="3">
        <f t="shared" si="95"/>
        <v>203386.52443447875</v>
      </c>
      <c r="T410" s="163">
        <f t="shared" si="88"/>
        <v>212735.88699999999</v>
      </c>
      <c r="U410" s="91">
        <f t="shared" si="90"/>
        <v>213656.72994686401</v>
      </c>
      <c r="V410" s="91">
        <f t="shared" si="92"/>
        <v>262958.00672355958</v>
      </c>
      <c r="W410" s="91">
        <f t="shared" si="96"/>
        <v>235107.25622583024</v>
      </c>
    </row>
    <row r="411" spans="14:23" x14ac:dyDescent="0.2">
      <c r="N411" s="3">
        <f t="shared" si="85"/>
        <v>2028</v>
      </c>
      <c r="O411" s="3" t="str">
        <f t="shared" si="91"/>
        <v>Q3</v>
      </c>
      <c r="P411" s="3">
        <f t="shared" si="91"/>
        <v>9</v>
      </c>
      <c r="Q411" s="3" t="str">
        <f t="shared" si="93"/>
        <v>2028_9</v>
      </c>
      <c r="R411" s="3">
        <f t="shared" si="94"/>
        <v>198539.577342089</v>
      </c>
      <c r="S411" s="3">
        <f t="shared" si="95"/>
        <v>203386.52443447875</v>
      </c>
      <c r="T411" s="163">
        <f t="shared" si="88"/>
        <v>212735.88699999999</v>
      </c>
      <c r="U411" s="91">
        <f t="shared" si="90"/>
        <v>213656.72994686401</v>
      </c>
      <c r="V411" s="91">
        <f t="shared" si="92"/>
        <v>262958.00672355958</v>
      </c>
      <c r="W411" s="91">
        <f t="shared" si="96"/>
        <v>235107.25622583024</v>
      </c>
    </row>
    <row r="412" spans="14:23" x14ac:dyDescent="0.2">
      <c r="N412" s="3">
        <f t="shared" si="85"/>
        <v>2028</v>
      </c>
      <c r="O412" s="3" t="str">
        <f t="shared" si="91"/>
        <v>Q4</v>
      </c>
      <c r="P412" s="3">
        <f t="shared" si="91"/>
        <v>10</v>
      </c>
      <c r="Q412" s="3" t="str">
        <f t="shared" si="93"/>
        <v>2028_10</v>
      </c>
      <c r="R412" s="3">
        <f t="shared" si="94"/>
        <v>199627.81693589099</v>
      </c>
      <c r="S412" s="3">
        <f t="shared" si="95"/>
        <v>204454.97511400742</v>
      </c>
      <c r="T412" s="163">
        <f t="shared" si="88"/>
        <v>213696.53400000001</v>
      </c>
      <c r="U412" s="91">
        <f t="shared" si="90"/>
        <v>214734.154610645</v>
      </c>
      <c r="V412" s="91">
        <f t="shared" si="92"/>
        <v>263320.26873808925</v>
      </c>
      <c r="W412" s="91">
        <f t="shared" si="96"/>
        <v>235697.75787652677</v>
      </c>
    </row>
    <row r="413" spans="14:23" x14ac:dyDescent="0.2">
      <c r="N413" s="3">
        <f t="shared" si="85"/>
        <v>2028</v>
      </c>
      <c r="O413" s="3" t="str">
        <f t="shared" si="91"/>
        <v>Q4</v>
      </c>
      <c r="P413" s="3">
        <f t="shared" si="91"/>
        <v>11</v>
      </c>
      <c r="Q413" s="3" t="str">
        <f t="shared" si="93"/>
        <v>2028_11</v>
      </c>
      <c r="R413" s="3">
        <f t="shared" si="94"/>
        <v>199627.81693589099</v>
      </c>
      <c r="S413" s="3">
        <f t="shared" si="95"/>
        <v>204454.97511400742</v>
      </c>
      <c r="T413" s="163">
        <f t="shared" si="88"/>
        <v>213696.53400000001</v>
      </c>
      <c r="U413" s="91">
        <f t="shared" si="90"/>
        <v>214734.154610645</v>
      </c>
      <c r="V413" s="91">
        <f t="shared" si="92"/>
        <v>263320.26873808925</v>
      </c>
      <c r="W413" s="91">
        <f t="shared" si="96"/>
        <v>235697.75787652677</v>
      </c>
    </row>
    <row r="414" spans="14:23" x14ac:dyDescent="0.2">
      <c r="N414" s="3">
        <f t="shared" si="85"/>
        <v>2028</v>
      </c>
      <c r="O414" s="3" t="str">
        <f t="shared" si="91"/>
        <v>Q4</v>
      </c>
      <c r="P414" s="3">
        <f t="shared" si="91"/>
        <v>12</v>
      </c>
      <c r="Q414" s="3" t="str">
        <f t="shared" si="93"/>
        <v>2028_12</v>
      </c>
      <c r="R414" s="3">
        <f t="shared" si="94"/>
        <v>199627.81693589099</v>
      </c>
      <c r="S414" s="3">
        <f t="shared" si="95"/>
        <v>204454.97511400742</v>
      </c>
      <c r="T414" s="163">
        <f t="shared" si="88"/>
        <v>213696.53400000001</v>
      </c>
      <c r="U414" s="91">
        <f t="shared" si="90"/>
        <v>214734.154610645</v>
      </c>
      <c r="V414" s="91">
        <f t="shared" si="92"/>
        <v>263320.26873808925</v>
      </c>
      <c r="W414" s="91">
        <f t="shared" si="96"/>
        <v>235697.75787652677</v>
      </c>
    </row>
    <row r="415" spans="14:23" x14ac:dyDescent="0.2">
      <c r="N415" s="3">
        <f t="shared" si="85"/>
        <v>2029</v>
      </c>
      <c r="O415" s="3" t="str">
        <f t="shared" si="91"/>
        <v>Q1</v>
      </c>
      <c r="P415" s="3">
        <f t="shared" si="91"/>
        <v>1</v>
      </c>
      <c r="Q415" s="3" t="str">
        <f t="shared" si="93"/>
        <v>2029_1</v>
      </c>
      <c r="R415" s="3">
        <f t="shared" si="94"/>
        <v>200734.91461940101</v>
      </c>
      <c r="S415" s="3">
        <f t="shared" si="95"/>
        <v>205647.64482119682</v>
      </c>
      <c r="T415" s="163">
        <f t="shared" si="88"/>
        <v>214721.345</v>
      </c>
      <c r="U415" s="91">
        <f t="shared" si="90"/>
        <v>215761.89348878601</v>
      </c>
      <c r="V415" s="91">
        <f t="shared" si="92"/>
        <v>263595.03366091917</v>
      </c>
      <c r="W415" s="91">
        <f t="shared" si="96"/>
        <v>236320.36757759011</v>
      </c>
    </row>
    <row r="416" spans="14:23" x14ac:dyDescent="0.2">
      <c r="N416" s="3">
        <f t="shared" ref="N416:N479" si="97">N404+1</f>
        <v>2029</v>
      </c>
      <c r="O416" s="3" t="str">
        <f t="shared" ref="O416:P431" si="98">O404</f>
        <v>Q1</v>
      </c>
      <c r="P416" s="3">
        <f t="shared" si="98"/>
        <v>2</v>
      </c>
      <c r="Q416" s="3" t="str">
        <f t="shared" si="93"/>
        <v>2029_2</v>
      </c>
      <c r="R416" s="3">
        <f t="shared" si="94"/>
        <v>200734.91461940101</v>
      </c>
      <c r="S416" s="3">
        <f t="shared" si="95"/>
        <v>205647.64482119682</v>
      </c>
      <c r="T416" s="163">
        <f t="shared" si="88"/>
        <v>214721.345</v>
      </c>
      <c r="U416" s="91">
        <f t="shared" si="90"/>
        <v>215761.89348878601</v>
      </c>
      <c r="V416" s="91">
        <f t="shared" si="92"/>
        <v>263595.03366091917</v>
      </c>
      <c r="W416" s="91">
        <f t="shared" si="96"/>
        <v>236320.36757759011</v>
      </c>
    </row>
    <row r="417" spans="14:23" x14ac:dyDescent="0.2">
      <c r="N417" s="3">
        <f t="shared" si="97"/>
        <v>2029</v>
      </c>
      <c r="O417" s="3" t="str">
        <f t="shared" si="98"/>
        <v>Q1</v>
      </c>
      <c r="P417" s="3">
        <f t="shared" si="98"/>
        <v>3</v>
      </c>
      <c r="Q417" s="3" t="str">
        <f t="shared" si="93"/>
        <v>2029_3</v>
      </c>
      <c r="R417" s="3">
        <f t="shared" si="94"/>
        <v>200734.91461940101</v>
      </c>
      <c r="S417" s="3">
        <f t="shared" si="95"/>
        <v>205647.64482119682</v>
      </c>
      <c r="T417" s="163">
        <f t="shared" si="88"/>
        <v>214721.345</v>
      </c>
      <c r="U417" s="91">
        <f t="shared" si="90"/>
        <v>215761.89348878601</v>
      </c>
      <c r="V417" s="91">
        <f t="shared" si="92"/>
        <v>263595.03366091917</v>
      </c>
      <c r="W417" s="91">
        <f t="shared" si="96"/>
        <v>236320.36757759011</v>
      </c>
    </row>
    <row r="418" spans="14:23" x14ac:dyDescent="0.2">
      <c r="N418" s="3">
        <f t="shared" si="97"/>
        <v>2029</v>
      </c>
      <c r="O418" s="3" t="str">
        <f t="shared" si="98"/>
        <v>Q2</v>
      </c>
      <c r="P418" s="3">
        <f t="shared" si="98"/>
        <v>4</v>
      </c>
      <c r="Q418" s="3" t="str">
        <f t="shared" si="93"/>
        <v>2029_4</v>
      </c>
      <c r="R418" s="3">
        <f t="shared" si="94"/>
        <v>201861.977527248</v>
      </c>
      <c r="S418" s="3">
        <f t="shared" si="95"/>
        <v>206683.58232615047</v>
      </c>
      <c r="T418" s="163">
        <f t="shared" si="88"/>
        <v>215690.68599999999</v>
      </c>
      <c r="U418" s="91">
        <f t="shared" si="90"/>
        <v>216851.56248242999</v>
      </c>
      <c r="V418" s="91">
        <f t="shared" si="92"/>
        <v>263793.08336464746</v>
      </c>
      <c r="W418" s="91">
        <f t="shared" si="96"/>
        <v>236906.50244438657</v>
      </c>
    </row>
    <row r="419" spans="14:23" x14ac:dyDescent="0.2">
      <c r="N419" s="3">
        <f t="shared" si="97"/>
        <v>2029</v>
      </c>
      <c r="O419" s="3" t="str">
        <f t="shared" si="98"/>
        <v>Q2</v>
      </c>
      <c r="P419" s="3">
        <f t="shared" si="98"/>
        <v>5</v>
      </c>
      <c r="Q419" s="3" t="str">
        <f t="shared" si="93"/>
        <v>2029_5</v>
      </c>
      <c r="R419" s="3">
        <f t="shared" si="94"/>
        <v>201861.977527248</v>
      </c>
      <c r="S419" s="3">
        <f t="shared" si="95"/>
        <v>206683.58232615047</v>
      </c>
      <c r="T419" s="163">
        <f t="shared" si="88"/>
        <v>215690.68599999999</v>
      </c>
      <c r="U419" s="91">
        <f t="shared" si="90"/>
        <v>216851.56248242999</v>
      </c>
      <c r="V419" s="91">
        <f t="shared" si="92"/>
        <v>263793.08336464746</v>
      </c>
      <c r="W419" s="91">
        <f t="shared" si="96"/>
        <v>236906.50244438657</v>
      </c>
    </row>
    <row r="420" spans="14:23" x14ac:dyDescent="0.2">
      <c r="N420" s="3">
        <f t="shared" si="97"/>
        <v>2029</v>
      </c>
      <c r="O420" s="3" t="str">
        <f t="shared" si="98"/>
        <v>Q2</v>
      </c>
      <c r="P420" s="3">
        <f t="shared" si="98"/>
        <v>6</v>
      </c>
      <c r="Q420" s="3" t="str">
        <f t="shared" si="93"/>
        <v>2029_6</v>
      </c>
      <c r="R420" s="3">
        <f t="shared" si="94"/>
        <v>201861.977527248</v>
      </c>
      <c r="S420" s="3">
        <f t="shared" si="95"/>
        <v>206683.58232615047</v>
      </c>
      <c r="T420" s="163">
        <f t="shared" si="88"/>
        <v>215690.68599999999</v>
      </c>
      <c r="U420" s="91">
        <f t="shared" si="90"/>
        <v>216851.56248242999</v>
      </c>
      <c r="V420" s="91">
        <f t="shared" si="92"/>
        <v>263793.08336464746</v>
      </c>
      <c r="W420" s="91">
        <f t="shared" si="96"/>
        <v>236906.50244438657</v>
      </c>
    </row>
    <row r="421" spans="14:23" x14ac:dyDescent="0.2">
      <c r="N421" s="3">
        <f t="shared" si="97"/>
        <v>2029</v>
      </c>
      <c r="O421" s="3" t="str">
        <f t="shared" si="98"/>
        <v>Q3</v>
      </c>
      <c r="P421" s="3">
        <f t="shared" si="98"/>
        <v>7</v>
      </c>
      <c r="Q421" s="3" t="str">
        <f t="shared" si="93"/>
        <v>2029_7</v>
      </c>
      <c r="R421" s="3">
        <f t="shared" si="94"/>
        <v>203118.13828368901</v>
      </c>
      <c r="S421" s="3">
        <f t="shared" si="95"/>
        <v>207975.29970333236</v>
      </c>
      <c r="T421" s="163">
        <f t="shared" si="88"/>
        <v>216780.91699999999</v>
      </c>
      <c r="U421" s="91">
        <f t="shared" si="90"/>
        <v>217879.22092473699</v>
      </c>
      <c r="V421" s="91">
        <f t="shared" si="92"/>
        <v>264152.63362346037</v>
      </c>
      <c r="W421" s="91">
        <f t="shared" si="96"/>
        <v>237487.95984904896</v>
      </c>
    </row>
    <row r="422" spans="14:23" x14ac:dyDescent="0.2">
      <c r="N422" s="3">
        <f t="shared" si="97"/>
        <v>2029</v>
      </c>
      <c r="O422" s="3" t="str">
        <f t="shared" si="98"/>
        <v>Q3</v>
      </c>
      <c r="P422" s="3">
        <f t="shared" si="98"/>
        <v>8</v>
      </c>
      <c r="Q422" s="3" t="str">
        <f t="shared" si="93"/>
        <v>2029_8</v>
      </c>
      <c r="R422" s="3">
        <f t="shared" si="94"/>
        <v>203118.13828368901</v>
      </c>
      <c r="S422" s="3">
        <f t="shared" si="95"/>
        <v>207975.29970333236</v>
      </c>
      <c r="T422" s="163">
        <f t="shared" si="88"/>
        <v>216780.91699999999</v>
      </c>
      <c r="U422" s="91">
        <f t="shared" si="90"/>
        <v>217879.22092473699</v>
      </c>
      <c r="V422" s="91">
        <f t="shared" si="92"/>
        <v>264152.63362346037</v>
      </c>
      <c r="W422" s="91">
        <f t="shared" si="96"/>
        <v>237487.95984904896</v>
      </c>
    </row>
    <row r="423" spans="14:23" x14ac:dyDescent="0.2">
      <c r="N423" s="3">
        <f t="shared" si="97"/>
        <v>2029</v>
      </c>
      <c r="O423" s="3" t="str">
        <f t="shared" si="98"/>
        <v>Q3</v>
      </c>
      <c r="P423" s="3">
        <f t="shared" si="98"/>
        <v>9</v>
      </c>
      <c r="Q423" s="3" t="str">
        <f t="shared" si="93"/>
        <v>2029_9</v>
      </c>
      <c r="R423" s="3">
        <f t="shared" si="94"/>
        <v>203118.13828368901</v>
      </c>
      <c r="S423" s="3">
        <f t="shared" si="95"/>
        <v>207975.29970333236</v>
      </c>
      <c r="T423" s="163">
        <f t="shared" si="88"/>
        <v>216780.91699999999</v>
      </c>
      <c r="U423" s="91">
        <f t="shared" si="90"/>
        <v>217879.22092473699</v>
      </c>
      <c r="V423" s="91">
        <f t="shared" si="92"/>
        <v>264152.63362346037</v>
      </c>
      <c r="W423" s="91">
        <f t="shared" si="96"/>
        <v>237487.95984904896</v>
      </c>
    </row>
    <row r="424" spans="14:23" x14ac:dyDescent="0.2">
      <c r="N424" s="3">
        <f t="shared" si="97"/>
        <v>2029</v>
      </c>
      <c r="O424" s="3" t="str">
        <f t="shared" si="98"/>
        <v>Q4</v>
      </c>
      <c r="P424" s="3">
        <f t="shared" si="98"/>
        <v>10</v>
      </c>
      <c r="Q424" s="3" t="str">
        <f t="shared" si="93"/>
        <v>2029_10</v>
      </c>
      <c r="R424" s="3">
        <f t="shared" si="94"/>
        <v>204273.34127132699</v>
      </c>
      <c r="S424" s="3">
        <f t="shared" si="95"/>
        <v>209104.77221760753</v>
      </c>
      <c r="T424" s="163">
        <f t="shared" si="88"/>
        <v>217799.38200000001</v>
      </c>
      <c r="U424" s="91">
        <f t="shared" si="90"/>
        <v>219028.839197088</v>
      </c>
      <c r="V424" s="91">
        <f t="shared" si="92"/>
        <v>264512.6477711898</v>
      </c>
      <c r="W424" s="91">
        <f t="shared" si="96"/>
        <v>238071.53166146763</v>
      </c>
    </row>
    <row r="425" spans="14:23" x14ac:dyDescent="0.2">
      <c r="N425" s="3">
        <f t="shared" si="97"/>
        <v>2029</v>
      </c>
      <c r="O425" s="3" t="str">
        <f t="shared" si="98"/>
        <v>Q4</v>
      </c>
      <c r="P425" s="3">
        <f t="shared" si="98"/>
        <v>11</v>
      </c>
      <c r="Q425" s="3" t="str">
        <f t="shared" si="93"/>
        <v>2029_11</v>
      </c>
      <c r="R425" s="3">
        <f t="shared" si="94"/>
        <v>204273.34127132699</v>
      </c>
      <c r="S425" s="3">
        <f t="shared" si="95"/>
        <v>209104.77221760753</v>
      </c>
      <c r="T425" s="163">
        <f t="shared" si="88"/>
        <v>217799.38200000001</v>
      </c>
      <c r="U425" s="91">
        <f t="shared" si="90"/>
        <v>219028.839197088</v>
      </c>
      <c r="V425" s="91">
        <f t="shared" si="92"/>
        <v>264512.6477711898</v>
      </c>
      <c r="W425" s="91">
        <f t="shared" si="96"/>
        <v>238071.53166146763</v>
      </c>
    </row>
    <row r="426" spans="14:23" x14ac:dyDescent="0.2">
      <c r="N426" s="3">
        <f t="shared" si="97"/>
        <v>2029</v>
      </c>
      <c r="O426" s="3" t="str">
        <f t="shared" si="98"/>
        <v>Q4</v>
      </c>
      <c r="P426" s="3">
        <f t="shared" si="98"/>
        <v>12</v>
      </c>
      <c r="Q426" s="3" t="str">
        <f t="shared" si="93"/>
        <v>2029_12</v>
      </c>
      <c r="R426" s="3">
        <f t="shared" si="94"/>
        <v>204273.34127132699</v>
      </c>
      <c r="S426" s="3">
        <f t="shared" si="95"/>
        <v>209104.77221760753</v>
      </c>
      <c r="T426" s="163">
        <f t="shared" si="88"/>
        <v>217799.38200000001</v>
      </c>
      <c r="U426" s="91">
        <f t="shared" si="90"/>
        <v>219028.839197088</v>
      </c>
      <c r="V426" s="91">
        <f t="shared" si="92"/>
        <v>264512.6477711898</v>
      </c>
      <c r="W426" s="91">
        <f t="shared" si="96"/>
        <v>238071.53166146763</v>
      </c>
    </row>
    <row r="427" spans="14:23" x14ac:dyDescent="0.2">
      <c r="N427" s="3">
        <f t="shared" si="97"/>
        <v>2030</v>
      </c>
      <c r="O427" s="3" t="str">
        <f t="shared" si="98"/>
        <v>Q1</v>
      </c>
      <c r="P427" s="3">
        <f t="shared" si="98"/>
        <v>1</v>
      </c>
      <c r="Q427" s="3" t="str">
        <f t="shared" si="93"/>
        <v>2030_1</v>
      </c>
      <c r="R427" s="3">
        <f t="shared" si="94"/>
        <v>205491.43713285</v>
      </c>
      <c r="S427" s="3">
        <f t="shared" si="95"/>
        <v>210408.62408336252</v>
      </c>
      <c r="T427" s="163">
        <f t="shared" si="88"/>
        <v>218902.698</v>
      </c>
      <c r="U427" s="91">
        <f t="shared" si="90"/>
        <v>220323.66345529299</v>
      </c>
      <c r="V427" s="91">
        <f t="shared" si="92"/>
        <v>264866.39759834419</v>
      </c>
      <c r="W427" s="91">
        <f t="shared" si="96"/>
        <v>238661.66352453042</v>
      </c>
    </row>
    <row r="428" spans="14:23" x14ac:dyDescent="0.2">
      <c r="N428" s="3">
        <f t="shared" si="97"/>
        <v>2030</v>
      </c>
      <c r="O428" s="3" t="str">
        <f t="shared" si="98"/>
        <v>Q1</v>
      </c>
      <c r="P428" s="3">
        <f t="shared" si="98"/>
        <v>2</v>
      </c>
      <c r="Q428" s="3" t="str">
        <f t="shared" si="93"/>
        <v>2030_2</v>
      </c>
      <c r="R428" s="3">
        <f t="shared" si="94"/>
        <v>205491.43713285</v>
      </c>
      <c r="S428" s="3">
        <f t="shared" si="95"/>
        <v>210408.62408336252</v>
      </c>
      <c r="T428" s="163">
        <f t="shared" si="88"/>
        <v>218902.698</v>
      </c>
      <c r="U428" s="91">
        <f t="shared" si="90"/>
        <v>220323.66345529299</v>
      </c>
      <c r="V428" s="91">
        <f t="shared" si="92"/>
        <v>264866.39759834419</v>
      </c>
      <c r="W428" s="91">
        <f t="shared" si="96"/>
        <v>238661.66352453042</v>
      </c>
    </row>
    <row r="429" spans="14:23" x14ac:dyDescent="0.2">
      <c r="N429" s="3">
        <f t="shared" si="97"/>
        <v>2030</v>
      </c>
      <c r="O429" s="3" t="str">
        <f t="shared" si="98"/>
        <v>Q1</v>
      </c>
      <c r="P429" s="3">
        <f t="shared" si="98"/>
        <v>3</v>
      </c>
      <c r="Q429" s="3" t="str">
        <f t="shared" si="93"/>
        <v>2030_3</v>
      </c>
      <c r="R429" s="3">
        <f t="shared" si="94"/>
        <v>205491.43713285</v>
      </c>
      <c r="S429" s="3">
        <f t="shared" si="95"/>
        <v>210408.62408336252</v>
      </c>
      <c r="T429" s="163">
        <f t="shared" si="88"/>
        <v>218902.698</v>
      </c>
      <c r="U429" s="91">
        <f t="shared" si="90"/>
        <v>220323.66345529299</v>
      </c>
      <c r="V429" s="91">
        <f t="shared" si="92"/>
        <v>264866.39759834419</v>
      </c>
      <c r="W429" s="91">
        <f t="shared" si="96"/>
        <v>238661.66352453042</v>
      </c>
    </row>
    <row r="430" spans="14:23" x14ac:dyDescent="0.2">
      <c r="N430" s="3">
        <f t="shared" si="97"/>
        <v>2030</v>
      </c>
      <c r="O430" s="3" t="str">
        <f t="shared" si="98"/>
        <v>Q2</v>
      </c>
      <c r="P430" s="3">
        <f t="shared" si="98"/>
        <v>4</v>
      </c>
      <c r="Q430" s="3" t="str">
        <f t="shared" si="93"/>
        <v>2030_4</v>
      </c>
      <c r="R430" s="3">
        <f t="shared" si="94"/>
        <v>206708.40645452801</v>
      </c>
      <c r="S430" s="3">
        <f t="shared" si="95"/>
        <v>211533.50450470249</v>
      </c>
      <c r="T430" s="163">
        <f t="shared" si="88"/>
        <v>220089.921</v>
      </c>
      <c r="U430" s="91">
        <f t="shared" si="90"/>
        <v>221284.78309164901</v>
      </c>
      <c r="V430" s="91">
        <f t="shared" si="92"/>
        <v>265091.63391663937</v>
      </c>
      <c r="W430" s="91">
        <f t="shared" si="96"/>
        <v>239294.46174391865</v>
      </c>
    </row>
    <row r="431" spans="14:23" x14ac:dyDescent="0.2">
      <c r="N431" s="3">
        <f t="shared" si="97"/>
        <v>2030</v>
      </c>
      <c r="O431" s="3" t="str">
        <f t="shared" si="98"/>
        <v>Q2</v>
      </c>
      <c r="P431" s="3">
        <f t="shared" si="98"/>
        <v>5</v>
      </c>
      <c r="Q431" s="3" t="str">
        <f t="shared" si="93"/>
        <v>2030_5</v>
      </c>
      <c r="R431" s="3">
        <f t="shared" si="94"/>
        <v>206708.40645452801</v>
      </c>
      <c r="S431" s="3">
        <f t="shared" si="95"/>
        <v>211533.50450470249</v>
      </c>
      <c r="T431" s="163">
        <f t="shared" si="88"/>
        <v>220089.921</v>
      </c>
      <c r="U431" s="91">
        <f t="shared" si="90"/>
        <v>221284.78309164901</v>
      </c>
      <c r="V431" s="91">
        <f t="shared" si="92"/>
        <v>265091.63391663937</v>
      </c>
      <c r="W431" s="91">
        <f t="shared" si="96"/>
        <v>239294.46174391865</v>
      </c>
    </row>
    <row r="432" spans="14:23" x14ac:dyDescent="0.2">
      <c r="N432" s="3">
        <f t="shared" si="97"/>
        <v>2030</v>
      </c>
      <c r="O432" s="3" t="str">
        <f t="shared" ref="O432:P447" si="99">O420</f>
        <v>Q2</v>
      </c>
      <c r="P432" s="3">
        <f t="shared" si="99"/>
        <v>6</v>
      </c>
      <c r="Q432" s="3" t="str">
        <f t="shared" si="93"/>
        <v>2030_6</v>
      </c>
      <c r="R432" s="3">
        <f t="shared" si="94"/>
        <v>206708.40645452801</v>
      </c>
      <c r="S432" s="3">
        <f t="shared" si="95"/>
        <v>211533.50450470249</v>
      </c>
      <c r="T432" s="163">
        <f t="shared" si="88"/>
        <v>220089.921</v>
      </c>
      <c r="U432" s="91">
        <f t="shared" si="90"/>
        <v>221284.78309164901</v>
      </c>
      <c r="V432" s="91">
        <f t="shared" si="92"/>
        <v>265091.63391663937</v>
      </c>
      <c r="W432" s="91">
        <f t="shared" si="96"/>
        <v>239294.46174391865</v>
      </c>
    </row>
    <row r="433" spans="14:23" x14ac:dyDescent="0.2">
      <c r="N433" s="3">
        <f t="shared" si="97"/>
        <v>2030</v>
      </c>
      <c r="O433" s="3" t="str">
        <f t="shared" si="99"/>
        <v>Q3</v>
      </c>
      <c r="P433" s="3">
        <f t="shared" si="99"/>
        <v>7</v>
      </c>
      <c r="Q433" s="3" t="str">
        <f t="shared" si="93"/>
        <v>2030_7</v>
      </c>
      <c r="R433" s="3">
        <f t="shared" si="94"/>
        <v>207989.31718725699</v>
      </c>
      <c r="S433" s="3">
        <f t="shared" si="95"/>
        <v>212848.57983003024</v>
      </c>
      <c r="T433" s="163">
        <f t="shared" si="88"/>
        <v>221062.88699999999</v>
      </c>
      <c r="U433" s="91">
        <f t="shared" si="90"/>
        <v>222270.337887937</v>
      </c>
      <c r="V433" s="91">
        <f t="shared" si="92"/>
        <v>265458.59004080296</v>
      </c>
      <c r="W433" s="91">
        <f t="shared" si="96"/>
        <v>239890.15197392667</v>
      </c>
    </row>
    <row r="434" spans="14:23" x14ac:dyDescent="0.2">
      <c r="N434" s="3">
        <f t="shared" si="97"/>
        <v>2030</v>
      </c>
      <c r="O434" s="3" t="str">
        <f t="shared" si="99"/>
        <v>Q3</v>
      </c>
      <c r="P434" s="3">
        <f t="shared" si="99"/>
        <v>8</v>
      </c>
      <c r="Q434" s="3" t="str">
        <f t="shared" si="93"/>
        <v>2030_8</v>
      </c>
      <c r="R434" s="3">
        <f t="shared" si="94"/>
        <v>207989.31718725699</v>
      </c>
      <c r="S434" s="3">
        <f t="shared" si="95"/>
        <v>212848.57983003024</v>
      </c>
      <c r="T434" s="163">
        <f t="shared" si="88"/>
        <v>221062.88699999999</v>
      </c>
      <c r="U434" s="91">
        <f t="shared" si="90"/>
        <v>222270.337887937</v>
      </c>
      <c r="V434" s="91">
        <f t="shared" si="92"/>
        <v>265458.59004080296</v>
      </c>
      <c r="W434" s="91">
        <f t="shared" si="96"/>
        <v>239890.15197392667</v>
      </c>
    </row>
    <row r="435" spans="14:23" x14ac:dyDescent="0.2">
      <c r="N435" s="3">
        <f t="shared" si="97"/>
        <v>2030</v>
      </c>
      <c r="O435" s="3" t="str">
        <f t="shared" si="99"/>
        <v>Q3</v>
      </c>
      <c r="P435" s="3">
        <f t="shared" si="99"/>
        <v>9</v>
      </c>
      <c r="Q435" s="3" t="str">
        <f t="shared" si="93"/>
        <v>2030_9</v>
      </c>
      <c r="R435" s="3">
        <f t="shared" si="94"/>
        <v>207989.31718725699</v>
      </c>
      <c r="S435" s="3">
        <f t="shared" si="95"/>
        <v>212848.57983003024</v>
      </c>
      <c r="T435" s="163">
        <f t="shared" si="88"/>
        <v>221062.88699999999</v>
      </c>
      <c r="U435" s="91">
        <f t="shared" si="90"/>
        <v>222270.337887937</v>
      </c>
      <c r="V435" s="91">
        <f t="shared" si="92"/>
        <v>265458.59004080296</v>
      </c>
      <c r="W435" s="91">
        <f t="shared" si="96"/>
        <v>239890.15197392667</v>
      </c>
    </row>
    <row r="436" spans="14:23" x14ac:dyDescent="0.2">
      <c r="N436" s="3">
        <f t="shared" si="97"/>
        <v>2030</v>
      </c>
      <c r="O436" s="3" t="str">
        <f t="shared" si="99"/>
        <v>Q4</v>
      </c>
      <c r="P436" s="3">
        <f t="shared" si="99"/>
        <v>10</v>
      </c>
      <c r="Q436" s="3" t="str">
        <f t="shared" si="93"/>
        <v>2030_10</v>
      </c>
      <c r="R436" s="3">
        <f t="shared" si="94"/>
        <v>209155.170297668</v>
      </c>
      <c r="S436" s="3">
        <f t="shared" si="95"/>
        <v>213992.32186584402</v>
      </c>
      <c r="T436" s="163">
        <f t="shared" si="88"/>
        <v>222045.33600000001</v>
      </c>
      <c r="U436" s="91">
        <f t="shared" si="90"/>
        <v>223411.526189825</v>
      </c>
      <c r="V436" s="91">
        <f t="shared" si="92"/>
        <v>265820.26343425206</v>
      </c>
      <c r="W436" s="91">
        <f t="shared" si="96"/>
        <v>240481.35989584675</v>
      </c>
    </row>
    <row r="437" spans="14:23" x14ac:dyDescent="0.2">
      <c r="N437" s="3">
        <f t="shared" si="97"/>
        <v>2030</v>
      </c>
      <c r="O437" s="3" t="str">
        <f t="shared" si="99"/>
        <v>Q4</v>
      </c>
      <c r="P437" s="3">
        <f t="shared" si="99"/>
        <v>11</v>
      </c>
      <c r="Q437" s="3" t="str">
        <f t="shared" si="93"/>
        <v>2030_11</v>
      </c>
      <c r="R437" s="3">
        <f t="shared" si="94"/>
        <v>209155.170297668</v>
      </c>
      <c r="S437" s="3">
        <f t="shared" si="95"/>
        <v>213992.32186584402</v>
      </c>
      <c r="T437" s="163">
        <f t="shared" si="88"/>
        <v>222045.33600000001</v>
      </c>
      <c r="U437" s="91">
        <f t="shared" si="90"/>
        <v>223411.526189825</v>
      </c>
      <c r="V437" s="91">
        <f t="shared" si="92"/>
        <v>265820.26343425206</v>
      </c>
      <c r="W437" s="91">
        <f t="shared" si="96"/>
        <v>240481.35989584675</v>
      </c>
    </row>
    <row r="438" spans="14:23" x14ac:dyDescent="0.2">
      <c r="N438" s="3">
        <f t="shared" si="97"/>
        <v>2030</v>
      </c>
      <c r="O438" s="3" t="str">
        <f t="shared" si="99"/>
        <v>Q4</v>
      </c>
      <c r="P438" s="3">
        <f t="shared" si="99"/>
        <v>12</v>
      </c>
      <c r="Q438" s="3" t="str">
        <f t="shared" si="93"/>
        <v>2030_12</v>
      </c>
      <c r="R438" s="3">
        <f t="shared" si="94"/>
        <v>209155.170297668</v>
      </c>
      <c r="S438" s="3">
        <f t="shared" si="95"/>
        <v>213992.32186584402</v>
      </c>
      <c r="T438" s="163">
        <f t="shared" si="88"/>
        <v>222045.33600000001</v>
      </c>
      <c r="U438" s="91">
        <f t="shared" si="90"/>
        <v>223411.526189825</v>
      </c>
      <c r="V438" s="91">
        <f t="shared" si="92"/>
        <v>265820.26343425206</v>
      </c>
      <c r="W438" s="91">
        <f t="shared" si="96"/>
        <v>240481.35989584675</v>
      </c>
    </row>
    <row r="439" spans="14:23" x14ac:dyDescent="0.2">
      <c r="N439" s="3">
        <f t="shared" si="97"/>
        <v>2031</v>
      </c>
      <c r="O439" s="3" t="str">
        <f t="shared" si="99"/>
        <v>Q1</v>
      </c>
      <c r="P439" s="3">
        <f t="shared" si="99"/>
        <v>1</v>
      </c>
      <c r="Q439" s="3" t="str">
        <f t="shared" si="93"/>
        <v>2031_1</v>
      </c>
      <c r="R439" s="3">
        <f t="shared" si="94"/>
        <v>210358.718240079</v>
      </c>
      <c r="S439" s="3">
        <f t="shared" si="95"/>
        <v>215280.46566004417</v>
      </c>
      <c r="T439" s="163">
        <f t="shared" si="88"/>
        <v>223132.26300000001</v>
      </c>
      <c r="U439" s="91">
        <f t="shared" si="90"/>
        <v>224421.514602485</v>
      </c>
      <c r="V439" s="91">
        <f t="shared" si="92"/>
        <v>266186.12620959355</v>
      </c>
      <c r="W439" s="91">
        <f t="shared" si="96"/>
        <v>241068.21786622438</v>
      </c>
    </row>
    <row r="440" spans="14:23" x14ac:dyDescent="0.2">
      <c r="N440" s="3">
        <f t="shared" si="97"/>
        <v>2031</v>
      </c>
      <c r="O440" s="3" t="str">
        <f t="shared" si="99"/>
        <v>Q1</v>
      </c>
      <c r="P440" s="3">
        <f t="shared" si="99"/>
        <v>2</v>
      </c>
      <c r="Q440" s="3" t="str">
        <f t="shared" si="93"/>
        <v>2031_2</v>
      </c>
      <c r="R440" s="3">
        <f t="shared" si="94"/>
        <v>210358.718240079</v>
      </c>
      <c r="S440" s="3">
        <f t="shared" si="95"/>
        <v>215280.46566004417</v>
      </c>
      <c r="T440" s="163">
        <f t="shared" ref="T440:T503" si="100">VLOOKUP($N440&amp;"_"&amp;$O440,$C$19:$I$206,MATCH(T$14,$C$14:$I$14,0),0)</f>
        <v>223132.26300000001</v>
      </c>
      <c r="U440" s="91">
        <f t="shared" si="90"/>
        <v>224421.514602485</v>
      </c>
      <c r="V440" s="91">
        <f t="shared" si="92"/>
        <v>266186.12620959355</v>
      </c>
      <c r="W440" s="91">
        <f t="shared" si="96"/>
        <v>241068.21786622438</v>
      </c>
    </row>
    <row r="441" spans="14:23" x14ac:dyDescent="0.2">
      <c r="N441" s="3">
        <f t="shared" si="97"/>
        <v>2031</v>
      </c>
      <c r="O441" s="3" t="str">
        <f t="shared" si="99"/>
        <v>Q1</v>
      </c>
      <c r="P441" s="3">
        <f t="shared" si="99"/>
        <v>3</v>
      </c>
      <c r="Q441" s="3" t="str">
        <f t="shared" si="93"/>
        <v>2031_3</v>
      </c>
      <c r="R441" s="3">
        <f t="shared" si="94"/>
        <v>210358.718240079</v>
      </c>
      <c r="S441" s="3">
        <f t="shared" si="95"/>
        <v>215280.46566004417</v>
      </c>
      <c r="T441" s="163">
        <f t="shared" si="100"/>
        <v>223132.26300000001</v>
      </c>
      <c r="U441" s="91">
        <f t="shared" si="90"/>
        <v>224421.514602485</v>
      </c>
      <c r="V441" s="91">
        <f t="shared" si="92"/>
        <v>266186.12620959355</v>
      </c>
      <c r="W441" s="91">
        <f t="shared" si="96"/>
        <v>241068.21786622438</v>
      </c>
    </row>
    <row r="442" spans="14:23" x14ac:dyDescent="0.2">
      <c r="N442" s="3">
        <f t="shared" si="97"/>
        <v>2031</v>
      </c>
      <c r="O442" s="3" t="str">
        <f t="shared" si="99"/>
        <v>Q2</v>
      </c>
      <c r="P442" s="3">
        <f t="shared" si="99"/>
        <v>4</v>
      </c>
      <c r="Q442" s="3" t="str">
        <f t="shared" si="93"/>
        <v>2031_4</v>
      </c>
      <c r="R442" s="3">
        <f t="shared" si="94"/>
        <v>211527.553060921</v>
      </c>
      <c r="S442" s="3">
        <f t="shared" si="95"/>
        <v>216374.06176009821</v>
      </c>
      <c r="T442" s="163">
        <f t="shared" si="100"/>
        <v>224104.57800000001</v>
      </c>
      <c r="U442" s="91">
        <f t="shared" si="90"/>
        <v>225433.91889048801</v>
      </c>
      <c r="V442" s="91">
        <f t="shared" si="92"/>
        <v>266552.10667913948</v>
      </c>
      <c r="W442" s="91">
        <f t="shared" si="96"/>
        <v>241653.93893893735</v>
      </c>
    </row>
    <row r="443" spans="14:23" x14ac:dyDescent="0.2">
      <c r="N443" s="3">
        <f t="shared" si="97"/>
        <v>2031</v>
      </c>
      <c r="O443" s="3" t="str">
        <f t="shared" si="99"/>
        <v>Q2</v>
      </c>
      <c r="P443" s="3">
        <f t="shared" si="99"/>
        <v>5</v>
      </c>
      <c r="Q443" s="3" t="str">
        <f t="shared" si="93"/>
        <v>2031_5</v>
      </c>
      <c r="R443" s="3">
        <f t="shared" si="94"/>
        <v>211527.553060921</v>
      </c>
      <c r="S443" s="3">
        <f t="shared" si="95"/>
        <v>216374.06176009821</v>
      </c>
      <c r="T443" s="163">
        <f t="shared" si="100"/>
        <v>224104.57800000001</v>
      </c>
      <c r="U443" s="91">
        <f t="shared" si="90"/>
        <v>225433.91889048801</v>
      </c>
      <c r="V443" s="91">
        <f t="shared" si="92"/>
        <v>266552.10667913948</v>
      </c>
      <c r="W443" s="91">
        <f t="shared" si="96"/>
        <v>241653.93893893735</v>
      </c>
    </row>
    <row r="444" spans="14:23" x14ac:dyDescent="0.2">
      <c r="N444" s="3">
        <f t="shared" si="97"/>
        <v>2031</v>
      </c>
      <c r="O444" s="3" t="str">
        <f t="shared" si="99"/>
        <v>Q2</v>
      </c>
      <c r="P444" s="3">
        <f t="shared" si="99"/>
        <v>6</v>
      </c>
      <c r="Q444" s="3" t="str">
        <f t="shared" si="93"/>
        <v>2031_6</v>
      </c>
      <c r="R444" s="3">
        <f t="shared" si="94"/>
        <v>211527.553060921</v>
      </c>
      <c r="S444" s="3">
        <f t="shared" si="95"/>
        <v>216374.06176009821</v>
      </c>
      <c r="T444" s="163">
        <f t="shared" si="100"/>
        <v>224104.57800000001</v>
      </c>
      <c r="U444" s="91">
        <f t="shared" si="90"/>
        <v>225433.91889048801</v>
      </c>
      <c r="V444" s="91">
        <f t="shared" si="92"/>
        <v>266552.10667913948</v>
      </c>
      <c r="W444" s="91">
        <f t="shared" si="96"/>
        <v>241653.93893893735</v>
      </c>
    </row>
    <row r="445" spans="14:23" x14ac:dyDescent="0.2">
      <c r="N445" s="3">
        <f t="shared" si="97"/>
        <v>2031</v>
      </c>
      <c r="O445" s="3" t="str">
        <f t="shared" si="99"/>
        <v>Q3</v>
      </c>
      <c r="P445" s="3">
        <f t="shared" si="99"/>
        <v>7</v>
      </c>
      <c r="Q445" s="3" t="str">
        <f t="shared" si="93"/>
        <v>2031_7</v>
      </c>
      <c r="R445" s="3">
        <f t="shared" si="94"/>
        <v>212841.54575976299</v>
      </c>
      <c r="S445" s="3">
        <f t="shared" si="95"/>
        <v>217736.65324052676</v>
      </c>
      <c r="T445" s="163">
        <f t="shared" si="100"/>
        <v>225172.09299999999</v>
      </c>
      <c r="U445" s="91">
        <f t="shared" si="90"/>
        <v>226403.266954639</v>
      </c>
      <c r="V445" s="91">
        <f t="shared" si="92"/>
        <v>266836.76809160196</v>
      </c>
      <c r="W445" s="91">
        <f t="shared" si="96"/>
        <v>242270.87758716455</v>
      </c>
    </row>
    <row r="446" spans="14:23" x14ac:dyDescent="0.2">
      <c r="N446" s="3">
        <f t="shared" si="97"/>
        <v>2031</v>
      </c>
      <c r="O446" s="3" t="str">
        <f t="shared" si="99"/>
        <v>Q3</v>
      </c>
      <c r="P446" s="3">
        <f t="shared" si="99"/>
        <v>8</v>
      </c>
      <c r="Q446" s="3" t="str">
        <f t="shared" si="93"/>
        <v>2031_8</v>
      </c>
      <c r="R446" s="3">
        <f t="shared" si="94"/>
        <v>212841.54575976299</v>
      </c>
      <c r="S446" s="3">
        <f t="shared" si="95"/>
        <v>217736.65324052676</v>
      </c>
      <c r="T446" s="163">
        <f t="shared" si="100"/>
        <v>225172.09299999999</v>
      </c>
      <c r="U446" s="91">
        <f t="shared" si="90"/>
        <v>226403.266954639</v>
      </c>
      <c r="V446" s="91">
        <f t="shared" si="92"/>
        <v>266836.76809160196</v>
      </c>
      <c r="W446" s="91">
        <f t="shared" si="96"/>
        <v>242270.87758716455</v>
      </c>
    </row>
    <row r="447" spans="14:23" x14ac:dyDescent="0.2">
      <c r="N447" s="3">
        <f t="shared" si="97"/>
        <v>2031</v>
      </c>
      <c r="O447" s="3" t="str">
        <f t="shared" si="99"/>
        <v>Q3</v>
      </c>
      <c r="P447" s="3">
        <f t="shared" si="99"/>
        <v>9</v>
      </c>
      <c r="Q447" s="3" t="str">
        <f t="shared" si="93"/>
        <v>2031_9</v>
      </c>
      <c r="R447" s="3">
        <f t="shared" si="94"/>
        <v>212841.54575976299</v>
      </c>
      <c r="S447" s="3">
        <f t="shared" si="95"/>
        <v>217736.65324052676</v>
      </c>
      <c r="T447" s="163">
        <f t="shared" si="100"/>
        <v>225172.09299999999</v>
      </c>
      <c r="U447" s="91">
        <f t="shared" si="90"/>
        <v>226403.266954639</v>
      </c>
      <c r="V447" s="91">
        <f t="shared" si="92"/>
        <v>266836.76809160196</v>
      </c>
      <c r="W447" s="91">
        <f t="shared" si="96"/>
        <v>242270.87758716455</v>
      </c>
    </row>
    <row r="448" spans="14:23" x14ac:dyDescent="0.2">
      <c r="N448" s="3">
        <f t="shared" si="97"/>
        <v>2031</v>
      </c>
      <c r="O448" s="3" t="str">
        <f t="shared" ref="O448:P463" si="101">O436</f>
        <v>Q4</v>
      </c>
      <c r="P448" s="3">
        <f t="shared" si="101"/>
        <v>10</v>
      </c>
      <c r="Q448" s="3" t="str">
        <f t="shared" si="93"/>
        <v>2031_10</v>
      </c>
      <c r="R448" s="3">
        <f t="shared" si="94"/>
        <v>214042.29510737001</v>
      </c>
      <c r="S448" s="3">
        <f t="shared" si="95"/>
        <v>218931.97431132695</v>
      </c>
      <c r="T448" s="163">
        <f t="shared" si="100"/>
        <v>226178.883</v>
      </c>
      <c r="U448" s="91">
        <f t="shared" si="90"/>
        <v>227496.31360476601</v>
      </c>
      <c r="V448" s="91">
        <f t="shared" si="92"/>
        <v>267203.37135078572</v>
      </c>
      <c r="W448" s="91">
        <f t="shared" si="96"/>
        <v>242855.30553882971</v>
      </c>
    </row>
    <row r="449" spans="14:23" x14ac:dyDescent="0.2">
      <c r="N449" s="3">
        <f t="shared" si="97"/>
        <v>2031</v>
      </c>
      <c r="O449" s="3" t="str">
        <f t="shared" si="101"/>
        <v>Q4</v>
      </c>
      <c r="P449" s="3">
        <f t="shared" si="101"/>
        <v>11</v>
      </c>
      <c r="Q449" s="3" t="str">
        <f t="shared" si="93"/>
        <v>2031_11</v>
      </c>
      <c r="R449" s="3">
        <f t="shared" si="94"/>
        <v>214042.29510737001</v>
      </c>
      <c r="S449" s="3">
        <f t="shared" si="95"/>
        <v>218931.97431132695</v>
      </c>
      <c r="T449" s="163">
        <f t="shared" si="100"/>
        <v>226178.883</v>
      </c>
      <c r="U449" s="91">
        <f t="shared" si="90"/>
        <v>227496.31360476601</v>
      </c>
      <c r="V449" s="91">
        <f t="shared" si="92"/>
        <v>267203.37135078572</v>
      </c>
      <c r="W449" s="91">
        <f t="shared" si="96"/>
        <v>242855.30553882971</v>
      </c>
    </row>
    <row r="450" spans="14:23" x14ac:dyDescent="0.2">
      <c r="N450" s="3">
        <f t="shared" si="97"/>
        <v>2031</v>
      </c>
      <c r="O450" s="3" t="str">
        <f t="shared" si="101"/>
        <v>Q4</v>
      </c>
      <c r="P450" s="3">
        <f t="shared" si="101"/>
        <v>12</v>
      </c>
      <c r="Q450" s="3" t="str">
        <f t="shared" si="93"/>
        <v>2031_12</v>
      </c>
      <c r="R450" s="3">
        <f t="shared" si="94"/>
        <v>214042.29510737001</v>
      </c>
      <c r="S450" s="3">
        <f t="shared" si="95"/>
        <v>218931.97431132695</v>
      </c>
      <c r="T450" s="163">
        <f t="shared" si="100"/>
        <v>226178.883</v>
      </c>
      <c r="U450" s="91">
        <f t="shared" si="90"/>
        <v>227496.31360476601</v>
      </c>
      <c r="V450" s="91">
        <f t="shared" si="92"/>
        <v>267203.37135078572</v>
      </c>
      <c r="W450" s="91">
        <f t="shared" si="96"/>
        <v>242855.30553882971</v>
      </c>
    </row>
    <row r="451" spans="14:23" x14ac:dyDescent="0.2">
      <c r="N451" s="3">
        <f t="shared" si="97"/>
        <v>2032</v>
      </c>
      <c r="O451" s="3" t="str">
        <f t="shared" si="101"/>
        <v>Q1</v>
      </c>
      <c r="P451" s="3">
        <f t="shared" si="101"/>
        <v>1</v>
      </c>
      <c r="Q451" s="3" t="str">
        <f t="shared" si="93"/>
        <v>2032_1</v>
      </c>
      <c r="R451" s="3">
        <f t="shared" si="94"/>
        <v>215247.70683133299</v>
      </c>
      <c r="S451" s="3">
        <f t="shared" si="95"/>
        <v>220243.93572112982</v>
      </c>
      <c r="T451" s="163">
        <f t="shared" si="100"/>
        <v>227237.44099999999</v>
      </c>
      <c r="U451" s="91">
        <f t="shared" si="90"/>
        <v>228548.80622696801</v>
      </c>
      <c r="V451" s="91">
        <f t="shared" si="92"/>
        <v>267563.70650380338</v>
      </c>
      <c r="W451" s="91">
        <f t="shared" si="96"/>
        <v>243438.25006579226</v>
      </c>
    </row>
    <row r="452" spans="14:23" x14ac:dyDescent="0.2">
      <c r="N452" s="3">
        <f t="shared" si="97"/>
        <v>2032</v>
      </c>
      <c r="O452" s="3" t="str">
        <f t="shared" si="101"/>
        <v>Q1</v>
      </c>
      <c r="P452" s="3">
        <f t="shared" si="101"/>
        <v>2</v>
      </c>
      <c r="Q452" s="3" t="str">
        <f t="shared" si="93"/>
        <v>2032_2</v>
      </c>
      <c r="R452" s="3">
        <f t="shared" si="94"/>
        <v>215247.70683133299</v>
      </c>
      <c r="S452" s="3">
        <f t="shared" si="95"/>
        <v>220243.93572112982</v>
      </c>
      <c r="T452" s="163">
        <f t="shared" si="100"/>
        <v>227237.44099999999</v>
      </c>
      <c r="U452" s="91">
        <f t="shared" ref="U452:U515" si="102">VLOOKUP($N452&amp;"_"&amp;$O452,$C$19:$I$206,6,0)</f>
        <v>228548.80622696801</v>
      </c>
      <c r="V452" s="91">
        <f t="shared" si="92"/>
        <v>267563.70650380338</v>
      </c>
      <c r="W452" s="91">
        <f t="shared" si="96"/>
        <v>243438.25006579226</v>
      </c>
    </row>
    <row r="453" spans="14:23" x14ac:dyDescent="0.2">
      <c r="N453" s="3">
        <f t="shared" si="97"/>
        <v>2032</v>
      </c>
      <c r="O453" s="3" t="str">
        <f t="shared" si="101"/>
        <v>Q1</v>
      </c>
      <c r="P453" s="3">
        <f t="shared" si="101"/>
        <v>3</v>
      </c>
      <c r="Q453" s="3" t="str">
        <f t="shared" si="93"/>
        <v>2032_3</v>
      </c>
      <c r="R453" s="3">
        <f t="shared" si="94"/>
        <v>215247.70683133299</v>
      </c>
      <c r="S453" s="3">
        <f t="shared" si="95"/>
        <v>220243.93572112982</v>
      </c>
      <c r="T453" s="163">
        <f t="shared" si="100"/>
        <v>227237.44099999999</v>
      </c>
      <c r="U453" s="91">
        <f t="shared" si="102"/>
        <v>228548.80622696801</v>
      </c>
      <c r="V453" s="91">
        <f t="shared" si="92"/>
        <v>267563.70650380338</v>
      </c>
      <c r="W453" s="91">
        <f t="shared" si="96"/>
        <v>243438.25006579226</v>
      </c>
    </row>
    <row r="454" spans="14:23" x14ac:dyDescent="0.2">
      <c r="N454" s="3">
        <f t="shared" si="97"/>
        <v>2032</v>
      </c>
      <c r="O454" s="3" t="str">
        <f t="shared" si="101"/>
        <v>Q2</v>
      </c>
      <c r="P454" s="3">
        <f t="shared" si="101"/>
        <v>4</v>
      </c>
      <c r="Q454" s="3" t="str">
        <f t="shared" si="93"/>
        <v>2032_4</v>
      </c>
      <c r="R454" s="3">
        <f t="shared" si="94"/>
        <v>216412.16435804401</v>
      </c>
      <c r="S454" s="3">
        <f t="shared" si="95"/>
        <v>221332.33537264907</v>
      </c>
      <c r="T454" s="163">
        <f t="shared" si="100"/>
        <v>228229.56099999999</v>
      </c>
      <c r="U454" s="91">
        <f t="shared" si="102"/>
        <v>229575.55342031701</v>
      </c>
      <c r="V454" s="91">
        <f t="shared" si="92"/>
        <v>267947.08610249631</v>
      </c>
      <c r="W454" s="91">
        <f t="shared" si="96"/>
        <v>244027.48391144761</v>
      </c>
    </row>
    <row r="455" spans="14:23" x14ac:dyDescent="0.2">
      <c r="N455" s="3">
        <f t="shared" si="97"/>
        <v>2032</v>
      </c>
      <c r="O455" s="3" t="str">
        <f t="shared" si="101"/>
        <v>Q2</v>
      </c>
      <c r="P455" s="3">
        <f t="shared" si="101"/>
        <v>5</v>
      </c>
      <c r="Q455" s="3" t="str">
        <f t="shared" si="93"/>
        <v>2032_5</v>
      </c>
      <c r="R455" s="3">
        <f t="shared" si="94"/>
        <v>216412.16435804401</v>
      </c>
      <c r="S455" s="3">
        <f t="shared" si="95"/>
        <v>221332.33537264907</v>
      </c>
      <c r="T455" s="163">
        <f t="shared" si="100"/>
        <v>228229.56099999999</v>
      </c>
      <c r="U455" s="91">
        <f t="shared" si="102"/>
        <v>229575.55342031701</v>
      </c>
      <c r="V455" s="91">
        <f t="shared" si="92"/>
        <v>267947.08610249631</v>
      </c>
      <c r="W455" s="91">
        <f t="shared" si="96"/>
        <v>244027.48391144761</v>
      </c>
    </row>
    <row r="456" spans="14:23" x14ac:dyDescent="0.2">
      <c r="N456" s="3">
        <f t="shared" si="97"/>
        <v>2032</v>
      </c>
      <c r="O456" s="3" t="str">
        <f t="shared" si="101"/>
        <v>Q2</v>
      </c>
      <c r="P456" s="3">
        <f t="shared" si="101"/>
        <v>6</v>
      </c>
      <c r="Q456" s="3" t="str">
        <f t="shared" si="93"/>
        <v>2032_6</v>
      </c>
      <c r="R456" s="3">
        <f t="shared" si="94"/>
        <v>216412.16435804401</v>
      </c>
      <c r="S456" s="3">
        <f t="shared" si="95"/>
        <v>221332.33537264907</v>
      </c>
      <c r="T456" s="163">
        <f t="shared" si="100"/>
        <v>228229.56099999999</v>
      </c>
      <c r="U456" s="91">
        <f t="shared" si="102"/>
        <v>229575.55342031701</v>
      </c>
      <c r="V456" s="91">
        <f t="shared" si="92"/>
        <v>267947.08610249631</v>
      </c>
      <c r="W456" s="91">
        <f t="shared" si="96"/>
        <v>244027.48391144761</v>
      </c>
    </row>
    <row r="457" spans="14:23" x14ac:dyDescent="0.2">
      <c r="N457" s="3">
        <f t="shared" si="97"/>
        <v>2032</v>
      </c>
      <c r="O457" s="3" t="str">
        <f t="shared" si="101"/>
        <v>Q3</v>
      </c>
      <c r="P457" s="3">
        <f t="shared" si="101"/>
        <v>7</v>
      </c>
      <c r="Q457" s="3" t="str">
        <f t="shared" si="93"/>
        <v>2032_7</v>
      </c>
      <c r="R457" s="3">
        <f t="shared" si="94"/>
        <v>217747.73975943099</v>
      </c>
      <c r="S457" s="3">
        <f t="shared" si="95"/>
        <v>222716.33354582326</v>
      </c>
      <c r="T457" s="163">
        <f t="shared" si="100"/>
        <v>229298.424</v>
      </c>
      <c r="U457" s="91">
        <f t="shared" si="102"/>
        <v>230544.39121221899</v>
      </c>
      <c r="V457" s="91">
        <f t="shared" si="92"/>
        <v>268151.63881363324</v>
      </c>
      <c r="W457" s="91">
        <f t="shared" si="96"/>
        <v>244839.27820234088</v>
      </c>
    </row>
    <row r="458" spans="14:23" x14ac:dyDescent="0.2">
      <c r="N458" s="3">
        <f t="shared" si="97"/>
        <v>2032</v>
      </c>
      <c r="O458" s="3" t="str">
        <f t="shared" si="101"/>
        <v>Q3</v>
      </c>
      <c r="P458" s="3">
        <f t="shared" si="101"/>
        <v>8</v>
      </c>
      <c r="Q458" s="3" t="str">
        <f t="shared" si="93"/>
        <v>2032_8</v>
      </c>
      <c r="R458" s="3">
        <f t="shared" si="94"/>
        <v>217747.73975943099</v>
      </c>
      <c r="S458" s="3">
        <f t="shared" si="95"/>
        <v>222716.33354582326</v>
      </c>
      <c r="T458" s="163">
        <f t="shared" si="100"/>
        <v>229298.424</v>
      </c>
      <c r="U458" s="91">
        <f t="shared" si="102"/>
        <v>230544.39121221899</v>
      </c>
      <c r="V458" s="91">
        <f t="shared" si="92"/>
        <v>268151.63881363324</v>
      </c>
      <c r="W458" s="91">
        <f t="shared" si="96"/>
        <v>244839.27820234088</v>
      </c>
    </row>
    <row r="459" spans="14:23" x14ac:dyDescent="0.2">
      <c r="N459" s="3">
        <f t="shared" si="97"/>
        <v>2032</v>
      </c>
      <c r="O459" s="3" t="str">
        <f t="shared" si="101"/>
        <v>Q3</v>
      </c>
      <c r="P459" s="3">
        <f t="shared" si="101"/>
        <v>9</v>
      </c>
      <c r="Q459" s="3" t="str">
        <f t="shared" si="93"/>
        <v>2032_9</v>
      </c>
      <c r="R459" s="3">
        <f t="shared" si="94"/>
        <v>217747.73975943099</v>
      </c>
      <c r="S459" s="3">
        <f t="shared" si="95"/>
        <v>222716.33354582326</v>
      </c>
      <c r="T459" s="163">
        <f t="shared" si="100"/>
        <v>229298.424</v>
      </c>
      <c r="U459" s="91">
        <f t="shared" si="102"/>
        <v>230544.39121221899</v>
      </c>
      <c r="V459" s="91">
        <f t="shared" si="92"/>
        <v>268151.63881363324</v>
      </c>
      <c r="W459" s="91">
        <f t="shared" si="96"/>
        <v>244839.27820234088</v>
      </c>
    </row>
    <row r="460" spans="14:23" x14ac:dyDescent="0.2">
      <c r="N460" s="3">
        <f t="shared" si="97"/>
        <v>2032</v>
      </c>
      <c r="O460" s="3" t="str">
        <f t="shared" si="101"/>
        <v>Q4</v>
      </c>
      <c r="P460" s="3">
        <f t="shared" si="101"/>
        <v>10</v>
      </c>
      <c r="Q460" s="3" t="str">
        <f t="shared" si="93"/>
        <v>2032_10</v>
      </c>
      <c r="R460" s="3">
        <f t="shared" si="94"/>
        <v>218985.81578975599</v>
      </c>
      <c r="S460" s="3">
        <f t="shared" si="95"/>
        <v>223940.3421041345</v>
      </c>
      <c r="T460" s="163">
        <f t="shared" si="100"/>
        <v>230265.875</v>
      </c>
      <c r="U460" s="91">
        <f t="shared" si="102"/>
        <v>231638.24379953099</v>
      </c>
      <c r="V460" s="91">
        <f t="shared" si="92"/>
        <v>268531.36001577147</v>
      </c>
      <c r="W460" s="91">
        <f t="shared" si="96"/>
        <v>245314.1012213511</v>
      </c>
    </row>
    <row r="461" spans="14:23" x14ac:dyDescent="0.2">
      <c r="N461" s="3">
        <f t="shared" si="97"/>
        <v>2032</v>
      </c>
      <c r="O461" s="3" t="str">
        <f t="shared" si="101"/>
        <v>Q4</v>
      </c>
      <c r="P461" s="3">
        <f t="shared" si="101"/>
        <v>11</v>
      </c>
      <c r="Q461" s="3" t="str">
        <f t="shared" si="93"/>
        <v>2032_11</v>
      </c>
      <c r="R461" s="3">
        <f t="shared" si="94"/>
        <v>218985.81578975599</v>
      </c>
      <c r="S461" s="3">
        <f t="shared" si="95"/>
        <v>223940.3421041345</v>
      </c>
      <c r="T461" s="163">
        <f t="shared" si="100"/>
        <v>230265.875</v>
      </c>
      <c r="U461" s="91">
        <f t="shared" si="102"/>
        <v>231638.24379953099</v>
      </c>
      <c r="V461" s="91">
        <f t="shared" si="92"/>
        <v>268531.36001577147</v>
      </c>
      <c r="W461" s="91">
        <f t="shared" si="96"/>
        <v>245314.1012213511</v>
      </c>
    </row>
    <row r="462" spans="14:23" x14ac:dyDescent="0.2">
      <c r="N462" s="3">
        <f t="shared" si="97"/>
        <v>2032</v>
      </c>
      <c r="O462" s="3" t="str">
        <f t="shared" si="101"/>
        <v>Q4</v>
      </c>
      <c r="P462" s="3">
        <f t="shared" si="101"/>
        <v>12</v>
      </c>
      <c r="Q462" s="3" t="str">
        <f t="shared" si="93"/>
        <v>2032_12</v>
      </c>
      <c r="R462" s="3">
        <f t="shared" si="94"/>
        <v>218985.81578975599</v>
      </c>
      <c r="S462" s="3">
        <f t="shared" si="95"/>
        <v>223940.3421041345</v>
      </c>
      <c r="T462" s="163">
        <f t="shared" si="100"/>
        <v>230265.875</v>
      </c>
      <c r="U462" s="91">
        <f t="shared" si="102"/>
        <v>231638.24379953099</v>
      </c>
      <c r="V462" s="91">
        <f t="shared" si="92"/>
        <v>268531.36001577147</v>
      </c>
      <c r="W462" s="91">
        <f t="shared" si="96"/>
        <v>245314.1012213511</v>
      </c>
    </row>
    <row r="463" spans="14:23" x14ac:dyDescent="0.2">
      <c r="N463" s="3">
        <f t="shared" si="97"/>
        <v>2033</v>
      </c>
      <c r="O463" s="3" t="str">
        <f t="shared" si="101"/>
        <v>Q1</v>
      </c>
      <c r="P463" s="3">
        <f t="shared" si="101"/>
        <v>1</v>
      </c>
      <c r="Q463" s="3" t="str">
        <f t="shared" si="93"/>
        <v>2033_1</v>
      </c>
      <c r="R463" s="3">
        <f t="shared" si="94"/>
        <v>220244.625523906</v>
      </c>
      <c r="S463" s="3">
        <f t="shared" si="95"/>
        <v>225299.60725812629</v>
      </c>
      <c r="T463" s="163">
        <f t="shared" si="100"/>
        <v>231261.83300000001</v>
      </c>
      <c r="U463" s="91">
        <f t="shared" si="102"/>
        <v>232710.744433769</v>
      </c>
      <c r="V463" s="91">
        <f t="shared" si="92"/>
        <v>268821.00588905386</v>
      </c>
      <c r="W463" s="91">
        <f t="shared" si="96"/>
        <v>245942.68742707081</v>
      </c>
    </row>
    <row r="464" spans="14:23" x14ac:dyDescent="0.2">
      <c r="N464" s="3">
        <f t="shared" si="97"/>
        <v>2033</v>
      </c>
      <c r="O464" s="3" t="str">
        <f t="shared" ref="O464:P479" si="103">O452</f>
        <v>Q1</v>
      </c>
      <c r="P464" s="3">
        <f t="shared" si="103"/>
        <v>2</v>
      </c>
      <c r="Q464" s="3" t="str">
        <f t="shared" si="93"/>
        <v>2033_2</v>
      </c>
      <c r="R464" s="3">
        <f t="shared" si="94"/>
        <v>220244.625523906</v>
      </c>
      <c r="S464" s="3">
        <f t="shared" si="95"/>
        <v>225299.60725812629</v>
      </c>
      <c r="T464" s="163">
        <f t="shared" si="100"/>
        <v>231261.83300000001</v>
      </c>
      <c r="U464" s="91">
        <f t="shared" si="102"/>
        <v>232710.744433769</v>
      </c>
      <c r="V464" s="91">
        <f t="shared" ref="V464:V527" si="104">VLOOKUP($N464&amp;"_"&amp;$O464,$C$19:$L$206,8,0)*1000</f>
        <v>268821.00588905386</v>
      </c>
      <c r="W464" s="91">
        <f t="shared" si="96"/>
        <v>245942.68742707081</v>
      </c>
    </row>
    <row r="465" spans="14:23" x14ac:dyDescent="0.2">
      <c r="N465" s="3">
        <f t="shared" si="97"/>
        <v>2033</v>
      </c>
      <c r="O465" s="3" t="str">
        <f t="shared" si="103"/>
        <v>Q1</v>
      </c>
      <c r="P465" s="3">
        <f t="shared" si="103"/>
        <v>3</v>
      </c>
      <c r="Q465" s="3" t="str">
        <f t="shared" si="93"/>
        <v>2033_3</v>
      </c>
      <c r="R465" s="3">
        <f t="shared" si="94"/>
        <v>220244.625523906</v>
      </c>
      <c r="S465" s="3">
        <f t="shared" si="95"/>
        <v>225299.60725812629</v>
      </c>
      <c r="T465" s="163">
        <f t="shared" si="100"/>
        <v>231261.83300000001</v>
      </c>
      <c r="U465" s="91">
        <f t="shared" si="102"/>
        <v>232710.744433769</v>
      </c>
      <c r="V465" s="91">
        <f t="shared" si="104"/>
        <v>268821.00588905386</v>
      </c>
      <c r="W465" s="91">
        <f t="shared" si="96"/>
        <v>245942.68742707081</v>
      </c>
    </row>
    <row r="466" spans="14:23" x14ac:dyDescent="0.2">
      <c r="N466" s="3">
        <f t="shared" si="97"/>
        <v>2033</v>
      </c>
      <c r="O466" s="3" t="str">
        <f t="shared" si="103"/>
        <v>Q2</v>
      </c>
      <c r="P466" s="3">
        <f t="shared" si="103"/>
        <v>4</v>
      </c>
      <c r="Q466" s="3" t="str">
        <f t="shared" si="93"/>
        <v>2033_4</v>
      </c>
      <c r="R466" s="3">
        <f t="shared" si="94"/>
        <v>221460.68962381</v>
      </c>
      <c r="S466" s="3">
        <f t="shared" si="95"/>
        <v>226450.02146990865</v>
      </c>
      <c r="T466" s="163">
        <f t="shared" si="100"/>
        <v>232220.10500000001</v>
      </c>
      <c r="U466" s="91">
        <f t="shared" si="102"/>
        <v>233869.07664374501</v>
      </c>
      <c r="V466" s="91">
        <f t="shared" si="104"/>
        <v>269189.44750943518</v>
      </c>
      <c r="W466" s="91">
        <f t="shared" si="96"/>
        <v>246540.02374754273</v>
      </c>
    </row>
    <row r="467" spans="14:23" x14ac:dyDescent="0.2">
      <c r="N467" s="3">
        <f t="shared" si="97"/>
        <v>2033</v>
      </c>
      <c r="O467" s="3" t="str">
        <f t="shared" si="103"/>
        <v>Q2</v>
      </c>
      <c r="P467" s="3">
        <f t="shared" si="103"/>
        <v>5</v>
      </c>
      <c r="Q467" s="3" t="str">
        <f t="shared" si="93"/>
        <v>2033_5</v>
      </c>
      <c r="R467" s="3">
        <f t="shared" si="94"/>
        <v>221460.68962381</v>
      </c>
      <c r="S467" s="3">
        <f t="shared" si="95"/>
        <v>226450.02146990865</v>
      </c>
      <c r="T467" s="163">
        <f t="shared" si="100"/>
        <v>232220.10500000001</v>
      </c>
      <c r="U467" s="91">
        <f t="shared" si="102"/>
        <v>233869.07664374501</v>
      </c>
      <c r="V467" s="91">
        <f t="shared" si="104"/>
        <v>269189.44750943518</v>
      </c>
      <c r="W467" s="91">
        <f t="shared" si="96"/>
        <v>246540.02374754273</v>
      </c>
    </row>
    <row r="468" spans="14:23" x14ac:dyDescent="0.2">
      <c r="N468" s="3">
        <f t="shared" si="97"/>
        <v>2033</v>
      </c>
      <c r="O468" s="3" t="str">
        <f t="shared" si="103"/>
        <v>Q2</v>
      </c>
      <c r="P468" s="3">
        <f t="shared" si="103"/>
        <v>6</v>
      </c>
      <c r="Q468" s="3" t="str">
        <f t="shared" ref="Q468:Q531" si="105">N468&amp;"_"&amp;P468</f>
        <v>2033_6</v>
      </c>
      <c r="R468" s="3">
        <f t="shared" ref="R468:R531" si="106">VLOOKUP(N468&amp;"_"&amp;O468,$C$19:$D$190,2,0)</f>
        <v>221460.68962381</v>
      </c>
      <c r="S468" s="3">
        <f t="shared" ref="S468:S531" si="107">VLOOKUP($N468&amp;"_"&amp;$O468,$C$19:$E$190,3,0)</f>
        <v>226450.02146990865</v>
      </c>
      <c r="T468" s="163">
        <f t="shared" si="100"/>
        <v>232220.10500000001</v>
      </c>
      <c r="U468" s="91">
        <f t="shared" si="102"/>
        <v>233869.07664374501</v>
      </c>
      <c r="V468" s="91">
        <f t="shared" si="104"/>
        <v>269189.44750943518</v>
      </c>
      <c r="W468" s="91">
        <f t="shared" si="96"/>
        <v>246540.02374754273</v>
      </c>
    </row>
    <row r="469" spans="14:23" x14ac:dyDescent="0.2">
      <c r="N469" s="3">
        <f t="shared" si="97"/>
        <v>2033</v>
      </c>
      <c r="O469" s="3" t="str">
        <f t="shared" si="103"/>
        <v>Q3</v>
      </c>
      <c r="P469" s="3">
        <f t="shared" si="103"/>
        <v>7</v>
      </c>
      <c r="Q469" s="3" t="str">
        <f t="shared" si="105"/>
        <v>2033_7</v>
      </c>
      <c r="R469" s="3">
        <f t="shared" si="106"/>
        <v>222900.220918404</v>
      </c>
      <c r="S469" s="3">
        <f t="shared" si="107"/>
        <v>227940.29048454162</v>
      </c>
      <c r="T469" s="163">
        <f t="shared" si="100"/>
        <v>233363.46</v>
      </c>
      <c r="U469" s="91">
        <f t="shared" si="102"/>
        <v>234927.45398403599</v>
      </c>
      <c r="V469" s="91">
        <f t="shared" si="104"/>
        <v>269556.65658148698</v>
      </c>
      <c r="W469" s="91">
        <f t="shared" si="96"/>
        <v>247134.91907089119</v>
      </c>
    </row>
    <row r="470" spans="14:23" x14ac:dyDescent="0.2">
      <c r="N470" s="3">
        <f t="shared" si="97"/>
        <v>2033</v>
      </c>
      <c r="O470" s="3" t="str">
        <f t="shared" si="103"/>
        <v>Q3</v>
      </c>
      <c r="P470" s="3">
        <f t="shared" si="103"/>
        <v>8</v>
      </c>
      <c r="Q470" s="3" t="str">
        <f t="shared" si="105"/>
        <v>2033_8</v>
      </c>
      <c r="R470" s="3">
        <f t="shared" si="106"/>
        <v>222900.220918404</v>
      </c>
      <c r="S470" s="3">
        <f t="shared" si="107"/>
        <v>227940.29048454162</v>
      </c>
      <c r="T470" s="163">
        <f t="shared" si="100"/>
        <v>233363.46</v>
      </c>
      <c r="U470" s="91">
        <f t="shared" si="102"/>
        <v>234927.45398403599</v>
      </c>
      <c r="V470" s="91">
        <f t="shared" si="104"/>
        <v>269556.65658148698</v>
      </c>
      <c r="W470" s="91">
        <f t="shared" si="96"/>
        <v>247134.91907089119</v>
      </c>
    </row>
    <row r="471" spans="14:23" x14ac:dyDescent="0.2">
      <c r="N471" s="3">
        <f t="shared" si="97"/>
        <v>2033</v>
      </c>
      <c r="O471" s="3" t="str">
        <f t="shared" si="103"/>
        <v>Q3</v>
      </c>
      <c r="P471" s="3">
        <f t="shared" si="103"/>
        <v>9</v>
      </c>
      <c r="Q471" s="3" t="str">
        <f t="shared" si="105"/>
        <v>2033_9</v>
      </c>
      <c r="R471" s="3">
        <f t="shared" si="106"/>
        <v>222900.220918404</v>
      </c>
      <c r="S471" s="3">
        <f t="shared" si="107"/>
        <v>227940.29048454162</v>
      </c>
      <c r="T471" s="163">
        <f t="shared" si="100"/>
        <v>233363.46</v>
      </c>
      <c r="U471" s="91">
        <f t="shared" si="102"/>
        <v>234927.45398403599</v>
      </c>
      <c r="V471" s="91">
        <f t="shared" si="104"/>
        <v>269556.65658148698</v>
      </c>
      <c r="W471" s="91">
        <f t="shared" si="96"/>
        <v>247134.91907089119</v>
      </c>
    </row>
    <row r="472" spans="14:23" x14ac:dyDescent="0.2">
      <c r="N472" s="3">
        <f t="shared" si="97"/>
        <v>2033</v>
      </c>
      <c r="O472" s="3" t="str">
        <f t="shared" si="103"/>
        <v>Q4</v>
      </c>
      <c r="P472" s="3">
        <f t="shared" si="103"/>
        <v>10</v>
      </c>
      <c r="Q472" s="3" t="str">
        <f t="shared" si="105"/>
        <v>2033_10</v>
      </c>
      <c r="R472" s="3">
        <f t="shared" si="106"/>
        <v>224228.32396531699</v>
      </c>
      <c r="S472" s="3">
        <f t="shared" si="107"/>
        <v>229246.32452582422</v>
      </c>
      <c r="T472" s="163">
        <f t="shared" si="100"/>
        <v>234394.576</v>
      </c>
      <c r="U472" s="91">
        <f t="shared" si="102"/>
        <v>236117.26156700999</v>
      </c>
      <c r="V472" s="91">
        <f t="shared" si="104"/>
        <v>269925.47146414686</v>
      </c>
      <c r="W472" s="91">
        <f t="shared" si="96"/>
        <v>247735.89881314634</v>
      </c>
    </row>
    <row r="473" spans="14:23" x14ac:dyDescent="0.2">
      <c r="N473" s="3">
        <f t="shared" si="97"/>
        <v>2033</v>
      </c>
      <c r="O473" s="3" t="str">
        <f t="shared" si="103"/>
        <v>Q4</v>
      </c>
      <c r="P473" s="3">
        <f t="shared" si="103"/>
        <v>11</v>
      </c>
      <c r="Q473" s="3" t="str">
        <f t="shared" si="105"/>
        <v>2033_11</v>
      </c>
      <c r="R473" s="3">
        <f t="shared" si="106"/>
        <v>224228.32396531699</v>
      </c>
      <c r="S473" s="3">
        <f t="shared" si="107"/>
        <v>229246.32452582422</v>
      </c>
      <c r="T473" s="163">
        <f t="shared" si="100"/>
        <v>234394.576</v>
      </c>
      <c r="U473" s="91">
        <f t="shared" si="102"/>
        <v>236117.26156700999</v>
      </c>
      <c r="V473" s="91">
        <f t="shared" si="104"/>
        <v>269925.47146414686</v>
      </c>
      <c r="W473" s="91">
        <f t="shared" ref="W473:W536" si="108">VLOOKUP($N473&amp;"_"&amp;$O473,$C$19:$L$206,10,0)*1000</f>
        <v>247735.89881314634</v>
      </c>
    </row>
    <row r="474" spans="14:23" x14ac:dyDescent="0.2">
      <c r="N474" s="3">
        <f t="shared" si="97"/>
        <v>2033</v>
      </c>
      <c r="O474" s="3" t="str">
        <f t="shared" si="103"/>
        <v>Q4</v>
      </c>
      <c r="P474" s="3">
        <f t="shared" si="103"/>
        <v>12</v>
      </c>
      <c r="Q474" s="3" t="str">
        <f t="shared" si="105"/>
        <v>2033_12</v>
      </c>
      <c r="R474" s="3">
        <f t="shared" si="106"/>
        <v>224228.32396531699</v>
      </c>
      <c r="S474" s="3">
        <f t="shared" si="107"/>
        <v>229246.32452582422</v>
      </c>
      <c r="T474" s="163">
        <f t="shared" si="100"/>
        <v>234394.576</v>
      </c>
      <c r="U474" s="91">
        <f t="shared" si="102"/>
        <v>236117.26156700999</v>
      </c>
      <c r="V474" s="91">
        <f t="shared" si="104"/>
        <v>269925.47146414686</v>
      </c>
      <c r="W474" s="91">
        <f t="shared" si="108"/>
        <v>247735.89881314634</v>
      </c>
    </row>
    <row r="475" spans="14:23" x14ac:dyDescent="0.2">
      <c r="N475" s="3">
        <f t="shared" si="97"/>
        <v>2034</v>
      </c>
      <c r="O475" s="3" t="str">
        <f t="shared" si="103"/>
        <v>Q1</v>
      </c>
      <c r="P475" s="3">
        <f t="shared" si="103"/>
        <v>1</v>
      </c>
      <c r="Q475" s="3" t="str">
        <f t="shared" si="105"/>
        <v>2034_1</v>
      </c>
      <c r="R475" s="3">
        <f t="shared" si="106"/>
        <v>225550.661496591</v>
      </c>
      <c r="S475" s="3">
        <f t="shared" si="107"/>
        <v>230659.41328807562</v>
      </c>
      <c r="T475" s="163">
        <f t="shared" si="100"/>
        <v>235480.80499999999</v>
      </c>
      <c r="U475" s="91">
        <f t="shared" si="102"/>
        <v>237249.38326216201</v>
      </c>
      <c r="V475" s="91">
        <f t="shared" si="104"/>
        <v>270226.19395152107</v>
      </c>
      <c r="W475" s="91">
        <f t="shared" si="108"/>
        <v>248361.17346355444</v>
      </c>
    </row>
    <row r="476" spans="14:23" x14ac:dyDescent="0.2">
      <c r="N476" s="3">
        <f t="shared" si="97"/>
        <v>2034</v>
      </c>
      <c r="O476" s="3" t="str">
        <f t="shared" si="103"/>
        <v>Q1</v>
      </c>
      <c r="P476" s="3">
        <f t="shared" si="103"/>
        <v>2</v>
      </c>
      <c r="Q476" s="3" t="str">
        <f t="shared" si="105"/>
        <v>2034_2</v>
      </c>
      <c r="R476" s="3">
        <f t="shared" si="106"/>
        <v>225550.661496591</v>
      </c>
      <c r="S476" s="3">
        <f t="shared" si="107"/>
        <v>230659.41328807562</v>
      </c>
      <c r="T476" s="163">
        <f t="shared" si="100"/>
        <v>235480.80499999999</v>
      </c>
      <c r="U476" s="91">
        <f t="shared" si="102"/>
        <v>237249.38326216201</v>
      </c>
      <c r="V476" s="91">
        <f t="shared" si="104"/>
        <v>270226.19395152107</v>
      </c>
      <c r="W476" s="91">
        <f t="shared" si="108"/>
        <v>248361.17346355444</v>
      </c>
    </row>
    <row r="477" spans="14:23" x14ac:dyDescent="0.2">
      <c r="N477" s="3">
        <f t="shared" si="97"/>
        <v>2034</v>
      </c>
      <c r="O477" s="3" t="str">
        <f t="shared" si="103"/>
        <v>Q1</v>
      </c>
      <c r="P477" s="3">
        <f t="shared" si="103"/>
        <v>3</v>
      </c>
      <c r="Q477" s="3" t="str">
        <f t="shared" si="105"/>
        <v>2034_3</v>
      </c>
      <c r="R477" s="3">
        <f t="shared" si="106"/>
        <v>225550.661496591</v>
      </c>
      <c r="S477" s="3">
        <f t="shared" si="107"/>
        <v>230659.41328807562</v>
      </c>
      <c r="T477" s="163">
        <f t="shared" si="100"/>
        <v>235480.80499999999</v>
      </c>
      <c r="U477" s="91">
        <f t="shared" si="102"/>
        <v>237249.38326216201</v>
      </c>
      <c r="V477" s="91">
        <f t="shared" si="104"/>
        <v>270226.19395152107</v>
      </c>
      <c r="W477" s="91">
        <f t="shared" si="108"/>
        <v>248361.17346355444</v>
      </c>
    </row>
    <row r="478" spans="14:23" x14ac:dyDescent="0.2">
      <c r="N478" s="3">
        <f t="shared" si="97"/>
        <v>2034</v>
      </c>
      <c r="O478" s="3" t="str">
        <f t="shared" si="103"/>
        <v>Q2</v>
      </c>
      <c r="P478" s="3">
        <f t="shared" si="103"/>
        <v>4</v>
      </c>
      <c r="Q478" s="3" t="str">
        <f t="shared" si="105"/>
        <v>2034_4</v>
      </c>
      <c r="R478" s="3">
        <f t="shared" si="106"/>
        <v>226817.07948768101</v>
      </c>
      <c r="S478" s="3">
        <f t="shared" si="107"/>
        <v>231845.51002394193</v>
      </c>
      <c r="T478" s="163">
        <f t="shared" si="100"/>
        <v>236511.89300000001</v>
      </c>
      <c r="U478" s="91">
        <f t="shared" si="102"/>
        <v>238431.04337657901</v>
      </c>
      <c r="V478" s="91">
        <f t="shared" si="104"/>
        <v>270598.90624386375</v>
      </c>
      <c r="W478" s="91">
        <f t="shared" si="108"/>
        <v>248960.87826995365</v>
      </c>
    </row>
    <row r="479" spans="14:23" x14ac:dyDescent="0.2">
      <c r="N479" s="3">
        <f t="shared" si="97"/>
        <v>2034</v>
      </c>
      <c r="O479" s="3" t="str">
        <f t="shared" si="103"/>
        <v>Q2</v>
      </c>
      <c r="P479" s="3">
        <f t="shared" si="103"/>
        <v>5</v>
      </c>
      <c r="Q479" s="3" t="str">
        <f t="shared" si="105"/>
        <v>2034_5</v>
      </c>
      <c r="R479" s="3">
        <f t="shared" si="106"/>
        <v>226817.07948768101</v>
      </c>
      <c r="S479" s="3">
        <f t="shared" si="107"/>
        <v>231845.51002394193</v>
      </c>
      <c r="T479" s="163">
        <f t="shared" si="100"/>
        <v>236511.89300000001</v>
      </c>
      <c r="U479" s="91">
        <f t="shared" si="102"/>
        <v>238431.04337657901</v>
      </c>
      <c r="V479" s="91">
        <f t="shared" si="104"/>
        <v>270598.90624386375</v>
      </c>
      <c r="W479" s="91">
        <f t="shared" si="108"/>
        <v>248960.87826995365</v>
      </c>
    </row>
    <row r="480" spans="14:23" x14ac:dyDescent="0.2">
      <c r="N480" s="3">
        <f t="shared" ref="N480:N543" si="109">N468+1</f>
        <v>2034</v>
      </c>
      <c r="O480" s="3" t="str">
        <f t="shared" ref="O480:P495" si="110">O468</f>
        <v>Q2</v>
      </c>
      <c r="P480" s="3">
        <f t="shared" si="110"/>
        <v>6</v>
      </c>
      <c r="Q480" s="3" t="str">
        <f t="shared" si="105"/>
        <v>2034_6</v>
      </c>
      <c r="R480" s="3">
        <f t="shared" si="106"/>
        <v>226817.07948768101</v>
      </c>
      <c r="S480" s="3">
        <f t="shared" si="107"/>
        <v>231845.51002394193</v>
      </c>
      <c r="T480" s="163">
        <f t="shared" si="100"/>
        <v>236511.89300000001</v>
      </c>
      <c r="U480" s="91">
        <f t="shared" si="102"/>
        <v>238431.04337657901</v>
      </c>
      <c r="V480" s="91">
        <f t="shared" si="104"/>
        <v>270598.90624386375</v>
      </c>
      <c r="W480" s="91">
        <f t="shared" si="108"/>
        <v>248960.87826995365</v>
      </c>
    </row>
    <row r="481" spans="14:23" x14ac:dyDescent="0.2">
      <c r="N481" s="3">
        <f t="shared" si="109"/>
        <v>2034</v>
      </c>
      <c r="O481" s="3" t="str">
        <f t="shared" si="110"/>
        <v>Q3</v>
      </c>
      <c r="P481" s="3">
        <f t="shared" si="110"/>
        <v>7</v>
      </c>
      <c r="Q481" s="3" t="str">
        <f t="shared" si="105"/>
        <v>2034_7</v>
      </c>
      <c r="R481" s="3">
        <f t="shared" si="106"/>
        <v>228267.783114349</v>
      </c>
      <c r="S481" s="3">
        <f t="shared" si="107"/>
        <v>233337.59440433793</v>
      </c>
      <c r="T481" s="163">
        <f t="shared" si="100"/>
        <v>237699.57399999999</v>
      </c>
      <c r="U481" s="91">
        <f t="shared" si="102"/>
        <v>239562.27558136301</v>
      </c>
      <c r="V481" s="91">
        <f t="shared" si="104"/>
        <v>270807.81496287225</v>
      </c>
      <c r="W481" s="91">
        <f t="shared" si="108"/>
        <v>249787.86076480648</v>
      </c>
    </row>
    <row r="482" spans="14:23" x14ac:dyDescent="0.2">
      <c r="N482" s="3">
        <f t="shared" si="109"/>
        <v>2034</v>
      </c>
      <c r="O482" s="3" t="str">
        <f t="shared" si="110"/>
        <v>Q3</v>
      </c>
      <c r="P482" s="3">
        <f t="shared" si="110"/>
        <v>8</v>
      </c>
      <c r="Q482" s="3" t="str">
        <f t="shared" si="105"/>
        <v>2034_8</v>
      </c>
      <c r="R482" s="3">
        <f t="shared" si="106"/>
        <v>228267.783114349</v>
      </c>
      <c r="S482" s="3">
        <f t="shared" si="107"/>
        <v>233337.59440433793</v>
      </c>
      <c r="T482" s="163">
        <f t="shared" si="100"/>
        <v>237699.57399999999</v>
      </c>
      <c r="U482" s="91">
        <f t="shared" si="102"/>
        <v>239562.27558136301</v>
      </c>
      <c r="V482" s="91">
        <f t="shared" si="104"/>
        <v>270807.81496287225</v>
      </c>
      <c r="W482" s="91">
        <f t="shared" si="108"/>
        <v>249787.86076480648</v>
      </c>
    </row>
    <row r="483" spans="14:23" x14ac:dyDescent="0.2">
      <c r="N483" s="3">
        <f t="shared" si="109"/>
        <v>2034</v>
      </c>
      <c r="O483" s="3" t="str">
        <f t="shared" si="110"/>
        <v>Q3</v>
      </c>
      <c r="P483" s="3">
        <f t="shared" si="110"/>
        <v>9</v>
      </c>
      <c r="Q483" s="3" t="str">
        <f t="shared" si="105"/>
        <v>2034_9</v>
      </c>
      <c r="R483" s="3">
        <f t="shared" si="106"/>
        <v>228267.783114349</v>
      </c>
      <c r="S483" s="3">
        <f t="shared" si="107"/>
        <v>233337.59440433793</v>
      </c>
      <c r="T483" s="163">
        <f t="shared" si="100"/>
        <v>237699.57399999999</v>
      </c>
      <c r="U483" s="91">
        <f t="shared" si="102"/>
        <v>239562.27558136301</v>
      </c>
      <c r="V483" s="91">
        <f t="shared" si="104"/>
        <v>270807.81496287225</v>
      </c>
      <c r="W483" s="91">
        <f t="shared" si="108"/>
        <v>249787.86076480648</v>
      </c>
    </row>
    <row r="484" spans="14:23" x14ac:dyDescent="0.2">
      <c r="N484" s="3">
        <f t="shared" si="109"/>
        <v>2034</v>
      </c>
      <c r="O484" s="3" t="str">
        <f t="shared" si="110"/>
        <v>Q4</v>
      </c>
      <c r="P484" s="3">
        <f t="shared" si="110"/>
        <v>10</v>
      </c>
      <c r="Q484" s="3" t="str">
        <f t="shared" si="105"/>
        <v>2034_10</v>
      </c>
      <c r="R484" s="3">
        <f t="shared" si="106"/>
        <v>229611.165723666</v>
      </c>
      <c r="S484" s="3">
        <f t="shared" si="107"/>
        <v>234653.55042830252</v>
      </c>
      <c r="T484" s="163">
        <f t="shared" si="100"/>
        <v>238829.73499999999</v>
      </c>
      <c r="U484" s="91">
        <f t="shared" si="102"/>
        <v>240746.79745951301</v>
      </c>
      <c r="V484" s="91">
        <f t="shared" si="104"/>
        <v>271183.62860557152</v>
      </c>
      <c r="W484" s="91">
        <f t="shared" si="108"/>
        <v>250262.44566161573</v>
      </c>
    </row>
    <row r="485" spans="14:23" x14ac:dyDescent="0.2">
      <c r="N485" s="3">
        <f t="shared" si="109"/>
        <v>2034</v>
      </c>
      <c r="O485" s="3" t="str">
        <f t="shared" si="110"/>
        <v>Q4</v>
      </c>
      <c r="P485" s="3">
        <f t="shared" si="110"/>
        <v>11</v>
      </c>
      <c r="Q485" s="3" t="str">
        <f t="shared" si="105"/>
        <v>2034_11</v>
      </c>
      <c r="R485" s="3">
        <f t="shared" si="106"/>
        <v>229611.165723666</v>
      </c>
      <c r="S485" s="3">
        <f t="shared" si="107"/>
        <v>234653.55042830252</v>
      </c>
      <c r="T485" s="163">
        <f t="shared" si="100"/>
        <v>238829.73499999999</v>
      </c>
      <c r="U485" s="91">
        <f t="shared" si="102"/>
        <v>240746.79745951301</v>
      </c>
      <c r="V485" s="91">
        <f t="shared" si="104"/>
        <v>271183.62860557152</v>
      </c>
      <c r="W485" s="91">
        <f t="shared" si="108"/>
        <v>250262.44566161573</v>
      </c>
    </row>
    <row r="486" spans="14:23" x14ac:dyDescent="0.2">
      <c r="N486" s="3">
        <f t="shared" si="109"/>
        <v>2034</v>
      </c>
      <c r="O486" s="3" t="str">
        <f t="shared" si="110"/>
        <v>Q4</v>
      </c>
      <c r="P486" s="3">
        <f t="shared" si="110"/>
        <v>12</v>
      </c>
      <c r="Q486" s="3" t="str">
        <f t="shared" si="105"/>
        <v>2034_12</v>
      </c>
      <c r="R486" s="3">
        <f t="shared" si="106"/>
        <v>229611.165723666</v>
      </c>
      <c r="S486" s="3">
        <f t="shared" si="107"/>
        <v>234653.55042830252</v>
      </c>
      <c r="T486" s="163">
        <f t="shared" si="100"/>
        <v>238829.73499999999</v>
      </c>
      <c r="U486" s="91">
        <f t="shared" si="102"/>
        <v>240746.79745951301</v>
      </c>
      <c r="V486" s="91">
        <f t="shared" si="104"/>
        <v>271183.62860557152</v>
      </c>
      <c r="W486" s="91">
        <f t="shared" si="108"/>
        <v>250262.44566161573</v>
      </c>
    </row>
    <row r="487" spans="14:23" x14ac:dyDescent="0.2">
      <c r="N487" s="3">
        <f t="shared" si="109"/>
        <v>2035</v>
      </c>
      <c r="O487" s="3" t="str">
        <f t="shared" si="110"/>
        <v>Q1</v>
      </c>
      <c r="P487" s="3">
        <f t="shared" si="110"/>
        <v>1</v>
      </c>
      <c r="Q487" s="3" t="str">
        <f t="shared" si="105"/>
        <v>2035_1</v>
      </c>
      <c r="R487" s="3">
        <f t="shared" si="106"/>
        <v>230956.15567320801</v>
      </c>
      <c r="S487" s="3">
        <f t="shared" si="107"/>
        <v>236099.59275719555</v>
      </c>
      <c r="T487" s="163">
        <f t="shared" si="100"/>
        <v>239944.33900000001</v>
      </c>
      <c r="U487" s="91">
        <f t="shared" si="102"/>
        <v>241898.14154107901</v>
      </c>
      <c r="V487" s="91">
        <f t="shared" si="104"/>
        <v>271561.60979462339</v>
      </c>
      <c r="W487" s="91">
        <f t="shared" si="108"/>
        <v>250843.09862402521</v>
      </c>
    </row>
    <row r="488" spans="14:23" x14ac:dyDescent="0.2">
      <c r="N488" s="3">
        <f t="shared" si="109"/>
        <v>2035</v>
      </c>
      <c r="O488" s="3" t="str">
        <f t="shared" si="110"/>
        <v>Q1</v>
      </c>
      <c r="P488" s="3">
        <f t="shared" si="110"/>
        <v>2</v>
      </c>
      <c r="Q488" s="3" t="str">
        <f t="shared" si="105"/>
        <v>2035_2</v>
      </c>
      <c r="R488" s="3">
        <f t="shared" si="106"/>
        <v>230956.15567320801</v>
      </c>
      <c r="S488" s="3">
        <f t="shared" si="107"/>
        <v>236099.59275719555</v>
      </c>
      <c r="T488" s="163">
        <f t="shared" si="100"/>
        <v>239944.33900000001</v>
      </c>
      <c r="U488" s="91">
        <f t="shared" si="102"/>
        <v>241898.14154107901</v>
      </c>
      <c r="V488" s="91">
        <f t="shared" si="104"/>
        <v>271561.60979462339</v>
      </c>
      <c r="W488" s="91">
        <f t="shared" si="108"/>
        <v>250843.09862402521</v>
      </c>
    </row>
    <row r="489" spans="14:23" x14ac:dyDescent="0.2">
      <c r="N489" s="3">
        <f t="shared" si="109"/>
        <v>2035</v>
      </c>
      <c r="O489" s="3" t="str">
        <f t="shared" si="110"/>
        <v>Q1</v>
      </c>
      <c r="P489" s="3">
        <f t="shared" si="110"/>
        <v>3</v>
      </c>
      <c r="Q489" s="3" t="str">
        <f t="shared" si="105"/>
        <v>2035_3</v>
      </c>
      <c r="R489" s="3">
        <f t="shared" si="106"/>
        <v>230956.15567320801</v>
      </c>
      <c r="S489" s="3">
        <f t="shared" si="107"/>
        <v>236099.59275719555</v>
      </c>
      <c r="T489" s="163">
        <f t="shared" si="100"/>
        <v>239944.33900000001</v>
      </c>
      <c r="U489" s="91">
        <f t="shared" si="102"/>
        <v>241898.14154107901</v>
      </c>
      <c r="V489" s="91">
        <f t="shared" si="104"/>
        <v>271561.60979462339</v>
      </c>
      <c r="W489" s="91">
        <f t="shared" si="108"/>
        <v>250843.09862402521</v>
      </c>
    </row>
    <row r="490" spans="14:23" x14ac:dyDescent="0.2">
      <c r="N490" s="3">
        <f t="shared" si="109"/>
        <v>2035</v>
      </c>
      <c r="O490" s="3" t="str">
        <f t="shared" si="110"/>
        <v>Q2</v>
      </c>
      <c r="P490" s="3">
        <f t="shared" si="110"/>
        <v>4</v>
      </c>
      <c r="Q490" s="3" t="str">
        <f t="shared" si="105"/>
        <v>2035_4</v>
      </c>
      <c r="R490" s="3">
        <f t="shared" si="106"/>
        <v>232222.66650468</v>
      </c>
      <c r="S490" s="3">
        <f t="shared" si="107"/>
        <v>237288.87205622534</v>
      </c>
      <c r="T490" s="163">
        <f t="shared" si="100"/>
        <v>241018.54500000001</v>
      </c>
      <c r="U490" s="91">
        <f t="shared" si="102"/>
        <v>243112.92925551499</v>
      </c>
      <c r="V490" s="91">
        <f t="shared" si="104"/>
        <v>271874.91433181957</v>
      </c>
      <c r="W490" s="91">
        <f t="shared" si="108"/>
        <v>251451.12686842511</v>
      </c>
    </row>
    <row r="491" spans="14:23" x14ac:dyDescent="0.2">
      <c r="N491" s="3">
        <f t="shared" si="109"/>
        <v>2035</v>
      </c>
      <c r="O491" s="3" t="str">
        <f t="shared" si="110"/>
        <v>Q2</v>
      </c>
      <c r="P491" s="3">
        <f t="shared" si="110"/>
        <v>5</v>
      </c>
      <c r="Q491" s="3" t="str">
        <f t="shared" si="105"/>
        <v>2035_5</v>
      </c>
      <c r="R491" s="3">
        <f t="shared" si="106"/>
        <v>232222.66650468</v>
      </c>
      <c r="S491" s="3">
        <f t="shared" si="107"/>
        <v>237288.87205622534</v>
      </c>
      <c r="T491" s="163">
        <f t="shared" si="100"/>
        <v>241018.54500000001</v>
      </c>
      <c r="U491" s="91">
        <f t="shared" si="102"/>
        <v>243112.92925551499</v>
      </c>
      <c r="V491" s="91">
        <f t="shared" si="104"/>
        <v>271874.91433181957</v>
      </c>
      <c r="W491" s="91">
        <f t="shared" si="108"/>
        <v>251451.12686842511</v>
      </c>
    </row>
    <row r="492" spans="14:23" x14ac:dyDescent="0.2">
      <c r="N492" s="3">
        <f t="shared" si="109"/>
        <v>2035</v>
      </c>
      <c r="O492" s="3" t="str">
        <f t="shared" si="110"/>
        <v>Q2</v>
      </c>
      <c r="P492" s="3">
        <f t="shared" si="110"/>
        <v>6</v>
      </c>
      <c r="Q492" s="3" t="str">
        <f t="shared" si="105"/>
        <v>2035_6</v>
      </c>
      <c r="R492" s="3">
        <f t="shared" si="106"/>
        <v>232222.66650468</v>
      </c>
      <c r="S492" s="3">
        <f t="shared" si="107"/>
        <v>237288.87205622534</v>
      </c>
      <c r="T492" s="163">
        <f t="shared" si="100"/>
        <v>241018.54500000001</v>
      </c>
      <c r="U492" s="91">
        <f t="shared" si="102"/>
        <v>243112.92925551499</v>
      </c>
      <c r="V492" s="91">
        <f t="shared" si="104"/>
        <v>271874.91433181957</v>
      </c>
      <c r="W492" s="91">
        <f t="shared" si="108"/>
        <v>251451.12686842511</v>
      </c>
    </row>
    <row r="493" spans="14:23" x14ac:dyDescent="0.2">
      <c r="N493" s="3">
        <f t="shared" si="109"/>
        <v>2035</v>
      </c>
      <c r="O493" s="3" t="str">
        <f t="shared" si="110"/>
        <v>Q3</v>
      </c>
      <c r="P493" s="3">
        <f t="shared" si="110"/>
        <v>7</v>
      </c>
      <c r="Q493" s="3" t="str">
        <f t="shared" si="105"/>
        <v>2035_7</v>
      </c>
      <c r="R493" s="3">
        <f t="shared" si="106"/>
        <v>233726.629249702</v>
      </c>
      <c r="S493" s="3">
        <f t="shared" si="107"/>
        <v>238851.73819329482</v>
      </c>
      <c r="T493" s="163">
        <f t="shared" si="100"/>
        <v>242238.25700000001</v>
      </c>
      <c r="U493" s="91">
        <f t="shared" si="102"/>
        <v>244248.91142903699</v>
      </c>
      <c r="V493" s="91">
        <f t="shared" si="104"/>
        <v>272255.77550721675</v>
      </c>
      <c r="W493" s="91">
        <f t="shared" si="108"/>
        <v>252030.93897291561</v>
      </c>
    </row>
    <row r="494" spans="14:23" x14ac:dyDescent="0.2">
      <c r="N494" s="3">
        <f t="shared" si="109"/>
        <v>2035</v>
      </c>
      <c r="O494" s="3" t="str">
        <f t="shared" si="110"/>
        <v>Q3</v>
      </c>
      <c r="P494" s="3">
        <f t="shared" si="110"/>
        <v>8</v>
      </c>
      <c r="Q494" s="3" t="str">
        <f t="shared" si="105"/>
        <v>2035_8</v>
      </c>
      <c r="R494" s="3">
        <f t="shared" si="106"/>
        <v>233726.629249702</v>
      </c>
      <c r="S494" s="3">
        <f t="shared" si="107"/>
        <v>238851.73819329482</v>
      </c>
      <c r="T494" s="163">
        <f t="shared" si="100"/>
        <v>242238.25700000001</v>
      </c>
      <c r="U494" s="91">
        <f t="shared" si="102"/>
        <v>244248.91142903699</v>
      </c>
      <c r="V494" s="91">
        <f t="shared" si="104"/>
        <v>272255.77550721675</v>
      </c>
      <c r="W494" s="91">
        <f t="shared" si="108"/>
        <v>252030.93897291561</v>
      </c>
    </row>
    <row r="495" spans="14:23" x14ac:dyDescent="0.2">
      <c r="N495" s="3">
        <f t="shared" si="109"/>
        <v>2035</v>
      </c>
      <c r="O495" s="3" t="str">
        <f t="shared" si="110"/>
        <v>Q3</v>
      </c>
      <c r="P495" s="3">
        <f t="shared" si="110"/>
        <v>9</v>
      </c>
      <c r="Q495" s="3" t="str">
        <f t="shared" si="105"/>
        <v>2035_9</v>
      </c>
      <c r="R495" s="3">
        <f t="shared" si="106"/>
        <v>233726.629249702</v>
      </c>
      <c r="S495" s="3">
        <f t="shared" si="107"/>
        <v>238851.73819329482</v>
      </c>
      <c r="T495" s="163">
        <f t="shared" si="100"/>
        <v>242238.25700000001</v>
      </c>
      <c r="U495" s="91">
        <f t="shared" si="102"/>
        <v>244248.91142903699</v>
      </c>
      <c r="V495" s="91">
        <f t="shared" si="104"/>
        <v>272255.77550721675</v>
      </c>
      <c r="W495" s="91">
        <f t="shared" si="108"/>
        <v>252030.93897291561</v>
      </c>
    </row>
    <row r="496" spans="14:23" x14ac:dyDescent="0.2">
      <c r="N496" s="3">
        <f t="shared" si="109"/>
        <v>2035</v>
      </c>
      <c r="O496" s="3" t="str">
        <f t="shared" ref="O496:P511" si="111">O484</f>
        <v>Q4</v>
      </c>
      <c r="P496" s="3">
        <f t="shared" si="111"/>
        <v>10</v>
      </c>
      <c r="Q496" s="3" t="str">
        <f t="shared" si="105"/>
        <v>2035_10</v>
      </c>
      <c r="R496" s="3">
        <f t="shared" si="106"/>
        <v>235099.408968242</v>
      </c>
      <c r="S496" s="3">
        <f t="shared" si="107"/>
        <v>240202.13825832432</v>
      </c>
      <c r="T496" s="163">
        <f t="shared" si="100"/>
        <v>243377.53700000001</v>
      </c>
      <c r="U496" s="91">
        <f t="shared" si="102"/>
        <v>245480.06252866401</v>
      </c>
      <c r="V496" s="91">
        <f t="shared" si="104"/>
        <v>272632.88686108717</v>
      </c>
      <c r="W496" s="91">
        <f t="shared" si="108"/>
        <v>252612.39424511389</v>
      </c>
    </row>
    <row r="497" spans="14:23" x14ac:dyDescent="0.2">
      <c r="N497" s="3">
        <f t="shared" si="109"/>
        <v>2035</v>
      </c>
      <c r="O497" s="3" t="str">
        <f t="shared" si="111"/>
        <v>Q4</v>
      </c>
      <c r="P497" s="3">
        <f t="shared" si="111"/>
        <v>11</v>
      </c>
      <c r="Q497" s="3" t="str">
        <f t="shared" si="105"/>
        <v>2035_11</v>
      </c>
      <c r="R497" s="3">
        <f t="shared" si="106"/>
        <v>235099.408968242</v>
      </c>
      <c r="S497" s="3">
        <f t="shared" si="107"/>
        <v>240202.13825832432</v>
      </c>
      <c r="T497" s="163">
        <f t="shared" si="100"/>
        <v>243377.53700000001</v>
      </c>
      <c r="U497" s="91">
        <f t="shared" si="102"/>
        <v>245480.06252866401</v>
      </c>
      <c r="V497" s="91">
        <f t="shared" si="104"/>
        <v>272632.88686108717</v>
      </c>
      <c r="W497" s="91">
        <f t="shared" si="108"/>
        <v>252612.39424511389</v>
      </c>
    </row>
    <row r="498" spans="14:23" x14ac:dyDescent="0.2">
      <c r="N498" s="3">
        <f t="shared" si="109"/>
        <v>2035</v>
      </c>
      <c r="O498" s="3" t="str">
        <f t="shared" si="111"/>
        <v>Q4</v>
      </c>
      <c r="P498" s="3">
        <f t="shared" si="111"/>
        <v>12</v>
      </c>
      <c r="Q498" s="3" t="str">
        <f t="shared" si="105"/>
        <v>2035_12</v>
      </c>
      <c r="R498" s="3">
        <f t="shared" si="106"/>
        <v>235099.408968242</v>
      </c>
      <c r="S498" s="3">
        <f t="shared" si="107"/>
        <v>240202.13825832432</v>
      </c>
      <c r="T498" s="163">
        <f t="shared" si="100"/>
        <v>243377.53700000001</v>
      </c>
      <c r="U498" s="91">
        <f t="shared" si="102"/>
        <v>245480.06252866401</v>
      </c>
      <c r="V498" s="91">
        <f t="shared" si="104"/>
        <v>272632.88686108717</v>
      </c>
      <c r="W498" s="91">
        <f t="shared" si="108"/>
        <v>252612.39424511389</v>
      </c>
    </row>
    <row r="499" spans="14:23" x14ac:dyDescent="0.2">
      <c r="N499" s="3">
        <f t="shared" si="109"/>
        <v>2036</v>
      </c>
      <c r="O499" s="3" t="str">
        <f t="shared" si="111"/>
        <v>Q1</v>
      </c>
      <c r="P499" s="3">
        <f t="shared" si="111"/>
        <v>1</v>
      </c>
      <c r="Q499" s="3" t="str">
        <f t="shared" si="105"/>
        <v>2036_1</v>
      </c>
      <c r="R499" s="3">
        <f t="shared" si="106"/>
        <v>236501.36328540099</v>
      </c>
      <c r="S499" s="3">
        <f t="shared" si="107"/>
        <v>241716.38481376247</v>
      </c>
      <c r="T499" s="163">
        <f t="shared" si="100"/>
        <v>244519.128</v>
      </c>
      <c r="U499" s="91">
        <f t="shared" si="102"/>
        <v>246672.55372464901</v>
      </c>
      <c r="V499" s="91">
        <f t="shared" si="104"/>
        <v>272673.72322133253</v>
      </c>
      <c r="W499" s="91">
        <f t="shared" si="108"/>
        <v>253225.4941044483</v>
      </c>
    </row>
    <row r="500" spans="14:23" x14ac:dyDescent="0.2">
      <c r="N500" s="3">
        <f t="shared" si="109"/>
        <v>2036</v>
      </c>
      <c r="O500" s="3" t="str">
        <f t="shared" si="111"/>
        <v>Q1</v>
      </c>
      <c r="P500" s="3">
        <f t="shared" si="111"/>
        <v>2</v>
      </c>
      <c r="Q500" s="3" t="str">
        <f t="shared" si="105"/>
        <v>2036_2</v>
      </c>
      <c r="R500" s="3">
        <f t="shared" si="106"/>
        <v>236501.36328540099</v>
      </c>
      <c r="S500" s="3">
        <f t="shared" si="107"/>
        <v>241716.38481376247</v>
      </c>
      <c r="T500" s="163">
        <f t="shared" si="100"/>
        <v>244519.128</v>
      </c>
      <c r="U500" s="91">
        <f t="shared" si="102"/>
        <v>246672.55372464901</v>
      </c>
      <c r="V500" s="91">
        <f t="shared" si="104"/>
        <v>272673.72322133253</v>
      </c>
      <c r="W500" s="91">
        <f t="shared" si="108"/>
        <v>253225.4941044483</v>
      </c>
    </row>
    <row r="501" spans="14:23" x14ac:dyDescent="0.2">
      <c r="N501" s="3">
        <f t="shared" si="109"/>
        <v>2036</v>
      </c>
      <c r="O501" s="3" t="str">
        <f t="shared" si="111"/>
        <v>Q1</v>
      </c>
      <c r="P501" s="3">
        <f t="shared" si="111"/>
        <v>3</v>
      </c>
      <c r="Q501" s="3" t="str">
        <f t="shared" si="105"/>
        <v>2036_3</v>
      </c>
      <c r="R501" s="3">
        <f t="shared" si="106"/>
        <v>236501.36328540099</v>
      </c>
      <c r="S501" s="3">
        <f t="shared" si="107"/>
        <v>241716.38481376247</v>
      </c>
      <c r="T501" s="163">
        <f t="shared" si="100"/>
        <v>244519.128</v>
      </c>
      <c r="U501" s="91">
        <f t="shared" si="102"/>
        <v>246672.55372464901</v>
      </c>
      <c r="V501" s="91">
        <f t="shared" si="104"/>
        <v>272673.72322133253</v>
      </c>
      <c r="W501" s="91">
        <f t="shared" si="108"/>
        <v>253225.4941044483</v>
      </c>
    </row>
    <row r="502" spans="14:23" x14ac:dyDescent="0.2">
      <c r="N502" s="3">
        <f t="shared" si="109"/>
        <v>2036</v>
      </c>
      <c r="O502" s="3" t="str">
        <f t="shared" si="111"/>
        <v>Q2</v>
      </c>
      <c r="P502" s="3">
        <f t="shared" si="111"/>
        <v>4</v>
      </c>
      <c r="Q502" s="3" t="str">
        <f t="shared" si="105"/>
        <v>2036_4</v>
      </c>
      <c r="R502" s="3">
        <f t="shared" si="106"/>
        <v>237808.00301518699</v>
      </c>
      <c r="S502" s="3">
        <f t="shared" si="107"/>
        <v>242935.85737437368</v>
      </c>
      <c r="T502" s="163">
        <f t="shared" si="100"/>
        <v>245613.78200000001</v>
      </c>
      <c r="U502" s="91">
        <f t="shared" si="102"/>
        <v>247875.048256012</v>
      </c>
      <c r="V502" s="91">
        <f t="shared" si="104"/>
        <v>273054.64722378005</v>
      </c>
      <c r="W502" s="91">
        <f t="shared" si="108"/>
        <v>253807.36489958884</v>
      </c>
    </row>
    <row r="503" spans="14:23" x14ac:dyDescent="0.2">
      <c r="N503" s="3">
        <f t="shared" si="109"/>
        <v>2036</v>
      </c>
      <c r="O503" s="3" t="str">
        <f t="shared" si="111"/>
        <v>Q2</v>
      </c>
      <c r="P503" s="3">
        <f t="shared" si="111"/>
        <v>5</v>
      </c>
      <c r="Q503" s="3" t="str">
        <f t="shared" si="105"/>
        <v>2036_5</v>
      </c>
      <c r="R503" s="3">
        <f t="shared" si="106"/>
        <v>237808.00301518699</v>
      </c>
      <c r="S503" s="3">
        <f t="shared" si="107"/>
        <v>242935.85737437368</v>
      </c>
      <c r="T503" s="163">
        <f t="shared" si="100"/>
        <v>245613.78200000001</v>
      </c>
      <c r="U503" s="91">
        <f t="shared" si="102"/>
        <v>247875.048256012</v>
      </c>
      <c r="V503" s="91">
        <f t="shared" si="104"/>
        <v>273054.64722378005</v>
      </c>
      <c r="W503" s="91">
        <f t="shared" si="108"/>
        <v>253807.36489958884</v>
      </c>
    </row>
    <row r="504" spans="14:23" x14ac:dyDescent="0.2">
      <c r="N504" s="3">
        <f t="shared" si="109"/>
        <v>2036</v>
      </c>
      <c r="O504" s="3" t="str">
        <f t="shared" si="111"/>
        <v>Q2</v>
      </c>
      <c r="P504" s="3">
        <f t="shared" si="111"/>
        <v>6</v>
      </c>
      <c r="Q504" s="3" t="str">
        <f t="shared" si="105"/>
        <v>2036_6</v>
      </c>
      <c r="R504" s="3">
        <f t="shared" si="106"/>
        <v>237808.00301518699</v>
      </c>
      <c r="S504" s="3">
        <f t="shared" si="107"/>
        <v>242935.85737437368</v>
      </c>
      <c r="T504" s="163">
        <f t="shared" ref="T504:T567" si="112">VLOOKUP($N504&amp;"_"&amp;$O504,$C$19:$I$206,MATCH(T$14,$C$14:$I$14,0),0)</f>
        <v>245613.78200000001</v>
      </c>
      <c r="U504" s="91">
        <f t="shared" si="102"/>
        <v>247875.048256012</v>
      </c>
      <c r="V504" s="91">
        <f t="shared" si="104"/>
        <v>273054.64722378005</v>
      </c>
      <c r="W504" s="91">
        <f t="shared" si="108"/>
        <v>253807.36489958884</v>
      </c>
    </row>
    <row r="505" spans="14:23" x14ac:dyDescent="0.2">
      <c r="N505" s="3">
        <f t="shared" si="109"/>
        <v>2036</v>
      </c>
      <c r="O505" s="3" t="str">
        <f t="shared" si="111"/>
        <v>Q3</v>
      </c>
      <c r="P505" s="3">
        <f t="shared" si="111"/>
        <v>7</v>
      </c>
      <c r="Q505" s="3" t="str">
        <f t="shared" si="105"/>
        <v>2036_7</v>
      </c>
      <c r="R505" s="3">
        <f t="shared" si="106"/>
        <v>239364.02766884299</v>
      </c>
      <c r="S505" s="3">
        <f t="shared" si="107"/>
        <v>244544.86021345991</v>
      </c>
      <c r="T505" s="163">
        <f t="shared" si="112"/>
        <v>246822.92499999999</v>
      </c>
      <c r="U505" s="91">
        <f t="shared" si="102"/>
        <v>249018.870022624</v>
      </c>
      <c r="V505" s="91">
        <f t="shared" si="104"/>
        <v>273435.69966180925</v>
      </c>
      <c r="W505" s="91">
        <f t="shared" si="108"/>
        <v>254388.85676016792</v>
      </c>
    </row>
    <row r="506" spans="14:23" x14ac:dyDescent="0.2">
      <c r="N506" s="3">
        <f t="shared" si="109"/>
        <v>2036</v>
      </c>
      <c r="O506" s="3" t="str">
        <f t="shared" si="111"/>
        <v>Q3</v>
      </c>
      <c r="P506" s="3">
        <f t="shared" si="111"/>
        <v>8</v>
      </c>
      <c r="Q506" s="3" t="str">
        <f t="shared" si="105"/>
        <v>2036_8</v>
      </c>
      <c r="R506" s="3">
        <f t="shared" si="106"/>
        <v>239364.02766884299</v>
      </c>
      <c r="S506" s="3">
        <f t="shared" si="107"/>
        <v>244544.86021345991</v>
      </c>
      <c r="T506" s="163">
        <f t="shared" si="112"/>
        <v>246822.92499999999</v>
      </c>
      <c r="U506" s="91">
        <f t="shared" si="102"/>
        <v>249018.870022624</v>
      </c>
      <c r="V506" s="91">
        <f t="shared" si="104"/>
        <v>273435.69966180925</v>
      </c>
      <c r="W506" s="91">
        <f t="shared" si="108"/>
        <v>254388.85676016792</v>
      </c>
    </row>
    <row r="507" spans="14:23" x14ac:dyDescent="0.2">
      <c r="N507" s="3">
        <f t="shared" si="109"/>
        <v>2036</v>
      </c>
      <c r="O507" s="3" t="str">
        <f t="shared" si="111"/>
        <v>Q3</v>
      </c>
      <c r="P507" s="3">
        <f t="shared" si="111"/>
        <v>9</v>
      </c>
      <c r="Q507" s="3" t="str">
        <f t="shared" si="105"/>
        <v>2036_9</v>
      </c>
      <c r="R507" s="3">
        <f t="shared" si="106"/>
        <v>239364.02766884299</v>
      </c>
      <c r="S507" s="3">
        <f t="shared" si="107"/>
        <v>244544.86021345991</v>
      </c>
      <c r="T507" s="163">
        <f t="shared" si="112"/>
        <v>246822.92499999999</v>
      </c>
      <c r="U507" s="91">
        <f t="shared" si="102"/>
        <v>249018.870022624</v>
      </c>
      <c r="V507" s="91">
        <f t="shared" si="104"/>
        <v>273435.69966180925</v>
      </c>
      <c r="W507" s="91">
        <f t="shared" si="108"/>
        <v>254388.85676016792</v>
      </c>
    </row>
    <row r="508" spans="14:23" x14ac:dyDescent="0.2">
      <c r="N508" s="3">
        <f t="shared" si="109"/>
        <v>2036</v>
      </c>
      <c r="O508" s="3" t="str">
        <f t="shared" si="111"/>
        <v>Q4</v>
      </c>
      <c r="P508" s="3">
        <f t="shared" si="111"/>
        <v>10</v>
      </c>
      <c r="Q508" s="3" t="str">
        <f t="shared" si="105"/>
        <v>2036_10</v>
      </c>
      <c r="R508" s="3">
        <f t="shared" si="106"/>
        <v>240771.94614743799</v>
      </c>
      <c r="S508" s="3">
        <f t="shared" si="107"/>
        <v>245924.23338379498</v>
      </c>
      <c r="T508" s="163">
        <f t="shared" si="112"/>
        <v>247952.58199999999</v>
      </c>
      <c r="U508" s="91">
        <f t="shared" si="102"/>
        <v>250296.25322417601</v>
      </c>
      <c r="V508" s="91">
        <f t="shared" si="104"/>
        <v>273653.15592544019</v>
      </c>
      <c r="W508" s="91">
        <f t="shared" si="108"/>
        <v>254968.15742191428</v>
      </c>
    </row>
    <row r="509" spans="14:23" x14ac:dyDescent="0.2">
      <c r="N509" s="3">
        <f t="shared" si="109"/>
        <v>2036</v>
      </c>
      <c r="O509" s="3" t="str">
        <f t="shared" si="111"/>
        <v>Q4</v>
      </c>
      <c r="P509" s="3">
        <f t="shared" si="111"/>
        <v>11</v>
      </c>
      <c r="Q509" s="3" t="str">
        <f t="shared" si="105"/>
        <v>2036_11</v>
      </c>
      <c r="R509" s="3">
        <f t="shared" si="106"/>
        <v>240771.94614743799</v>
      </c>
      <c r="S509" s="3">
        <f t="shared" si="107"/>
        <v>245924.23338379498</v>
      </c>
      <c r="T509" s="163">
        <f t="shared" si="112"/>
        <v>247952.58199999999</v>
      </c>
      <c r="U509" s="91">
        <f t="shared" si="102"/>
        <v>250296.25322417601</v>
      </c>
      <c r="V509" s="91">
        <f t="shared" si="104"/>
        <v>273653.15592544019</v>
      </c>
      <c r="W509" s="91">
        <f t="shared" si="108"/>
        <v>254968.15742191428</v>
      </c>
    </row>
    <row r="510" spans="14:23" x14ac:dyDescent="0.2">
      <c r="N510" s="3">
        <f t="shared" si="109"/>
        <v>2036</v>
      </c>
      <c r="O510" s="3" t="str">
        <f t="shared" si="111"/>
        <v>Q4</v>
      </c>
      <c r="P510" s="3">
        <f t="shared" si="111"/>
        <v>12</v>
      </c>
      <c r="Q510" s="3" t="str">
        <f t="shared" si="105"/>
        <v>2036_12</v>
      </c>
      <c r="R510" s="3">
        <f t="shared" si="106"/>
        <v>240771.94614743799</v>
      </c>
      <c r="S510" s="3">
        <f t="shared" si="107"/>
        <v>245924.23338379498</v>
      </c>
      <c r="T510" s="163">
        <f t="shared" si="112"/>
        <v>247952.58199999999</v>
      </c>
      <c r="U510" s="91">
        <f t="shared" si="102"/>
        <v>250296.25322417601</v>
      </c>
      <c r="V510" s="91">
        <f t="shared" si="104"/>
        <v>273653.15592544019</v>
      </c>
      <c r="W510" s="91">
        <f t="shared" si="108"/>
        <v>254968.15742191428</v>
      </c>
    </row>
    <row r="511" spans="14:23" x14ac:dyDescent="0.2">
      <c r="N511" s="3">
        <f t="shared" si="109"/>
        <v>2037</v>
      </c>
      <c r="O511" s="3" t="str">
        <f t="shared" si="111"/>
        <v>Q1</v>
      </c>
      <c r="P511" s="3">
        <f t="shared" si="111"/>
        <v>1</v>
      </c>
      <c r="Q511" s="3" t="str">
        <f t="shared" si="105"/>
        <v>2037_1</v>
      </c>
      <c r="R511" s="3">
        <f t="shared" si="106"/>
        <v>242217.196039826</v>
      </c>
      <c r="S511" s="3">
        <f t="shared" si="107"/>
        <v>247475.29874808338</v>
      </c>
      <c r="T511" s="163">
        <f t="shared" si="112"/>
        <v>249119.77100000001</v>
      </c>
      <c r="U511" s="91">
        <f t="shared" si="102"/>
        <v>251505.99623277399</v>
      </c>
      <c r="V511" s="91">
        <f t="shared" si="104"/>
        <v>273844.61680239765</v>
      </c>
      <c r="W511" s="91">
        <f t="shared" si="108"/>
        <v>255778.27161989961</v>
      </c>
    </row>
    <row r="512" spans="14:23" x14ac:dyDescent="0.2">
      <c r="N512" s="3">
        <f t="shared" si="109"/>
        <v>2037</v>
      </c>
      <c r="O512" s="3" t="str">
        <f t="shared" ref="O512:P527" si="113">O500</f>
        <v>Q1</v>
      </c>
      <c r="P512" s="3">
        <f t="shared" si="113"/>
        <v>2</v>
      </c>
      <c r="Q512" s="3" t="str">
        <f t="shared" si="105"/>
        <v>2037_2</v>
      </c>
      <c r="R512" s="3">
        <f t="shared" si="106"/>
        <v>242217.196039826</v>
      </c>
      <c r="S512" s="3">
        <f t="shared" si="107"/>
        <v>247475.29874808338</v>
      </c>
      <c r="T512" s="163">
        <f t="shared" si="112"/>
        <v>249119.77100000001</v>
      </c>
      <c r="U512" s="91">
        <f t="shared" si="102"/>
        <v>251505.99623277399</v>
      </c>
      <c r="V512" s="91">
        <f t="shared" si="104"/>
        <v>273844.61680239765</v>
      </c>
      <c r="W512" s="91">
        <f t="shared" si="108"/>
        <v>255778.27161989961</v>
      </c>
    </row>
    <row r="513" spans="14:23" x14ac:dyDescent="0.2">
      <c r="N513" s="3">
        <f t="shared" si="109"/>
        <v>2037</v>
      </c>
      <c r="O513" s="3" t="str">
        <f t="shared" si="113"/>
        <v>Q1</v>
      </c>
      <c r="P513" s="3">
        <f t="shared" si="113"/>
        <v>3</v>
      </c>
      <c r="Q513" s="3" t="str">
        <f t="shared" si="105"/>
        <v>2037_3</v>
      </c>
      <c r="R513" s="3">
        <f t="shared" si="106"/>
        <v>242217.196039826</v>
      </c>
      <c r="S513" s="3">
        <f t="shared" si="107"/>
        <v>247475.29874808338</v>
      </c>
      <c r="T513" s="163">
        <f t="shared" si="112"/>
        <v>249119.77100000001</v>
      </c>
      <c r="U513" s="91">
        <f t="shared" si="102"/>
        <v>251505.99623277399</v>
      </c>
      <c r="V513" s="91">
        <f t="shared" si="104"/>
        <v>273844.61680239765</v>
      </c>
      <c r="W513" s="91">
        <f t="shared" si="108"/>
        <v>255778.27161989961</v>
      </c>
    </row>
    <row r="514" spans="14:23" x14ac:dyDescent="0.2">
      <c r="N514" s="3">
        <f t="shared" si="109"/>
        <v>2037</v>
      </c>
      <c r="O514" s="3" t="str">
        <f t="shared" si="113"/>
        <v>Q2</v>
      </c>
      <c r="P514" s="3">
        <f t="shared" si="113"/>
        <v>4</v>
      </c>
      <c r="Q514" s="3" t="str">
        <f t="shared" si="105"/>
        <v>2037_4</v>
      </c>
      <c r="R514" s="3">
        <f t="shared" si="106"/>
        <v>243517.773051072</v>
      </c>
      <c r="S514" s="3">
        <f t="shared" si="107"/>
        <v>248695.13277786813</v>
      </c>
      <c r="T514" s="163">
        <f t="shared" si="112"/>
        <v>250234.99600000001</v>
      </c>
      <c r="U514" s="91">
        <f t="shared" si="102"/>
        <v>252774.78557753601</v>
      </c>
      <c r="V514" s="91">
        <f t="shared" si="104"/>
        <v>274223.45600425871</v>
      </c>
      <c r="W514" s="91">
        <f t="shared" si="108"/>
        <v>256260.26350337581</v>
      </c>
    </row>
    <row r="515" spans="14:23" x14ac:dyDescent="0.2">
      <c r="N515" s="3">
        <f t="shared" si="109"/>
        <v>2037</v>
      </c>
      <c r="O515" s="3" t="str">
        <f t="shared" si="113"/>
        <v>Q2</v>
      </c>
      <c r="P515" s="3">
        <f t="shared" si="113"/>
        <v>5</v>
      </c>
      <c r="Q515" s="3" t="str">
        <f t="shared" si="105"/>
        <v>2037_5</v>
      </c>
      <c r="R515" s="3">
        <f t="shared" si="106"/>
        <v>243517.773051072</v>
      </c>
      <c r="S515" s="3">
        <f t="shared" si="107"/>
        <v>248695.13277786813</v>
      </c>
      <c r="T515" s="163">
        <f t="shared" si="112"/>
        <v>250234.99600000001</v>
      </c>
      <c r="U515" s="91">
        <f t="shared" si="102"/>
        <v>252774.78557753601</v>
      </c>
      <c r="V515" s="91">
        <f t="shared" si="104"/>
        <v>274223.45600425871</v>
      </c>
      <c r="W515" s="91">
        <f t="shared" si="108"/>
        <v>256260.26350337581</v>
      </c>
    </row>
    <row r="516" spans="14:23" x14ac:dyDescent="0.2">
      <c r="N516" s="3">
        <f t="shared" si="109"/>
        <v>2037</v>
      </c>
      <c r="O516" s="3" t="str">
        <f t="shared" si="113"/>
        <v>Q2</v>
      </c>
      <c r="P516" s="3">
        <f t="shared" si="113"/>
        <v>6</v>
      </c>
      <c r="Q516" s="3" t="str">
        <f t="shared" si="105"/>
        <v>2037_6</v>
      </c>
      <c r="R516" s="3">
        <f t="shared" si="106"/>
        <v>243517.773051072</v>
      </c>
      <c r="S516" s="3">
        <f t="shared" si="107"/>
        <v>248695.13277786813</v>
      </c>
      <c r="T516" s="163">
        <f t="shared" si="112"/>
        <v>250234.99600000001</v>
      </c>
      <c r="U516" s="91">
        <f t="shared" ref="U516:U570" si="114">VLOOKUP($N516&amp;"_"&amp;$O516,$C$19:$I$206,6,0)</f>
        <v>252774.78557753601</v>
      </c>
      <c r="V516" s="91">
        <f t="shared" si="104"/>
        <v>274223.45600425871</v>
      </c>
      <c r="W516" s="91">
        <f t="shared" si="108"/>
        <v>256260.26350337581</v>
      </c>
    </row>
    <row r="517" spans="14:23" x14ac:dyDescent="0.2">
      <c r="N517" s="3">
        <f t="shared" si="109"/>
        <v>2037</v>
      </c>
      <c r="O517" s="3" t="str">
        <f t="shared" si="113"/>
        <v>Q3</v>
      </c>
      <c r="P517" s="3">
        <f t="shared" si="113"/>
        <v>7</v>
      </c>
      <c r="Q517" s="3" t="str">
        <f t="shared" si="105"/>
        <v>2037_7</v>
      </c>
      <c r="R517" s="3">
        <f t="shared" si="106"/>
        <v>245132.03023918299</v>
      </c>
      <c r="S517" s="3">
        <f t="shared" si="107"/>
        <v>250328.30528537324</v>
      </c>
      <c r="T517" s="163">
        <f t="shared" si="112"/>
        <v>251515.73699999999</v>
      </c>
      <c r="U517" s="91">
        <f t="shared" si="114"/>
        <v>253896.98836352699</v>
      </c>
      <c r="V517" s="91">
        <f t="shared" si="104"/>
        <v>274603.78518054698</v>
      </c>
      <c r="W517" s="91">
        <f t="shared" si="108"/>
        <v>256807.3551273937</v>
      </c>
    </row>
    <row r="518" spans="14:23" x14ac:dyDescent="0.2">
      <c r="N518" s="3">
        <f t="shared" si="109"/>
        <v>2037</v>
      </c>
      <c r="O518" s="3" t="str">
        <f t="shared" si="113"/>
        <v>Q3</v>
      </c>
      <c r="P518" s="3">
        <f t="shared" si="113"/>
        <v>8</v>
      </c>
      <c r="Q518" s="3" t="str">
        <f t="shared" si="105"/>
        <v>2037_8</v>
      </c>
      <c r="R518" s="3">
        <f t="shared" si="106"/>
        <v>245132.03023918299</v>
      </c>
      <c r="S518" s="3">
        <f t="shared" si="107"/>
        <v>250328.30528537324</v>
      </c>
      <c r="T518" s="163">
        <f t="shared" si="112"/>
        <v>251515.73699999999</v>
      </c>
      <c r="U518" s="91">
        <f t="shared" si="114"/>
        <v>253896.98836352699</v>
      </c>
      <c r="V518" s="91">
        <f t="shared" si="104"/>
        <v>274603.78518054698</v>
      </c>
      <c r="W518" s="91">
        <f t="shared" si="108"/>
        <v>256807.3551273937</v>
      </c>
    </row>
    <row r="519" spans="14:23" x14ac:dyDescent="0.2">
      <c r="N519" s="3">
        <f t="shared" si="109"/>
        <v>2037</v>
      </c>
      <c r="O519" s="3" t="str">
        <f t="shared" si="113"/>
        <v>Q3</v>
      </c>
      <c r="P519" s="3">
        <f t="shared" si="113"/>
        <v>9</v>
      </c>
      <c r="Q519" s="3" t="str">
        <f t="shared" si="105"/>
        <v>2037_9</v>
      </c>
      <c r="R519" s="3">
        <f t="shared" si="106"/>
        <v>245132.03023918299</v>
      </c>
      <c r="S519" s="3">
        <f t="shared" si="107"/>
        <v>250328.30528537324</v>
      </c>
      <c r="T519" s="163">
        <f t="shared" si="112"/>
        <v>251515.73699999999</v>
      </c>
      <c r="U519" s="91">
        <f t="shared" si="114"/>
        <v>253896.98836352699</v>
      </c>
      <c r="V519" s="91">
        <f t="shared" si="104"/>
        <v>274603.78518054698</v>
      </c>
      <c r="W519" s="91">
        <f t="shared" si="108"/>
        <v>256807.3551273937</v>
      </c>
    </row>
    <row r="520" spans="14:23" x14ac:dyDescent="0.2">
      <c r="N520" s="3">
        <f t="shared" si="109"/>
        <v>2037</v>
      </c>
      <c r="O520" s="3" t="str">
        <f t="shared" si="113"/>
        <v>Q4</v>
      </c>
      <c r="P520" s="3">
        <f t="shared" si="113"/>
        <v>10</v>
      </c>
      <c r="Q520" s="3" t="str">
        <f t="shared" si="105"/>
        <v>2037_10</v>
      </c>
      <c r="R520" s="3">
        <f t="shared" si="106"/>
        <v>246542.57824191099</v>
      </c>
      <c r="S520" s="3">
        <f t="shared" si="107"/>
        <v>251749.43134406678</v>
      </c>
      <c r="T520" s="163">
        <f t="shared" si="112"/>
        <v>252623.133</v>
      </c>
      <c r="U520" s="91">
        <f t="shared" si="114"/>
        <v>255198.40981450901</v>
      </c>
      <c r="V520" s="91">
        <f t="shared" si="104"/>
        <v>274659.13481590943</v>
      </c>
      <c r="W520" s="91">
        <f t="shared" si="108"/>
        <v>257351.43294410658</v>
      </c>
    </row>
    <row r="521" spans="14:23" x14ac:dyDescent="0.2">
      <c r="N521" s="3">
        <f t="shared" si="109"/>
        <v>2037</v>
      </c>
      <c r="O521" s="3" t="str">
        <f t="shared" si="113"/>
        <v>Q4</v>
      </c>
      <c r="P521" s="3">
        <f t="shared" si="113"/>
        <v>11</v>
      </c>
      <c r="Q521" s="3" t="str">
        <f t="shared" si="105"/>
        <v>2037_11</v>
      </c>
      <c r="R521" s="3">
        <f t="shared" si="106"/>
        <v>246542.57824191099</v>
      </c>
      <c r="S521" s="3">
        <f t="shared" si="107"/>
        <v>251749.43134406678</v>
      </c>
      <c r="T521" s="163">
        <f t="shared" si="112"/>
        <v>252623.133</v>
      </c>
      <c r="U521" s="91">
        <f t="shared" si="114"/>
        <v>255198.40981450901</v>
      </c>
      <c r="V521" s="91">
        <f t="shared" si="104"/>
        <v>274659.13481590943</v>
      </c>
      <c r="W521" s="91">
        <f t="shared" si="108"/>
        <v>257351.43294410658</v>
      </c>
    </row>
    <row r="522" spans="14:23" x14ac:dyDescent="0.2">
      <c r="N522" s="3">
        <f t="shared" si="109"/>
        <v>2037</v>
      </c>
      <c r="O522" s="3" t="str">
        <f t="shared" si="113"/>
        <v>Q4</v>
      </c>
      <c r="P522" s="3">
        <f t="shared" si="113"/>
        <v>12</v>
      </c>
      <c r="Q522" s="3" t="str">
        <f t="shared" si="105"/>
        <v>2037_12</v>
      </c>
      <c r="R522" s="3">
        <f t="shared" si="106"/>
        <v>246542.57824191099</v>
      </c>
      <c r="S522" s="3">
        <f t="shared" si="107"/>
        <v>251749.43134406678</v>
      </c>
      <c r="T522" s="163">
        <f t="shared" si="112"/>
        <v>252623.133</v>
      </c>
      <c r="U522" s="91">
        <f t="shared" si="114"/>
        <v>255198.40981450901</v>
      </c>
      <c r="V522" s="91">
        <f t="shared" si="104"/>
        <v>274659.13481590943</v>
      </c>
      <c r="W522" s="91">
        <f t="shared" si="108"/>
        <v>257351.43294410658</v>
      </c>
    </row>
    <row r="523" spans="14:23" x14ac:dyDescent="0.2">
      <c r="N523" s="3">
        <f t="shared" si="109"/>
        <v>2038</v>
      </c>
      <c r="O523" s="3" t="str">
        <f t="shared" si="113"/>
        <v>Q1</v>
      </c>
      <c r="P523" s="3">
        <f t="shared" si="113"/>
        <v>1</v>
      </c>
      <c r="Q523" s="3" t="str">
        <f t="shared" si="105"/>
        <v>2038_1</v>
      </c>
      <c r="R523" s="3">
        <f t="shared" si="106"/>
        <v>248069.70046773399</v>
      </c>
      <c r="S523" s="3">
        <f t="shared" si="107"/>
        <v>253433.48542821259</v>
      </c>
      <c r="T523" s="163">
        <f t="shared" si="112"/>
        <v>253841.28099999999</v>
      </c>
      <c r="U523" s="91">
        <f t="shared" si="114"/>
        <v>256377.76549443099</v>
      </c>
      <c r="V523" s="91">
        <f t="shared" si="104"/>
        <v>275014.3635326763</v>
      </c>
      <c r="W523" s="91">
        <f t="shared" si="108"/>
        <v>257926.30526324682</v>
      </c>
    </row>
    <row r="524" spans="14:23" x14ac:dyDescent="0.2">
      <c r="N524" s="3">
        <f t="shared" si="109"/>
        <v>2038</v>
      </c>
      <c r="O524" s="3" t="str">
        <f t="shared" si="113"/>
        <v>Q1</v>
      </c>
      <c r="P524" s="3">
        <f t="shared" si="113"/>
        <v>2</v>
      </c>
      <c r="Q524" s="3" t="str">
        <f t="shared" si="105"/>
        <v>2038_2</v>
      </c>
      <c r="R524" s="3">
        <f t="shared" si="106"/>
        <v>248069.70046773399</v>
      </c>
      <c r="S524" s="3">
        <f t="shared" si="107"/>
        <v>253433.48542821259</v>
      </c>
      <c r="T524" s="163">
        <f t="shared" si="112"/>
        <v>253841.28099999999</v>
      </c>
      <c r="U524" s="91">
        <f t="shared" si="114"/>
        <v>256377.76549443099</v>
      </c>
      <c r="V524" s="91">
        <f t="shared" si="104"/>
        <v>275014.3635326763</v>
      </c>
      <c r="W524" s="91">
        <f t="shared" si="108"/>
        <v>257926.30526324682</v>
      </c>
    </row>
    <row r="525" spans="14:23" x14ac:dyDescent="0.2">
      <c r="N525" s="3">
        <f t="shared" si="109"/>
        <v>2038</v>
      </c>
      <c r="O525" s="3" t="str">
        <f t="shared" si="113"/>
        <v>Q1</v>
      </c>
      <c r="P525" s="3">
        <f t="shared" si="113"/>
        <v>3</v>
      </c>
      <c r="Q525" s="3" t="str">
        <f t="shared" si="105"/>
        <v>2038_3</v>
      </c>
      <c r="R525" s="3">
        <f t="shared" si="106"/>
        <v>248069.70046773399</v>
      </c>
      <c r="S525" s="3">
        <f t="shared" si="107"/>
        <v>253433.48542821259</v>
      </c>
      <c r="T525" s="163">
        <f t="shared" si="112"/>
        <v>253841.28099999999</v>
      </c>
      <c r="U525" s="91">
        <f t="shared" si="114"/>
        <v>256377.76549443099</v>
      </c>
      <c r="V525" s="91">
        <f t="shared" si="104"/>
        <v>275014.3635326763</v>
      </c>
      <c r="W525" s="91">
        <f t="shared" si="108"/>
        <v>257926.30526324682</v>
      </c>
    </row>
    <row r="526" spans="14:23" x14ac:dyDescent="0.2">
      <c r="N526" s="3">
        <f t="shared" si="109"/>
        <v>2038</v>
      </c>
      <c r="O526" s="3" t="str">
        <f t="shared" si="113"/>
        <v>Q2</v>
      </c>
      <c r="P526" s="3">
        <f t="shared" si="113"/>
        <v>4</v>
      </c>
      <c r="Q526" s="3" t="str">
        <f t="shared" si="105"/>
        <v>2038_4</v>
      </c>
      <c r="R526" s="3">
        <f t="shared" si="106"/>
        <v>249396.432854655</v>
      </c>
      <c r="S526" s="3">
        <f t="shared" si="107"/>
        <v>254705.55025371106</v>
      </c>
      <c r="T526" s="163">
        <f t="shared" si="112"/>
        <v>254942.40299999999</v>
      </c>
      <c r="U526" s="91">
        <f t="shared" si="114"/>
        <v>257662.864589984</v>
      </c>
      <c r="V526" s="91">
        <f t="shared" si="104"/>
        <v>275401.01420702582</v>
      </c>
      <c r="W526" s="91">
        <f t="shared" si="108"/>
        <v>258482.11741457504</v>
      </c>
    </row>
    <row r="527" spans="14:23" x14ac:dyDescent="0.2">
      <c r="N527" s="3">
        <f t="shared" si="109"/>
        <v>2038</v>
      </c>
      <c r="O527" s="3" t="str">
        <f t="shared" si="113"/>
        <v>Q2</v>
      </c>
      <c r="P527" s="3">
        <f t="shared" si="113"/>
        <v>5</v>
      </c>
      <c r="Q527" s="3" t="str">
        <f t="shared" si="105"/>
        <v>2038_5</v>
      </c>
      <c r="R527" s="3">
        <f t="shared" si="106"/>
        <v>249396.432854655</v>
      </c>
      <c r="S527" s="3">
        <f t="shared" si="107"/>
        <v>254705.55025371106</v>
      </c>
      <c r="T527" s="163">
        <f t="shared" si="112"/>
        <v>254942.40299999999</v>
      </c>
      <c r="U527" s="91">
        <f t="shared" si="114"/>
        <v>257662.864589984</v>
      </c>
      <c r="V527" s="91">
        <f t="shared" si="104"/>
        <v>275401.01420702582</v>
      </c>
      <c r="W527" s="91">
        <f t="shared" si="108"/>
        <v>258482.11741457504</v>
      </c>
    </row>
    <row r="528" spans="14:23" x14ac:dyDescent="0.2">
      <c r="N528" s="3">
        <f t="shared" si="109"/>
        <v>2038</v>
      </c>
      <c r="O528" s="3" t="str">
        <f t="shared" ref="O528:P543" si="115">O516</f>
        <v>Q2</v>
      </c>
      <c r="P528" s="3">
        <f t="shared" si="115"/>
        <v>6</v>
      </c>
      <c r="Q528" s="3" t="str">
        <f t="shared" si="105"/>
        <v>2038_6</v>
      </c>
      <c r="R528" s="3">
        <f t="shared" si="106"/>
        <v>249396.432854655</v>
      </c>
      <c r="S528" s="3">
        <f t="shared" si="107"/>
        <v>254705.55025371106</v>
      </c>
      <c r="T528" s="163">
        <f t="shared" si="112"/>
        <v>254942.40299999999</v>
      </c>
      <c r="U528" s="91">
        <f t="shared" si="114"/>
        <v>257662.864589984</v>
      </c>
      <c r="V528" s="91">
        <f t="shared" ref="V528:V582" si="116">VLOOKUP($N528&amp;"_"&amp;$O528,$C$19:$L$206,8,0)*1000</f>
        <v>275401.01420702582</v>
      </c>
      <c r="W528" s="91">
        <f t="shared" si="108"/>
        <v>258482.11741457504</v>
      </c>
    </row>
    <row r="529" spans="14:23" x14ac:dyDescent="0.2">
      <c r="N529" s="3">
        <f t="shared" si="109"/>
        <v>2038</v>
      </c>
      <c r="O529" s="3" t="str">
        <f t="shared" si="115"/>
        <v>Q3</v>
      </c>
      <c r="P529" s="3">
        <f t="shared" si="115"/>
        <v>7</v>
      </c>
      <c r="Q529" s="3" t="str">
        <f t="shared" si="105"/>
        <v>2038_7</v>
      </c>
      <c r="R529" s="3">
        <f t="shared" si="106"/>
        <v>251067.29651326401</v>
      </c>
      <c r="S529" s="3">
        <f t="shared" si="107"/>
        <v>256401.6543305798</v>
      </c>
      <c r="T529" s="163">
        <f t="shared" si="112"/>
        <v>256229.315</v>
      </c>
      <c r="U529" s="91">
        <f t="shared" si="114"/>
        <v>258812.21233766701</v>
      </c>
      <c r="V529" s="91">
        <f t="shared" si="116"/>
        <v>275721.75886095723</v>
      </c>
      <c r="W529" s="91">
        <f t="shared" si="108"/>
        <v>259061.08009857728</v>
      </c>
    </row>
    <row r="530" spans="14:23" x14ac:dyDescent="0.2">
      <c r="N530" s="3">
        <f t="shared" si="109"/>
        <v>2038</v>
      </c>
      <c r="O530" s="3" t="str">
        <f t="shared" si="115"/>
        <v>Q3</v>
      </c>
      <c r="P530" s="3">
        <f t="shared" si="115"/>
        <v>8</v>
      </c>
      <c r="Q530" s="3" t="str">
        <f t="shared" si="105"/>
        <v>2038_8</v>
      </c>
      <c r="R530" s="3">
        <f t="shared" si="106"/>
        <v>251067.29651326401</v>
      </c>
      <c r="S530" s="3">
        <f t="shared" si="107"/>
        <v>256401.6543305798</v>
      </c>
      <c r="T530" s="163">
        <f t="shared" si="112"/>
        <v>256229.315</v>
      </c>
      <c r="U530" s="91">
        <f t="shared" si="114"/>
        <v>258812.21233766701</v>
      </c>
      <c r="V530" s="91">
        <f t="shared" si="116"/>
        <v>275721.75886095723</v>
      </c>
      <c r="W530" s="91">
        <f t="shared" si="108"/>
        <v>259061.08009857728</v>
      </c>
    </row>
    <row r="531" spans="14:23" x14ac:dyDescent="0.2">
      <c r="N531" s="3">
        <f t="shared" si="109"/>
        <v>2038</v>
      </c>
      <c r="O531" s="3" t="str">
        <f t="shared" si="115"/>
        <v>Q3</v>
      </c>
      <c r="P531" s="3">
        <f t="shared" si="115"/>
        <v>9</v>
      </c>
      <c r="Q531" s="3" t="str">
        <f t="shared" si="105"/>
        <v>2038_9</v>
      </c>
      <c r="R531" s="3">
        <f t="shared" si="106"/>
        <v>251067.29651326401</v>
      </c>
      <c r="S531" s="3">
        <f t="shared" si="107"/>
        <v>256401.6543305798</v>
      </c>
      <c r="T531" s="163">
        <f t="shared" si="112"/>
        <v>256229.315</v>
      </c>
      <c r="U531" s="91">
        <f t="shared" si="114"/>
        <v>258812.21233766701</v>
      </c>
      <c r="V531" s="91">
        <f t="shared" si="116"/>
        <v>275721.75886095723</v>
      </c>
      <c r="W531" s="91">
        <f t="shared" si="108"/>
        <v>259061.08009857728</v>
      </c>
    </row>
    <row r="532" spans="14:23" x14ac:dyDescent="0.2">
      <c r="N532" s="3">
        <f t="shared" si="109"/>
        <v>2038</v>
      </c>
      <c r="O532" s="3" t="str">
        <f t="shared" si="115"/>
        <v>Q4</v>
      </c>
      <c r="P532" s="3">
        <f t="shared" si="115"/>
        <v>10</v>
      </c>
      <c r="Q532" s="3" t="str">
        <f>N532&amp;"_"&amp;P532</f>
        <v>2038_10</v>
      </c>
      <c r="R532" s="3">
        <f>VLOOKUP(N532&amp;"_"&amp;O532,$C$19:$D$190,2,0)</f>
        <v>252498.620628818</v>
      </c>
      <c r="S532" s="3">
        <f>VLOOKUP($N532&amp;"_"&amp;$O532,$C$19:$E$190,3,0)</f>
        <v>257897.12488939913</v>
      </c>
      <c r="T532" s="163">
        <f t="shared" si="112"/>
        <v>257351.07699999999</v>
      </c>
      <c r="U532" s="91">
        <f t="shared" si="114"/>
        <v>260099.205096894</v>
      </c>
      <c r="V532" s="91">
        <f t="shared" si="116"/>
        <v>275612.99190910836</v>
      </c>
      <c r="W532" s="91">
        <f t="shared" si="108"/>
        <v>259616.50230624774</v>
      </c>
    </row>
    <row r="533" spans="14:23" x14ac:dyDescent="0.2">
      <c r="N533" s="3">
        <f t="shared" si="109"/>
        <v>2038</v>
      </c>
      <c r="O533" s="3" t="str">
        <f t="shared" si="115"/>
        <v>Q4</v>
      </c>
      <c r="P533" s="3">
        <f t="shared" si="115"/>
        <v>11</v>
      </c>
      <c r="Q533" s="3" t="str">
        <f>N533&amp;"_"&amp;P533</f>
        <v>2038_11</v>
      </c>
      <c r="R533" s="3">
        <f>VLOOKUP(N533&amp;"_"&amp;O533,$C$19:$D$190,2,0)</f>
        <v>252498.620628818</v>
      </c>
      <c r="S533" s="3">
        <f>VLOOKUP($N533&amp;"_"&amp;$O533,$C$19:$E$190,3,0)</f>
        <v>257897.12488939913</v>
      </c>
      <c r="T533" s="163">
        <f t="shared" si="112"/>
        <v>257351.07699999999</v>
      </c>
      <c r="U533" s="91">
        <f t="shared" si="114"/>
        <v>260099.205096894</v>
      </c>
      <c r="V533" s="91">
        <f t="shared" si="116"/>
        <v>275612.99190910836</v>
      </c>
      <c r="W533" s="91">
        <f t="shared" si="108"/>
        <v>259616.50230624774</v>
      </c>
    </row>
    <row r="534" spans="14:23" x14ac:dyDescent="0.2">
      <c r="N534" s="3">
        <f t="shared" si="109"/>
        <v>2038</v>
      </c>
      <c r="O534" s="3" t="str">
        <f t="shared" si="115"/>
        <v>Q4</v>
      </c>
      <c r="P534" s="3">
        <f t="shared" si="115"/>
        <v>12</v>
      </c>
      <c r="Q534" s="3" t="str">
        <f>N534&amp;"_"&amp;P534</f>
        <v>2038_12</v>
      </c>
      <c r="R534" s="3">
        <f>VLOOKUP(N534&amp;"_"&amp;O534,$C$19:$D$190,2,0)</f>
        <v>252498.620628818</v>
      </c>
      <c r="S534" s="3">
        <f>VLOOKUP($N534&amp;"_"&amp;$O534,$C$19:$E$190,3,0)</f>
        <v>257897.12488939913</v>
      </c>
      <c r="T534" s="163">
        <f t="shared" si="112"/>
        <v>257351.07699999999</v>
      </c>
      <c r="U534" s="91">
        <f t="shared" si="114"/>
        <v>260099.205096894</v>
      </c>
      <c r="V534" s="91">
        <f t="shared" si="116"/>
        <v>275612.99190910836</v>
      </c>
      <c r="W534" s="91">
        <f t="shared" si="108"/>
        <v>259616.50230624774</v>
      </c>
    </row>
    <row r="535" spans="14:23" x14ac:dyDescent="0.2">
      <c r="N535" s="3">
        <f t="shared" si="109"/>
        <v>2039</v>
      </c>
      <c r="O535" s="3" t="str">
        <f t="shared" si="115"/>
        <v>Q1</v>
      </c>
      <c r="P535" s="3">
        <f t="shared" si="115"/>
        <v>1</v>
      </c>
      <c r="Q535" s="3" t="str">
        <f t="shared" ref="Q535:Q555" si="117">N535&amp;"_"&amp;P535</f>
        <v>2039_1</v>
      </c>
      <c r="T535" s="163">
        <f t="shared" si="112"/>
        <v>258487.70300000001</v>
      </c>
      <c r="U535" s="91">
        <f t="shared" si="114"/>
        <v>261212.10208045301</v>
      </c>
      <c r="V535" s="91">
        <f t="shared" si="116"/>
        <v>276191.6271607246</v>
      </c>
      <c r="W535" s="91">
        <f t="shared" si="108"/>
        <v>260168.42732667783</v>
      </c>
    </row>
    <row r="536" spans="14:23" x14ac:dyDescent="0.2">
      <c r="N536" s="3">
        <f t="shared" si="109"/>
        <v>2039</v>
      </c>
      <c r="O536" s="3" t="str">
        <f t="shared" si="115"/>
        <v>Q1</v>
      </c>
      <c r="P536" s="3">
        <f t="shared" si="115"/>
        <v>2</v>
      </c>
      <c r="Q536" s="3" t="str">
        <f t="shared" si="117"/>
        <v>2039_2</v>
      </c>
      <c r="T536" s="163">
        <f t="shared" si="112"/>
        <v>258487.70300000001</v>
      </c>
      <c r="U536" s="91">
        <f t="shared" si="114"/>
        <v>261212.10208045301</v>
      </c>
      <c r="V536" s="91">
        <f t="shared" si="116"/>
        <v>276191.6271607246</v>
      </c>
      <c r="W536" s="91">
        <f t="shared" si="108"/>
        <v>260168.42732667783</v>
      </c>
    </row>
    <row r="537" spans="14:23" x14ac:dyDescent="0.2">
      <c r="N537" s="3">
        <f t="shared" si="109"/>
        <v>2039</v>
      </c>
      <c r="O537" s="3" t="str">
        <f t="shared" si="115"/>
        <v>Q1</v>
      </c>
      <c r="P537" s="3">
        <f t="shared" si="115"/>
        <v>3</v>
      </c>
      <c r="Q537" s="3" t="str">
        <f t="shared" si="117"/>
        <v>2039_3</v>
      </c>
      <c r="T537" s="163">
        <f t="shared" si="112"/>
        <v>258487.70300000001</v>
      </c>
      <c r="U537" s="91">
        <f t="shared" si="114"/>
        <v>261212.10208045301</v>
      </c>
      <c r="V537" s="91">
        <f t="shared" si="116"/>
        <v>276191.6271607246</v>
      </c>
      <c r="W537" s="91">
        <f t="shared" ref="W537:W582" si="118">VLOOKUP($N537&amp;"_"&amp;$O537,$C$19:$L$206,10,0)*1000</f>
        <v>260168.42732667783</v>
      </c>
    </row>
    <row r="538" spans="14:23" x14ac:dyDescent="0.2">
      <c r="N538" s="3">
        <f t="shared" si="109"/>
        <v>2039</v>
      </c>
      <c r="O538" s="3" t="str">
        <f t="shared" si="115"/>
        <v>Q2</v>
      </c>
      <c r="P538" s="3">
        <f t="shared" si="115"/>
        <v>4</v>
      </c>
      <c r="Q538" s="3" t="str">
        <f t="shared" si="117"/>
        <v>2039_4</v>
      </c>
      <c r="T538" s="163">
        <f t="shared" si="112"/>
        <v>259466.03099999999</v>
      </c>
      <c r="U538" s="91">
        <f t="shared" si="114"/>
        <v>262518.22669910098</v>
      </c>
      <c r="V538" s="91">
        <f t="shared" si="116"/>
        <v>276583.59145041753</v>
      </c>
      <c r="W538" s="91">
        <f t="shared" si="118"/>
        <v>260737.08646864025</v>
      </c>
    </row>
    <row r="539" spans="14:23" x14ac:dyDescent="0.2">
      <c r="N539" s="3">
        <f t="shared" si="109"/>
        <v>2039</v>
      </c>
      <c r="O539" s="3" t="str">
        <f t="shared" si="115"/>
        <v>Q2</v>
      </c>
      <c r="P539" s="3">
        <f t="shared" si="115"/>
        <v>5</v>
      </c>
      <c r="Q539" s="3" t="str">
        <f t="shared" si="117"/>
        <v>2039_5</v>
      </c>
      <c r="T539" s="163">
        <f t="shared" si="112"/>
        <v>259466.03099999999</v>
      </c>
      <c r="U539" s="91">
        <f t="shared" si="114"/>
        <v>262518.22669910098</v>
      </c>
      <c r="V539" s="91">
        <f t="shared" si="116"/>
        <v>276583.59145041753</v>
      </c>
      <c r="W539" s="91">
        <f t="shared" si="118"/>
        <v>260737.08646864025</v>
      </c>
    </row>
    <row r="540" spans="14:23" x14ac:dyDescent="0.2">
      <c r="N540" s="3">
        <f t="shared" si="109"/>
        <v>2039</v>
      </c>
      <c r="O540" s="3" t="str">
        <f t="shared" si="115"/>
        <v>Q2</v>
      </c>
      <c r="P540" s="3">
        <f t="shared" si="115"/>
        <v>6</v>
      </c>
      <c r="Q540" s="3" t="str">
        <f t="shared" si="117"/>
        <v>2039_6</v>
      </c>
      <c r="T540" s="163">
        <f t="shared" si="112"/>
        <v>259466.03099999999</v>
      </c>
      <c r="U540" s="91">
        <f t="shared" si="114"/>
        <v>262518.22669910098</v>
      </c>
      <c r="V540" s="91">
        <f t="shared" si="116"/>
        <v>276583.59145041753</v>
      </c>
      <c r="W540" s="91">
        <f t="shared" si="118"/>
        <v>260737.08646864025</v>
      </c>
    </row>
    <row r="541" spans="14:23" x14ac:dyDescent="0.2">
      <c r="N541" s="3">
        <f t="shared" si="109"/>
        <v>2039</v>
      </c>
      <c r="O541" s="3" t="str">
        <f t="shared" si="115"/>
        <v>Q3</v>
      </c>
      <c r="P541" s="3">
        <f t="shared" si="115"/>
        <v>7</v>
      </c>
      <c r="Q541" s="3" t="str">
        <f t="shared" si="117"/>
        <v>2039_7</v>
      </c>
      <c r="T541" s="163">
        <f t="shared" si="112"/>
        <v>260716.36</v>
      </c>
      <c r="U541" s="91">
        <f t="shared" si="114"/>
        <v>263842.03310369398</v>
      </c>
      <c r="V541" s="91">
        <f t="shared" si="116"/>
        <v>276861.48355429439</v>
      </c>
      <c r="W541" s="91">
        <f t="shared" si="118"/>
        <v>261354.63107673399</v>
      </c>
    </row>
    <row r="542" spans="14:23" x14ac:dyDescent="0.2">
      <c r="N542" s="3">
        <f t="shared" si="109"/>
        <v>2039</v>
      </c>
      <c r="O542" s="3" t="str">
        <f t="shared" si="115"/>
        <v>Q3</v>
      </c>
      <c r="P542" s="3">
        <f t="shared" si="115"/>
        <v>8</v>
      </c>
      <c r="Q542" s="3" t="str">
        <f t="shared" si="117"/>
        <v>2039_8</v>
      </c>
      <c r="T542" s="163">
        <f t="shared" si="112"/>
        <v>260716.36</v>
      </c>
      <c r="U542" s="91">
        <f t="shared" si="114"/>
        <v>263842.03310369398</v>
      </c>
      <c r="V542" s="91">
        <f t="shared" si="116"/>
        <v>276861.48355429439</v>
      </c>
      <c r="W542" s="91">
        <f t="shared" si="118"/>
        <v>261354.63107673399</v>
      </c>
    </row>
    <row r="543" spans="14:23" x14ac:dyDescent="0.2">
      <c r="N543" s="3">
        <f t="shared" si="109"/>
        <v>2039</v>
      </c>
      <c r="O543" s="3" t="str">
        <f t="shared" si="115"/>
        <v>Q3</v>
      </c>
      <c r="P543" s="3">
        <f t="shared" si="115"/>
        <v>9</v>
      </c>
      <c r="Q543" s="3" t="str">
        <f t="shared" si="117"/>
        <v>2039_9</v>
      </c>
      <c r="T543" s="163">
        <f t="shared" si="112"/>
        <v>260716.36</v>
      </c>
      <c r="U543" s="91">
        <f t="shared" si="114"/>
        <v>263842.03310369398</v>
      </c>
      <c r="V543" s="91">
        <f t="shared" si="116"/>
        <v>276861.48355429439</v>
      </c>
      <c r="W543" s="91">
        <f t="shared" si="118"/>
        <v>261354.63107673399</v>
      </c>
    </row>
    <row r="544" spans="14:23" x14ac:dyDescent="0.2">
      <c r="N544" s="3">
        <f t="shared" ref="N544:N570" si="119">N532+1</f>
        <v>2039</v>
      </c>
      <c r="O544" s="3" t="str">
        <f t="shared" ref="O544:P559" si="120">O532</f>
        <v>Q4</v>
      </c>
      <c r="P544" s="3">
        <f t="shared" si="120"/>
        <v>10</v>
      </c>
      <c r="Q544" s="3" t="str">
        <f t="shared" si="117"/>
        <v>2039_10</v>
      </c>
      <c r="T544" s="163">
        <f t="shared" si="112"/>
        <v>261957.93599999999</v>
      </c>
      <c r="U544" s="91">
        <f t="shared" si="114"/>
        <v>265257.86353298702</v>
      </c>
      <c r="V544" s="91">
        <f t="shared" si="116"/>
        <v>276589.51065933885</v>
      </c>
      <c r="W544" s="91">
        <f t="shared" si="118"/>
        <v>261919.26661075559</v>
      </c>
    </row>
    <row r="545" spans="14:23" x14ac:dyDescent="0.2">
      <c r="N545" s="3">
        <f t="shared" si="119"/>
        <v>2039</v>
      </c>
      <c r="O545" s="3" t="str">
        <f t="shared" si="120"/>
        <v>Q4</v>
      </c>
      <c r="P545" s="3">
        <f t="shared" si="120"/>
        <v>11</v>
      </c>
      <c r="Q545" s="3" t="str">
        <f t="shared" si="117"/>
        <v>2039_11</v>
      </c>
      <c r="T545" s="163">
        <f t="shared" si="112"/>
        <v>261957.93599999999</v>
      </c>
      <c r="U545" s="91">
        <f t="shared" si="114"/>
        <v>265257.86353298702</v>
      </c>
      <c r="V545" s="91">
        <f t="shared" si="116"/>
        <v>276589.51065933885</v>
      </c>
      <c r="W545" s="91">
        <f t="shared" si="118"/>
        <v>261919.26661075559</v>
      </c>
    </row>
    <row r="546" spans="14:23" x14ac:dyDescent="0.2">
      <c r="N546" s="3">
        <f t="shared" si="119"/>
        <v>2039</v>
      </c>
      <c r="O546" s="3" t="str">
        <f t="shared" si="120"/>
        <v>Q4</v>
      </c>
      <c r="P546" s="3">
        <f t="shared" si="120"/>
        <v>12</v>
      </c>
      <c r="Q546" s="3" t="str">
        <f t="shared" si="117"/>
        <v>2039_12</v>
      </c>
      <c r="T546" s="163">
        <f t="shared" si="112"/>
        <v>261957.93599999999</v>
      </c>
      <c r="U546" s="91">
        <f t="shared" si="114"/>
        <v>265257.86353298702</v>
      </c>
      <c r="V546" s="91">
        <f t="shared" si="116"/>
        <v>276589.51065933885</v>
      </c>
      <c r="W546" s="91">
        <f t="shared" si="118"/>
        <v>261919.26661075559</v>
      </c>
    </row>
    <row r="547" spans="14:23" x14ac:dyDescent="0.2">
      <c r="N547" s="3">
        <f t="shared" si="119"/>
        <v>2040</v>
      </c>
      <c r="O547" s="3" t="str">
        <f t="shared" si="120"/>
        <v>Q1</v>
      </c>
      <c r="P547" s="3">
        <f t="shared" si="120"/>
        <v>1</v>
      </c>
      <c r="Q547" s="3" t="str">
        <f t="shared" si="117"/>
        <v>2040_1</v>
      </c>
      <c r="T547" s="163">
        <f t="shared" si="112"/>
        <v>263195.13500000001</v>
      </c>
      <c r="U547" s="91">
        <f t="shared" si="114"/>
        <v>266679.03913716099</v>
      </c>
      <c r="V547" s="91">
        <f t="shared" si="116"/>
        <v>277385.3017701463</v>
      </c>
      <c r="W547" s="91">
        <f t="shared" si="118"/>
        <v>262447.78236911207</v>
      </c>
    </row>
    <row r="548" spans="14:23" x14ac:dyDescent="0.2">
      <c r="N548" s="3">
        <f t="shared" si="119"/>
        <v>2040</v>
      </c>
      <c r="O548" s="3" t="str">
        <f t="shared" si="120"/>
        <v>Q1</v>
      </c>
      <c r="P548" s="3">
        <f t="shared" si="120"/>
        <v>2</v>
      </c>
      <c r="Q548" s="3" t="str">
        <f t="shared" si="117"/>
        <v>2040_2</v>
      </c>
      <c r="T548" s="163">
        <f t="shared" si="112"/>
        <v>263195.13500000001</v>
      </c>
      <c r="U548" s="91">
        <f t="shared" si="114"/>
        <v>266679.03913716099</v>
      </c>
      <c r="V548" s="91">
        <f t="shared" si="116"/>
        <v>277385.3017701463</v>
      </c>
      <c r="W548" s="91">
        <f t="shared" si="118"/>
        <v>262447.78236911207</v>
      </c>
    </row>
    <row r="549" spans="14:23" x14ac:dyDescent="0.2">
      <c r="N549" s="3">
        <f t="shared" si="119"/>
        <v>2040</v>
      </c>
      <c r="O549" s="3" t="str">
        <f t="shared" si="120"/>
        <v>Q1</v>
      </c>
      <c r="P549" s="3">
        <f t="shared" si="120"/>
        <v>3</v>
      </c>
      <c r="Q549" s="3" t="str">
        <f t="shared" si="117"/>
        <v>2040_3</v>
      </c>
      <c r="T549" s="163">
        <f t="shared" si="112"/>
        <v>263195.13500000001</v>
      </c>
      <c r="U549" s="91">
        <f t="shared" si="114"/>
        <v>266679.03913716099</v>
      </c>
      <c r="V549" s="91">
        <f t="shared" si="116"/>
        <v>277385.3017701463</v>
      </c>
      <c r="W549" s="91">
        <f t="shared" si="118"/>
        <v>262447.78236911207</v>
      </c>
    </row>
    <row r="550" spans="14:23" x14ac:dyDescent="0.2">
      <c r="N550" s="3">
        <f t="shared" si="119"/>
        <v>2040</v>
      </c>
      <c r="O550" s="3" t="str">
        <f t="shared" si="120"/>
        <v>Q2</v>
      </c>
      <c r="P550" s="3">
        <f t="shared" si="120"/>
        <v>4</v>
      </c>
      <c r="Q550" s="3" t="str">
        <f t="shared" si="117"/>
        <v>2040_4</v>
      </c>
      <c r="T550" s="163">
        <f t="shared" si="112"/>
        <v>264419.08299999998</v>
      </c>
      <c r="U550" s="91">
        <f t="shared" si="114"/>
        <v>267945.10224484402</v>
      </c>
      <c r="V550" s="91">
        <f t="shared" si="116"/>
        <v>277781.14677835931</v>
      </c>
      <c r="W550" s="91">
        <f t="shared" si="118"/>
        <v>263010.80985206226</v>
      </c>
    </row>
    <row r="551" spans="14:23" x14ac:dyDescent="0.2">
      <c r="N551" s="3">
        <f t="shared" si="119"/>
        <v>2040</v>
      </c>
      <c r="O551" s="3" t="str">
        <f t="shared" si="120"/>
        <v>Q2</v>
      </c>
      <c r="P551" s="3">
        <f t="shared" si="120"/>
        <v>5</v>
      </c>
      <c r="Q551" s="3" t="str">
        <f t="shared" si="117"/>
        <v>2040_5</v>
      </c>
      <c r="T551" s="163">
        <f t="shared" si="112"/>
        <v>264419.08299999998</v>
      </c>
      <c r="U551" s="91">
        <f t="shared" si="114"/>
        <v>267945.10224484402</v>
      </c>
      <c r="V551" s="91">
        <f t="shared" si="116"/>
        <v>277781.14677835931</v>
      </c>
      <c r="W551" s="91">
        <f t="shared" si="118"/>
        <v>263010.80985206226</v>
      </c>
    </row>
    <row r="552" spans="14:23" x14ac:dyDescent="0.2">
      <c r="N552" s="3">
        <f t="shared" si="119"/>
        <v>2040</v>
      </c>
      <c r="O552" s="3" t="str">
        <f t="shared" si="120"/>
        <v>Q2</v>
      </c>
      <c r="P552" s="3">
        <f t="shared" si="120"/>
        <v>6</v>
      </c>
      <c r="Q552" s="3" t="str">
        <f t="shared" si="117"/>
        <v>2040_6</v>
      </c>
      <c r="T552" s="163">
        <f t="shared" si="112"/>
        <v>264419.08299999998</v>
      </c>
      <c r="U552" s="91">
        <f t="shared" si="114"/>
        <v>267945.10224484402</v>
      </c>
      <c r="V552" s="91">
        <f t="shared" si="116"/>
        <v>277781.14677835931</v>
      </c>
      <c r="W552" s="91">
        <f t="shared" si="118"/>
        <v>263010.80985206226</v>
      </c>
    </row>
    <row r="553" spans="14:23" x14ac:dyDescent="0.2">
      <c r="N553" s="3">
        <f t="shared" si="119"/>
        <v>2040</v>
      </c>
      <c r="O553" s="3" t="str">
        <f t="shared" si="120"/>
        <v>Q3</v>
      </c>
      <c r="P553" s="3">
        <f t="shared" si="120"/>
        <v>7</v>
      </c>
      <c r="Q553" s="3" t="str">
        <f t="shared" si="117"/>
        <v>2040_7</v>
      </c>
      <c r="T553" s="163">
        <f t="shared" si="112"/>
        <v>265548.94</v>
      </c>
      <c r="U553" s="91">
        <f t="shared" si="114"/>
        <v>269343.03811353998</v>
      </c>
      <c r="V553" s="91">
        <f t="shared" si="116"/>
        <v>278006.48639531451</v>
      </c>
      <c r="W553" s="91">
        <f t="shared" si="118"/>
        <v>263650.37741635338</v>
      </c>
    </row>
    <row r="554" spans="14:23" x14ac:dyDescent="0.2">
      <c r="N554" s="3">
        <f t="shared" si="119"/>
        <v>2040</v>
      </c>
      <c r="O554" s="3" t="str">
        <f t="shared" si="120"/>
        <v>Q3</v>
      </c>
      <c r="P554" s="3">
        <f t="shared" si="120"/>
        <v>8</v>
      </c>
      <c r="Q554" s="3" t="str">
        <f t="shared" si="117"/>
        <v>2040_8</v>
      </c>
      <c r="T554" s="163">
        <f t="shared" si="112"/>
        <v>265548.94</v>
      </c>
      <c r="U554" s="91">
        <f t="shared" si="114"/>
        <v>269343.03811353998</v>
      </c>
      <c r="V554" s="91">
        <f t="shared" si="116"/>
        <v>278006.48639531451</v>
      </c>
      <c r="W554" s="91">
        <f t="shared" si="118"/>
        <v>263650.37741635338</v>
      </c>
    </row>
    <row r="555" spans="14:23" x14ac:dyDescent="0.2">
      <c r="N555" s="3">
        <f t="shared" si="119"/>
        <v>2040</v>
      </c>
      <c r="O555" s="3" t="str">
        <f t="shared" si="120"/>
        <v>Q3</v>
      </c>
      <c r="P555" s="3">
        <f t="shared" si="120"/>
        <v>9</v>
      </c>
      <c r="Q555" s="3" t="str">
        <f t="shared" si="117"/>
        <v>2040_9</v>
      </c>
      <c r="T555" s="163">
        <f t="shared" si="112"/>
        <v>265548.94</v>
      </c>
      <c r="U555" s="91">
        <f t="shared" si="114"/>
        <v>269343.03811353998</v>
      </c>
      <c r="V555" s="91">
        <f t="shared" si="116"/>
        <v>278006.48639531451</v>
      </c>
      <c r="W555" s="91">
        <f t="shared" si="118"/>
        <v>263650.37741635338</v>
      </c>
    </row>
    <row r="556" spans="14:23" x14ac:dyDescent="0.2">
      <c r="N556" s="3">
        <f t="shared" si="119"/>
        <v>2040</v>
      </c>
      <c r="O556" s="3" t="str">
        <f t="shared" si="120"/>
        <v>Q4</v>
      </c>
      <c r="P556" s="3">
        <f t="shared" si="120"/>
        <v>10</v>
      </c>
      <c r="Q556" s="3" t="str">
        <f>N556&amp;"_"&amp;P556</f>
        <v>2040_10</v>
      </c>
      <c r="T556" s="163">
        <f t="shared" si="112"/>
        <v>266764.19400000002</v>
      </c>
      <c r="U556" s="91">
        <f t="shared" si="114"/>
        <v>0</v>
      </c>
      <c r="V556" s="91">
        <f t="shared" si="116"/>
        <v>277571.26995014085</v>
      </c>
      <c r="W556" s="91">
        <f t="shared" si="118"/>
        <v>264217.13097955129</v>
      </c>
    </row>
    <row r="557" spans="14:23" x14ac:dyDescent="0.2">
      <c r="N557" s="3">
        <f t="shared" si="119"/>
        <v>2040</v>
      </c>
      <c r="O557" s="3" t="str">
        <f t="shared" si="120"/>
        <v>Q4</v>
      </c>
      <c r="P557" s="3">
        <f t="shared" si="120"/>
        <v>11</v>
      </c>
      <c r="Q557" s="3" t="str">
        <f>N557&amp;"_"&amp;P557</f>
        <v>2040_11</v>
      </c>
      <c r="T557" s="163">
        <f t="shared" si="112"/>
        <v>266764.19400000002</v>
      </c>
      <c r="U557" s="91">
        <f t="shared" si="114"/>
        <v>0</v>
      </c>
      <c r="V557" s="91">
        <f t="shared" si="116"/>
        <v>277571.26995014085</v>
      </c>
      <c r="W557" s="91">
        <f t="shared" si="118"/>
        <v>264217.13097955129</v>
      </c>
    </row>
    <row r="558" spans="14:23" x14ac:dyDescent="0.2">
      <c r="N558" s="3">
        <f t="shared" si="119"/>
        <v>2040</v>
      </c>
      <c r="O558" s="3" t="str">
        <f t="shared" si="120"/>
        <v>Q4</v>
      </c>
      <c r="P558" s="3">
        <f t="shared" si="120"/>
        <v>12</v>
      </c>
      <c r="Q558" s="3" t="str">
        <f>N558&amp;"_"&amp;P558</f>
        <v>2040_12</v>
      </c>
      <c r="T558" s="163">
        <f t="shared" si="112"/>
        <v>266764.19400000002</v>
      </c>
      <c r="U558" s="91">
        <f t="shared" si="114"/>
        <v>0</v>
      </c>
      <c r="V558" s="91">
        <f t="shared" si="116"/>
        <v>277571.26995014085</v>
      </c>
      <c r="W558" s="91">
        <f t="shared" si="118"/>
        <v>264217.13097955129</v>
      </c>
    </row>
    <row r="559" spans="14:23" x14ac:dyDescent="0.2">
      <c r="N559" s="3">
        <f t="shared" si="119"/>
        <v>2041</v>
      </c>
      <c r="O559" s="3" t="str">
        <f t="shared" si="120"/>
        <v>Q1</v>
      </c>
      <c r="P559" s="3">
        <f t="shared" si="120"/>
        <v>1</v>
      </c>
      <c r="Q559" s="3" t="str">
        <f t="shared" ref="Q559:Q582" si="121">N559&amp;"_"&amp;P559</f>
        <v>2041_1</v>
      </c>
      <c r="T559" s="163">
        <f t="shared" si="112"/>
        <v>268043.326</v>
      </c>
      <c r="U559" s="91">
        <f t="shared" si="114"/>
        <v>0</v>
      </c>
      <c r="V559" s="91">
        <f t="shared" si="116"/>
        <v>278516.02496870951</v>
      </c>
      <c r="W559" s="91">
        <f t="shared" si="118"/>
        <v>264784.62252300099</v>
      </c>
    </row>
    <row r="560" spans="14:23" x14ac:dyDescent="0.2">
      <c r="N560" s="3">
        <f t="shared" si="119"/>
        <v>2041</v>
      </c>
      <c r="O560" s="3" t="str">
        <f t="shared" ref="O560:P575" si="122">O548</f>
        <v>Q1</v>
      </c>
      <c r="P560" s="3">
        <f t="shared" si="122"/>
        <v>2</v>
      </c>
      <c r="Q560" s="3" t="str">
        <f t="shared" si="121"/>
        <v>2041_2</v>
      </c>
      <c r="T560" s="163">
        <f t="shared" si="112"/>
        <v>268043.326</v>
      </c>
      <c r="U560" s="91">
        <f t="shared" si="114"/>
        <v>0</v>
      </c>
      <c r="V560" s="91">
        <f t="shared" si="116"/>
        <v>278516.02496870951</v>
      </c>
      <c r="W560" s="91">
        <f t="shared" si="118"/>
        <v>264784.62252300099</v>
      </c>
    </row>
    <row r="561" spans="14:23" x14ac:dyDescent="0.2">
      <c r="N561" s="3">
        <f t="shared" si="119"/>
        <v>2041</v>
      </c>
      <c r="O561" s="3" t="str">
        <f t="shared" si="122"/>
        <v>Q1</v>
      </c>
      <c r="P561" s="3">
        <f t="shared" si="122"/>
        <v>3</v>
      </c>
      <c r="Q561" s="3" t="str">
        <f t="shared" si="121"/>
        <v>2041_3</v>
      </c>
      <c r="T561" s="163">
        <f t="shared" si="112"/>
        <v>268043.326</v>
      </c>
      <c r="U561" s="91">
        <f t="shared" si="114"/>
        <v>0</v>
      </c>
      <c r="V561" s="91">
        <f t="shared" si="116"/>
        <v>278516.02496870951</v>
      </c>
      <c r="W561" s="91">
        <f t="shared" si="118"/>
        <v>264784.62252300099</v>
      </c>
    </row>
    <row r="562" spans="14:23" x14ac:dyDescent="0.2">
      <c r="N562" s="3">
        <f t="shared" si="119"/>
        <v>2041</v>
      </c>
      <c r="O562" s="3" t="str">
        <f t="shared" si="122"/>
        <v>Q2</v>
      </c>
      <c r="P562" s="3">
        <f t="shared" si="122"/>
        <v>4</v>
      </c>
      <c r="Q562" s="3" t="str">
        <f t="shared" si="121"/>
        <v>2041_4</v>
      </c>
      <c r="T562" s="163">
        <f t="shared" si="112"/>
        <v>269182.97399999999</v>
      </c>
      <c r="U562" s="91">
        <f t="shared" si="114"/>
        <v>0</v>
      </c>
      <c r="V562" s="91">
        <f t="shared" si="116"/>
        <v>278853.75708730356</v>
      </c>
      <c r="W562" s="91">
        <f t="shared" si="118"/>
        <v>265374.11975674581</v>
      </c>
    </row>
    <row r="563" spans="14:23" x14ac:dyDescent="0.2">
      <c r="N563" s="3">
        <f t="shared" si="119"/>
        <v>2041</v>
      </c>
      <c r="O563" s="3" t="str">
        <f t="shared" si="122"/>
        <v>Q2</v>
      </c>
      <c r="P563" s="3">
        <f t="shared" si="122"/>
        <v>5</v>
      </c>
      <c r="Q563" s="3" t="str">
        <f t="shared" si="121"/>
        <v>2041_5</v>
      </c>
      <c r="T563" s="163">
        <f t="shared" si="112"/>
        <v>269182.97399999999</v>
      </c>
      <c r="U563" s="91">
        <f t="shared" si="114"/>
        <v>0</v>
      </c>
      <c r="V563" s="91">
        <f t="shared" si="116"/>
        <v>278853.75708730356</v>
      </c>
      <c r="W563" s="91">
        <f t="shared" si="118"/>
        <v>265374.11975674581</v>
      </c>
    </row>
    <row r="564" spans="14:23" x14ac:dyDescent="0.2">
      <c r="N564" s="3">
        <f t="shared" si="119"/>
        <v>2041</v>
      </c>
      <c r="O564" s="3" t="str">
        <f t="shared" si="122"/>
        <v>Q2</v>
      </c>
      <c r="P564" s="3">
        <f t="shared" si="122"/>
        <v>6</v>
      </c>
      <c r="Q564" s="3" t="str">
        <f t="shared" si="121"/>
        <v>2041_6</v>
      </c>
      <c r="T564" s="163">
        <f t="shared" si="112"/>
        <v>269182.97399999999</v>
      </c>
      <c r="U564" s="91">
        <f t="shared" si="114"/>
        <v>0</v>
      </c>
      <c r="V564" s="91">
        <f t="shared" si="116"/>
        <v>278853.75708730356</v>
      </c>
      <c r="W564" s="91">
        <f t="shared" si="118"/>
        <v>265374.11975674581</v>
      </c>
    </row>
    <row r="565" spans="14:23" x14ac:dyDescent="0.2">
      <c r="N565" s="3">
        <f t="shared" si="119"/>
        <v>2041</v>
      </c>
      <c r="O565" s="3" t="str">
        <f t="shared" si="122"/>
        <v>Q3</v>
      </c>
      <c r="P565" s="3">
        <f t="shared" si="122"/>
        <v>7</v>
      </c>
      <c r="Q565" s="3" t="str">
        <f t="shared" si="121"/>
        <v>2041_7</v>
      </c>
      <c r="T565" s="163">
        <f t="shared" si="112"/>
        <v>270577.70199999999</v>
      </c>
      <c r="U565" s="91">
        <f t="shared" si="114"/>
        <v>0</v>
      </c>
      <c r="V565" s="91">
        <f t="shared" si="116"/>
        <v>278966.16636435548</v>
      </c>
      <c r="W565" s="91">
        <f t="shared" si="118"/>
        <v>266068.79731752392</v>
      </c>
    </row>
    <row r="566" spans="14:23" x14ac:dyDescent="0.2">
      <c r="N566" s="3">
        <f t="shared" si="119"/>
        <v>2041</v>
      </c>
      <c r="O566" s="3" t="str">
        <f t="shared" si="122"/>
        <v>Q3</v>
      </c>
      <c r="P566" s="3">
        <f t="shared" si="122"/>
        <v>8</v>
      </c>
      <c r="Q566" s="3" t="str">
        <f t="shared" si="121"/>
        <v>2041_8</v>
      </c>
      <c r="T566" s="163">
        <f t="shared" si="112"/>
        <v>270577.70199999999</v>
      </c>
      <c r="U566" s="91">
        <f t="shared" si="114"/>
        <v>0</v>
      </c>
      <c r="V566" s="91">
        <f t="shared" si="116"/>
        <v>278966.16636435548</v>
      </c>
      <c r="W566" s="91">
        <f t="shared" si="118"/>
        <v>266068.79731752392</v>
      </c>
    </row>
    <row r="567" spans="14:23" x14ac:dyDescent="0.2">
      <c r="N567" s="3">
        <f t="shared" si="119"/>
        <v>2041</v>
      </c>
      <c r="O567" s="3" t="str">
        <f t="shared" si="122"/>
        <v>Q3</v>
      </c>
      <c r="P567" s="3">
        <f t="shared" si="122"/>
        <v>9</v>
      </c>
      <c r="Q567" s="3" t="str">
        <f t="shared" si="121"/>
        <v>2041_9</v>
      </c>
      <c r="T567" s="163">
        <f t="shared" si="112"/>
        <v>270577.70199999999</v>
      </c>
      <c r="U567" s="91">
        <f t="shared" si="114"/>
        <v>0</v>
      </c>
      <c r="V567" s="91">
        <f t="shared" si="116"/>
        <v>278966.16636435548</v>
      </c>
      <c r="W567" s="91">
        <f t="shared" si="118"/>
        <v>266068.79731752392</v>
      </c>
    </row>
    <row r="568" spans="14:23" x14ac:dyDescent="0.2">
      <c r="N568" s="3">
        <f t="shared" si="119"/>
        <v>2041</v>
      </c>
      <c r="O568" s="3" t="str">
        <f t="shared" si="122"/>
        <v>Q4</v>
      </c>
      <c r="P568" s="3">
        <f t="shared" si="122"/>
        <v>10</v>
      </c>
      <c r="Q568" s="3" t="str">
        <f t="shared" si="121"/>
        <v>2041_10</v>
      </c>
      <c r="T568" s="163">
        <f t="shared" ref="T568:T582" si="123">VLOOKUP($N568&amp;"_"&amp;$O568,$C$19:$I$206,MATCH(T$14,$C$14:$I$14,0),0)</f>
        <v>271959.67800000001</v>
      </c>
      <c r="U568" s="91">
        <f t="shared" si="114"/>
        <v>0</v>
      </c>
      <c r="V568" s="91">
        <f t="shared" si="116"/>
        <v>278294.96937002905</v>
      </c>
      <c r="W568" s="91">
        <f t="shared" si="118"/>
        <v>266664.12093864521</v>
      </c>
    </row>
    <row r="569" spans="14:23" x14ac:dyDescent="0.2">
      <c r="N569" s="3">
        <f t="shared" si="119"/>
        <v>2041</v>
      </c>
      <c r="O569" s="3" t="str">
        <f t="shared" si="122"/>
        <v>Q4</v>
      </c>
      <c r="P569" s="3">
        <f t="shared" si="122"/>
        <v>11</v>
      </c>
      <c r="Q569" s="3" t="str">
        <f t="shared" si="121"/>
        <v>2041_11</v>
      </c>
      <c r="T569" s="163">
        <f t="shared" si="123"/>
        <v>271959.67800000001</v>
      </c>
      <c r="U569" s="91">
        <f t="shared" si="114"/>
        <v>0</v>
      </c>
      <c r="V569" s="91">
        <f t="shared" si="116"/>
        <v>278294.96937002905</v>
      </c>
      <c r="W569" s="91">
        <f t="shared" si="118"/>
        <v>266664.12093864521</v>
      </c>
    </row>
    <row r="570" spans="14:23" x14ac:dyDescent="0.2">
      <c r="N570" s="3">
        <f t="shared" si="119"/>
        <v>2041</v>
      </c>
      <c r="O570" s="3" t="str">
        <f t="shared" si="122"/>
        <v>Q4</v>
      </c>
      <c r="P570" s="3">
        <f t="shared" si="122"/>
        <v>12</v>
      </c>
      <c r="Q570" s="3" t="str">
        <f t="shared" si="121"/>
        <v>2041_12</v>
      </c>
      <c r="T570" s="163">
        <f t="shared" si="123"/>
        <v>271959.67800000001</v>
      </c>
      <c r="U570" s="91">
        <f t="shared" si="114"/>
        <v>0</v>
      </c>
      <c r="V570" s="91">
        <f t="shared" si="116"/>
        <v>278294.96937002905</v>
      </c>
      <c r="W570" s="91">
        <f t="shared" si="118"/>
        <v>266664.12093864521</v>
      </c>
    </row>
    <row r="571" spans="14:23" x14ac:dyDescent="0.2">
      <c r="N571" s="3">
        <v>2042</v>
      </c>
      <c r="O571" s="3" t="str">
        <f t="shared" si="122"/>
        <v>Q1</v>
      </c>
      <c r="P571" s="3">
        <f t="shared" si="122"/>
        <v>1</v>
      </c>
      <c r="Q571" s="3" t="str">
        <f t="shared" si="121"/>
        <v>2042_1</v>
      </c>
      <c r="T571" s="163">
        <f t="shared" si="123"/>
        <v>71241794.220719695</v>
      </c>
      <c r="V571" s="91">
        <f t="shared" si="116"/>
        <v>278074.08922113717</v>
      </c>
      <c r="W571" s="91">
        <f t="shared" si="118"/>
        <v>268556.96043981303</v>
      </c>
    </row>
    <row r="572" spans="14:23" x14ac:dyDescent="0.2">
      <c r="N572" s="3">
        <v>2042</v>
      </c>
      <c r="O572" s="3" t="str">
        <f t="shared" si="122"/>
        <v>Q1</v>
      </c>
      <c r="P572" s="3">
        <f t="shared" si="122"/>
        <v>2</v>
      </c>
      <c r="Q572" s="3" t="str">
        <f t="shared" si="121"/>
        <v>2042_2</v>
      </c>
      <c r="T572" s="163">
        <f t="shared" si="123"/>
        <v>71241794.220719695</v>
      </c>
      <c r="V572" s="91">
        <f t="shared" si="116"/>
        <v>278074.08922113717</v>
      </c>
      <c r="W572" s="91">
        <f t="shared" si="118"/>
        <v>268556.96043981303</v>
      </c>
    </row>
    <row r="573" spans="14:23" x14ac:dyDescent="0.2">
      <c r="N573" s="3">
        <v>2042</v>
      </c>
      <c r="O573" s="3" t="str">
        <f t="shared" si="122"/>
        <v>Q1</v>
      </c>
      <c r="P573" s="3">
        <f t="shared" si="122"/>
        <v>3</v>
      </c>
      <c r="Q573" s="3" t="str">
        <f t="shared" si="121"/>
        <v>2042_3</v>
      </c>
      <c r="T573" s="163">
        <f t="shared" si="123"/>
        <v>71241794.220719695</v>
      </c>
      <c r="V573" s="91">
        <f t="shared" si="116"/>
        <v>278074.08922113717</v>
      </c>
      <c r="W573" s="91">
        <f t="shared" si="118"/>
        <v>268556.96043981303</v>
      </c>
    </row>
    <row r="574" spans="14:23" x14ac:dyDescent="0.2">
      <c r="N574" s="3">
        <v>2042</v>
      </c>
      <c r="O574" s="3" t="str">
        <f t="shared" si="122"/>
        <v>Q2</v>
      </c>
      <c r="P574" s="3">
        <f t="shared" si="122"/>
        <v>4</v>
      </c>
      <c r="Q574" s="3" t="str">
        <f t="shared" si="121"/>
        <v>2042_4</v>
      </c>
      <c r="T574" s="163">
        <f t="shared" si="123"/>
        <v>71703377.75275299</v>
      </c>
      <c r="V574" s="91">
        <f t="shared" si="116"/>
        <v>277853.38438278105</v>
      </c>
      <c r="W574" s="91">
        <f t="shared" si="118"/>
        <v>270463.23572440975</v>
      </c>
    </row>
    <row r="575" spans="14:23" x14ac:dyDescent="0.2">
      <c r="N575" s="3">
        <v>2042</v>
      </c>
      <c r="O575" s="3" t="str">
        <f t="shared" si="122"/>
        <v>Q2</v>
      </c>
      <c r="P575" s="3">
        <f t="shared" si="122"/>
        <v>5</v>
      </c>
      <c r="Q575" s="3" t="str">
        <f t="shared" si="121"/>
        <v>2042_5</v>
      </c>
      <c r="T575" s="163">
        <f t="shared" si="123"/>
        <v>71703377.75275299</v>
      </c>
      <c r="V575" s="91">
        <f t="shared" si="116"/>
        <v>277853.38438278105</v>
      </c>
      <c r="W575" s="91">
        <f t="shared" si="118"/>
        <v>270463.23572440975</v>
      </c>
    </row>
    <row r="576" spans="14:23" x14ac:dyDescent="0.2">
      <c r="N576" s="3">
        <v>2042</v>
      </c>
      <c r="O576" s="3" t="str">
        <f t="shared" ref="O576:P582" si="124">O564</f>
        <v>Q2</v>
      </c>
      <c r="P576" s="3">
        <f t="shared" si="124"/>
        <v>6</v>
      </c>
      <c r="Q576" s="3" t="str">
        <f t="shared" si="121"/>
        <v>2042_6</v>
      </c>
      <c r="T576" s="163">
        <f t="shared" si="123"/>
        <v>71703377.75275299</v>
      </c>
      <c r="V576" s="91">
        <f t="shared" si="116"/>
        <v>277853.38438278105</v>
      </c>
      <c r="W576" s="91">
        <f t="shared" si="118"/>
        <v>270463.23572440975</v>
      </c>
    </row>
    <row r="577" spans="14:23" x14ac:dyDescent="0.2">
      <c r="N577" s="3">
        <v>2042</v>
      </c>
      <c r="O577" s="3" t="str">
        <f t="shared" si="124"/>
        <v>Q3</v>
      </c>
      <c r="P577" s="3">
        <f t="shared" si="124"/>
        <v>7</v>
      </c>
      <c r="Q577" s="3" t="str">
        <f t="shared" si="121"/>
        <v>2042_7</v>
      </c>
      <c r="T577" s="163">
        <f t="shared" si="123"/>
        <v>72262861.454079375</v>
      </c>
      <c r="V577" s="91">
        <f t="shared" si="116"/>
        <v>277632.85471581825</v>
      </c>
      <c r="W577" s="91">
        <f t="shared" si="118"/>
        <v>272383.04216252681</v>
      </c>
    </row>
    <row r="578" spans="14:23" x14ac:dyDescent="0.2">
      <c r="N578" s="3">
        <v>2042</v>
      </c>
      <c r="O578" s="3" t="str">
        <f t="shared" si="124"/>
        <v>Q3</v>
      </c>
      <c r="P578" s="3">
        <f t="shared" si="124"/>
        <v>8</v>
      </c>
      <c r="Q578" s="3" t="str">
        <f t="shared" si="121"/>
        <v>2042_8</v>
      </c>
      <c r="T578" s="163">
        <f t="shared" si="123"/>
        <v>72262861.454079375</v>
      </c>
      <c r="V578" s="91">
        <f t="shared" si="116"/>
        <v>277632.85471581825</v>
      </c>
      <c r="W578" s="91">
        <f t="shared" si="118"/>
        <v>272383.04216252681</v>
      </c>
    </row>
    <row r="579" spans="14:23" x14ac:dyDescent="0.2">
      <c r="N579" s="3">
        <v>2042</v>
      </c>
      <c r="O579" s="3" t="str">
        <f t="shared" si="124"/>
        <v>Q3</v>
      </c>
      <c r="P579" s="3">
        <f t="shared" si="124"/>
        <v>9</v>
      </c>
      <c r="Q579" s="3" t="str">
        <f t="shared" si="121"/>
        <v>2042_9</v>
      </c>
      <c r="T579" s="163">
        <f t="shared" si="123"/>
        <v>72262861.454079375</v>
      </c>
      <c r="V579" s="91">
        <f t="shared" si="116"/>
        <v>277632.85471581825</v>
      </c>
      <c r="W579" s="91">
        <f t="shared" si="118"/>
        <v>272383.04216252681</v>
      </c>
    </row>
    <row r="580" spans="14:23" x14ac:dyDescent="0.2">
      <c r="N580" s="3">
        <v>2042</v>
      </c>
      <c r="O580" s="3" t="str">
        <f t="shared" si="124"/>
        <v>Q4</v>
      </c>
      <c r="P580" s="3">
        <f t="shared" si="124"/>
        <v>10</v>
      </c>
      <c r="Q580" s="3" t="str">
        <f t="shared" si="121"/>
        <v>2042_10</v>
      </c>
      <c r="T580" s="163">
        <f t="shared" si="123"/>
        <v>72793848.142627016</v>
      </c>
      <c r="V580" s="91">
        <f t="shared" si="116"/>
        <v>277412.50008121697</v>
      </c>
      <c r="W580" s="91">
        <f t="shared" si="118"/>
        <v>274316.47580121312</v>
      </c>
    </row>
    <row r="581" spans="14:23" x14ac:dyDescent="0.2">
      <c r="N581" s="3">
        <v>2042</v>
      </c>
      <c r="O581" s="3" t="str">
        <f t="shared" si="124"/>
        <v>Q4</v>
      </c>
      <c r="P581" s="3">
        <f t="shared" si="124"/>
        <v>11</v>
      </c>
      <c r="Q581" s="3" t="str">
        <f t="shared" si="121"/>
        <v>2042_11</v>
      </c>
      <c r="T581" s="163">
        <f t="shared" si="123"/>
        <v>72793848.142627016</v>
      </c>
      <c r="V581" s="91">
        <f t="shared" si="116"/>
        <v>277412.50008121697</v>
      </c>
      <c r="W581" s="91">
        <f t="shared" si="118"/>
        <v>274316.47580121312</v>
      </c>
    </row>
    <row r="582" spans="14:23" x14ac:dyDescent="0.2">
      <c r="N582" s="3">
        <v>2042</v>
      </c>
      <c r="O582" s="3" t="str">
        <f t="shared" si="124"/>
        <v>Q4</v>
      </c>
      <c r="P582" s="3">
        <f t="shared" si="124"/>
        <v>12</v>
      </c>
      <c r="Q582" s="3" t="str">
        <f t="shared" si="121"/>
        <v>2042_12</v>
      </c>
      <c r="T582" s="163">
        <f t="shared" si="123"/>
        <v>72793848.142627016</v>
      </c>
      <c r="V582" s="91">
        <f t="shared" si="116"/>
        <v>277412.50008121697</v>
      </c>
      <c r="W582" s="91">
        <f t="shared" si="118"/>
        <v>274316.47580121312</v>
      </c>
    </row>
  </sheetData>
  <pageMargins left="0.7" right="0.7" top="0.75" bottom="0.75" header="0.3" footer="0.3"/>
  <pageSetup scale="98" orientation="portrait" r:id="rId1"/>
  <headerFooter>
    <oddHeader>&amp;R&amp;"Times New Roman,Bold"&amp;12Attachment to Response to AG-1 Question No. 13 #8
Page &amp;P of &amp;N
Sinclair</oddHeader>
  </headerFooter>
  <colBreaks count="1" manualBreakCount="1">
    <brk id="13" max="581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8"/>
  <sheetViews>
    <sheetView view="pageBreakPreview" zoomScale="60" zoomScaleNormal="100" workbookViewId="0">
      <pane xSplit="1" ySplit="2" topLeftCell="B3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5" width="9.140625" style="3"/>
    <col min="6" max="12" width="0" style="3" hidden="1" customWidth="1"/>
    <col min="13" max="16" width="9.140625" style="3"/>
    <col min="17" max="17" width="9.7109375" style="3" bestFit="1" customWidth="1"/>
    <col min="18" max="18" width="9.140625" style="3"/>
    <col min="19" max="19" width="10.7109375" style="3" bestFit="1" customWidth="1"/>
    <col min="20" max="20" width="20.85546875" style="3" bestFit="1" customWidth="1"/>
    <col min="21" max="21" width="10.42578125" style="3" bestFit="1" customWidth="1"/>
    <col min="22" max="22" width="0" style="3" hidden="1" customWidth="1"/>
    <col min="23" max="24" width="9.85546875" style="3" hidden="1" customWidth="1"/>
    <col min="25" max="26" width="9.140625" style="3"/>
    <col min="27" max="28" width="0" style="3" hidden="1" customWidth="1"/>
    <col min="29" max="16384" width="9.140625" style="3"/>
  </cols>
  <sheetData>
    <row r="1" spans="1:28" x14ac:dyDescent="0.2">
      <c r="A1" s="195" t="s">
        <v>145</v>
      </c>
    </row>
    <row r="2" spans="1:28" ht="38.25" x14ac:dyDescent="0.2">
      <c r="A2" s="6" t="s">
        <v>72</v>
      </c>
      <c r="B2" s="6" t="s">
        <v>146</v>
      </c>
      <c r="C2" s="4" t="s">
        <v>147</v>
      </c>
      <c r="D2" s="4" t="s">
        <v>55</v>
      </c>
      <c r="N2" s="3" t="s">
        <v>2</v>
      </c>
      <c r="O2" s="3" t="s">
        <v>50</v>
      </c>
      <c r="P2" s="3" t="s">
        <v>56</v>
      </c>
      <c r="Q2" s="3" t="s">
        <v>148</v>
      </c>
      <c r="R2" s="153" t="s">
        <v>149</v>
      </c>
      <c r="S2" s="3" t="s">
        <v>150</v>
      </c>
      <c r="T2" s="3" t="s">
        <v>151</v>
      </c>
      <c r="U2" s="3" t="s">
        <v>152</v>
      </c>
      <c r="V2" s="3" t="s">
        <v>153</v>
      </c>
      <c r="W2" s="3" t="s">
        <v>154</v>
      </c>
      <c r="X2" s="3" t="s">
        <v>155</v>
      </c>
      <c r="Y2" s="3" t="s">
        <v>53</v>
      </c>
      <c r="Z2" s="3" t="s">
        <v>54</v>
      </c>
      <c r="AA2" s="3" t="s">
        <v>156</v>
      </c>
      <c r="AB2" s="3" t="s">
        <v>157</v>
      </c>
    </row>
    <row r="3" spans="1:28" x14ac:dyDescent="0.2">
      <c r="A3" s="3">
        <v>1995</v>
      </c>
      <c r="B3" s="3">
        <v>85.627361543281822</v>
      </c>
      <c r="N3" s="3">
        <v>1995</v>
      </c>
      <c r="O3" s="3">
        <v>1</v>
      </c>
      <c r="P3" s="3" t="str">
        <f>N3&amp;O3</f>
        <v>19951</v>
      </c>
      <c r="Q3" s="62">
        <v>34115</v>
      </c>
      <c r="R3" s="62"/>
      <c r="S3" s="62">
        <v>98132.063000000126</v>
      </c>
      <c r="U3" s="3">
        <f>S3/Q3*1000</f>
        <v>2876.50778250037</v>
      </c>
      <c r="V3" s="63">
        <v>2174</v>
      </c>
      <c r="W3" s="63">
        <v>191034.25700000001</v>
      </c>
      <c r="X3" s="3">
        <f>W3/V3*1000</f>
        <v>87872.243330266792</v>
      </c>
      <c r="Y3" s="196">
        <v>850.47619047619014</v>
      </c>
      <c r="Z3" s="196">
        <v>0</v>
      </c>
    </row>
    <row r="4" spans="1:28" x14ac:dyDescent="0.2">
      <c r="A4" s="3">
        <v>1996</v>
      </c>
      <c r="B4" s="3">
        <v>82.684627472534913</v>
      </c>
      <c r="N4" s="3">
        <v>1995</v>
      </c>
      <c r="O4" s="3">
        <v>2</v>
      </c>
      <c r="P4" s="3" t="str">
        <f t="shared" ref="P4:P67" si="0">N4&amp;O4</f>
        <v>19952</v>
      </c>
      <c r="Q4" s="64">
        <v>34221</v>
      </c>
      <c r="R4" s="64"/>
      <c r="S4" s="64">
        <v>99322.111000000179</v>
      </c>
      <c r="U4" s="3">
        <f t="shared" ref="U4:U67" si="1">S4/Q4*1000</f>
        <v>2902.3731334560703</v>
      </c>
      <c r="V4" s="48">
        <v>2176</v>
      </c>
      <c r="W4" s="48">
        <v>188791.065</v>
      </c>
      <c r="X4" s="3">
        <f t="shared" ref="X4:X67" si="2">W4/V4*1000</f>
        <v>86760.599724264714</v>
      </c>
      <c r="Y4" s="196">
        <v>926.1904761904766</v>
      </c>
      <c r="Z4" s="196">
        <v>0</v>
      </c>
    </row>
    <row r="5" spans="1:28" x14ac:dyDescent="0.2">
      <c r="A5" s="3">
        <v>1997</v>
      </c>
      <c r="B5" s="3">
        <v>80.887787235358815</v>
      </c>
      <c r="N5" s="3">
        <v>1995</v>
      </c>
      <c r="O5" s="3">
        <v>3</v>
      </c>
      <c r="P5" s="3" t="str">
        <f t="shared" si="0"/>
        <v>19953</v>
      </c>
      <c r="Q5" s="64">
        <v>34215</v>
      </c>
      <c r="R5" s="64"/>
      <c r="S5" s="64">
        <v>91500.4019999999</v>
      </c>
      <c r="U5" s="3">
        <f t="shared" si="1"/>
        <v>2674.2774221832501</v>
      </c>
      <c r="V5" s="48">
        <v>2177</v>
      </c>
      <c r="W5" s="48">
        <v>185908.8440000001</v>
      </c>
      <c r="X5" s="3">
        <f t="shared" si="2"/>
        <v>85396.804777216399</v>
      </c>
      <c r="Y5" s="196">
        <v>598.57142857142867</v>
      </c>
      <c r="Z5" s="196">
        <v>0</v>
      </c>
    </row>
    <row r="6" spans="1:28" x14ac:dyDescent="0.2">
      <c r="A6" s="3">
        <v>1998</v>
      </c>
      <c r="B6" s="3">
        <v>79.416130740393555</v>
      </c>
      <c r="N6" s="3">
        <v>1995</v>
      </c>
      <c r="O6" s="3">
        <v>4</v>
      </c>
      <c r="P6" s="3" t="str">
        <f t="shared" si="0"/>
        <v>19954</v>
      </c>
      <c r="Q6" s="64">
        <v>34216</v>
      </c>
      <c r="R6" s="64"/>
      <c r="S6" s="64">
        <v>84053.596000000107</v>
      </c>
      <c r="U6" s="3">
        <f t="shared" si="1"/>
        <v>2456.5582183773708</v>
      </c>
      <c r="V6" s="48">
        <v>2192</v>
      </c>
      <c r="W6" s="48">
        <v>180348.141</v>
      </c>
      <c r="X6" s="3">
        <f t="shared" si="2"/>
        <v>82275.611770072996</v>
      </c>
      <c r="Y6" s="196">
        <v>315.76190476190493</v>
      </c>
      <c r="Z6" s="196">
        <v>16.904761904761909</v>
      </c>
    </row>
    <row r="7" spans="1:28" x14ac:dyDescent="0.2">
      <c r="A7" s="3">
        <v>1999</v>
      </c>
      <c r="B7" s="3">
        <v>76.688582010609949</v>
      </c>
      <c r="N7" s="3">
        <v>1995</v>
      </c>
      <c r="O7" s="3">
        <v>5</v>
      </c>
      <c r="P7" s="3" t="str">
        <f t="shared" si="0"/>
        <v>19955</v>
      </c>
      <c r="Q7" s="64">
        <v>34174</v>
      </c>
      <c r="R7" s="64"/>
      <c r="S7" s="64">
        <v>86448.078000000125</v>
      </c>
      <c r="U7" s="3">
        <f t="shared" si="1"/>
        <v>2529.6447006496205</v>
      </c>
      <c r="V7" s="48">
        <v>2194</v>
      </c>
      <c r="W7" s="48">
        <v>187310.67799999993</v>
      </c>
      <c r="X7" s="3">
        <f t="shared" si="2"/>
        <v>85374.055606198701</v>
      </c>
      <c r="Y7" s="196">
        <v>153.71428571428572</v>
      </c>
      <c r="Z7" s="196">
        <v>54.809523809523832</v>
      </c>
    </row>
    <row r="8" spans="1:28" x14ac:dyDescent="0.2">
      <c r="A8" s="3">
        <v>2000</v>
      </c>
      <c r="B8" s="3">
        <v>70.84351040688307</v>
      </c>
      <c r="N8" s="3">
        <v>1995</v>
      </c>
      <c r="O8" s="3">
        <v>6</v>
      </c>
      <c r="P8" s="3" t="str">
        <f t="shared" si="0"/>
        <v>19956</v>
      </c>
      <c r="Q8" s="64">
        <v>34170</v>
      </c>
      <c r="R8" s="64"/>
      <c r="S8" s="64">
        <v>105978.02299999984</v>
      </c>
      <c r="U8" s="3">
        <f t="shared" si="1"/>
        <v>3101.4932104184913</v>
      </c>
      <c r="V8" s="48">
        <v>2198</v>
      </c>
      <c r="W8" s="48">
        <v>219717.73799999984</v>
      </c>
      <c r="X8" s="3">
        <f t="shared" si="2"/>
        <v>99962.574158325675</v>
      </c>
      <c r="Y8" s="196">
        <v>9.4285714285714306</v>
      </c>
      <c r="Z8" s="196">
        <v>214.76190476190442</v>
      </c>
    </row>
    <row r="9" spans="1:28" x14ac:dyDescent="0.2">
      <c r="A9" s="3">
        <v>2001</v>
      </c>
      <c r="B9" s="3">
        <v>68.943018184533841</v>
      </c>
      <c r="N9" s="3">
        <v>1995</v>
      </c>
      <c r="O9" s="3">
        <v>7</v>
      </c>
      <c r="P9" s="3" t="str">
        <f t="shared" si="0"/>
        <v>19957</v>
      </c>
      <c r="Q9" s="64">
        <v>34170</v>
      </c>
      <c r="R9" s="64"/>
      <c r="S9" s="64">
        <v>120615.76300000009</v>
      </c>
      <c r="U9" s="3">
        <f t="shared" si="1"/>
        <v>3529.8730757974859</v>
      </c>
      <c r="V9" s="48">
        <v>2222</v>
      </c>
      <c r="W9" s="48">
        <v>242372.64500000002</v>
      </c>
      <c r="X9" s="3">
        <f t="shared" si="2"/>
        <v>109078.59810981098</v>
      </c>
      <c r="Y9" s="196">
        <v>0</v>
      </c>
      <c r="Z9" s="196">
        <v>388.95238095238091</v>
      </c>
    </row>
    <row r="10" spans="1:28" x14ac:dyDescent="0.2">
      <c r="A10" s="3">
        <v>2002</v>
      </c>
      <c r="B10" s="3">
        <v>70.34704420164141</v>
      </c>
      <c r="N10" s="3">
        <v>1995</v>
      </c>
      <c r="O10" s="3">
        <v>8</v>
      </c>
      <c r="P10" s="3" t="str">
        <f t="shared" si="0"/>
        <v>19958</v>
      </c>
      <c r="Q10" s="64">
        <v>34219</v>
      </c>
      <c r="R10" s="64"/>
      <c r="S10" s="64">
        <v>130731.39400000006</v>
      </c>
      <c r="U10" s="3">
        <f t="shared" si="1"/>
        <v>3820.4329173850801</v>
      </c>
      <c r="V10" s="48">
        <v>2205</v>
      </c>
      <c r="W10" s="48">
        <v>254689.61299999937</v>
      </c>
      <c r="X10" s="3">
        <f t="shared" si="2"/>
        <v>115505.49342403599</v>
      </c>
      <c r="Y10" s="196">
        <v>0</v>
      </c>
      <c r="Z10" s="196">
        <v>505.38095238095173</v>
      </c>
    </row>
    <row r="11" spans="1:28" x14ac:dyDescent="0.2">
      <c r="A11" s="3">
        <v>2003</v>
      </c>
      <c r="B11" s="3">
        <v>70.72209341529657</v>
      </c>
      <c r="N11" s="3">
        <v>1995</v>
      </c>
      <c r="O11" s="3">
        <v>9</v>
      </c>
      <c r="P11" s="3" t="str">
        <f t="shared" si="0"/>
        <v>19959</v>
      </c>
      <c r="Q11" s="64">
        <v>34333</v>
      </c>
      <c r="R11" s="64"/>
      <c r="S11" s="64">
        <v>124037.60400000009</v>
      </c>
      <c r="U11" s="3">
        <f t="shared" si="1"/>
        <v>3612.7808231147906</v>
      </c>
      <c r="V11" s="48">
        <v>2211</v>
      </c>
      <c r="W11" s="48">
        <v>244015.18699999966</v>
      </c>
      <c r="X11" s="3">
        <f t="shared" si="2"/>
        <v>110364.173224785</v>
      </c>
      <c r="Y11" s="196">
        <v>12.61904761904762</v>
      </c>
      <c r="Z11" s="196">
        <v>379.42857142857179</v>
      </c>
    </row>
    <row r="12" spans="1:28" x14ac:dyDescent="0.2">
      <c r="A12" s="3">
        <v>2004</v>
      </c>
      <c r="B12" s="3">
        <v>73.519876957630345</v>
      </c>
      <c r="N12" s="3">
        <v>1995</v>
      </c>
      <c r="O12" s="3">
        <v>10</v>
      </c>
      <c r="P12" s="3" t="str">
        <f t="shared" si="0"/>
        <v>199510</v>
      </c>
      <c r="Q12" s="64">
        <v>34397</v>
      </c>
      <c r="R12" s="64"/>
      <c r="S12" s="64">
        <v>91422.263999999952</v>
      </c>
      <c r="U12" s="3">
        <f t="shared" si="1"/>
        <v>2657.8557432334201</v>
      </c>
      <c r="V12" s="48">
        <v>2188</v>
      </c>
      <c r="W12" s="48">
        <v>193965.25299999997</v>
      </c>
      <c r="X12" s="3">
        <f t="shared" si="2"/>
        <v>88649.5671846435</v>
      </c>
      <c r="Y12" s="196">
        <v>94.666666666666686</v>
      </c>
      <c r="Z12" s="196">
        <v>65.619047619047606</v>
      </c>
    </row>
    <row r="13" spans="1:28" x14ac:dyDescent="0.2">
      <c r="A13" s="3">
        <v>2005</v>
      </c>
      <c r="B13" s="3">
        <v>75.426670162581175</v>
      </c>
      <c r="N13" s="3">
        <v>1995</v>
      </c>
      <c r="O13" s="3">
        <v>11</v>
      </c>
      <c r="P13" s="3" t="str">
        <f t="shared" si="0"/>
        <v>199511</v>
      </c>
      <c r="Q13" s="64">
        <v>34480</v>
      </c>
      <c r="R13" s="64"/>
      <c r="S13" s="64">
        <v>88294.66900000014</v>
      </c>
      <c r="U13" s="3">
        <f t="shared" si="1"/>
        <v>2560.7502610208858</v>
      </c>
      <c r="V13" s="48">
        <v>2238</v>
      </c>
      <c r="W13" s="48">
        <v>185389.85699999999</v>
      </c>
      <c r="X13" s="3">
        <f t="shared" si="2"/>
        <v>82837.290884718503</v>
      </c>
      <c r="Y13" s="196">
        <v>451.09523809523768</v>
      </c>
      <c r="Z13" s="196">
        <v>3.1428571428571401</v>
      </c>
    </row>
    <row r="14" spans="1:28" x14ac:dyDescent="0.2">
      <c r="A14" s="3">
        <v>2006</v>
      </c>
      <c r="B14" s="3">
        <v>75.668252490751271</v>
      </c>
      <c r="N14" s="3">
        <v>1995</v>
      </c>
      <c r="O14" s="3">
        <v>12</v>
      </c>
      <c r="P14" s="3" t="str">
        <f t="shared" si="0"/>
        <v>199512</v>
      </c>
      <c r="Q14" s="64">
        <v>34591</v>
      </c>
      <c r="R14" s="64"/>
      <c r="S14" s="64">
        <v>92040.051000000152</v>
      </c>
      <c r="U14" s="3">
        <f t="shared" si="1"/>
        <v>2660.8091989245804</v>
      </c>
      <c r="V14" s="48">
        <v>2242</v>
      </c>
      <c r="W14" s="48">
        <v>190483.54</v>
      </c>
      <c r="X14" s="3">
        <f t="shared" si="2"/>
        <v>84961.436217662806</v>
      </c>
      <c r="Y14" s="196">
        <v>757.66666666666799</v>
      </c>
      <c r="Z14" s="196">
        <v>0</v>
      </c>
    </row>
    <row r="15" spans="1:28" x14ac:dyDescent="0.2">
      <c r="A15" s="3">
        <v>2007</v>
      </c>
      <c r="B15" s="105">
        <v>76.695123335429628</v>
      </c>
      <c r="N15" s="3">
        <v>1996</v>
      </c>
      <c r="O15" s="3">
        <v>1</v>
      </c>
      <c r="P15" s="3" t="str">
        <f t="shared" si="0"/>
        <v>19961</v>
      </c>
      <c r="Q15" s="62">
        <v>34704</v>
      </c>
      <c r="R15" s="62"/>
      <c r="S15" s="62">
        <v>105145.19499999985</v>
      </c>
      <c r="U15" s="3">
        <f t="shared" si="1"/>
        <v>3029.77164015675</v>
      </c>
      <c r="V15" s="63">
        <v>2255</v>
      </c>
      <c r="W15" s="63">
        <v>205327.79</v>
      </c>
      <c r="X15" s="3">
        <f t="shared" si="2"/>
        <v>91054.452328159648</v>
      </c>
      <c r="Y15" s="196">
        <v>1051.6666666666661</v>
      </c>
      <c r="Z15" s="196">
        <v>0</v>
      </c>
    </row>
    <row r="16" spans="1:28" x14ac:dyDescent="0.2">
      <c r="A16" s="3">
        <v>2008</v>
      </c>
      <c r="B16" s="105">
        <v>79.828781506294433</v>
      </c>
      <c r="N16" s="3">
        <v>1996</v>
      </c>
      <c r="O16" s="3">
        <v>2</v>
      </c>
      <c r="P16" s="3" t="str">
        <f t="shared" si="0"/>
        <v>19962</v>
      </c>
      <c r="Q16" s="64">
        <v>34873</v>
      </c>
      <c r="R16" s="64"/>
      <c r="S16" s="64">
        <v>101595.45399999997</v>
      </c>
      <c r="U16" s="3">
        <f t="shared" si="1"/>
        <v>2913.2983683652101</v>
      </c>
      <c r="V16" s="48">
        <v>2272</v>
      </c>
      <c r="W16" s="48">
        <v>198937.71700000006</v>
      </c>
      <c r="X16" s="3">
        <f t="shared" si="2"/>
        <v>87560.614876760592</v>
      </c>
      <c r="Y16" s="196">
        <v>959.95238095238005</v>
      </c>
      <c r="Z16" s="196">
        <v>0</v>
      </c>
    </row>
    <row r="17" spans="1:26" x14ac:dyDescent="0.2">
      <c r="A17" s="3">
        <v>2009</v>
      </c>
      <c r="B17" s="105">
        <v>80.234523538756676</v>
      </c>
      <c r="C17" s="5">
        <v>1.013353115727003</v>
      </c>
      <c r="D17" s="5">
        <v>1.0062305295950156</v>
      </c>
      <c r="N17" s="3">
        <v>1996</v>
      </c>
      <c r="O17" s="3">
        <v>3</v>
      </c>
      <c r="P17" s="3" t="str">
        <f t="shared" si="0"/>
        <v>19963</v>
      </c>
      <c r="Q17" s="64">
        <v>35000</v>
      </c>
      <c r="R17" s="64"/>
      <c r="S17" s="64">
        <v>96204.206999999995</v>
      </c>
      <c r="U17" s="3">
        <f t="shared" si="1"/>
        <v>2748.6916285714283</v>
      </c>
      <c r="V17" s="48">
        <v>2263</v>
      </c>
      <c r="W17" s="48">
        <v>194650.85599999997</v>
      </c>
      <c r="X17" s="3">
        <f t="shared" si="2"/>
        <v>86014.518780380022</v>
      </c>
      <c r="Y17" s="196">
        <v>718.23809523809575</v>
      </c>
      <c r="Z17" s="196">
        <v>0</v>
      </c>
    </row>
    <row r="18" spans="1:26" x14ac:dyDescent="0.2">
      <c r="A18" s="3">
        <v>2010</v>
      </c>
      <c r="B18" s="105">
        <v>81.83990319393908</v>
      </c>
      <c r="C18" s="5">
        <v>1.0102489019033676</v>
      </c>
      <c r="D18" s="5">
        <v>1.0402476780185759</v>
      </c>
      <c r="N18" s="3">
        <v>1996</v>
      </c>
      <c r="O18" s="3">
        <v>4</v>
      </c>
      <c r="P18" s="3" t="str">
        <f t="shared" si="0"/>
        <v>19964</v>
      </c>
      <c r="Q18" s="64">
        <v>35214</v>
      </c>
      <c r="R18" s="64"/>
      <c r="S18" s="64">
        <v>89702.13900000017</v>
      </c>
      <c r="U18" s="3">
        <f t="shared" si="1"/>
        <v>2547.3430737774797</v>
      </c>
      <c r="V18" s="48">
        <v>2269</v>
      </c>
      <c r="W18" s="48">
        <v>189290.80499999996</v>
      </c>
      <c r="X18" s="3">
        <f t="shared" si="2"/>
        <v>83424.770824151594</v>
      </c>
      <c r="Y18" s="196">
        <v>542.47619047619105</v>
      </c>
      <c r="Z18" s="196">
        <v>7.6190476190476204</v>
      </c>
    </row>
    <row r="19" spans="1:26" x14ac:dyDescent="0.2">
      <c r="A19" s="3">
        <v>2011</v>
      </c>
      <c r="B19" s="105">
        <v>84.202216582177869</v>
      </c>
      <c r="C19" s="5">
        <v>1.0101449275362318</v>
      </c>
      <c r="D19" s="5">
        <v>1.0044642857142858</v>
      </c>
      <c r="N19" s="3">
        <v>1996</v>
      </c>
      <c r="O19" s="3">
        <v>5</v>
      </c>
      <c r="P19" s="3" t="str">
        <f t="shared" si="0"/>
        <v>19965</v>
      </c>
      <c r="Q19" s="64">
        <v>35308</v>
      </c>
      <c r="R19" s="64"/>
      <c r="S19" s="64">
        <v>89768.404999999868</v>
      </c>
      <c r="U19" s="3">
        <f t="shared" si="1"/>
        <v>2542.4381160077</v>
      </c>
      <c r="V19" s="48">
        <v>2283</v>
      </c>
      <c r="W19" s="48">
        <v>196259.03900000002</v>
      </c>
      <c r="X19" s="3">
        <f t="shared" si="2"/>
        <v>85965.413491020605</v>
      </c>
      <c r="Y19" s="196">
        <v>177.14285714285711</v>
      </c>
      <c r="Z19" s="196">
        <v>88.571428571428584</v>
      </c>
    </row>
    <row r="20" spans="1:26" x14ac:dyDescent="0.2">
      <c r="A20" s="3">
        <v>2012</v>
      </c>
      <c r="B20" s="105">
        <v>86.970431949946018</v>
      </c>
      <c r="C20" s="5">
        <v>1.0071736011477761</v>
      </c>
      <c r="D20" s="5">
        <v>1.0029629629629628</v>
      </c>
      <c r="N20" s="3">
        <v>1996</v>
      </c>
      <c r="O20" s="3">
        <v>6</v>
      </c>
      <c r="P20" s="3" t="str">
        <f t="shared" si="0"/>
        <v>19966</v>
      </c>
      <c r="Q20" s="64">
        <v>35414</v>
      </c>
      <c r="R20" s="64"/>
      <c r="S20" s="64">
        <v>107393.07100000011</v>
      </c>
      <c r="U20" s="3">
        <f t="shared" si="1"/>
        <v>3032.5032755407501</v>
      </c>
      <c r="V20" s="48">
        <v>2281</v>
      </c>
      <c r="W20" s="48">
        <v>223811.54500000007</v>
      </c>
      <c r="X20" s="3">
        <f t="shared" si="2"/>
        <v>98119.923279263516</v>
      </c>
      <c r="Y20" s="196">
        <v>25.28571428571427</v>
      </c>
      <c r="Z20" s="196">
        <v>212.09523809523807</v>
      </c>
    </row>
    <row r="21" spans="1:26" x14ac:dyDescent="0.2">
      <c r="A21" s="3">
        <v>2013</v>
      </c>
      <c r="B21" s="105">
        <v>89.349260155466297</v>
      </c>
      <c r="C21" s="5">
        <v>1.0071225071225072</v>
      </c>
      <c r="D21" s="5">
        <v>1.0029542097488922</v>
      </c>
      <c r="N21" s="3">
        <v>1996</v>
      </c>
      <c r="O21" s="3">
        <v>7</v>
      </c>
      <c r="P21" s="3" t="str">
        <f t="shared" si="0"/>
        <v>19967</v>
      </c>
      <c r="Q21" s="64">
        <v>35620</v>
      </c>
      <c r="R21" s="64"/>
      <c r="S21" s="64">
        <v>124812.893</v>
      </c>
      <c r="U21" s="3">
        <f t="shared" si="1"/>
        <v>3504.0115946097694</v>
      </c>
      <c r="V21" s="48">
        <v>2314</v>
      </c>
      <c r="W21" s="48">
        <v>249340.97199999931</v>
      </c>
      <c r="X21" s="3">
        <f t="shared" si="2"/>
        <v>107753.229040622</v>
      </c>
      <c r="Y21" s="196">
        <v>0.19047619047618999</v>
      </c>
      <c r="Z21" s="196">
        <v>364.99999999999937</v>
      </c>
    </row>
    <row r="22" spans="1:26" x14ac:dyDescent="0.2">
      <c r="A22" s="3">
        <v>2014</v>
      </c>
      <c r="B22" s="105">
        <v>90.414572147947581</v>
      </c>
      <c r="C22" s="5">
        <v>0.98868458274398863</v>
      </c>
      <c r="D22" s="5">
        <v>1.0014727540500736</v>
      </c>
      <c r="N22" s="3">
        <v>1996</v>
      </c>
      <c r="O22" s="3">
        <v>8</v>
      </c>
      <c r="P22" s="3" t="str">
        <f t="shared" si="0"/>
        <v>19968</v>
      </c>
      <c r="Q22" s="64">
        <v>35697</v>
      </c>
      <c r="R22" s="64"/>
      <c r="S22" s="64">
        <v>120854.62400000013</v>
      </c>
      <c r="U22" s="3">
        <f t="shared" si="1"/>
        <v>3385.5680869540893</v>
      </c>
      <c r="V22" s="48">
        <v>2244</v>
      </c>
      <c r="W22" s="48">
        <v>237645.51199999961</v>
      </c>
      <c r="X22" s="3">
        <f t="shared" si="2"/>
        <v>105902.634581105</v>
      </c>
      <c r="Y22" s="196">
        <v>0</v>
      </c>
      <c r="Z22" s="196">
        <v>336.57142857142918</v>
      </c>
    </row>
    <row r="23" spans="1:26" x14ac:dyDescent="0.2">
      <c r="A23" s="3">
        <v>2015</v>
      </c>
      <c r="B23" s="105">
        <v>91.922470583505913</v>
      </c>
      <c r="C23" s="5">
        <v>0.99141630901287547</v>
      </c>
      <c r="D23" s="5">
        <v>1.0014705882352941</v>
      </c>
      <c r="N23" s="3">
        <v>1996</v>
      </c>
      <c r="O23" s="3">
        <v>9</v>
      </c>
      <c r="P23" s="3" t="str">
        <f t="shared" si="0"/>
        <v>19969</v>
      </c>
      <c r="Q23" s="64">
        <v>35895</v>
      </c>
      <c r="R23" s="64"/>
      <c r="S23" s="64">
        <v>121389.74400000005</v>
      </c>
      <c r="U23" s="3">
        <f t="shared" si="1"/>
        <v>3381.8009193480998</v>
      </c>
      <c r="V23" s="48">
        <v>2263</v>
      </c>
      <c r="W23" s="48">
        <v>242545.54099999994</v>
      </c>
      <c r="X23" s="3">
        <f t="shared" si="2"/>
        <v>107178.76314626599</v>
      </c>
      <c r="Y23" s="196">
        <v>7.7619047619047601</v>
      </c>
      <c r="Z23" s="196">
        <v>303.04761904761932</v>
      </c>
    </row>
    <row r="24" spans="1:26" x14ac:dyDescent="0.2">
      <c r="A24" s="3">
        <v>2016</v>
      </c>
      <c r="B24" s="105">
        <v>92.790844066650678</v>
      </c>
      <c r="C24" s="5">
        <v>0.99278499278499277</v>
      </c>
      <c r="D24" s="5">
        <v>0.986784140969163</v>
      </c>
      <c r="N24" s="3">
        <v>1996</v>
      </c>
      <c r="O24" s="3">
        <v>10</v>
      </c>
      <c r="P24" s="3" t="str">
        <f t="shared" si="0"/>
        <v>199610</v>
      </c>
      <c r="Q24" s="64">
        <v>35916</v>
      </c>
      <c r="R24" s="64"/>
      <c r="S24" s="64">
        <v>97137.388000000064</v>
      </c>
      <c r="U24" s="3">
        <f t="shared" si="1"/>
        <v>2704.5714444815699</v>
      </c>
      <c r="V24" s="48">
        <v>2259</v>
      </c>
      <c r="W24" s="48">
        <v>200433.07700000005</v>
      </c>
      <c r="X24" s="3">
        <f t="shared" si="2"/>
        <v>88726.461708720686</v>
      </c>
      <c r="Y24" s="196">
        <v>100.14285714285714</v>
      </c>
      <c r="Z24" s="196">
        <v>53.047619047619079</v>
      </c>
    </row>
    <row r="25" spans="1:26" x14ac:dyDescent="0.2">
      <c r="A25" s="3">
        <v>2017</v>
      </c>
      <c r="B25" s="105">
        <v>94.232549659602711</v>
      </c>
      <c r="C25" s="5">
        <v>1.0023150461231873</v>
      </c>
      <c r="D25" s="5">
        <v>1.0023150461231873</v>
      </c>
      <c r="N25" s="3">
        <v>1996</v>
      </c>
      <c r="O25" s="3">
        <v>11</v>
      </c>
      <c r="P25" s="3" t="str">
        <f t="shared" si="0"/>
        <v>199611</v>
      </c>
      <c r="Q25" s="64">
        <v>36087</v>
      </c>
      <c r="R25" s="64"/>
      <c r="S25" s="64">
        <v>90614.19599999988</v>
      </c>
      <c r="U25" s="3">
        <f t="shared" si="1"/>
        <v>2510.9927674785899</v>
      </c>
      <c r="V25" s="48">
        <v>2272</v>
      </c>
      <c r="W25" s="48">
        <v>195581.44199999995</v>
      </c>
      <c r="X25" s="3">
        <f t="shared" si="2"/>
        <v>86083.381161971818</v>
      </c>
      <c r="Y25" s="196">
        <v>408.09523809523807</v>
      </c>
      <c r="Z25" s="196">
        <v>9.0476190476190492</v>
      </c>
    </row>
    <row r="26" spans="1:26" x14ac:dyDescent="0.2">
      <c r="A26" s="3">
        <v>2018</v>
      </c>
      <c r="B26" s="105">
        <v>95.397032609903803</v>
      </c>
      <c r="C26" s="5">
        <v>1.0023150461231876</v>
      </c>
      <c r="D26" s="5">
        <v>1.0023150461231876</v>
      </c>
      <c r="N26" s="3">
        <v>1996</v>
      </c>
      <c r="O26" s="3">
        <v>12</v>
      </c>
      <c r="P26" s="3" t="str">
        <f t="shared" si="0"/>
        <v>199612</v>
      </c>
      <c r="Q26" s="64">
        <v>36200</v>
      </c>
      <c r="R26" s="64"/>
      <c r="S26" s="64">
        <v>99860.540999999968</v>
      </c>
      <c r="U26" s="3">
        <f t="shared" si="1"/>
        <v>2758.5784806629827</v>
      </c>
      <c r="V26" s="48">
        <v>2252</v>
      </c>
      <c r="W26" s="48">
        <v>202786.0149999999</v>
      </c>
      <c r="X26" s="3">
        <f t="shared" si="2"/>
        <v>90047.075932504406</v>
      </c>
      <c r="Y26" s="196">
        <v>767.04761904761858</v>
      </c>
      <c r="Z26" s="196">
        <v>0</v>
      </c>
    </row>
    <row r="27" spans="1:26" x14ac:dyDescent="0.2">
      <c r="A27" s="3">
        <v>2019</v>
      </c>
      <c r="B27" s="92">
        <f t="shared" ref="B27:B48" si="3">B26*C27</f>
        <v>95.617881140410944</v>
      </c>
      <c r="C27" s="5">
        <v>1.0023150461231873</v>
      </c>
      <c r="D27" s="5">
        <v>1.0023150461231873</v>
      </c>
      <c r="N27" s="3">
        <v>1997</v>
      </c>
      <c r="O27" s="3">
        <v>1</v>
      </c>
      <c r="P27" s="3" t="str">
        <f t="shared" si="0"/>
        <v>19971</v>
      </c>
      <c r="Q27" s="62">
        <v>36378</v>
      </c>
      <c r="R27" s="62"/>
      <c r="S27" s="62">
        <v>103561.50200000007</v>
      </c>
      <c r="U27" s="3">
        <f t="shared" si="1"/>
        <v>2846.8168123591199</v>
      </c>
      <c r="V27" s="63">
        <v>2243</v>
      </c>
      <c r="W27" s="63">
        <v>211706.47</v>
      </c>
      <c r="X27" s="3">
        <f t="shared" si="2"/>
        <v>94385.407935800278</v>
      </c>
      <c r="Y27" s="196">
        <v>888.4285714285711</v>
      </c>
      <c r="Z27" s="196">
        <v>0</v>
      </c>
    </row>
    <row r="28" spans="1:26" x14ac:dyDescent="0.2">
      <c r="A28" s="3">
        <v>2020</v>
      </c>
      <c r="B28" s="92">
        <f t="shared" si="3"/>
        <v>95.839240945452445</v>
      </c>
      <c r="C28" s="5">
        <v>1.0023150461231873</v>
      </c>
      <c r="D28" s="5">
        <v>1.0023150461231873</v>
      </c>
      <c r="N28" s="3">
        <v>1997</v>
      </c>
      <c r="O28" s="3">
        <v>2</v>
      </c>
      <c r="P28" s="3" t="str">
        <f t="shared" si="0"/>
        <v>19972</v>
      </c>
      <c r="Q28" s="64">
        <v>36470</v>
      </c>
      <c r="R28" s="64"/>
      <c r="S28" s="64">
        <v>101689.64300000001</v>
      </c>
      <c r="U28" s="3">
        <f t="shared" si="1"/>
        <v>2788.3093775706061</v>
      </c>
      <c r="V28" s="48">
        <v>2290</v>
      </c>
      <c r="W28" s="48">
        <v>200095.29300000006</v>
      </c>
      <c r="X28" s="3">
        <f t="shared" si="2"/>
        <v>87377.857205240201</v>
      </c>
      <c r="Y28" s="196">
        <v>869.80952380952465</v>
      </c>
      <c r="Z28" s="196">
        <v>0</v>
      </c>
    </row>
    <row r="29" spans="1:26" x14ac:dyDescent="0.2">
      <c r="A29" s="3">
        <v>2021</v>
      </c>
      <c r="B29" s="92">
        <f t="shared" si="3"/>
        <v>96.061113208652415</v>
      </c>
      <c r="C29" s="5">
        <v>1.0023150461231871</v>
      </c>
      <c r="D29" s="5">
        <v>1.0023150461231873</v>
      </c>
      <c r="N29" s="3">
        <v>1997</v>
      </c>
      <c r="O29" s="3">
        <v>3</v>
      </c>
      <c r="P29" s="3" t="str">
        <f t="shared" si="0"/>
        <v>19973</v>
      </c>
      <c r="Q29" s="64">
        <v>36507</v>
      </c>
      <c r="R29" s="64"/>
      <c r="S29" s="64">
        <v>92822.337999999858</v>
      </c>
      <c r="U29" s="3">
        <f t="shared" si="1"/>
        <v>2542.5901333990701</v>
      </c>
      <c r="V29" s="48">
        <v>2292</v>
      </c>
      <c r="W29" s="48">
        <v>194122.99800000005</v>
      </c>
      <c r="X29" s="3">
        <f t="shared" si="2"/>
        <v>84695.897905759179</v>
      </c>
      <c r="Y29" s="196">
        <v>544.14285714285666</v>
      </c>
      <c r="Z29" s="196">
        <v>0</v>
      </c>
    </row>
    <row r="30" spans="1:26" x14ac:dyDescent="0.2">
      <c r="A30" s="3">
        <v>2022</v>
      </c>
      <c r="B30" s="92">
        <f t="shared" si="3"/>
        <v>96.283499116375168</v>
      </c>
      <c r="C30" s="5">
        <v>1.0023150461231873</v>
      </c>
      <c r="D30" s="5">
        <v>1.0023150461231871</v>
      </c>
      <c r="N30" s="3">
        <v>1997</v>
      </c>
      <c r="O30" s="3">
        <v>4</v>
      </c>
      <c r="P30" s="3" t="str">
        <f t="shared" si="0"/>
        <v>19974</v>
      </c>
      <c r="Q30" s="64">
        <v>36525</v>
      </c>
      <c r="R30" s="64"/>
      <c r="S30" s="64">
        <v>87780.833000000159</v>
      </c>
      <c r="U30" s="3">
        <f t="shared" si="1"/>
        <v>2403.3082272416195</v>
      </c>
      <c r="V30" s="48">
        <v>2306</v>
      </c>
      <c r="W30" s="48">
        <v>191693.43699999995</v>
      </c>
      <c r="X30" s="3">
        <f t="shared" si="2"/>
        <v>83128.116652211596</v>
      </c>
      <c r="Y30" s="196">
        <v>414.14285714285711</v>
      </c>
      <c r="Z30" s="196">
        <v>1</v>
      </c>
    </row>
    <row r="31" spans="1:26" x14ac:dyDescent="0.2">
      <c r="A31" s="3">
        <v>2023</v>
      </c>
      <c r="B31" s="92">
        <f t="shared" si="3"/>
        <v>96.506399857731438</v>
      </c>
      <c r="C31" s="5">
        <v>1.0023150461231873</v>
      </c>
      <c r="D31" s="5">
        <v>1.0023150461231873</v>
      </c>
      <c r="N31" s="3">
        <v>1997</v>
      </c>
      <c r="O31" s="3">
        <v>5</v>
      </c>
      <c r="P31" s="3" t="str">
        <f t="shared" si="0"/>
        <v>19975</v>
      </c>
      <c r="Q31" s="64">
        <v>36485</v>
      </c>
      <c r="R31" s="64"/>
      <c r="S31" s="64">
        <v>84827.276999999987</v>
      </c>
      <c r="U31" s="3">
        <f t="shared" si="1"/>
        <v>2324.99046183363</v>
      </c>
      <c r="V31" s="48">
        <v>2291</v>
      </c>
      <c r="W31" s="48">
        <v>187361.27100000012</v>
      </c>
      <c r="X31" s="3">
        <f t="shared" si="2"/>
        <v>81781.43649061551</v>
      </c>
      <c r="Y31" s="196">
        <v>239.19047619047583</v>
      </c>
      <c r="Z31" s="196">
        <v>14.142857142857139</v>
      </c>
    </row>
    <row r="32" spans="1:26" x14ac:dyDescent="0.2">
      <c r="A32" s="3">
        <v>2024</v>
      </c>
      <c r="B32" s="92">
        <f t="shared" si="3"/>
        <v>96.729816624584842</v>
      </c>
      <c r="C32" s="5">
        <v>1.0023150461231873</v>
      </c>
      <c r="D32" s="5">
        <v>1.0023150461231873</v>
      </c>
      <c r="N32" s="3">
        <v>1997</v>
      </c>
      <c r="O32" s="3">
        <v>6</v>
      </c>
      <c r="P32" s="3" t="str">
        <f t="shared" si="0"/>
        <v>19976</v>
      </c>
      <c r="Q32" s="64">
        <v>36515</v>
      </c>
      <c r="R32" s="64"/>
      <c r="S32" s="64">
        <v>94891.610000000102</v>
      </c>
      <c r="U32" s="3">
        <f t="shared" si="1"/>
        <v>2598.7021771874602</v>
      </c>
      <c r="V32" s="48">
        <v>2292</v>
      </c>
      <c r="W32" s="48">
        <v>213235.08099999995</v>
      </c>
      <c r="X32" s="3">
        <f t="shared" si="2"/>
        <v>93034.503054101195</v>
      </c>
      <c r="Y32" s="196">
        <v>52.952380952380942</v>
      </c>
      <c r="Z32" s="196">
        <v>109.80952380952388</v>
      </c>
    </row>
    <row r="33" spans="1:26" x14ac:dyDescent="0.2">
      <c r="A33" s="3">
        <v>2025</v>
      </c>
      <c r="B33" s="92">
        <f t="shared" si="3"/>
        <v>96.953750611558206</v>
      </c>
      <c r="C33" s="5">
        <v>1.0023150461231873</v>
      </c>
      <c r="D33" s="5">
        <v>1.0023150461231873</v>
      </c>
      <c r="N33" s="3">
        <v>1997</v>
      </c>
      <c r="O33" s="3">
        <v>7</v>
      </c>
      <c r="P33" s="3" t="str">
        <f t="shared" si="0"/>
        <v>19977</v>
      </c>
      <c r="Q33" s="64">
        <v>36491</v>
      </c>
      <c r="R33" s="64"/>
      <c r="S33" s="64">
        <v>125056.77400000011</v>
      </c>
      <c r="U33" s="3">
        <f t="shared" si="1"/>
        <v>3427.0580143049001</v>
      </c>
      <c r="V33" s="48">
        <v>2291</v>
      </c>
      <c r="W33" s="48">
        <v>255602.37899999999</v>
      </c>
      <c r="X33" s="3">
        <f t="shared" si="2"/>
        <v>111568.039720646</v>
      </c>
      <c r="Y33" s="196">
        <v>1.2857142857142849</v>
      </c>
      <c r="Z33" s="196">
        <v>368.80952380952351</v>
      </c>
    </row>
    <row r="34" spans="1:26" x14ac:dyDescent="0.2">
      <c r="A34" s="3">
        <v>2026</v>
      </c>
      <c r="B34" s="92">
        <f t="shared" si="3"/>
        <v>97.178203016039973</v>
      </c>
      <c r="C34" s="5">
        <v>1.0023150461231873</v>
      </c>
      <c r="D34" s="5">
        <v>1.0023150461231873</v>
      </c>
      <c r="N34" s="3">
        <v>1997</v>
      </c>
      <c r="O34" s="3">
        <v>8</v>
      </c>
      <c r="P34" s="3" t="str">
        <f t="shared" si="0"/>
        <v>19978</v>
      </c>
      <c r="Q34" s="64">
        <v>36571</v>
      </c>
      <c r="R34" s="64"/>
      <c r="S34" s="64">
        <v>123792.93399999986</v>
      </c>
      <c r="U34" s="3">
        <f t="shared" si="1"/>
        <v>3385.0027070629694</v>
      </c>
      <c r="V34" s="48">
        <v>2309</v>
      </c>
      <c r="W34" s="48">
        <v>251551.65599999926</v>
      </c>
      <c r="X34" s="3">
        <f t="shared" si="2"/>
        <v>108943.98267648301</v>
      </c>
      <c r="Y34" s="196">
        <v>0</v>
      </c>
      <c r="Z34" s="196">
        <v>393.19047619047569</v>
      </c>
    </row>
    <row r="35" spans="1:26" x14ac:dyDescent="0.2">
      <c r="A35" s="3">
        <v>2027</v>
      </c>
      <c r="B35" s="92">
        <f t="shared" si="3"/>
        <v>97.403175038190568</v>
      </c>
      <c r="C35" s="5">
        <v>1.0023150461231873</v>
      </c>
      <c r="D35" s="5">
        <v>1.0023150461231873</v>
      </c>
      <c r="N35" s="3">
        <v>1997</v>
      </c>
      <c r="O35" s="3">
        <v>9</v>
      </c>
      <c r="P35" s="3" t="str">
        <f t="shared" si="0"/>
        <v>19979</v>
      </c>
      <c r="Q35" s="64">
        <v>36554</v>
      </c>
      <c r="R35" s="64"/>
      <c r="S35" s="64">
        <v>118380.33900000015</v>
      </c>
      <c r="U35" s="3">
        <f t="shared" si="1"/>
        <v>3238.50574492532</v>
      </c>
      <c r="V35" s="48">
        <v>2312</v>
      </c>
      <c r="W35" s="48">
        <v>244069.49699999965</v>
      </c>
      <c r="X35" s="3">
        <f t="shared" si="2"/>
        <v>105566.39143598601</v>
      </c>
      <c r="Y35" s="196">
        <v>3.8571428571428532</v>
      </c>
      <c r="Z35" s="196">
        <v>257.71428571428578</v>
      </c>
    </row>
    <row r="36" spans="1:26" x14ac:dyDescent="0.2">
      <c r="A36" s="3">
        <v>2028</v>
      </c>
      <c r="B36" s="92">
        <f t="shared" si="3"/>
        <v>97.628667880948868</v>
      </c>
      <c r="C36" s="5">
        <v>1.0023150461231873</v>
      </c>
      <c r="D36" s="5">
        <v>1.0023150461231873</v>
      </c>
      <c r="N36" s="3">
        <v>1997</v>
      </c>
      <c r="O36" s="3">
        <v>10</v>
      </c>
      <c r="P36" s="3" t="str">
        <f t="shared" si="0"/>
        <v>199710</v>
      </c>
      <c r="Q36" s="64">
        <v>36540</v>
      </c>
      <c r="R36" s="64"/>
      <c r="S36" s="64">
        <v>99782.593000000139</v>
      </c>
      <c r="U36" s="3">
        <f t="shared" si="1"/>
        <v>2730.7770388615254</v>
      </c>
      <c r="V36" s="48">
        <v>2307</v>
      </c>
      <c r="W36" s="48">
        <v>211140.86</v>
      </c>
      <c r="X36" s="3">
        <f t="shared" si="2"/>
        <v>91521.829215431295</v>
      </c>
      <c r="Y36" s="196">
        <v>80.142857142857153</v>
      </c>
      <c r="Z36" s="196">
        <v>128.8095238095238</v>
      </c>
    </row>
    <row r="37" spans="1:26" x14ac:dyDescent="0.2">
      <c r="A37" s="3">
        <v>2029</v>
      </c>
      <c r="B37" s="92">
        <f t="shared" si="3"/>
        <v>97.854682750038606</v>
      </c>
      <c r="C37" s="5">
        <v>1.0023150461231873</v>
      </c>
      <c r="D37" s="5">
        <v>1.0023150461231873</v>
      </c>
      <c r="N37" s="3">
        <v>1997</v>
      </c>
      <c r="O37" s="3">
        <v>11</v>
      </c>
      <c r="P37" s="3" t="str">
        <f t="shared" si="0"/>
        <v>199711</v>
      </c>
      <c r="Q37" s="64">
        <v>36540</v>
      </c>
      <c r="R37" s="64"/>
      <c r="S37" s="64">
        <v>90281.418999999936</v>
      </c>
      <c r="U37" s="3">
        <f t="shared" si="1"/>
        <v>2470.7558565955101</v>
      </c>
      <c r="V37" s="48">
        <v>2300</v>
      </c>
      <c r="W37" s="48">
        <v>194371.47</v>
      </c>
      <c r="X37" s="3">
        <f t="shared" si="2"/>
        <v>84509.334782608683</v>
      </c>
      <c r="Y37" s="196">
        <v>479.90476190476193</v>
      </c>
      <c r="Z37" s="196">
        <v>18.523809523809518</v>
      </c>
    </row>
    <row r="38" spans="1:26" x14ac:dyDescent="0.2">
      <c r="A38" s="3">
        <v>2030</v>
      </c>
      <c r="B38" s="92">
        <f t="shared" si="3"/>
        <v>98.081220853974898</v>
      </c>
      <c r="C38" s="5">
        <v>1.0023150461231882</v>
      </c>
      <c r="D38" s="5">
        <v>1.0023150461231882</v>
      </c>
      <c r="N38" s="3">
        <v>1997</v>
      </c>
      <c r="O38" s="3">
        <v>12</v>
      </c>
      <c r="P38" s="3" t="str">
        <f t="shared" si="0"/>
        <v>199712</v>
      </c>
      <c r="Q38" s="64">
        <v>36568</v>
      </c>
      <c r="R38" s="64"/>
      <c r="S38" s="64">
        <v>99593.895999999862</v>
      </c>
      <c r="U38" s="3">
        <f t="shared" si="1"/>
        <v>2723.5259243053997</v>
      </c>
      <c r="V38" s="48">
        <v>2297</v>
      </c>
      <c r="W38" s="48">
        <v>206070.35900000014</v>
      </c>
      <c r="X38" s="3">
        <f t="shared" si="2"/>
        <v>89712.8249891163</v>
      </c>
      <c r="Y38" s="196">
        <v>748.76190476190413</v>
      </c>
      <c r="Z38" s="196">
        <v>0</v>
      </c>
    </row>
    <row r="39" spans="1:26" x14ac:dyDescent="0.2">
      <c r="A39" s="3">
        <v>2031</v>
      </c>
      <c r="B39" s="92">
        <f t="shared" si="3"/>
        <v>98.30828340407048</v>
      </c>
      <c r="C39" s="5">
        <v>1.0023150461231884</v>
      </c>
      <c r="D39" s="5">
        <v>1.0023150461231882</v>
      </c>
      <c r="N39" s="3">
        <v>1998</v>
      </c>
      <c r="O39" s="3">
        <v>1</v>
      </c>
      <c r="P39" s="3" t="str">
        <f t="shared" si="0"/>
        <v>19981</v>
      </c>
      <c r="Q39" s="62">
        <v>36740</v>
      </c>
      <c r="R39" s="62"/>
      <c r="S39" s="62">
        <v>100475.80299999994</v>
      </c>
      <c r="U39" s="3">
        <f t="shared" si="1"/>
        <v>2734.7796135002704</v>
      </c>
      <c r="V39" s="63">
        <v>2334</v>
      </c>
      <c r="W39" s="63">
        <v>210955.67800000007</v>
      </c>
      <c r="X39" s="3">
        <f t="shared" si="2"/>
        <v>90383.752356469617</v>
      </c>
      <c r="Y39" s="196">
        <v>772.04761904761904</v>
      </c>
      <c r="Z39" s="196">
        <v>0</v>
      </c>
    </row>
    <row r="40" spans="1:26" x14ac:dyDescent="0.2">
      <c r="A40" s="3">
        <v>2032</v>
      </c>
      <c r="B40" s="92">
        <f t="shared" si="3"/>
        <v>98.535871614442385</v>
      </c>
      <c r="C40" s="5">
        <v>1.0023150461231884</v>
      </c>
      <c r="D40" s="5">
        <v>1.0023150461231884</v>
      </c>
      <c r="N40" s="3">
        <v>1998</v>
      </c>
      <c r="O40" s="3">
        <v>2</v>
      </c>
      <c r="P40" s="3" t="str">
        <f t="shared" si="0"/>
        <v>19982</v>
      </c>
      <c r="Q40" s="64">
        <v>36893</v>
      </c>
      <c r="R40" s="64"/>
      <c r="S40" s="64">
        <v>95844.123999999982</v>
      </c>
      <c r="U40" s="3">
        <f t="shared" si="1"/>
        <v>2597.8945599436202</v>
      </c>
      <c r="V40" s="48">
        <v>2291</v>
      </c>
      <c r="W40" s="48">
        <v>196940.36699999994</v>
      </c>
      <c r="X40" s="3">
        <f t="shared" si="2"/>
        <v>85962.62199912699</v>
      </c>
      <c r="Y40" s="196">
        <v>730.57142857142856</v>
      </c>
      <c r="Z40" s="196">
        <v>0</v>
      </c>
    </row>
    <row r="41" spans="1:26" x14ac:dyDescent="0.2">
      <c r="A41" s="3">
        <v>2033</v>
      </c>
      <c r="B41" s="92">
        <f t="shared" si="3"/>
        <v>98.763986702018371</v>
      </c>
      <c r="C41" s="5">
        <v>1.0023150461231882</v>
      </c>
      <c r="D41" s="5">
        <v>1.0023150461231882</v>
      </c>
      <c r="N41" s="3">
        <v>1998</v>
      </c>
      <c r="O41" s="3">
        <v>3</v>
      </c>
      <c r="P41" s="3" t="str">
        <f t="shared" si="0"/>
        <v>19983</v>
      </c>
      <c r="Q41" s="64">
        <v>36984</v>
      </c>
      <c r="R41" s="64"/>
      <c r="S41" s="64">
        <v>93857.148999999816</v>
      </c>
      <c r="U41" s="3">
        <f t="shared" si="1"/>
        <v>2537.7771198355995</v>
      </c>
      <c r="V41" s="48">
        <v>2347</v>
      </c>
      <c r="W41" s="48">
        <v>198828.08500000005</v>
      </c>
      <c r="X41" s="3">
        <f t="shared" si="2"/>
        <v>84715.843630166186</v>
      </c>
      <c r="Y41" s="196">
        <v>622.47619047618969</v>
      </c>
      <c r="Z41" s="196">
        <v>7.1428571428571406</v>
      </c>
    </row>
    <row r="42" spans="1:26" x14ac:dyDescent="0.2">
      <c r="A42" s="3">
        <v>2034</v>
      </c>
      <c r="B42" s="92">
        <f t="shared" si="3"/>
        <v>98.992629886543497</v>
      </c>
      <c r="C42" s="5">
        <v>1.0023150461231882</v>
      </c>
      <c r="D42" s="5">
        <v>1.0023150461231882</v>
      </c>
      <c r="N42" s="3">
        <v>1998</v>
      </c>
      <c r="O42" s="3">
        <v>4</v>
      </c>
      <c r="P42" s="3" t="str">
        <f t="shared" si="0"/>
        <v>19984</v>
      </c>
      <c r="Q42" s="64">
        <v>37041</v>
      </c>
      <c r="R42" s="64"/>
      <c r="S42" s="64">
        <v>91765.4200000001</v>
      </c>
      <c r="U42" s="3">
        <f t="shared" si="1"/>
        <v>2477.4012580653898</v>
      </c>
      <c r="V42" s="48">
        <v>2341</v>
      </c>
      <c r="W42" s="48">
        <v>202677.60399999999</v>
      </c>
      <c r="X42" s="3">
        <f t="shared" si="2"/>
        <v>86577.361811191789</v>
      </c>
      <c r="Y42" s="196">
        <v>322.71428571428538</v>
      </c>
      <c r="Z42" s="196">
        <v>39.38095238095233</v>
      </c>
    </row>
    <row r="43" spans="1:26" x14ac:dyDescent="0.2">
      <c r="A43" s="3">
        <v>2035</v>
      </c>
      <c r="B43" s="92">
        <f t="shared" si="3"/>
        <v>99.221802390586546</v>
      </c>
      <c r="C43" s="5">
        <v>1.0023150461231882</v>
      </c>
      <c r="D43" s="5">
        <v>1.0023150461231882</v>
      </c>
      <c r="N43" s="3">
        <v>1998</v>
      </c>
      <c r="O43" s="3">
        <v>5</v>
      </c>
      <c r="P43" s="3" t="str">
        <f t="shared" si="0"/>
        <v>19985</v>
      </c>
      <c r="Q43" s="64">
        <v>37076</v>
      </c>
      <c r="R43" s="64"/>
      <c r="S43" s="64">
        <v>95692.12</v>
      </c>
      <c r="U43" s="3">
        <f t="shared" si="1"/>
        <v>2580.9720573956197</v>
      </c>
      <c r="V43" s="48">
        <v>2373</v>
      </c>
      <c r="W43" s="48">
        <v>211824.71900000001</v>
      </c>
      <c r="X43" s="3">
        <f t="shared" si="2"/>
        <v>89264.525495153823</v>
      </c>
      <c r="Y43" s="196">
        <v>124.76190476190476</v>
      </c>
      <c r="Z43" s="196">
        <v>80.666666666666657</v>
      </c>
    </row>
    <row r="44" spans="1:26" x14ac:dyDescent="0.2">
      <c r="A44" s="3">
        <v>2036</v>
      </c>
      <c r="B44" s="92">
        <f t="shared" si="3"/>
        <v>99.451505439546622</v>
      </c>
      <c r="C44" s="5">
        <v>1.0023150461231882</v>
      </c>
      <c r="D44" s="5">
        <v>1.0023150461231882</v>
      </c>
      <c r="N44" s="3">
        <v>1998</v>
      </c>
      <c r="O44" s="3">
        <v>6</v>
      </c>
      <c r="P44" s="3" t="str">
        <f t="shared" si="0"/>
        <v>19986</v>
      </c>
      <c r="Q44" s="64">
        <v>37158</v>
      </c>
      <c r="R44" s="64"/>
      <c r="S44" s="64">
        <v>116450.86599999998</v>
      </c>
      <c r="U44" s="3">
        <f t="shared" si="1"/>
        <v>3133.9379406857202</v>
      </c>
      <c r="V44" s="48">
        <v>2325</v>
      </c>
      <c r="W44" s="48">
        <v>244309.25500000094</v>
      </c>
      <c r="X44" s="3">
        <f t="shared" si="2"/>
        <v>105079.24946236599</v>
      </c>
      <c r="Y44" s="196">
        <v>13.904761904761902</v>
      </c>
      <c r="Z44" s="196">
        <v>260.71428571428606</v>
      </c>
    </row>
    <row r="45" spans="1:26" x14ac:dyDescent="0.2">
      <c r="A45" s="3">
        <v>2037</v>
      </c>
      <c r="B45" s="92">
        <f t="shared" si="3"/>
        <v>99.681740261659655</v>
      </c>
      <c r="C45" s="5">
        <v>1.002315046123188</v>
      </c>
      <c r="D45" s="5">
        <v>1.0023150461231882</v>
      </c>
      <c r="N45" s="3">
        <v>1998</v>
      </c>
      <c r="O45" s="3">
        <v>7</v>
      </c>
      <c r="P45" s="3" t="str">
        <f t="shared" si="0"/>
        <v>19987</v>
      </c>
      <c r="Q45" s="64">
        <v>37125</v>
      </c>
      <c r="R45" s="64"/>
      <c r="S45" s="64">
        <v>133676.79499999998</v>
      </c>
      <c r="U45" s="3">
        <f t="shared" si="1"/>
        <v>3600.7217508417507</v>
      </c>
      <c r="V45" s="48">
        <v>2271</v>
      </c>
      <c r="W45" s="48">
        <v>269684.23900000041</v>
      </c>
      <c r="X45" s="3">
        <f t="shared" si="2"/>
        <v>118751.31616028199</v>
      </c>
      <c r="Y45" s="196">
        <v>1.857142857142859</v>
      </c>
      <c r="Z45" s="196">
        <v>423.04761904761858</v>
      </c>
    </row>
    <row r="46" spans="1:26" x14ac:dyDescent="0.2">
      <c r="A46" s="3">
        <v>2038</v>
      </c>
      <c r="B46" s="92">
        <f t="shared" si="3"/>
        <v>99.912508088005069</v>
      </c>
      <c r="C46" s="5">
        <v>1.0023150461231882</v>
      </c>
      <c r="D46" s="5">
        <v>1.0023150461231882</v>
      </c>
      <c r="N46" s="3">
        <v>1998</v>
      </c>
      <c r="O46" s="3">
        <v>8</v>
      </c>
      <c r="P46" s="3" t="str">
        <f t="shared" si="0"/>
        <v>19988</v>
      </c>
      <c r="Q46" s="64">
        <v>37025</v>
      </c>
      <c r="R46" s="64"/>
      <c r="S46" s="64">
        <v>128303.23</v>
      </c>
      <c r="U46" s="3">
        <f t="shared" si="1"/>
        <v>3465.3134368669816</v>
      </c>
      <c r="V46" s="48">
        <v>2156</v>
      </c>
      <c r="W46" s="48">
        <v>265827.39700000087</v>
      </c>
      <c r="X46" s="3">
        <f t="shared" si="2"/>
        <v>123296.56632653101</v>
      </c>
      <c r="Y46" s="196">
        <v>0</v>
      </c>
      <c r="Z46" s="196">
        <v>402.47619047619008</v>
      </c>
    </row>
    <row r="47" spans="1:26" x14ac:dyDescent="0.2">
      <c r="A47" s="3">
        <v>2039</v>
      </c>
      <c r="B47" s="92">
        <f t="shared" si="3"/>
        <v>100.14381015251222</v>
      </c>
      <c r="C47" s="5">
        <v>1.0023150461231882</v>
      </c>
      <c r="D47" s="5">
        <v>1.0023150461231882</v>
      </c>
      <c r="N47" s="3">
        <v>1998</v>
      </c>
      <c r="O47" s="3">
        <v>9</v>
      </c>
      <c r="P47" s="3" t="str">
        <f t="shared" si="0"/>
        <v>19989</v>
      </c>
      <c r="Q47" s="64">
        <v>37055</v>
      </c>
      <c r="R47" s="64"/>
      <c r="S47" s="64">
        <v>133502.58799999984</v>
      </c>
      <c r="U47" s="3">
        <f t="shared" si="1"/>
        <v>3602.8225070840599</v>
      </c>
      <c r="V47" s="48">
        <v>2282</v>
      </c>
      <c r="W47" s="48">
        <v>267771.63200000039</v>
      </c>
      <c r="X47" s="3">
        <f t="shared" si="2"/>
        <v>117340.76774759001</v>
      </c>
      <c r="Y47" s="196">
        <v>0</v>
      </c>
      <c r="Z47" s="196">
        <v>384.61904761904793</v>
      </c>
    </row>
    <row r="48" spans="1:26" x14ac:dyDescent="0.2">
      <c r="A48" s="3">
        <v>2040</v>
      </c>
      <c r="B48" s="92">
        <f t="shared" si="3"/>
        <v>100.37564769196709</v>
      </c>
      <c r="C48" s="5">
        <v>1.0023150461231882</v>
      </c>
      <c r="D48" s="5">
        <v>1.0023150461231882</v>
      </c>
      <c r="N48" s="3">
        <v>1998</v>
      </c>
      <c r="O48" s="3">
        <v>10</v>
      </c>
      <c r="P48" s="3" t="str">
        <f t="shared" si="0"/>
        <v>199810</v>
      </c>
      <c r="Q48" s="64">
        <v>37013</v>
      </c>
      <c r="R48" s="64"/>
      <c r="S48" s="64">
        <v>109151.06299999999</v>
      </c>
      <c r="U48" s="3">
        <f t="shared" si="1"/>
        <v>2948.9925971955795</v>
      </c>
      <c r="V48" s="48">
        <v>2335</v>
      </c>
      <c r="W48" s="48">
        <v>232610.21300000008</v>
      </c>
      <c r="X48" s="3">
        <f t="shared" si="2"/>
        <v>99618.9349036403</v>
      </c>
      <c r="Y48" s="196">
        <v>45.761904761904766</v>
      </c>
      <c r="Z48" s="196">
        <v>201.04761904761915</v>
      </c>
    </row>
    <row r="49" spans="14:26" x14ac:dyDescent="0.2">
      <c r="N49" s="3">
        <v>1998</v>
      </c>
      <c r="O49" s="3">
        <v>11</v>
      </c>
      <c r="P49" s="3" t="str">
        <f t="shared" si="0"/>
        <v>199811</v>
      </c>
      <c r="Q49" s="64">
        <v>37154</v>
      </c>
      <c r="R49" s="64"/>
      <c r="S49" s="64">
        <v>91604.053999999989</v>
      </c>
      <c r="U49" s="3">
        <f t="shared" si="1"/>
        <v>2465.5233353070998</v>
      </c>
      <c r="V49" s="48">
        <v>2333</v>
      </c>
      <c r="W49" s="48">
        <v>200460.4659999999</v>
      </c>
      <c r="X49" s="3">
        <f t="shared" si="2"/>
        <v>85923.903129018378</v>
      </c>
      <c r="Y49" s="196">
        <v>280.47619047619025</v>
      </c>
      <c r="Z49" s="196">
        <v>18.904761904761941</v>
      </c>
    </row>
    <row r="50" spans="14:26" x14ac:dyDescent="0.2">
      <c r="N50" s="3">
        <v>1998</v>
      </c>
      <c r="O50" s="3">
        <v>12</v>
      </c>
      <c r="P50" s="3" t="str">
        <f t="shared" si="0"/>
        <v>199812</v>
      </c>
      <c r="Q50" s="64">
        <v>37300</v>
      </c>
      <c r="R50" s="64"/>
      <c r="S50" s="64">
        <v>96991.635000000009</v>
      </c>
      <c r="U50" s="3">
        <f t="shared" si="1"/>
        <v>2600.3119302949067</v>
      </c>
      <c r="V50" s="48">
        <v>2351</v>
      </c>
      <c r="W50" s="48">
        <v>209569.87099999998</v>
      </c>
      <c r="X50" s="3">
        <f t="shared" si="2"/>
        <v>89140.73628243299</v>
      </c>
      <c r="Y50" s="196">
        <v>464.38095238095218</v>
      </c>
      <c r="Z50" s="196">
        <v>6.1904761904761898</v>
      </c>
    </row>
    <row r="51" spans="14:26" x14ac:dyDescent="0.2">
      <c r="N51" s="3">
        <v>1999</v>
      </c>
      <c r="O51" s="3">
        <v>1</v>
      </c>
      <c r="P51" s="3" t="str">
        <f t="shared" si="0"/>
        <v>19991</v>
      </c>
      <c r="Q51" s="62">
        <v>37417</v>
      </c>
      <c r="R51" s="62"/>
      <c r="S51" s="62">
        <v>110189.07800000002</v>
      </c>
      <c r="U51" s="3">
        <f t="shared" si="1"/>
        <v>2944.8934441564002</v>
      </c>
      <c r="V51" s="63">
        <v>2302</v>
      </c>
      <c r="W51" s="63">
        <v>226313.22499999995</v>
      </c>
      <c r="X51" s="3">
        <f t="shared" si="2"/>
        <v>98311.566029539506</v>
      </c>
      <c r="Y51" s="196">
        <v>1013.4761904761899</v>
      </c>
      <c r="Z51" s="196">
        <v>0.80952380952380898</v>
      </c>
    </row>
    <row r="52" spans="14:26" x14ac:dyDescent="0.2">
      <c r="N52" s="3">
        <v>1999</v>
      </c>
      <c r="O52" s="3">
        <v>2</v>
      </c>
      <c r="P52" s="3" t="str">
        <f t="shared" si="0"/>
        <v>19992</v>
      </c>
      <c r="Q52" s="64">
        <v>37507</v>
      </c>
      <c r="R52" s="64"/>
      <c r="S52" s="64">
        <v>98375.833000000159</v>
      </c>
      <c r="U52" s="3">
        <f t="shared" si="1"/>
        <v>2622.8659450236</v>
      </c>
      <c r="V52" s="48">
        <v>2381</v>
      </c>
      <c r="W52" s="48">
        <v>206076.84299999996</v>
      </c>
      <c r="X52" s="3">
        <f t="shared" si="2"/>
        <v>86550.543049139014</v>
      </c>
      <c r="Y52" s="196">
        <v>639.23809523809587</v>
      </c>
      <c r="Z52" s="196">
        <v>0</v>
      </c>
    </row>
    <row r="53" spans="14:26" x14ac:dyDescent="0.2">
      <c r="N53" s="3">
        <v>1999</v>
      </c>
      <c r="O53" s="3">
        <v>3</v>
      </c>
      <c r="P53" s="3" t="str">
        <f t="shared" si="0"/>
        <v>19993</v>
      </c>
      <c r="Q53" s="64">
        <v>37550</v>
      </c>
      <c r="R53" s="64"/>
      <c r="S53" s="64">
        <v>99890.977000000101</v>
      </c>
      <c r="U53" s="3">
        <f t="shared" si="1"/>
        <v>2660.212436751001</v>
      </c>
      <c r="V53" s="48">
        <v>2384</v>
      </c>
      <c r="W53" s="48">
        <v>209286.67799999996</v>
      </c>
      <c r="X53" s="3">
        <f t="shared" si="2"/>
        <v>87788.036073825482</v>
      </c>
      <c r="Y53" s="196">
        <v>716.38095238095116</v>
      </c>
      <c r="Z53" s="196">
        <v>0</v>
      </c>
    </row>
    <row r="54" spans="14:26" x14ac:dyDescent="0.2">
      <c r="N54" s="3">
        <v>1999</v>
      </c>
      <c r="O54" s="3">
        <v>4</v>
      </c>
      <c r="P54" s="3" t="str">
        <f t="shared" si="0"/>
        <v>19994</v>
      </c>
      <c r="Q54" s="64">
        <v>37598</v>
      </c>
      <c r="R54" s="64"/>
      <c r="S54" s="64">
        <v>93832.127000000124</v>
      </c>
      <c r="U54" s="3">
        <f t="shared" si="1"/>
        <v>2495.6680408532402</v>
      </c>
      <c r="V54" s="48">
        <v>2376</v>
      </c>
      <c r="W54" s="48">
        <v>207992.83</v>
      </c>
      <c r="X54" s="3">
        <f t="shared" si="2"/>
        <v>87539.069865319863</v>
      </c>
      <c r="Y54" s="196">
        <v>340.61904761904788</v>
      </c>
      <c r="Z54" s="196">
        <v>8.4761904761904798</v>
      </c>
    </row>
    <row r="55" spans="14:26" x14ac:dyDescent="0.2">
      <c r="N55" s="3">
        <v>1999</v>
      </c>
      <c r="O55" s="3">
        <v>5</v>
      </c>
      <c r="P55" s="3" t="str">
        <f t="shared" si="0"/>
        <v>19995</v>
      </c>
      <c r="Q55" s="64">
        <v>37823</v>
      </c>
      <c r="R55" s="64"/>
      <c r="S55" s="64">
        <v>98795.943999999858</v>
      </c>
      <c r="U55" s="3">
        <f t="shared" si="1"/>
        <v>2612.0599635142598</v>
      </c>
      <c r="V55" s="48">
        <v>2403</v>
      </c>
      <c r="W55" s="48">
        <v>217077.68700000001</v>
      </c>
      <c r="X55" s="3">
        <f t="shared" si="2"/>
        <v>90336.116104868925</v>
      </c>
      <c r="Y55" s="196">
        <v>87.190476190476133</v>
      </c>
      <c r="Z55" s="196">
        <v>65.857142857142833</v>
      </c>
    </row>
    <row r="56" spans="14:26" x14ac:dyDescent="0.2">
      <c r="N56" s="3">
        <v>1999</v>
      </c>
      <c r="O56" s="3">
        <v>6</v>
      </c>
      <c r="P56" s="3" t="str">
        <f t="shared" si="0"/>
        <v>19996</v>
      </c>
      <c r="Q56" s="64">
        <v>37860</v>
      </c>
      <c r="R56" s="64"/>
      <c r="S56" s="64">
        <v>123249.38800000012</v>
      </c>
      <c r="U56" s="3">
        <f t="shared" si="1"/>
        <v>3255.3985208663526</v>
      </c>
      <c r="V56" s="48">
        <v>2391</v>
      </c>
      <c r="W56" s="48">
        <v>253916.94300000012</v>
      </c>
      <c r="X56" s="3">
        <f t="shared" si="2"/>
        <v>106196.96486825601</v>
      </c>
      <c r="Y56" s="196">
        <v>8.4761904761904798</v>
      </c>
      <c r="Z56" s="196">
        <v>252</v>
      </c>
    </row>
    <row r="57" spans="14:26" x14ac:dyDescent="0.2">
      <c r="N57" s="3">
        <v>1999</v>
      </c>
      <c r="O57" s="3">
        <v>7</v>
      </c>
      <c r="P57" s="3" t="str">
        <f t="shared" si="0"/>
        <v>19997</v>
      </c>
      <c r="Q57" s="64">
        <v>37877</v>
      </c>
      <c r="R57" s="64"/>
      <c r="S57" s="64">
        <v>139103.70600000001</v>
      </c>
      <c r="U57" s="3">
        <f t="shared" si="1"/>
        <v>3672.51118092774</v>
      </c>
      <c r="V57" s="48">
        <v>2388</v>
      </c>
      <c r="W57" s="48">
        <v>283790.06299999985</v>
      </c>
      <c r="X57" s="3">
        <f t="shared" si="2"/>
        <v>118840.05988274699</v>
      </c>
      <c r="Y57" s="196">
        <v>0</v>
      </c>
      <c r="Z57" s="196">
        <v>443.09523809523802</v>
      </c>
    </row>
    <row r="58" spans="14:26" x14ac:dyDescent="0.2">
      <c r="N58" s="3">
        <v>1999</v>
      </c>
      <c r="O58" s="3">
        <v>8</v>
      </c>
      <c r="P58" s="3" t="str">
        <f t="shared" si="0"/>
        <v>19998</v>
      </c>
      <c r="Q58" s="64">
        <v>37911</v>
      </c>
      <c r="R58" s="64"/>
      <c r="S58" s="64">
        <v>142922.12299999985</v>
      </c>
      <c r="U58" s="3">
        <f t="shared" si="1"/>
        <v>3769.9380918466895</v>
      </c>
      <c r="V58" s="48">
        <v>2430</v>
      </c>
      <c r="W58" s="48">
        <v>281100.82099999924</v>
      </c>
      <c r="X58" s="3">
        <f t="shared" si="2"/>
        <v>115679.350205761</v>
      </c>
      <c r="Y58" s="196">
        <v>0</v>
      </c>
      <c r="Z58" s="196">
        <v>511.66666666666691</v>
      </c>
    </row>
    <row r="59" spans="14:26" x14ac:dyDescent="0.2">
      <c r="N59" s="3">
        <v>1999</v>
      </c>
      <c r="O59" s="3">
        <v>9</v>
      </c>
      <c r="P59" s="3" t="str">
        <f t="shared" si="0"/>
        <v>19999</v>
      </c>
      <c r="Q59" s="64">
        <v>38014</v>
      </c>
      <c r="R59" s="64"/>
      <c r="S59" s="64">
        <v>129821.25499999998</v>
      </c>
      <c r="U59" s="3">
        <f t="shared" si="1"/>
        <v>3415.0906245067599</v>
      </c>
      <c r="V59" s="48">
        <v>2447</v>
      </c>
      <c r="W59" s="48">
        <v>264625.46400000027</v>
      </c>
      <c r="X59" s="3">
        <f t="shared" si="2"/>
        <v>108142.81324070301</v>
      </c>
      <c r="Y59" s="196">
        <v>4.2380952380952399</v>
      </c>
      <c r="Z59" s="196">
        <v>345.5238095238094</v>
      </c>
    </row>
    <row r="60" spans="14:26" x14ac:dyDescent="0.2">
      <c r="N60" s="3">
        <v>1999</v>
      </c>
      <c r="O60" s="3">
        <v>10</v>
      </c>
      <c r="P60" s="3" t="str">
        <f t="shared" si="0"/>
        <v>199910</v>
      </c>
      <c r="Q60" s="64">
        <v>38048</v>
      </c>
      <c r="R60" s="64"/>
      <c r="S60" s="64">
        <v>102799.78</v>
      </c>
      <c r="U60" s="3">
        <f t="shared" si="1"/>
        <v>2701.8445121951218</v>
      </c>
      <c r="V60" s="48">
        <v>2489</v>
      </c>
      <c r="W60" s="48">
        <v>224068.97500000003</v>
      </c>
      <c r="X60" s="3">
        <f t="shared" si="2"/>
        <v>90023.694254720787</v>
      </c>
      <c r="Y60" s="196">
        <v>98.761904761904802</v>
      </c>
      <c r="Z60" s="196">
        <v>85.85714285714289</v>
      </c>
    </row>
    <row r="61" spans="14:26" x14ac:dyDescent="0.2">
      <c r="N61" s="3">
        <v>1999</v>
      </c>
      <c r="O61" s="3">
        <v>11</v>
      </c>
      <c r="P61" s="3" t="str">
        <f t="shared" si="0"/>
        <v>199911</v>
      </c>
      <c r="Q61" s="64">
        <v>38127</v>
      </c>
      <c r="R61" s="64"/>
      <c r="S61" s="64">
        <v>91039.289999999834</v>
      </c>
      <c r="U61" s="3">
        <f t="shared" si="1"/>
        <v>2387.7905421354903</v>
      </c>
      <c r="V61" s="48">
        <v>2479</v>
      </c>
      <c r="W61" s="48">
        <v>203426.84</v>
      </c>
      <c r="X61" s="3">
        <f t="shared" si="2"/>
        <v>82060.040338846302</v>
      </c>
      <c r="Y61" s="196">
        <v>243.23809523809501</v>
      </c>
      <c r="Z61" s="196">
        <v>8.6190476190476133</v>
      </c>
    </row>
    <row r="62" spans="14:26" x14ac:dyDescent="0.2">
      <c r="N62" s="3">
        <v>1999</v>
      </c>
      <c r="O62" s="3">
        <v>12</v>
      </c>
      <c r="P62" s="3" t="str">
        <f t="shared" si="0"/>
        <v>199912</v>
      </c>
      <c r="Q62" s="64">
        <v>38180</v>
      </c>
      <c r="R62" s="64"/>
      <c r="S62" s="64">
        <v>98059.544000000184</v>
      </c>
      <c r="U62" s="3">
        <f t="shared" si="1"/>
        <v>2568.3484546883233</v>
      </c>
      <c r="V62" s="48">
        <v>2411</v>
      </c>
      <c r="W62" s="48">
        <v>215475.12200000003</v>
      </c>
      <c r="X62" s="3">
        <f t="shared" si="2"/>
        <v>89371.680630443821</v>
      </c>
      <c r="Y62" s="196">
        <v>544.38095238095275</v>
      </c>
      <c r="Z62" s="196">
        <v>0.90476190476190499</v>
      </c>
    </row>
    <row r="63" spans="14:26" x14ac:dyDescent="0.2">
      <c r="N63" s="3">
        <v>2000</v>
      </c>
      <c r="O63" s="3">
        <v>1</v>
      </c>
      <c r="P63" s="3" t="str">
        <f t="shared" si="0"/>
        <v>20001</v>
      </c>
      <c r="Q63" s="62">
        <v>38268</v>
      </c>
      <c r="R63" s="62"/>
      <c r="S63" s="62">
        <v>107944.36699999984</v>
      </c>
      <c r="U63" s="3">
        <f t="shared" si="1"/>
        <v>2820.7475436395903</v>
      </c>
      <c r="V63" s="63">
        <v>2471</v>
      </c>
      <c r="W63" s="63">
        <v>226253.68899999998</v>
      </c>
      <c r="X63" s="3">
        <f t="shared" si="2"/>
        <v>91563.613516794823</v>
      </c>
      <c r="Y63" s="196">
        <v>877.76190476190402</v>
      </c>
      <c r="Z63" s="196">
        <v>0</v>
      </c>
    </row>
    <row r="64" spans="14:26" x14ac:dyDescent="0.2">
      <c r="N64" s="3">
        <v>2000</v>
      </c>
      <c r="O64" s="3">
        <v>2</v>
      </c>
      <c r="P64" s="3" t="str">
        <f t="shared" si="0"/>
        <v>20002</v>
      </c>
      <c r="Q64" s="64">
        <v>38247</v>
      </c>
      <c r="R64" s="64"/>
      <c r="S64" s="64">
        <v>107008.68900000001</v>
      </c>
      <c r="U64" s="3">
        <f t="shared" si="1"/>
        <v>2797.8322221350695</v>
      </c>
      <c r="V64" s="48">
        <v>2389</v>
      </c>
      <c r="W64" s="48">
        <v>223544.69499999992</v>
      </c>
      <c r="X64" s="3">
        <f t="shared" si="2"/>
        <v>93572.496860611092</v>
      </c>
      <c r="Y64" s="196">
        <v>886.00000000000091</v>
      </c>
      <c r="Z64" s="196">
        <v>0.85714285714285698</v>
      </c>
    </row>
    <row r="65" spans="14:28" x14ac:dyDescent="0.2">
      <c r="N65" s="3">
        <v>2000</v>
      </c>
      <c r="O65" s="3">
        <v>3</v>
      </c>
      <c r="P65" s="3" t="str">
        <f t="shared" si="0"/>
        <v>20003</v>
      </c>
      <c r="Q65" s="64">
        <v>38148</v>
      </c>
      <c r="R65" s="64"/>
      <c r="S65" s="64">
        <v>98101.41</v>
      </c>
      <c r="U65" s="3">
        <f t="shared" si="1"/>
        <v>2571.6003460207617</v>
      </c>
      <c r="V65" s="48">
        <v>2292</v>
      </c>
      <c r="W65" s="48">
        <v>194937.22200000001</v>
      </c>
      <c r="X65" s="3">
        <f t="shared" si="2"/>
        <v>85051.143979057597</v>
      </c>
      <c r="Y65" s="196">
        <v>449.0476190476187</v>
      </c>
      <c r="Z65" s="196">
        <v>5.761904761904761</v>
      </c>
    </row>
    <row r="66" spans="14:28" x14ac:dyDescent="0.2">
      <c r="N66" s="3">
        <v>2000</v>
      </c>
      <c r="O66" s="3">
        <v>4</v>
      </c>
      <c r="P66" s="3" t="str">
        <f t="shared" si="0"/>
        <v>20004</v>
      </c>
      <c r="Q66" s="64">
        <v>38093</v>
      </c>
      <c r="R66" s="64"/>
      <c r="S66" s="64">
        <v>91220.255999999936</v>
      </c>
      <c r="U66" s="3">
        <f t="shared" si="1"/>
        <v>2394.6724070039095</v>
      </c>
      <c r="V66" s="48">
        <v>2364</v>
      </c>
      <c r="W66" s="48">
        <v>207454.092</v>
      </c>
      <c r="X66" s="3">
        <f t="shared" si="2"/>
        <v>87755.538071065981</v>
      </c>
      <c r="Y66" s="196">
        <v>336</v>
      </c>
      <c r="Z66" s="196">
        <v>0.38095238095238099</v>
      </c>
    </row>
    <row r="67" spans="14:28" x14ac:dyDescent="0.2">
      <c r="N67" s="3">
        <v>2000</v>
      </c>
      <c r="O67" s="3">
        <v>5</v>
      </c>
      <c r="P67" s="3" t="str">
        <f t="shared" si="0"/>
        <v>20005</v>
      </c>
      <c r="Q67" s="64">
        <v>38071</v>
      </c>
      <c r="R67" s="64"/>
      <c r="S67" s="64">
        <v>101011.77500000018</v>
      </c>
      <c r="U67" s="3">
        <f t="shared" si="1"/>
        <v>2653.2472222951901</v>
      </c>
      <c r="V67" s="48">
        <v>2412</v>
      </c>
      <c r="W67" s="48">
        <v>233728.01400000005</v>
      </c>
      <c r="X67" s="3">
        <f t="shared" si="2"/>
        <v>96902.161691542307</v>
      </c>
      <c r="Y67" s="196">
        <v>134.09523809523813</v>
      </c>
      <c r="Z67" s="196">
        <v>86.476190476190496</v>
      </c>
    </row>
    <row r="68" spans="14:28" x14ac:dyDescent="0.2">
      <c r="N68" s="3">
        <v>2000</v>
      </c>
      <c r="O68" s="3">
        <v>6</v>
      </c>
      <c r="P68" s="3" t="str">
        <f t="shared" ref="P68:P131" si="4">N68&amp;O68</f>
        <v>20006</v>
      </c>
      <c r="Q68" s="64">
        <v>38202</v>
      </c>
      <c r="R68" s="64"/>
      <c r="S68" s="64">
        <v>120420.93899999984</v>
      </c>
      <c r="U68" s="3">
        <f t="shared" ref="U68:U131" si="5">S68/Q68*1000</f>
        <v>3152.2155646301198</v>
      </c>
      <c r="V68" s="48">
        <v>2302</v>
      </c>
      <c r="W68" s="48">
        <v>256199.20500000039</v>
      </c>
      <c r="X68" s="3">
        <f t="shared" ref="X68:X131" si="6">W68/V68*1000</f>
        <v>111294.18114682903</v>
      </c>
      <c r="Y68" s="196">
        <v>16.190476190476161</v>
      </c>
      <c r="Z68" s="196">
        <v>227.6666666666666</v>
      </c>
    </row>
    <row r="69" spans="14:28" x14ac:dyDescent="0.2">
      <c r="N69" s="3">
        <v>2000</v>
      </c>
      <c r="O69" s="3">
        <v>7</v>
      </c>
      <c r="P69" s="3" t="str">
        <f t="shared" si="4"/>
        <v>20007</v>
      </c>
      <c r="Q69" s="64">
        <v>38377</v>
      </c>
      <c r="R69" s="64"/>
      <c r="S69" s="64">
        <v>135935.66299999994</v>
      </c>
      <c r="U69" s="3">
        <f t="shared" si="5"/>
        <v>3542.1128019386597</v>
      </c>
      <c r="V69" s="48">
        <v>2287</v>
      </c>
      <c r="W69" s="48">
        <v>276435.6650000012</v>
      </c>
      <c r="X69" s="3">
        <f t="shared" si="6"/>
        <v>120872.61259291701</v>
      </c>
      <c r="Y69" s="196">
        <v>0.28571428571428598</v>
      </c>
      <c r="Z69" s="196">
        <v>366.47619047619025</v>
      </c>
    </row>
    <row r="70" spans="14:28" x14ac:dyDescent="0.2">
      <c r="N70" s="3">
        <v>2000</v>
      </c>
      <c r="O70" s="3">
        <v>8</v>
      </c>
      <c r="P70" s="3" t="str">
        <f t="shared" si="4"/>
        <v>20008</v>
      </c>
      <c r="Q70" s="64">
        <v>38440</v>
      </c>
      <c r="R70" s="64"/>
      <c r="S70" s="64">
        <v>131704.90600000016</v>
      </c>
      <c r="U70" s="3">
        <f t="shared" si="5"/>
        <v>3426.2462539021894</v>
      </c>
      <c r="V70" s="48">
        <v>2357</v>
      </c>
      <c r="W70" s="48">
        <v>272356.48199999891</v>
      </c>
      <c r="X70" s="3">
        <f t="shared" si="6"/>
        <v>115552.17734408101</v>
      </c>
      <c r="Y70" s="196">
        <v>0</v>
      </c>
      <c r="Z70" s="196">
        <v>353.47619047619111</v>
      </c>
    </row>
    <row r="71" spans="14:28" x14ac:dyDescent="0.2">
      <c r="N71" s="3">
        <v>2000</v>
      </c>
      <c r="O71" s="3">
        <v>9</v>
      </c>
      <c r="P71" s="3" t="str">
        <f t="shared" si="4"/>
        <v>20009</v>
      </c>
      <c r="Q71" s="64">
        <v>38510</v>
      </c>
      <c r="R71" s="64"/>
      <c r="S71" s="64">
        <v>133481.1430000001</v>
      </c>
      <c r="U71" s="3">
        <f t="shared" si="5"/>
        <v>3466.1423786029627</v>
      </c>
      <c r="V71" s="48">
        <v>2368</v>
      </c>
      <c r="W71" s="48">
        <v>267649.49600000051</v>
      </c>
      <c r="X71" s="3">
        <f t="shared" si="6"/>
        <v>113027.65878378401</v>
      </c>
      <c r="Y71" s="196">
        <v>11.428571428571431</v>
      </c>
      <c r="Z71" s="196">
        <v>303.14285714285762</v>
      </c>
    </row>
    <row r="72" spans="14:28" x14ac:dyDescent="0.2">
      <c r="N72" s="3">
        <v>2000</v>
      </c>
      <c r="O72" s="3">
        <v>10</v>
      </c>
      <c r="P72" s="3" t="str">
        <f t="shared" si="4"/>
        <v>200010</v>
      </c>
      <c r="Q72" s="64">
        <v>38536</v>
      </c>
      <c r="R72" s="64"/>
      <c r="S72" s="64">
        <v>107126.57099999997</v>
      </c>
      <c r="U72" s="3">
        <f t="shared" si="5"/>
        <v>2779.90894228773</v>
      </c>
      <c r="V72" s="48">
        <v>2370</v>
      </c>
      <c r="W72" s="48">
        <v>229198.78300000011</v>
      </c>
      <c r="X72" s="3">
        <f t="shared" si="6"/>
        <v>96708.347257384026</v>
      </c>
      <c r="Y72" s="196">
        <v>137.33333333333326</v>
      </c>
      <c r="Z72" s="196">
        <v>87.952380952380878</v>
      </c>
    </row>
    <row r="73" spans="14:28" x14ac:dyDescent="0.2">
      <c r="N73" s="3">
        <v>2000</v>
      </c>
      <c r="O73" s="3">
        <v>11</v>
      </c>
      <c r="P73" s="3" t="str">
        <f t="shared" si="4"/>
        <v>200011</v>
      </c>
      <c r="Q73" s="64">
        <v>38592</v>
      </c>
      <c r="R73" s="64"/>
      <c r="S73" s="64">
        <v>100961.74599999985</v>
      </c>
      <c r="U73" s="3">
        <f t="shared" si="5"/>
        <v>2616.1314780265302</v>
      </c>
      <c r="V73" s="48">
        <v>2426</v>
      </c>
      <c r="W73" s="48">
        <v>220590.93600000005</v>
      </c>
      <c r="X73" s="3">
        <f t="shared" si="6"/>
        <v>90927.838417147577</v>
      </c>
      <c r="Y73" s="196">
        <v>277.42857142857122</v>
      </c>
      <c r="Z73" s="196">
        <v>30.523809523809547</v>
      </c>
    </row>
    <row r="74" spans="14:28" x14ac:dyDescent="0.2">
      <c r="N74" s="3">
        <v>2000</v>
      </c>
      <c r="O74" s="3">
        <v>12</v>
      </c>
      <c r="P74" s="3" t="str">
        <f t="shared" si="4"/>
        <v>200012</v>
      </c>
      <c r="Q74" s="64">
        <v>38600</v>
      </c>
      <c r="R74" s="64"/>
      <c r="S74" s="64">
        <v>109508.95600000015</v>
      </c>
      <c r="U74" s="3">
        <f t="shared" si="5"/>
        <v>2837.0195854922317</v>
      </c>
      <c r="V74" s="48">
        <v>2241</v>
      </c>
      <c r="W74" s="48">
        <v>219399.6</v>
      </c>
      <c r="X74" s="3">
        <f t="shared" si="6"/>
        <v>97902.543507362789</v>
      </c>
      <c r="Y74" s="196">
        <v>916.23809523809518</v>
      </c>
      <c r="Z74" s="196">
        <v>0.28571428571428598</v>
      </c>
    </row>
    <row r="75" spans="14:28" x14ac:dyDescent="0.2">
      <c r="N75" s="3">
        <v>2001</v>
      </c>
      <c r="O75" s="3">
        <v>1</v>
      </c>
      <c r="P75" s="3" t="str">
        <f t="shared" si="4"/>
        <v>20011</v>
      </c>
      <c r="Q75" s="62">
        <v>38604</v>
      </c>
      <c r="R75" s="62"/>
      <c r="S75" s="62">
        <v>119098.84300000002</v>
      </c>
      <c r="U75" s="3">
        <f t="shared" si="5"/>
        <v>3085.1425499948195</v>
      </c>
      <c r="V75" s="63">
        <v>2350</v>
      </c>
      <c r="W75" s="63">
        <v>243760.32200000077</v>
      </c>
      <c r="X75" s="3">
        <f t="shared" si="6"/>
        <v>103727.79659574501</v>
      </c>
      <c r="Y75" s="196">
        <v>1215.5714285714289</v>
      </c>
      <c r="Z75" s="196">
        <v>0</v>
      </c>
      <c r="AA75" s="197">
        <v>980</v>
      </c>
      <c r="AB75" s="197">
        <v>0</v>
      </c>
    </row>
    <row r="76" spans="14:28" x14ac:dyDescent="0.2">
      <c r="N76" s="3">
        <v>2001</v>
      </c>
      <c r="O76" s="3">
        <v>2</v>
      </c>
      <c r="P76" s="3" t="str">
        <f t="shared" si="4"/>
        <v>20012</v>
      </c>
      <c r="Q76" s="64">
        <v>39098</v>
      </c>
      <c r="R76" s="64"/>
      <c r="S76" s="64">
        <v>108158.65200000005</v>
      </c>
      <c r="U76" s="3">
        <f t="shared" si="5"/>
        <v>2766.3474346513899</v>
      </c>
      <c r="V76" s="48">
        <v>2501</v>
      </c>
      <c r="W76" s="48">
        <v>217077.50599999994</v>
      </c>
      <c r="X76" s="3">
        <f t="shared" si="6"/>
        <v>86796.283886445395</v>
      </c>
      <c r="Y76" s="196">
        <v>815.28571428571433</v>
      </c>
      <c r="Z76" s="196">
        <v>0</v>
      </c>
      <c r="AA76" s="197">
        <v>664</v>
      </c>
      <c r="AB76" s="197">
        <v>0</v>
      </c>
    </row>
    <row r="77" spans="14:28" x14ac:dyDescent="0.2">
      <c r="N77" s="3">
        <v>2001</v>
      </c>
      <c r="O77" s="3">
        <v>3</v>
      </c>
      <c r="P77" s="3" t="str">
        <f t="shared" si="4"/>
        <v>20013</v>
      </c>
      <c r="Q77" s="64">
        <v>39233</v>
      </c>
      <c r="R77" s="64"/>
      <c r="S77" s="64">
        <v>104107.40700000014</v>
      </c>
      <c r="U77" s="3">
        <f t="shared" si="5"/>
        <v>2653.5673285244598</v>
      </c>
      <c r="V77" s="48">
        <v>2469</v>
      </c>
      <c r="W77" s="48">
        <v>215028.96899999992</v>
      </c>
      <c r="X77" s="3">
        <f t="shared" si="6"/>
        <v>87091.522478736297</v>
      </c>
      <c r="Y77" s="196">
        <v>688.04761904761904</v>
      </c>
      <c r="Z77" s="196">
        <v>0</v>
      </c>
      <c r="AA77" s="197">
        <v>674</v>
      </c>
      <c r="AB77" s="197">
        <v>0</v>
      </c>
    </row>
    <row r="78" spans="14:28" x14ac:dyDescent="0.2">
      <c r="N78" s="3">
        <v>2001</v>
      </c>
      <c r="O78" s="3">
        <v>4</v>
      </c>
      <c r="P78" s="3" t="str">
        <f t="shared" si="4"/>
        <v>20014</v>
      </c>
      <c r="Q78" s="64">
        <v>39320</v>
      </c>
      <c r="R78" s="64"/>
      <c r="S78" s="64">
        <v>101272.92700000011</v>
      </c>
      <c r="U78" s="3">
        <f t="shared" si="5"/>
        <v>2575.6085198372357</v>
      </c>
      <c r="V78" s="48">
        <v>2679</v>
      </c>
      <c r="W78" s="48">
        <v>226792.83900000001</v>
      </c>
      <c r="X78" s="3">
        <f t="shared" si="6"/>
        <v>84655.781634938408</v>
      </c>
      <c r="Y78" s="196">
        <v>399.52380952381003</v>
      </c>
      <c r="Z78" s="196">
        <v>65.714285714285722</v>
      </c>
      <c r="AA78" s="197">
        <v>175</v>
      </c>
      <c r="AB78" s="197">
        <v>103</v>
      </c>
    </row>
    <row r="79" spans="14:28" x14ac:dyDescent="0.2">
      <c r="N79" s="3">
        <v>2001</v>
      </c>
      <c r="O79" s="3">
        <v>5</v>
      </c>
      <c r="P79" s="3" t="str">
        <f t="shared" si="4"/>
        <v>20015</v>
      </c>
      <c r="Q79" s="64">
        <v>39354</v>
      </c>
      <c r="R79" s="64"/>
      <c r="S79" s="64">
        <v>108840.59799999997</v>
      </c>
      <c r="U79" s="3">
        <f t="shared" si="5"/>
        <v>2765.6806931951</v>
      </c>
      <c r="V79" s="48">
        <v>2587</v>
      </c>
      <c r="W79" s="48">
        <v>225253.09200000006</v>
      </c>
      <c r="X79" s="3">
        <f t="shared" si="6"/>
        <v>87071.160417471998</v>
      </c>
      <c r="Y79" s="196">
        <v>82.19047619047609</v>
      </c>
      <c r="Z79" s="196">
        <v>132</v>
      </c>
      <c r="AA79" s="197">
        <v>31</v>
      </c>
      <c r="AB79" s="197">
        <v>150</v>
      </c>
    </row>
    <row r="80" spans="14:28" x14ac:dyDescent="0.2">
      <c r="N80" s="3">
        <v>2001</v>
      </c>
      <c r="O80" s="3">
        <v>6</v>
      </c>
      <c r="P80" s="3" t="str">
        <f t="shared" si="4"/>
        <v>20016</v>
      </c>
      <c r="Q80" s="64">
        <v>39510</v>
      </c>
      <c r="R80" s="64"/>
      <c r="S80" s="64">
        <v>120171.88199999984</v>
      </c>
      <c r="U80" s="3">
        <f t="shared" si="5"/>
        <v>3041.5561123766092</v>
      </c>
      <c r="V80" s="48">
        <v>2536</v>
      </c>
      <c r="W80" s="48">
        <v>251522.73600000012</v>
      </c>
      <c r="X80" s="3">
        <f t="shared" si="6"/>
        <v>99180.889589905404</v>
      </c>
      <c r="Y80" s="196">
        <v>28.714285714285758</v>
      </c>
      <c r="Z80" s="196">
        <v>186.19047619047632</v>
      </c>
      <c r="AA80" s="197">
        <v>8</v>
      </c>
      <c r="AB80" s="197">
        <v>280</v>
      </c>
    </row>
    <row r="81" spans="14:28" x14ac:dyDescent="0.2">
      <c r="N81" s="3">
        <v>2001</v>
      </c>
      <c r="O81" s="3">
        <v>7</v>
      </c>
      <c r="P81" s="3" t="str">
        <f t="shared" si="4"/>
        <v>20017</v>
      </c>
      <c r="Q81" s="64">
        <v>39530</v>
      </c>
      <c r="R81" s="64"/>
      <c r="S81" s="64">
        <v>134116.48000000001</v>
      </c>
      <c r="U81" s="3">
        <f t="shared" si="5"/>
        <v>3392.7771312926893</v>
      </c>
      <c r="V81" s="48">
        <v>2489</v>
      </c>
      <c r="W81" s="48">
        <v>275016.83400000032</v>
      </c>
      <c r="X81" s="3">
        <f t="shared" si="6"/>
        <v>110492.90237043002</v>
      </c>
      <c r="Y81" s="196">
        <v>0.238095238095238</v>
      </c>
      <c r="Z81" s="196">
        <v>362.90476190476198</v>
      </c>
      <c r="AA81" s="197">
        <v>0</v>
      </c>
      <c r="AB81" s="197">
        <v>433</v>
      </c>
    </row>
    <row r="82" spans="14:28" x14ac:dyDescent="0.2">
      <c r="N82" s="3">
        <v>2001</v>
      </c>
      <c r="O82" s="3">
        <v>8</v>
      </c>
      <c r="P82" s="3" t="str">
        <f t="shared" si="4"/>
        <v>20018</v>
      </c>
      <c r="Q82" s="64">
        <v>39552</v>
      </c>
      <c r="R82" s="64"/>
      <c r="S82" s="64">
        <v>144124.75800000009</v>
      </c>
      <c r="U82" s="3">
        <f t="shared" si="5"/>
        <v>3643.93097694175</v>
      </c>
      <c r="V82" s="48">
        <v>2506</v>
      </c>
      <c r="W82" s="48">
        <v>286611.40300000098</v>
      </c>
      <c r="X82" s="3">
        <f t="shared" si="6"/>
        <v>114370.07302474102</v>
      </c>
      <c r="Y82" s="196">
        <v>0</v>
      </c>
      <c r="Z82" s="196">
        <v>448.80952380952397</v>
      </c>
      <c r="AA82" s="197">
        <v>0</v>
      </c>
      <c r="AB82" s="197">
        <v>445</v>
      </c>
    </row>
    <row r="83" spans="14:28" x14ac:dyDescent="0.2">
      <c r="N83" s="3">
        <v>2001</v>
      </c>
      <c r="O83" s="3">
        <v>9</v>
      </c>
      <c r="P83" s="3" t="str">
        <f t="shared" si="4"/>
        <v>20019</v>
      </c>
      <c r="Q83" s="64">
        <v>39574</v>
      </c>
      <c r="R83" s="64"/>
      <c r="S83" s="64">
        <v>137267.34300000005</v>
      </c>
      <c r="U83" s="3">
        <f t="shared" si="5"/>
        <v>3468.6244251276103</v>
      </c>
      <c r="V83" s="48">
        <v>2530</v>
      </c>
      <c r="W83" s="48">
        <v>272152.02399999922</v>
      </c>
      <c r="X83" s="3">
        <f t="shared" si="6"/>
        <v>107569.969960474</v>
      </c>
      <c r="Y83" s="196">
        <v>7.1904761904761898</v>
      </c>
      <c r="Z83" s="196">
        <v>335.857142857143</v>
      </c>
      <c r="AA83" s="197">
        <v>52</v>
      </c>
      <c r="AB83" s="197">
        <v>174</v>
      </c>
    </row>
    <row r="84" spans="14:28" x14ac:dyDescent="0.2">
      <c r="N84" s="3">
        <v>2001</v>
      </c>
      <c r="O84" s="3">
        <v>10</v>
      </c>
      <c r="P84" s="3" t="str">
        <f t="shared" si="4"/>
        <v>200110</v>
      </c>
      <c r="Q84" s="64">
        <v>39590</v>
      </c>
      <c r="R84" s="64"/>
      <c r="S84" s="64">
        <v>105766.56500000018</v>
      </c>
      <c r="U84" s="3">
        <f t="shared" si="5"/>
        <v>2671.5474867390799</v>
      </c>
      <c r="V84" s="48">
        <v>2559</v>
      </c>
      <c r="W84" s="48">
        <v>227243.78900000011</v>
      </c>
      <c r="X84" s="3">
        <f t="shared" si="6"/>
        <v>88801.793278624507</v>
      </c>
      <c r="Y84" s="196">
        <v>117.0952380952381</v>
      </c>
      <c r="Z84" s="196">
        <v>77.333333333333329</v>
      </c>
      <c r="AA84" s="197">
        <v>224</v>
      </c>
      <c r="AB84" s="197">
        <v>40</v>
      </c>
    </row>
    <row r="85" spans="14:28" x14ac:dyDescent="0.2">
      <c r="N85" s="3">
        <v>2001</v>
      </c>
      <c r="O85" s="3">
        <v>11</v>
      </c>
      <c r="P85" s="3" t="str">
        <f t="shared" si="4"/>
        <v>200111</v>
      </c>
      <c r="Q85" s="64">
        <v>39827</v>
      </c>
      <c r="R85" s="64"/>
      <c r="S85" s="64">
        <v>98069.243000000031</v>
      </c>
      <c r="U85" s="3">
        <f t="shared" si="5"/>
        <v>2462.3808722725794</v>
      </c>
      <c r="V85" s="48">
        <v>2577</v>
      </c>
      <c r="W85" s="48">
        <v>215947.55299999996</v>
      </c>
      <c r="X85" s="3">
        <f t="shared" si="6"/>
        <v>83798.041521148611</v>
      </c>
      <c r="Y85" s="196">
        <v>289.04761904761904</v>
      </c>
      <c r="Z85" s="196">
        <v>17.047619047619058</v>
      </c>
      <c r="AA85" s="197">
        <v>339</v>
      </c>
      <c r="AB85" s="197">
        <v>1</v>
      </c>
    </row>
    <row r="86" spans="14:28" x14ac:dyDescent="0.2">
      <c r="N86" s="3">
        <v>2001</v>
      </c>
      <c r="O86" s="3">
        <v>12</v>
      </c>
      <c r="P86" s="3" t="str">
        <f t="shared" si="4"/>
        <v>200112</v>
      </c>
      <c r="Q86" s="64">
        <v>39924</v>
      </c>
      <c r="R86" s="64"/>
      <c r="S86" s="64">
        <v>102797.57099999994</v>
      </c>
      <c r="U86" s="3">
        <f t="shared" si="5"/>
        <v>2574.8314547640502</v>
      </c>
      <c r="V86" s="48">
        <v>2519</v>
      </c>
      <c r="W86" s="48">
        <v>216628.85899999994</v>
      </c>
      <c r="X86" s="3">
        <f t="shared" si="6"/>
        <v>85997.959110758224</v>
      </c>
      <c r="Y86" s="196">
        <v>449.76190476190436</v>
      </c>
      <c r="Z86" s="196">
        <v>0.14285714285714299</v>
      </c>
      <c r="AA86" s="197">
        <v>689</v>
      </c>
      <c r="AB86" s="197">
        <v>0</v>
      </c>
    </row>
    <row r="87" spans="14:28" x14ac:dyDescent="0.2">
      <c r="N87" s="3">
        <v>2002</v>
      </c>
      <c r="O87" s="3">
        <v>1</v>
      </c>
      <c r="P87" s="3" t="str">
        <f t="shared" si="4"/>
        <v>20021</v>
      </c>
      <c r="Q87" s="62">
        <v>40151</v>
      </c>
      <c r="R87" s="62"/>
      <c r="S87" s="62">
        <v>111519.11</v>
      </c>
      <c r="U87" s="3">
        <f t="shared" si="5"/>
        <v>2777.4927150008721</v>
      </c>
      <c r="V87" s="63">
        <v>2606</v>
      </c>
      <c r="W87" s="63">
        <v>234668.75199999998</v>
      </c>
      <c r="X87" s="3">
        <f t="shared" si="6"/>
        <v>90049.405986185724</v>
      </c>
      <c r="Y87" s="196">
        <v>893.80952380952397</v>
      </c>
      <c r="Z87" s="196">
        <v>0</v>
      </c>
      <c r="AA87" s="197">
        <v>743</v>
      </c>
      <c r="AB87" s="197">
        <v>0</v>
      </c>
    </row>
    <row r="88" spans="14:28" x14ac:dyDescent="0.2">
      <c r="N88" s="3">
        <v>2002</v>
      </c>
      <c r="O88" s="3">
        <v>2</v>
      </c>
      <c r="P88" s="3" t="str">
        <f t="shared" si="4"/>
        <v>20022</v>
      </c>
      <c r="Q88" s="64">
        <v>40319</v>
      </c>
      <c r="R88" s="64"/>
      <c r="S88" s="64">
        <v>104672.95299999994</v>
      </c>
      <c r="U88" s="3">
        <f t="shared" si="5"/>
        <v>2596.1197698355595</v>
      </c>
      <c r="V88" s="48">
        <v>2580</v>
      </c>
      <c r="W88" s="48">
        <v>213972.65499999991</v>
      </c>
      <c r="X88" s="3">
        <f t="shared" si="6"/>
        <v>82935.137596899192</v>
      </c>
      <c r="Y88" s="196">
        <v>648.61904761904725</v>
      </c>
      <c r="Z88" s="196">
        <v>0</v>
      </c>
      <c r="AA88" s="197">
        <v>677</v>
      </c>
      <c r="AB88" s="197">
        <v>0</v>
      </c>
    </row>
    <row r="89" spans="14:28" x14ac:dyDescent="0.2">
      <c r="N89" s="3">
        <v>2002</v>
      </c>
      <c r="O89" s="3">
        <v>3</v>
      </c>
      <c r="P89" s="3" t="str">
        <f t="shared" si="4"/>
        <v>20023</v>
      </c>
      <c r="Q89" s="64">
        <v>40511</v>
      </c>
      <c r="R89" s="64"/>
      <c r="S89" s="64">
        <v>104994.55199999987</v>
      </c>
      <c r="U89" s="3">
        <f t="shared" si="5"/>
        <v>2591.7541408506299</v>
      </c>
      <c r="V89" s="48">
        <v>2626</v>
      </c>
      <c r="W89" s="48">
        <v>225518.67199999996</v>
      </c>
      <c r="X89" s="3">
        <f t="shared" si="6"/>
        <v>85879.159177456182</v>
      </c>
      <c r="Y89" s="196">
        <v>656.95238095238153</v>
      </c>
      <c r="Z89" s="196">
        <v>0</v>
      </c>
      <c r="AA89" s="197">
        <v>579</v>
      </c>
      <c r="AB89" s="197">
        <v>0</v>
      </c>
    </row>
    <row r="90" spans="14:28" x14ac:dyDescent="0.2">
      <c r="N90" s="3">
        <v>2002</v>
      </c>
      <c r="O90" s="3">
        <v>4</v>
      </c>
      <c r="P90" s="3" t="str">
        <f t="shared" si="4"/>
        <v>20024</v>
      </c>
      <c r="Q90" s="64">
        <v>40560</v>
      </c>
      <c r="R90" s="64"/>
      <c r="S90" s="64">
        <v>102598.58</v>
      </c>
      <c r="U90" s="3">
        <f t="shared" si="5"/>
        <v>2529.5507889546352</v>
      </c>
      <c r="V90" s="48">
        <v>2646</v>
      </c>
      <c r="W90" s="48">
        <v>221919.48499999999</v>
      </c>
      <c r="X90" s="3">
        <f t="shared" si="6"/>
        <v>83869.797808012096</v>
      </c>
      <c r="Y90" s="196">
        <v>384.28571428571399</v>
      </c>
      <c r="Z90" s="196">
        <v>39.761904761904795</v>
      </c>
      <c r="AA90" s="197">
        <v>204</v>
      </c>
      <c r="AB90" s="197">
        <v>77</v>
      </c>
    </row>
    <row r="91" spans="14:28" x14ac:dyDescent="0.2">
      <c r="N91" s="3">
        <v>2002</v>
      </c>
      <c r="O91" s="3">
        <v>5</v>
      </c>
      <c r="P91" s="3" t="str">
        <f t="shared" si="4"/>
        <v>20025</v>
      </c>
      <c r="Q91" s="64">
        <v>40570</v>
      </c>
      <c r="R91" s="64"/>
      <c r="S91" s="64">
        <v>101763.23300000008</v>
      </c>
      <c r="U91" s="3">
        <f t="shared" si="5"/>
        <v>2508.337022430369</v>
      </c>
      <c r="V91" s="48">
        <v>2627</v>
      </c>
      <c r="W91" s="48">
        <v>230210.15599999993</v>
      </c>
      <c r="X91" s="3">
        <f t="shared" si="6"/>
        <v>87632.339550818404</v>
      </c>
      <c r="Y91" s="196">
        <v>122.0952380952381</v>
      </c>
      <c r="Z91" s="196">
        <v>77.714285714285694</v>
      </c>
      <c r="AA91" s="197">
        <v>114</v>
      </c>
      <c r="AB91" s="197">
        <v>110</v>
      </c>
    </row>
    <row r="92" spans="14:28" x14ac:dyDescent="0.2">
      <c r="N92" s="3">
        <v>2002</v>
      </c>
      <c r="O92" s="3">
        <v>6</v>
      </c>
      <c r="P92" s="3" t="str">
        <f t="shared" si="4"/>
        <v>20026</v>
      </c>
      <c r="Q92" s="64">
        <v>40560</v>
      </c>
      <c r="R92" s="64"/>
      <c r="S92" s="64">
        <v>123801.45200000008</v>
      </c>
      <c r="U92" s="3">
        <f t="shared" si="5"/>
        <v>3052.3040433925066</v>
      </c>
      <c r="V92" s="48">
        <v>2601</v>
      </c>
      <c r="W92" s="48">
        <v>261053.12199999884</v>
      </c>
      <c r="X92" s="3">
        <f t="shared" si="6"/>
        <v>100366.444444444</v>
      </c>
      <c r="Y92" s="196">
        <v>52.142857142857103</v>
      </c>
      <c r="Z92" s="196">
        <v>272.23809523809553</v>
      </c>
      <c r="AA92" s="197">
        <v>0</v>
      </c>
      <c r="AB92" s="197">
        <v>391</v>
      </c>
    </row>
    <row r="93" spans="14:28" x14ac:dyDescent="0.2">
      <c r="N93" s="3">
        <v>2002</v>
      </c>
      <c r="O93" s="3">
        <v>7</v>
      </c>
      <c r="P93" s="3" t="str">
        <f t="shared" si="4"/>
        <v>20027</v>
      </c>
      <c r="Q93" s="64">
        <v>40544</v>
      </c>
      <c r="R93" s="64"/>
      <c r="S93" s="64">
        <v>145744.87699999983</v>
      </c>
      <c r="U93" s="3">
        <f t="shared" si="5"/>
        <v>3594.7335487371702</v>
      </c>
      <c r="V93" s="48">
        <v>2584</v>
      </c>
      <c r="W93" s="48">
        <v>296488.51600000041</v>
      </c>
      <c r="X93" s="3">
        <f t="shared" si="6"/>
        <v>114740.13777089799</v>
      </c>
      <c r="Y93" s="196">
        <v>0</v>
      </c>
      <c r="Z93" s="196">
        <v>466.857142857143</v>
      </c>
      <c r="AA93" s="197">
        <v>0</v>
      </c>
      <c r="AB93" s="197">
        <v>514</v>
      </c>
    </row>
    <row r="94" spans="14:28" x14ac:dyDescent="0.2">
      <c r="N94" s="3">
        <v>2002</v>
      </c>
      <c r="O94" s="3">
        <v>8</v>
      </c>
      <c r="P94" s="3" t="str">
        <f t="shared" si="4"/>
        <v>20028</v>
      </c>
      <c r="Q94" s="64">
        <v>40530</v>
      </c>
      <c r="R94" s="64"/>
      <c r="S94" s="64">
        <v>148059.78500000009</v>
      </c>
      <c r="U94" s="3">
        <f t="shared" si="5"/>
        <v>3653.091167036765</v>
      </c>
      <c r="V94" s="48">
        <v>2583</v>
      </c>
      <c r="W94" s="48">
        <v>301063.35399999877</v>
      </c>
      <c r="X94" s="3">
        <f t="shared" si="6"/>
        <v>116555.692605497</v>
      </c>
      <c r="Y94" s="196">
        <v>0</v>
      </c>
      <c r="Z94" s="196">
        <v>493.90476190476102</v>
      </c>
      <c r="AA94" s="197">
        <v>0</v>
      </c>
      <c r="AB94" s="197">
        <v>496</v>
      </c>
    </row>
    <row r="95" spans="14:28" x14ac:dyDescent="0.2">
      <c r="N95" s="3">
        <v>2002</v>
      </c>
      <c r="O95" s="3">
        <v>9</v>
      </c>
      <c r="P95" s="3" t="str">
        <f t="shared" si="4"/>
        <v>20029</v>
      </c>
      <c r="Q95" s="64">
        <v>40500</v>
      </c>
      <c r="R95" s="64"/>
      <c r="S95" s="64">
        <v>144902.95900000015</v>
      </c>
      <c r="U95" s="3">
        <f t="shared" si="5"/>
        <v>3577.8508395061763</v>
      </c>
      <c r="V95" s="48">
        <v>2621</v>
      </c>
      <c r="W95" s="48">
        <v>290372.89699999959</v>
      </c>
      <c r="X95" s="3">
        <f t="shared" si="6"/>
        <v>110787.06486074002</v>
      </c>
      <c r="Y95" s="196">
        <v>0.28571428571428598</v>
      </c>
      <c r="Z95" s="196">
        <v>440.142857142857</v>
      </c>
      <c r="AA95" s="197">
        <v>1</v>
      </c>
      <c r="AB95" s="197">
        <v>317</v>
      </c>
    </row>
    <row r="96" spans="14:28" x14ac:dyDescent="0.2">
      <c r="N96" s="3">
        <v>2002</v>
      </c>
      <c r="O96" s="3">
        <v>10</v>
      </c>
      <c r="P96" s="3" t="str">
        <f t="shared" si="4"/>
        <v>200210</v>
      </c>
      <c r="Q96" s="64">
        <v>40452</v>
      </c>
      <c r="R96" s="64"/>
      <c r="S96" s="64">
        <v>113650.52499999991</v>
      </c>
      <c r="U96" s="3">
        <f t="shared" si="5"/>
        <v>2809.5155987343001</v>
      </c>
      <c r="V96" s="48">
        <v>2648</v>
      </c>
      <c r="W96" s="48">
        <v>244846.45</v>
      </c>
      <c r="X96" s="3">
        <f t="shared" si="6"/>
        <v>92464.671450151058</v>
      </c>
      <c r="Y96" s="196">
        <v>79.80952380952381</v>
      </c>
      <c r="Z96" s="196">
        <v>160.19047619047657</v>
      </c>
      <c r="AA96" s="197">
        <v>252</v>
      </c>
      <c r="AB96" s="197">
        <v>51</v>
      </c>
    </row>
    <row r="97" spans="14:28" x14ac:dyDescent="0.2">
      <c r="N97" s="3">
        <v>2002</v>
      </c>
      <c r="O97" s="3">
        <v>11</v>
      </c>
      <c r="P97" s="3" t="str">
        <f t="shared" si="4"/>
        <v>200211</v>
      </c>
      <c r="Q97" s="64">
        <v>40424</v>
      </c>
      <c r="R97" s="64"/>
      <c r="S97" s="64">
        <v>97304.961999999796</v>
      </c>
      <c r="U97" s="3">
        <f t="shared" si="5"/>
        <v>2407.1086978032799</v>
      </c>
      <c r="V97" s="48">
        <v>2664</v>
      </c>
      <c r="W97" s="48">
        <v>216725.08</v>
      </c>
      <c r="X97" s="3">
        <f t="shared" si="6"/>
        <v>81353.258258258255</v>
      </c>
      <c r="Y97" s="196">
        <v>399.857142857143</v>
      </c>
      <c r="Z97" s="196">
        <v>7.0476190476190501</v>
      </c>
      <c r="AA97" s="197">
        <v>585</v>
      </c>
      <c r="AB97" s="197">
        <v>3</v>
      </c>
    </row>
    <row r="98" spans="14:28" x14ac:dyDescent="0.2">
      <c r="N98" s="3">
        <v>2002</v>
      </c>
      <c r="O98" s="3">
        <v>12</v>
      </c>
      <c r="P98" s="3" t="str">
        <f t="shared" si="4"/>
        <v>200212</v>
      </c>
      <c r="Q98" s="64">
        <v>40406</v>
      </c>
      <c r="R98" s="64"/>
      <c r="S98" s="64">
        <v>110839.6469999999</v>
      </c>
      <c r="U98" s="3">
        <f t="shared" si="5"/>
        <v>2743.1482205613001</v>
      </c>
      <c r="V98" s="48">
        <v>2610</v>
      </c>
      <c r="W98" s="48">
        <v>240674.57200000004</v>
      </c>
      <c r="X98" s="3">
        <f t="shared" si="6"/>
        <v>92212.479693486603</v>
      </c>
      <c r="Y98" s="196">
        <v>800.04761904761892</v>
      </c>
      <c r="Z98" s="196">
        <v>1.1428571428571399</v>
      </c>
      <c r="AA98" s="197">
        <v>821</v>
      </c>
      <c r="AB98" s="197">
        <v>0</v>
      </c>
    </row>
    <row r="99" spans="14:28" x14ac:dyDescent="0.2">
      <c r="N99" s="3">
        <v>2003</v>
      </c>
      <c r="O99" s="3">
        <v>1</v>
      </c>
      <c r="P99" s="3" t="str">
        <f t="shared" si="4"/>
        <v>20031</v>
      </c>
      <c r="Q99" s="62">
        <v>40506</v>
      </c>
      <c r="R99" s="62"/>
      <c r="S99" s="62">
        <v>114787.44</v>
      </c>
      <c r="U99" s="3">
        <f t="shared" si="5"/>
        <v>2833.8379499333437</v>
      </c>
      <c r="V99" s="63">
        <v>2636</v>
      </c>
      <c r="W99" s="63">
        <v>238683.54300000012</v>
      </c>
      <c r="X99" s="3">
        <f t="shared" si="6"/>
        <v>90547.626327769394</v>
      </c>
      <c r="Y99" s="196">
        <v>924.95238095238096</v>
      </c>
      <c r="Z99" s="196">
        <v>0</v>
      </c>
      <c r="AA99" s="197">
        <v>1114</v>
      </c>
      <c r="AB99" s="197">
        <v>0</v>
      </c>
    </row>
    <row r="100" spans="14:28" x14ac:dyDescent="0.2">
      <c r="N100" s="3">
        <v>2003</v>
      </c>
      <c r="O100" s="3">
        <v>2</v>
      </c>
      <c r="P100" s="3" t="str">
        <f t="shared" si="4"/>
        <v>20032</v>
      </c>
      <c r="Q100" s="64">
        <v>40593</v>
      </c>
      <c r="R100" s="64"/>
      <c r="S100" s="64">
        <v>114053.51199999996</v>
      </c>
      <c r="U100" s="3">
        <f t="shared" si="5"/>
        <v>2809.6842312714007</v>
      </c>
      <c r="V100" s="48">
        <v>2743</v>
      </c>
      <c r="W100" s="48">
        <v>237995.9219999999</v>
      </c>
      <c r="X100" s="3">
        <f t="shared" si="6"/>
        <v>86764.827561064492</v>
      </c>
      <c r="Y100" s="196">
        <v>1051.047619047619</v>
      </c>
      <c r="Z100" s="196">
        <v>0</v>
      </c>
      <c r="AA100" s="197">
        <v>898</v>
      </c>
      <c r="AB100" s="197">
        <v>0</v>
      </c>
    </row>
    <row r="101" spans="14:28" x14ac:dyDescent="0.2">
      <c r="N101" s="3">
        <v>2003</v>
      </c>
      <c r="O101" s="3">
        <v>3</v>
      </c>
      <c r="P101" s="3" t="str">
        <f t="shared" si="4"/>
        <v>20033</v>
      </c>
      <c r="Q101" s="64">
        <v>40588</v>
      </c>
      <c r="R101" s="64"/>
      <c r="S101" s="64">
        <v>106878.65299999983</v>
      </c>
      <c r="U101" s="3">
        <f t="shared" si="5"/>
        <v>2633.25744062284</v>
      </c>
      <c r="V101" s="48">
        <v>2743</v>
      </c>
      <c r="W101" s="48">
        <v>230342.94499999998</v>
      </c>
      <c r="X101" s="3">
        <f t="shared" si="6"/>
        <v>83974.825009114094</v>
      </c>
      <c r="Y101" s="196">
        <v>730.142857142857</v>
      </c>
      <c r="Z101" s="196">
        <v>0</v>
      </c>
      <c r="AA101" s="197">
        <v>474</v>
      </c>
      <c r="AB101" s="197">
        <v>0</v>
      </c>
    </row>
    <row r="102" spans="14:28" x14ac:dyDescent="0.2">
      <c r="N102" s="3">
        <v>2003</v>
      </c>
      <c r="O102" s="3">
        <v>4</v>
      </c>
      <c r="P102" s="3" t="str">
        <f t="shared" si="4"/>
        <v>20034</v>
      </c>
      <c r="Q102" s="64">
        <v>40600</v>
      </c>
      <c r="R102" s="64"/>
      <c r="S102" s="64">
        <v>98342.326000000161</v>
      </c>
      <c r="U102" s="3">
        <f t="shared" si="5"/>
        <v>2422.2247783251269</v>
      </c>
      <c r="V102" s="48">
        <v>2691</v>
      </c>
      <c r="W102" s="48">
        <v>222064.98</v>
      </c>
      <c r="X102" s="3">
        <f t="shared" si="6"/>
        <v>82521.360089186172</v>
      </c>
      <c r="Y102" s="196">
        <v>285.47619047619099</v>
      </c>
      <c r="Z102" s="196">
        <v>22.904761904761934</v>
      </c>
      <c r="AA102" s="197">
        <v>205</v>
      </c>
      <c r="AB102" s="197">
        <v>46</v>
      </c>
    </row>
    <row r="103" spans="14:28" x14ac:dyDescent="0.2">
      <c r="N103" s="3">
        <v>2003</v>
      </c>
      <c r="O103" s="3">
        <v>5</v>
      </c>
      <c r="P103" s="3" t="str">
        <f t="shared" si="4"/>
        <v>20035</v>
      </c>
      <c r="Q103" s="64">
        <v>40567</v>
      </c>
      <c r="R103" s="64"/>
      <c r="S103" s="64">
        <v>105832.68800000002</v>
      </c>
      <c r="U103" s="3">
        <f t="shared" si="5"/>
        <v>2608.8369364261598</v>
      </c>
      <c r="V103" s="48">
        <v>2688</v>
      </c>
      <c r="W103" s="48">
        <v>240025.97899999996</v>
      </c>
      <c r="X103" s="3">
        <f t="shared" si="6"/>
        <v>89295.379092261894</v>
      </c>
      <c r="Y103" s="196">
        <v>102.95238095238098</v>
      </c>
      <c r="Z103" s="196">
        <v>83.428571428571402</v>
      </c>
      <c r="AA103" s="197">
        <v>48</v>
      </c>
      <c r="AB103" s="197">
        <v>87</v>
      </c>
    </row>
    <row r="104" spans="14:28" x14ac:dyDescent="0.2">
      <c r="N104" s="3">
        <v>2003</v>
      </c>
      <c r="O104" s="3">
        <v>6</v>
      </c>
      <c r="P104" s="3" t="str">
        <f t="shared" si="4"/>
        <v>20036</v>
      </c>
      <c r="Q104" s="64">
        <v>40550</v>
      </c>
      <c r="R104" s="64"/>
      <c r="S104" s="64">
        <v>112040.87600000005</v>
      </c>
      <c r="U104" s="3">
        <f t="shared" si="5"/>
        <v>2763.0302342786695</v>
      </c>
      <c r="V104" s="48">
        <v>2692</v>
      </c>
      <c r="W104" s="48">
        <v>249839.30100000009</v>
      </c>
      <c r="X104" s="3">
        <f t="shared" si="6"/>
        <v>92808.061292719198</v>
      </c>
      <c r="Y104" s="196">
        <v>37.190476190476197</v>
      </c>
      <c r="Z104" s="196">
        <v>116.57142857142861</v>
      </c>
      <c r="AA104" s="197">
        <v>14</v>
      </c>
      <c r="AB104" s="197">
        <v>203</v>
      </c>
    </row>
    <row r="105" spans="14:28" x14ac:dyDescent="0.2">
      <c r="N105" s="3">
        <v>2003</v>
      </c>
      <c r="O105" s="3">
        <v>7</v>
      </c>
      <c r="P105" s="3" t="str">
        <f t="shared" si="4"/>
        <v>20037</v>
      </c>
      <c r="Q105" s="64">
        <v>40490</v>
      </c>
      <c r="R105" s="64"/>
      <c r="S105" s="64">
        <v>136487.93400000004</v>
      </c>
      <c r="U105" s="3">
        <f t="shared" si="5"/>
        <v>3370.9047666090401</v>
      </c>
      <c r="V105" s="48">
        <v>2703</v>
      </c>
      <c r="W105" s="48">
        <v>289735.43499999907</v>
      </c>
      <c r="X105" s="3">
        <f t="shared" si="6"/>
        <v>107190.32001479804</v>
      </c>
      <c r="Y105" s="196">
        <v>0.238095238095238</v>
      </c>
      <c r="Z105" s="196">
        <v>349.71428571428601</v>
      </c>
      <c r="AA105" s="197">
        <v>0</v>
      </c>
      <c r="AB105" s="197">
        <v>398</v>
      </c>
    </row>
    <row r="106" spans="14:28" x14ac:dyDescent="0.2">
      <c r="N106" s="3">
        <v>2003</v>
      </c>
      <c r="O106" s="3">
        <v>8</v>
      </c>
      <c r="P106" s="3" t="str">
        <f t="shared" si="4"/>
        <v>20038</v>
      </c>
      <c r="Q106" s="64">
        <v>40468</v>
      </c>
      <c r="R106" s="64"/>
      <c r="S106" s="64">
        <v>134440.69600000014</v>
      </c>
      <c r="U106" s="3">
        <f t="shared" si="5"/>
        <v>3322.1482652960399</v>
      </c>
      <c r="V106" s="48">
        <v>2700</v>
      </c>
      <c r="W106" s="48">
        <v>282582.51299999998</v>
      </c>
      <c r="X106" s="3">
        <f t="shared" si="6"/>
        <v>104660.18999999999</v>
      </c>
      <c r="Y106" s="196">
        <v>0</v>
      </c>
      <c r="Z106" s="196">
        <v>356.57142857142799</v>
      </c>
      <c r="AA106" s="197">
        <v>0</v>
      </c>
      <c r="AB106" s="197">
        <v>411</v>
      </c>
    </row>
    <row r="107" spans="14:28" x14ac:dyDescent="0.2">
      <c r="N107" s="3">
        <v>2003</v>
      </c>
      <c r="O107" s="3">
        <v>9</v>
      </c>
      <c r="P107" s="3" t="str">
        <f t="shared" si="4"/>
        <v>20039</v>
      </c>
      <c r="Q107" s="64">
        <v>40384</v>
      </c>
      <c r="R107" s="64"/>
      <c r="S107" s="64">
        <v>135636.12899999981</v>
      </c>
      <c r="U107" s="3">
        <f t="shared" si="5"/>
        <v>3358.6600881537192</v>
      </c>
      <c r="V107" s="48">
        <v>2711</v>
      </c>
      <c r="W107" s="48">
        <v>286934.84399999917</v>
      </c>
      <c r="X107" s="3">
        <f t="shared" si="6"/>
        <v>105840.960531169</v>
      </c>
      <c r="Y107" s="196">
        <v>4.8095238095238102</v>
      </c>
      <c r="Z107" s="196">
        <v>314.38095238095258</v>
      </c>
      <c r="AA107" s="197">
        <v>37</v>
      </c>
      <c r="AB107" s="197">
        <v>136</v>
      </c>
    </row>
    <row r="108" spans="14:28" x14ac:dyDescent="0.2">
      <c r="N108" s="3">
        <v>2003</v>
      </c>
      <c r="O108" s="3">
        <v>10</v>
      </c>
      <c r="P108" s="3" t="str">
        <f t="shared" si="4"/>
        <v>200310</v>
      </c>
      <c r="Q108" s="64">
        <v>40331</v>
      </c>
      <c r="R108" s="64"/>
      <c r="S108" s="64">
        <v>104216.09800000017</v>
      </c>
      <c r="U108" s="3">
        <f t="shared" si="5"/>
        <v>2584.0196870893401</v>
      </c>
      <c r="V108" s="48">
        <v>2727</v>
      </c>
      <c r="W108" s="48">
        <v>233251.41599999991</v>
      </c>
      <c r="X108" s="3">
        <f t="shared" si="6"/>
        <v>85534.072607260692</v>
      </c>
      <c r="Y108" s="196">
        <v>134.4761904761902</v>
      </c>
      <c r="Z108" s="196">
        <v>41.952380952380921</v>
      </c>
      <c r="AA108" s="197">
        <v>214</v>
      </c>
      <c r="AB108" s="197">
        <v>17</v>
      </c>
    </row>
    <row r="109" spans="14:28" x14ac:dyDescent="0.2">
      <c r="N109" s="3">
        <v>2003</v>
      </c>
      <c r="O109" s="3">
        <v>11</v>
      </c>
      <c r="P109" s="3" t="str">
        <f t="shared" si="4"/>
        <v>200311</v>
      </c>
      <c r="Q109" s="64">
        <v>40289</v>
      </c>
      <c r="R109" s="64"/>
      <c r="S109" s="64">
        <v>99226.577000000121</v>
      </c>
      <c r="U109" s="3">
        <f t="shared" si="5"/>
        <v>2462.8701878924799</v>
      </c>
      <c r="V109" s="48">
        <v>2743</v>
      </c>
      <c r="W109" s="48">
        <v>223986.62100000016</v>
      </c>
      <c r="X109" s="3">
        <f t="shared" si="6"/>
        <v>81657.535909588099</v>
      </c>
      <c r="Y109" s="196">
        <v>251.80952380952405</v>
      </c>
      <c r="Z109" s="196">
        <v>26.285714285714299</v>
      </c>
      <c r="AA109" s="197">
        <v>380</v>
      </c>
      <c r="AB109" s="197">
        <v>17</v>
      </c>
    </row>
    <row r="110" spans="14:28" x14ac:dyDescent="0.2">
      <c r="N110" s="3">
        <v>2003</v>
      </c>
      <c r="O110" s="3">
        <v>12</v>
      </c>
      <c r="P110" s="3" t="str">
        <f t="shared" si="4"/>
        <v>200312</v>
      </c>
      <c r="Q110" s="64">
        <v>40302</v>
      </c>
      <c r="R110" s="64"/>
      <c r="S110" s="64">
        <v>108779.88</v>
      </c>
      <c r="U110" s="3">
        <f t="shared" si="5"/>
        <v>2699.1186541610837</v>
      </c>
      <c r="V110" s="48">
        <v>2694</v>
      </c>
      <c r="W110" s="48">
        <v>238439.67999999999</v>
      </c>
      <c r="X110" s="3">
        <f t="shared" si="6"/>
        <v>88507.676317743128</v>
      </c>
      <c r="Y110" s="196">
        <v>626.80952380952397</v>
      </c>
      <c r="Z110" s="196">
        <v>3.1904761904761911</v>
      </c>
      <c r="AA110" s="197">
        <v>771.10476190476197</v>
      </c>
      <c r="AB110" s="197">
        <v>0</v>
      </c>
    </row>
    <row r="111" spans="14:28" x14ac:dyDescent="0.2">
      <c r="N111" s="3">
        <v>2004</v>
      </c>
      <c r="O111" s="3">
        <v>1</v>
      </c>
      <c r="P111" s="3" t="str">
        <f t="shared" si="4"/>
        <v>20041</v>
      </c>
      <c r="Q111" s="62">
        <v>40377</v>
      </c>
      <c r="R111" s="62"/>
      <c r="S111" s="62">
        <v>115752.458</v>
      </c>
      <c r="U111" s="3">
        <f t="shared" si="5"/>
        <v>2866.7919360031701</v>
      </c>
      <c r="V111" s="63">
        <v>2730</v>
      </c>
      <c r="W111" s="63">
        <v>244662.1509999999</v>
      </c>
      <c r="X111" s="3">
        <f t="shared" si="6"/>
        <v>89619.835531135497</v>
      </c>
      <c r="Y111" s="196">
        <v>868.2</v>
      </c>
      <c r="Z111" s="196">
        <v>0</v>
      </c>
      <c r="AA111" s="197">
        <v>982</v>
      </c>
      <c r="AB111" s="197">
        <v>0</v>
      </c>
    </row>
    <row r="112" spans="14:28" x14ac:dyDescent="0.2">
      <c r="N112" s="3">
        <v>2004</v>
      </c>
      <c r="O112" s="3">
        <v>2</v>
      </c>
      <c r="P112" s="3" t="str">
        <f t="shared" si="4"/>
        <v>20042</v>
      </c>
      <c r="Q112" s="64">
        <v>40400</v>
      </c>
      <c r="R112" s="64"/>
      <c r="S112" s="64">
        <v>113298.175</v>
      </c>
      <c r="U112" s="3">
        <f t="shared" si="5"/>
        <v>2804.4102722772277</v>
      </c>
      <c r="V112" s="48">
        <v>2766</v>
      </c>
      <c r="W112" s="48">
        <v>235937.88600000009</v>
      </c>
      <c r="X112" s="3">
        <f t="shared" si="6"/>
        <v>85299.308026030398</v>
      </c>
      <c r="Y112" s="196">
        <v>966.8</v>
      </c>
      <c r="Z112" s="196">
        <v>0</v>
      </c>
      <c r="AA112" s="197">
        <v>758</v>
      </c>
      <c r="AB112" s="197">
        <v>0</v>
      </c>
    </row>
    <row r="113" spans="14:28" x14ac:dyDescent="0.2">
      <c r="N113" s="3">
        <v>2004</v>
      </c>
      <c r="O113" s="3">
        <v>3</v>
      </c>
      <c r="P113" s="3" t="str">
        <f t="shared" si="4"/>
        <v>20043</v>
      </c>
      <c r="Q113" s="64">
        <v>40360</v>
      </c>
      <c r="R113" s="64"/>
      <c r="S113" s="64">
        <v>107919.67100000002</v>
      </c>
      <c r="U113" s="3">
        <f t="shared" si="5"/>
        <v>2673.9264370664027</v>
      </c>
      <c r="V113" s="48">
        <v>2786</v>
      </c>
      <c r="W113" s="48">
        <v>227196.8139999999</v>
      </c>
      <c r="X113" s="3">
        <f t="shared" si="6"/>
        <v>81549.466618808292</v>
      </c>
      <c r="Y113" s="196">
        <v>558.4</v>
      </c>
      <c r="Z113" s="196">
        <v>3.35</v>
      </c>
      <c r="AA113" s="197">
        <v>435</v>
      </c>
      <c r="AB113" s="197">
        <v>18</v>
      </c>
    </row>
    <row r="114" spans="14:28" x14ac:dyDescent="0.2">
      <c r="N114" s="3">
        <v>2004</v>
      </c>
      <c r="O114" s="3">
        <v>4</v>
      </c>
      <c r="P114" s="3" t="str">
        <f t="shared" si="4"/>
        <v>20044</v>
      </c>
      <c r="Q114" s="64">
        <v>40356</v>
      </c>
      <c r="R114" s="64"/>
      <c r="S114" s="64">
        <v>96741.171999999802</v>
      </c>
      <c r="U114" s="3">
        <f t="shared" si="5"/>
        <v>2397.1942709882001</v>
      </c>
      <c r="V114" s="48">
        <v>2734</v>
      </c>
      <c r="W114" s="48">
        <v>227077.22100000008</v>
      </c>
      <c r="X114" s="3">
        <f t="shared" si="6"/>
        <v>83056.774323335805</v>
      </c>
      <c r="Y114" s="196">
        <v>322.75</v>
      </c>
      <c r="Z114" s="196">
        <v>31.85</v>
      </c>
      <c r="AA114" s="197">
        <v>209</v>
      </c>
      <c r="AB114" s="197">
        <v>41</v>
      </c>
    </row>
    <row r="115" spans="14:28" x14ac:dyDescent="0.2">
      <c r="N115" s="3">
        <v>2004</v>
      </c>
      <c r="O115" s="3">
        <v>5</v>
      </c>
      <c r="P115" s="3" t="str">
        <f t="shared" si="4"/>
        <v>20045</v>
      </c>
      <c r="Q115" s="64">
        <v>40403</v>
      </c>
      <c r="R115" s="64"/>
      <c r="S115" s="64">
        <v>109126.83</v>
      </c>
      <c r="U115" s="3">
        <f t="shared" si="5"/>
        <v>2700.9585921837488</v>
      </c>
      <c r="V115" s="48">
        <v>2713</v>
      </c>
      <c r="W115" s="48">
        <v>243897.22599999982</v>
      </c>
      <c r="X115" s="3">
        <f t="shared" si="6"/>
        <v>89899.456690010993</v>
      </c>
      <c r="Y115" s="196">
        <v>90.7</v>
      </c>
      <c r="Z115" s="196">
        <v>140.94999999999999</v>
      </c>
      <c r="AA115" s="197">
        <v>40</v>
      </c>
      <c r="AB115" s="197">
        <v>255</v>
      </c>
    </row>
    <row r="116" spans="14:28" x14ac:dyDescent="0.2">
      <c r="N116" s="3">
        <v>2004</v>
      </c>
      <c r="O116" s="3">
        <v>6</v>
      </c>
      <c r="P116" s="3" t="str">
        <f t="shared" si="4"/>
        <v>20046</v>
      </c>
      <c r="Q116" s="64">
        <v>40429</v>
      </c>
      <c r="R116" s="64"/>
      <c r="S116" s="64">
        <v>134017.07800000004</v>
      </c>
      <c r="U116" s="3">
        <f t="shared" si="5"/>
        <v>3314.8749165203208</v>
      </c>
      <c r="V116" s="48">
        <v>2583</v>
      </c>
      <c r="W116" s="48">
        <v>281110.98900000006</v>
      </c>
      <c r="X116" s="3">
        <f t="shared" si="6"/>
        <v>108831.19976771198</v>
      </c>
      <c r="Y116" s="196">
        <v>1.35</v>
      </c>
      <c r="Z116" s="196">
        <v>325.05</v>
      </c>
      <c r="AA116" s="197">
        <v>0</v>
      </c>
      <c r="AB116" s="197">
        <v>339</v>
      </c>
    </row>
    <row r="117" spans="14:28" x14ac:dyDescent="0.2">
      <c r="N117" s="3">
        <v>2004</v>
      </c>
      <c r="O117" s="3">
        <v>7</v>
      </c>
      <c r="P117" s="3" t="str">
        <f t="shared" si="4"/>
        <v>20047</v>
      </c>
      <c r="Q117" s="64">
        <v>40381</v>
      </c>
      <c r="R117" s="64"/>
      <c r="S117" s="64">
        <v>136032.39199999991</v>
      </c>
      <c r="U117" s="3">
        <f t="shared" si="5"/>
        <v>3368.7227161288702</v>
      </c>
      <c r="V117" s="48">
        <v>2643</v>
      </c>
      <c r="W117" s="48">
        <v>288800.57400000095</v>
      </c>
      <c r="X117" s="3">
        <f t="shared" si="6"/>
        <v>109269.986379115</v>
      </c>
      <c r="Y117" s="196">
        <v>0</v>
      </c>
      <c r="Z117" s="196">
        <v>392.55</v>
      </c>
      <c r="AA117" s="197">
        <v>0</v>
      </c>
      <c r="AB117" s="197">
        <v>398</v>
      </c>
    </row>
    <row r="118" spans="14:28" x14ac:dyDescent="0.2">
      <c r="N118" s="3">
        <v>2004</v>
      </c>
      <c r="O118" s="3">
        <v>8</v>
      </c>
      <c r="P118" s="3" t="str">
        <f t="shared" si="4"/>
        <v>20048</v>
      </c>
      <c r="Q118" s="64">
        <v>40390</v>
      </c>
      <c r="R118" s="64"/>
      <c r="S118" s="64">
        <v>127901.72699999997</v>
      </c>
      <c r="U118" s="3">
        <f t="shared" si="5"/>
        <v>3166.6681604357505</v>
      </c>
      <c r="V118" s="48">
        <v>2680</v>
      </c>
      <c r="W118" s="48">
        <v>276582.1660000009</v>
      </c>
      <c r="X118" s="3">
        <f t="shared" si="6"/>
        <v>103202.30074626899</v>
      </c>
      <c r="Y118" s="196">
        <v>0.6</v>
      </c>
      <c r="Z118" s="196">
        <v>308.14999999999998</v>
      </c>
      <c r="AA118" s="197">
        <v>1</v>
      </c>
      <c r="AB118" s="197">
        <v>296</v>
      </c>
    </row>
    <row r="119" spans="14:28" x14ac:dyDescent="0.2">
      <c r="N119" s="3">
        <v>2004</v>
      </c>
      <c r="O119" s="3">
        <v>9</v>
      </c>
      <c r="P119" s="3" t="str">
        <f t="shared" si="4"/>
        <v>20049</v>
      </c>
      <c r="Q119" s="64">
        <v>40400</v>
      </c>
      <c r="R119" s="64"/>
      <c r="S119" s="64">
        <v>132555.7119999998</v>
      </c>
      <c r="U119" s="3">
        <f t="shared" si="5"/>
        <v>3281.0819801980147</v>
      </c>
      <c r="V119" s="48">
        <v>2767</v>
      </c>
      <c r="W119" s="48">
        <v>283146.90900000109</v>
      </c>
      <c r="X119" s="3">
        <f t="shared" si="6"/>
        <v>102329.92735815002</v>
      </c>
      <c r="Y119" s="196">
        <v>0.65</v>
      </c>
      <c r="Z119" s="196">
        <v>279.35000000000002</v>
      </c>
      <c r="AA119" s="197">
        <v>8</v>
      </c>
      <c r="AB119" s="197">
        <v>221</v>
      </c>
    </row>
    <row r="120" spans="14:28" x14ac:dyDescent="0.2">
      <c r="N120" s="3">
        <v>2004</v>
      </c>
      <c r="O120" s="3">
        <v>10</v>
      </c>
      <c r="P120" s="3" t="str">
        <f t="shared" si="4"/>
        <v>200410</v>
      </c>
      <c r="Q120" s="64">
        <v>40400</v>
      </c>
      <c r="R120" s="64"/>
      <c r="S120" s="64">
        <v>111055.73799999984</v>
      </c>
      <c r="U120" s="3">
        <f t="shared" si="5"/>
        <v>2748.9044059405901</v>
      </c>
      <c r="V120" s="48">
        <v>2802</v>
      </c>
      <c r="W120" s="48">
        <v>250944.48099999983</v>
      </c>
      <c r="X120" s="3">
        <f t="shared" si="6"/>
        <v>89559.058172733698</v>
      </c>
      <c r="Y120" s="196">
        <v>76.05</v>
      </c>
      <c r="Z120" s="196">
        <v>91.75</v>
      </c>
      <c r="AA120" s="197">
        <v>128</v>
      </c>
      <c r="AB120" s="197">
        <v>24</v>
      </c>
    </row>
    <row r="121" spans="14:28" x14ac:dyDescent="0.2">
      <c r="N121" s="3">
        <v>2004</v>
      </c>
      <c r="O121" s="3">
        <v>11</v>
      </c>
      <c r="P121" s="3" t="str">
        <f t="shared" si="4"/>
        <v>200411</v>
      </c>
      <c r="Q121" s="64">
        <v>40027</v>
      </c>
      <c r="R121" s="64"/>
      <c r="S121" s="64">
        <v>100911.17399999993</v>
      </c>
      <c r="U121" s="3">
        <f t="shared" si="5"/>
        <v>2521.0776226047396</v>
      </c>
      <c r="V121" s="48">
        <v>2797</v>
      </c>
      <c r="W121" s="48">
        <v>229454.34200000003</v>
      </c>
      <c r="X121" s="3">
        <f t="shared" si="6"/>
        <v>82035.874865927792</v>
      </c>
      <c r="Y121" s="196">
        <v>220.35</v>
      </c>
      <c r="Z121" s="196">
        <v>21</v>
      </c>
      <c r="AA121" s="197">
        <v>402</v>
      </c>
      <c r="AB121" s="197">
        <v>2</v>
      </c>
    </row>
    <row r="122" spans="14:28" x14ac:dyDescent="0.2">
      <c r="N122" s="3">
        <v>2004</v>
      </c>
      <c r="O122" s="3">
        <v>12</v>
      </c>
      <c r="P122" s="3" t="str">
        <f t="shared" si="4"/>
        <v>200412</v>
      </c>
      <c r="Q122" s="64">
        <v>39847</v>
      </c>
      <c r="R122" s="64"/>
      <c r="S122" s="64">
        <v>107200.26300000008</v>
      </c>
      <c r="U122" s="3">
        <f t="shared" si="5"/>
        <v>2690.2969608753501</v>
      </c>
      <c r="V122" s="48">
        <v>2794</v>
      </c>
      <c r="W122" s="48">
        <v>234718.21500000005</v>
      </c>
      <c r="X122" s="3">
        <f t="shared" si="6"/>
        <v>84007.950966356497</v>
      </c>
      <c r="Y122" s="196">
        <v>627.65</v>
      </c>
      <c r="Z122" s="196">
        <v>0</v>
      </c>
      <c r="AA122" s="197">
        <v>873</v>
      </c>
      <c r="AB122" s="197">
        <v>0</v>
      </c>
    </row>
    <row r="123" spans="14:28" x14ac:dyDescent="0.2">
      <c r="N123" s="3">
        <v>2005</v>
      </c>
      <c r="O123" s="3">
        <v>1</v>
      </c>
      <c r="P123" s="3" t="str">
        <f t="shared" si="4"/>
        <v>20051</v>
      </c>
      <c r="Q123" s="62">
        <v>39819</v>
      </c>
      <c r="R123" s="62"/>
      <c r="S123" s="62">
        <v>116412.469</v>
      </c>
      <c r="U123" s="3">
        <f t="shared" si="5"/>
        <v>2923.5407468796302</v>
      </c>
      <c r="V123" s="63">
        <v>2812</v>
      </c>
      <c r="W123" s="63">
        <v>255754.44200000001</v>
      </c>
      <c r="X123" s="3">
        <f t="shared" si="6"/>
        <v>90951.081792318626</v>
      </c>
      <c r="Y123" s="196">
        <v>857.95</v>
      </c>
      <c r="Z123" s="196">
        <v>0.7</v>
      </c>
      <c r="AA123" s="197">
        <v>820</v>
      </c>
      <c r="AB123" s="197">
        <v>1</v>
      </c>
    </row>
    <row r="124" spans="14:28" x14ac:dyDescent="0.2">
      <c r="N124" s="3">
        <v>2005</v>
      </c>
      <c r="O124" s="3">
        <v>2</v>
      </c>
      <c r="P124" s="3" t="str">
        <f t="shared" si="4"/>
        <v>20052</v>
      </c>
      <c r="Q124" s="64">
        <v>39799</v>
      </c>
      <c r="R124" s="64"/>
      <c r="S124" s="64">
        <v>109365.55</v>
      </c>
      <c r="U124" s="3">
        <f t="shared" si="5"/>
        <v>2747.9471846026281</v>
      </c>
      <c r="V124" s="48">
        <v>2791</v>
      </c>
      <c r="W124" s="48">
        <v>230705.37400000001</v>
      </c>
      <c r="X124" s="3">
        <f t="shared" si="6"/>
        <v>82660.470798996786</v>
      </c>
      <c r="Y124" s="196">
        <v>796.15</v>
      </c>
      <c r="Z124" s="196">
        <v>0.3</v>
      </c>
      <c r="AA124" s="197">
        <v>648</v>
      </c>
      <c r="AB124" s="197">
        <v>0</v>
      </c>
    </row>
    <row r="125" spans="14:28" x14ac:dyDescent="0.2">
      <c r="N125" s="3">
        <v>2005</v>
      </c>
      <c r="O125" s="3">
        <v>3</v>
      </c>
      <c r="P125" s="3" t="str">
        <f t="shared" si="4"/>
        <v>20053</v>
      </c>
      <c r="Q125" s="64">
        <v>39923</v>
      </c>
      <c r="R125" s="64"/>
      <c r="S125" s="64">
        <v>104621.82</v>
      </c>
      <c r="U125" s="3">
        <f t="shared" si="5"/>
        <v>2620.5901360118232</v>
      </c>
      <c r="V125" s="48">
        <v>2801</v>
      </c>
      <c r="W125" s="48">
        <v>231864.11499999999</v>
      </c>
      <c r="X125" s="3">
        <f t="shared" si="6"/>
        <v>82779.048554087829</v>
      </c>
      <c r="Y125" s="196">
        <v>713.95</v>
      </c>
      <c r="Z125" s="196">
        <v>0</v>
      </c>
      <c r="AA125" s="197">
        <v>656</v>
      </c>
      <c r="AB125" s="197">
        <v>0</v>
      </c>
    </row>
    <row r="126" spans="14:28" x14ac:dyDescent="0.2">
      <c r="N126" s="3">
        <v>2005</v>
      </c>
      <c r="O126" s="3">
        <v>4</v>
      </c>
      <c r="P126" s="3" t="str">
        <f t="shared" si="4"/>
        <v>20054</v>
      </c>
      <c r="Q126" s="64">
        <v>39980</v>
      </c>
      <c r="R126" s="64"/>
      <c r="S126" s="64">
        <v>101711.22100000001</v>
      </c>
      <c r="U126" s="3">
        <f t="shared" si="5"/>
        <v>2544.0525512756376</v>
      </c>
      <c r="V126" s="48">
        <v>2778</v>
      </c>
      <c r="W126" s="48">
        <v>220525.921</v>
      </c>
      <c r="X126" s="3">
        <f t="shared" si="6"/>
        <v>79382.980921526279</v>
      </c>
      <c r="Y126" s="196">
        <v>333.2</v>
      </c>
      <c r="Z126" s="196">
        <v>18.350000000000001</v>
      </c>
      <c r="AA126" s="197">
        <v>207</v>
      </c>
      <c r="AB126" s="197">
        <v>29</v>
      </c>
    </row>
    <row r="127" spans="14:28" x14ac:dyDescent="0.2">
      <c r="N127" s="3">
        <v>2005</v>
      </c>
      <c r="O127" s="3">
        <v>5</v>
      </c>
      <c r="P127" s="3" t="str">
        <f t="shared" si="4"/>
        <v>20055</v>
      </c>
      <c r="Q127" s="64">
        <v>40019</v>
      </c>
      <c r="R127" s="64"/>
      <c r="S127" s="64">
        <v>99043.418000000005</v>
      </c>
      <c r="U127" s="3">
        <f t="shared" si="5"/>
        <v>2474.9098678127889</v>
      </c>
      <c r="V127" s="48">
        <v>2784</v>
      </c>
      <c r="W127" s="48">
        <v>226990.82</v>
      </c>
      <c r="X127" s="3">
        <f t="shared" si="6"/>
        <v>81534.058908045976</v>
      </c>
      <c r="Y127" s="196">
        <v>194.65</v>
      </c>
      <c r="Z127" s="196">
        <v>48.5</v>
      </c>
      <c r="AA127" s="197">
        <v>95</v>
      </c>
      <c r="AB127" s="197">
        <v>89</v>
      </c>
    </row>
    <row r="128" spans="14:28" x14ac:dyDescent="0.2">
      <c r="N128" s="3">
        <v>2005</v>
      </c>
      <c r="O128" s="3">
        <v>6</v>
      </c>
      <c r="P128" s="3" t="str">
        <f t="shared" si="4"/>
        <v>20056</v>
      </c>
      <c r="Q128" s="64">
        <v>40093</v>
      </c>
      <c r="R128" s="64"/>
      <c r="S128" s="64">
        <v>123950.463</v>
      </c>
      <c r="U128" s="3">
        <f t="shared" si="5"/>
        <v>3091.5736662260247</v>
      </c>
      <c r="V128" s="48">
        <v>2775</v>
      </c>
      <c r="W128" s="48">
        <v>273960.69799999997</v>
      </c>
      <c r="X128" s="3">
        <f t="shared" si="6"/>
        <v>98724.575855855845</v>
      </c>
      <c r="Y128" s="196">
        <v>16.8</v>
      </c>
      <c r="Z128" s="196">
        <v>204.95</v>
      </c>
      <c r="AA128" s="197">
        <v>0</v>
      </c>
      <c r="AB128" s="197">
        <v>365</v>
      </c>
    </row>
    <row r="129" spans="14:28" x14ac:dyDescent="0.2">
      <c r="N129" s="3">
        <v>2005</v>
      </c>
      <c r="O129" s="3">
        <v>7</v>
      </c>
      <c r="P129" s="3" t="str">
        <f t="shared" si="4"/>
        <v>20057</v>
      </c>
      <c r="Q129" s="64">
        <v>40180</v>
      </c>
      <c r="R129" s="64"/>
      <c r="S129" s="64">
        <v>145168.34299999999</v>
      </c>
      <c r="U129" s="3">
        <f t="shared" si="5"/>
        <v>3612.9502986560474</v>
      </c>
      <c r="V129" s="48">
        <v>2780</v>
      </c>
      <c r="W129" s="48">
        <v>306121.76</v>
      </c>
      <c r="X129" s="3">
        <f t="shared" si="6"/>
        <v>110115.74100719424</v>
      </c>
      <c r="Y129" s="196">
        <v>0</v>
      </c>
      <c r="Z129" s="196">
        <v>424.85</v>
      </c>
      <c r="AA129" s="197">
        <v>0</v>
      </c>
      <c r="AB129" s="197">
        <v>459</v>
      </c>
    </row>
    <row r="130" spans="14:28" x14ac:dyDescent="0.2">
      <c r="N130" s="3">
        <v>2005</v>
      </c>
      <c r="O130" s="3">
        <v>8</v>
      </c>
      <c r="P130" s="3" t="str">
        <f t="shared" si="4"/>
        <v>20058</v>
      </c>
      <c r="Q130" s="64">
        <v>40224</v>
      </c>
      <c r="R130" s="64"/>
      <c r="S130" s="64">
        <v>149965.67000000001</v>
      </c>
      <c r="U130" s="3">
        <f t="shared" si="5"/>
        <v>3728.2634745425617</v>
      </c>
      <c r="V130" s="48">
        <v>2750</v>
      </c>
      <c r="W130" s="48">
        <v>308584.864</v>
      </c>
      <c r="X130" s="3">
        <f t="shared" si="6"/>
        <v>112212.67781818182</v>
      </c>
      <c r="Y130" s="196">
        <v>0</v>
      </c>
      <c r="Z130" s="196">
        <v>485.35</v>
      </c>
      <c r="AA130" s="197">
        <v>0</v>
      </c>
      <c r="AB130" s="197">
        <v>494</v>
      </c>
    </row>
    <row r="131" spans="14:28" x14ac:dyDescent="0.2">
      <c r="N131" s="3">
        <v>2005</v>
      </c>
      <c r="O131" s="3">
        <v>9</v>
      </c>
      <c r="P131" s="3" t="str">
        <f t="shared" si="4"/>
        <v>20059</v>
      </c>
      <c r="Q131" s="64">
        <v>40250</v>
      </c>
      <c r="R131" s="64"/>
      <c r="S131" s="64">
        <v>145127.11900000001</v>
      </c>
      <c r="U131" s="3">
        <f t="shared" si="5"/>
        <v>3605.6427080745343</v>
      </c>
      <c r="V131" s="48">
        <v>2790</v>
      </c>
      <c r="W131" s="48">
        <v>308923.228</v>
      </c>
      <c r="X131" s="3">
        <f t="shared" si="6"/>
        <v>110725.17132616487</v>
      </c>
      <c r="Y131" s="196">
        <v>0</v>
      </c>
      <c r="Z131" s="196">
        <v>392.95</v>
      </c>
      <c r="AA131" s="197">
        <v>9</v>
      </c>
      <c r="AB131" s="197">
        <v>292</v>
      </c>
    </row>
    <row r="132" spans="14:28" x14ac:dyDescent="0.2">
      <c r="N132" s="3">
        <v>2005</v>
      </c>
      <c r="O132" s="3">
        <v>10</v>
      </c>
      <c r="P132" s="3" t="str">
        <f t="shared" ref="P132:P195" si="7">N132&amp;O132</f>
        <v>200510</v>
      </c>
      <c r="Q132" s="64">
        <v>40210</v>
      </c>
      <c r="R132" s="64"/>
      <c r="S132" s="64">
        <v>124074.807</v>
      </c>
      <c r="U132" s="3">
        <f t="shared" ref="U132:U182" si="8">S132/Q132*1000</f>
        <v>3085.6704053717981</v>
      </c>
      <c r="V132" s="48">
        <v>2815</v>
      </c>
      <c r="W132" s="48">
        <v>270047.40700000001</v>
      </c>
      <c r="X132" s="3">
        <f t="shared" ref="X132:X185" si="9">W132/V132*1000</f>
        <v>95931.583303730018</v>
      </c>
      <c r="Y132" s="196">
        <v>46.45</v>
      </c>
      <c r="Z132" s="196">
        <v>204.45</v>
      </c>
      <c r="AA132" s="197">
        <v>206</v>
      </c>
      <c r="AB132" s="197">
        <v>72</v>
      </c>
    </row>
    <row r="133" spans="14:28" x14ac:dyDescent="0.2">
      <c r="N133" s="3">
        <v>2005</v>
      </c>
      <c r="O133" s="3">
        <v>11</v>
      </c>
      <c r="P133" s="3" t="str">
        <f t="shared" si="7"/>
        <v>200511</v>
      </c>
      <c r="Q133" s="64">
        <v>40212</v>
      </c>
      <c r="R133" s="64"/>
      <c r="S133" s="64">
        <v>102146.961</v>
      </c>
      <c r="U133" s="3">
        <f t="shared" si="8"/>
        <v>2540.2109071918831</v>
      </c>
      <c r="V133" s="48">
        <v>2810</v>
      </c>
      <c r="W133" s="48">
        <v>234506.39</v>
      </c>
      <c r="X133" s="3">
        <f t="shared" si="9"/>
        <v>83454.231316725985</v>
      </c>
      <c r="Y133" s="196">
        <v>295.14999999999998</v>
      </c>
      <c r="Z133" s="196">
        <v>24.05</v>
      </c>
      <c r="AA133" s="197">
        <v>469</v>
      </c>
      <c r="AB133" s="197">
        <v>5</v>
      </c>
    </row>
    <row r="134" spans="14:28" x14ac:dyDescent="0.2">
      <c r="N134" s="3">
        <v>2005</v>
      </c>
      <c r="O134" s="3">
        <v>12</v>
      </c>
      <c r="P134" s="3" t="str">
        <f t="shared" si="7"/>
        <v>200512</v>
      </c>
      <c r="Q134" s="64">
        <v>40326</v>
      </c>
      <c r="R134" s="64"/>
      <c r="S134" s="64">
        <v>117314.016</v>
      </c>
      <c r="U134" s="3">
        <f t="shared" si="8"/>
        <v>2909.1409016515399</v>
      </c>
      <c r="V134" s="48">
        <v>2815</v>
      </c>
      <c r="W134" s="48">
        <v>252248.29</v>
      </c>
      <c r="X134" s="3">
        <f t="shared" si="9"/>
        <v>89608.628774422745</v>
      </c>
      <c r="Y134" s="196">
        <v>797.25</v>
      </c>
      <c r="Z134" s="196">
        <v>1.55</v>
      </c>
      <c r="AA134" s="197">
        <v>946</v>
      </c>
      <c r="AB134" s="197">
        <v>0</v>
      </c>
    </row>
    <row r="135" spans="14:28" x14ac:dyDescent="0.2">
      <c r="N135" s="3">
        <v>2006</v>
      </c>
      <c r="O135" s="3">
        <v>1</v>
      </c>
      <c r="P135" s="3" t="str">
        <f t="shared" si="7"/>
        <v>20061</v>
      </c>
      <c r="Q135" s="62">
        <v>40383</v>
      </c>
      <c r="R135" s="62"/>
      <c r="S135" s="62">
        <v>119793.39</v>
      </c>
      <c r="U135" s="3">
        <f t="shared" si="8"/>
        <v>2966.4311715325757</v>
      </c>
      <c r="V135" s="63">
        <v>2839</v>
      </c>
      <c r="W135" s="63">
        <v>256171.84099999999</v>
      </c>
      <c r="X135" s="3">
        <f t="shared" si="9"/>
        <v>90233.12469179288</v>
      </c>
      <c r="Y135" s="196">
        <v>814.95</v>
      </c>
      <c r="Z135" s="196">
        <v>0</v>
      </c>
      <c r="AA135" s="197">
        <v>638</v>
      </c>
      <c r="AB135" s="197">
        <v>0</v>
      </c>
    </row>
    <row r="136" spans="14:28" x14ac:dyDescent="0.2">
      <c r="N136" s="3">
        <v>2006</v>
      </c>
      <c r="O136" s="3">
        <v>2</v>
      </c>
      <c r="P136" s="3" t="str">
        <f t="shared" si="7"/>
        <v>20062</v>
      </c>
      <c r="Q136" s="64">
        <v>40489</v>
      </c>
      <c r="R136" s="64"/>
      <c r="S136" s="64">
        <v>108553.87</v>
      </c>
      <c r="U136" s="3">
        <f t="shared" si="8"/>
        <v>2681.0706611672304</v>
      </c>
      <c r="V136" s="48">
        <v>2824</v>
      </c>
      <c r="W136" s="48">
        <v>227246.56</v>
      </c>
      <c r="X136" s="3">
        <f t="shared" si="9"/>
        <v>80469.745042492912</v>
      </c>
      <c r="Y136" s="196">
        <v>708.4</v>
      </c>
      <c r="Z136" s="196">
        <v>0</v>
      </c>
      <c r="AA136" s="197">
        <v>756</v>
      </c>
      <c r="AB136" s="197">
        <v>0</v>
      </c>
    </row>
    <row r="137" spans="14:28" x14ac:dyDescent="0.2">
      <c r="N137" s="3">
        <v>2006</v>
      </c>
      <c r="O137" s="3">
        <v>3</v>
      </c>
      <c r="P137" s="3" t="str">
        <f t="shared" si="7"/>
        <v>20063</v>
      </c>
      <c r="Q137" s="64">
        <v>40595</v>
      </c>
      <c r="R137" s="64"/>
      <c r="S137" s="64">
        <v>106694.326</v>
      </c>
      <c r="U137" s="3">
        <f t="shared" si="8"/>
        <v>2628.2627417169601</v>
      </c>
      <c r="V137" s="48">
        <v>2820</v>
      </c>
      <c r="W137" s="48">
        <v>231103.20300000001</v>
      </c>
      <c r="X137" s="3">
        <f t="shared" si="9"/>
        <v>81951.490425531912</v>
      </c>
      <c r="Y137" s="196">
        <v>637.65</v>
      </c>
      <c r="Z137" s="196">
        <v>0</v>
      </c>
      <c r="AA137" s="197">
        <v>548</v>
      </c>
      <c r="AB137" s="197">
        <v>0</v>
      </c>
    </row>
    <row r="138" spans="14:28" x14ac:dyDescent="0.2">
      <c r="N138" s="3">
        <v>2006</v>
      </c>
      <c r="O138" s="3">
        <v>4</v>
      </c>
      <c r="P138" s="3" t="str">
        <f t="shared" si="7"/>
        <v>20064</v>
      </c>
      <c r="Q138" s="64">
        <v>40552</v>
      </c>
      <c r="R138" s="64"/>
      <c r="S138" s="64">
        <v>105406.386</v>
      </c>
      <c r="U138" s="3">
        <f t="shared" si="8"/>
        <v>2599.2894555139083</v>
      </c>
      <c r="V138" s="48">
        <v>2791</v>
      </c>
      <c r="W138" s="48">
        <v>233386.212</v>
      </c>
      <c r="X138" s="3">
        <f t="shared" si="9"/>
        <v>83621.000358294521</v>
      </c>
      <c r="Y138" s="196">
        <v>368.7</v>
      </c>
      <c r="Z138" s="196">
        <v>27.55</v>
      </c>
      <c r="AA138" s="197">
        <v>152</v>
      </c>
      <c r="AB138" s="197">
        <v>53</v>
      </c>
    </row>
    <row r="139" spans="14:28" x14ac:dyDescent="0.2">
      <c r="N139" s="3">
        <v>2006</v>
      </c>
      <c r="O139" s="3">
        <v>5</v>
      </c>
      <c r="P139" s="3" t="str">
        <f t="shared" si="7"/>
        <v>20065</v>
      </c>
      <c r="Q139" s="64">
        <v>40625</v>
      </c>
      <c r="R139" s="64"/>
      <c r="S139" s="64">
        <v>109553.196</v>
      </c>
      <c r="U139" s="3">
        <f t="shared" si="8"/>
        <v>2696.6940553846157</v>
      </c>
      <c r="V139" s="48">
        <v>2803</v>
      </c>
      <c r="W139" s="48">
        <v>250855.45600000001</v>
      </c>
      <c r="X139" s="3">
        <f t="shared" si="9"/>
        <v>89495.346414555839</v>
      </c>
      <c r="Y139" s="196">
        <v>116.35</v>
      </c>
      <c r="Z139" s="196">
        <v>43.8</v>
      </c>
      <c r="AA139" s="197">
        <v>98</v>
      </c>
      <c r="AB139" s="197">
        <v>106</v>
      </c>
    </row>
    <row r="140" spans="14:28" x14ac:dyDescent="0.2">
      <c r="N140" s="3">
        <v>2006</v>
      </c>
      <c r="O140" s="3">
        <v>6</v>
      </c>
      <c r="P140" s="3" t="str">
        <f t="shared" si="7"/>
        <v>20066</v>
      </c>
      <c r="Q140" s="64">
        <v>40647</v>
      </c>
      <c r="R140" s="64"/>
      <c r="S140" s="64">
        <v>127586.606</v>
      </c>
      <c r="U140" s="3">
        <f t="shared" si="8"/>
        <v>3138.8935468792283</v>
      </c>
      <c r="V140" s="48">
        <v>2809</v>
      </c>
      <c r="W140" s="48">
        <v>278356.53600000002</v>
      </c>
      <c r="X140" s="3">
        <f t="shared" si="9"/>
        <v>99094.53043787826</v>
      </c>
      <c r="Y140" s="196">
        <v>41.15</v>
      </c>
      <c r="Z140" s="196">
        <v>210.1</v>
      </c>
      <c r="AA140" s="197">
        <v>0</v>
      </c>
      <c r="AB140" s="197">
        <v>269</v>
      </c>
    </row>
    <row r="141" spans="14:28" x14ac:dyDescent="0.2">
      <c r="N141" s="3">
        <v>2006</v>
      </c>
      <c r="O141" s="3">
        <v>7</v>
      </c>
      <c r="P141" s="3" t="str">
        <f t="shared" si="7"/>
        <v>20067</v>
      </c>
      <c r="Q141" s="64">
        <v>40653</v>
      </c>
      <c r="R141" s="64"/>
      <c r="S141" s="64">
        <v>142316.11499999999</v>
      </c>
      <c r="U141" s="3">
        <f t="shared" si="8"/>
        <v>3500.7530809534351</v>
      </c>
      <c r="V141" s="48">
        <v>2804</v>
      </c>
      <c r="W141" s="48">
        <v>300743.32400000002</v>
      </c>
      <c r="X141" s="3">
        <f t="shared" si="9"/>
        <v>107255.1084165478</v>
      </c>
      <c r="Y141" s="196">
        <v>0</v>
      </c>
      <c r="Z141" s="196">
        <v>385.45</v>
      </c>
      <c r="AA141" s="197">
        <v>0</v>
      </c>
      <c r="AB141" s="197">
        <v>454</v>
      </c>
    </row>
    <row r="142" spans="14:28" x14ac:dyDescent="0.2">
      <c r="N142" s="3">
        <v>2006</v>
      </c>
      <c r="O142" s="3">
        <v>8</v>
      </c>
      <c r="P142" s="3" t="str">
        <f t="shared" si="7"/>
        <v>20068</v>
      </c>
      <c r="Q142" s="64">
        <v>40660</v>
      </c>
      <c r="R142" s="64"/>
      <c r="S142" s="64">
        <v>151213.17199999999</v>
      </c>
      <c r="U142" s="3">
        <f t="shared" si="8"/>
        <v>3718.9663551401868</v>
      </c>
      <c r="V142" s="48">
        <v>2772</v>
      </c>
      <c r="W142" s="48">
        <v>312476.98599999998</v>
      </c>
      <c r="X142" s="3">
        <f t="shared" si="9"/>
        <v>112726.18542568541</v>
      </c>
      <c r="Y142" s="196">
        <v>0</v>
      </c>
      <c r="Z142" s="196">
        <v>459.6</v>
      </c>
      <c r="AA142" s="197">
        <v>0</v>
      </c>
      <c r="AB142" s="197">
        <v>452</v>
      </c>
    </row>
    <row r="143" spans="14:28" x14ac:dyDescent="0.2">
      <c r="N143" s="3">
        <v>2006</v>
      </c>
      <c r="O143" s="3">
        <v>9</v>
      </c>
      <c r="P143" s="3" t="str">
        <f t="shared" si="7"/>
        <v>20069</v>
      </c>
      <c r="Q143" s="64">
        <v>40680</v>
      </c>
      <c r="R143" s="64"/>
      <c r="S143" s="64">
        <v>137835.76999999999</v>
      </c>
      <c r="U143" s="3">
        <f t="shared" si="8"/>
        <v>3388.2932645034412</v>
      </c>
      <c r="V143" s="48">
        <v>2796</v>
      </c>
      <c r="W143" s="48">
        <v>296172.43400000001</v>
      </c>
      <c r="X143" s="3">
        <f t="shared" si="9"/>
        <v>105927.19384835479</v>
      </c>
      <c r="Y143" s="196">
        <v>7.55</v>
      </c>
      <c r="Z143" s="196">
        <v>273.10000000000002</v>
      </c>
      <c r="AA143" s="197">
        <v>40</v>
      </c>
      <c r="AB143" s="197">
        <v>102</v>
      </c>
    </row>
    <row r="144" spans="14:28" x14ac:dyDescent="0.2">
      <c r="N144" s="3">
        <v>2006</v>
      </c>
      <c r="O144" s="3">
        <v>10</v>
      </c>
      <c r="P144" s="3" t="str">
        <f t="shared" si="7"/>
        <v>200610</v>
      </c>
      <c r="Q144" s="64">
        <v>40720</v>
      </c>
      <c r="R144" s="64"/>
      <c r="S144" s="64">
        <v>112197.96799999999</v>
      </c>
      <c r="U144" s="3">
        <f t="shared" si="8"/>
        <v>2755.352848722986</v>
      </c>
      <c r="V144" s="48">
        <v>2784</v>
      </c>
      <c r="W144" s="48">
        <v>250120.31299999999</v>
      </c>
      <c r="X144" s="3">
        <f t="shared" si="9"/>
        <v>89842.066451149425</v>
      </c>
      <c r="Y144" s="196">
        <v>136.6</v>
      </c>
      <c r="Z144" s="196">
        <v>62.9</v>
      </c>
      <c r="AA144" s="197">
        <v>311</v>
      </c>
      <c r="AB144" s="197">
        <v>30</v>
      </c>
    </row>
    <row r="145" spans="14:28" x14ac:dyDescent="0.2">
      <c r="N145" s="3">
        <v>2006</v>
      </c>
      <c r="O145" s="3">
        <v>11</v>
      </c>
      <c r="P145" s="3" t="str">
        <f t="shared" si="7"/>
        <v>200611</v>
      </c>
      <c r="Q145" s="64">
        <v>40735</v>
      </c>
      <c r="R145" s="64"/>
      <c r="S145" s="64">
        <v>106836.326</v>
      </c>
      <c r="U145" s="3">
        <f t="shared" si="8"/>
        <v>2622.7157481281456</v>
      </c>
      <c r="V145" s="48">
        <v>2782</v>
      </c>
      <c r="W145" s="48">
        <v>232977.08</v>
      </c>
      <c r="X145" s="3">
        <f t="shared" si="9"/>
        <v>83744.457225017963</v>
      </c>
      <c r="Y145" s="196">
        <v>438.35</v>
      </c>
      <c r="Z145" s="196">
        <v>3.6</v>
      </c>
      <c r="AA145" s="197">
        <v>471</v>
      </c>
      <c r="AB145" s="197">
        <v>2</v>
      </c>
    </row>
    <row r="146" spans="14:28" x14ac:dyDescent="0.2">
      <c r="N146" s="3">
        <v>2006</v>
      </c>
      <c r="O146" s="3">
        <v>12</v>
      </c>
      <c r="P146" s="3" t="str">
        <f t="shared" si="7"/>
        <v>200612</v>
      </c>
      <c r="Q146" s="64">
        <v>40798</v>
      </c>
      <c r="R146" s="64"/>
      <c r="S146" s="64">
        <v>113884.844</v>
      </c>
      <c r="U146" s="3">
        <f t="shared" si="8"/>
        <v>2791.4320309819109</v>
      </c>
      <c r="V146" s="48">
        <v>2720</v>
      </c>
      <c r="W146" s="48">
        <v>226042.959</v>
      </c>
      <c r="X146" s="3">
        <f t="shared" si="9"/>
        <v>83104.029044117648</v>
      </c>
      <c r="Y146" s="196">
        <v>583.79999999999995</v>
      </c>
      <c r="Z146" s="196">
        <v>1.9</v>
      </c>
      <c r="AA146" s="197">
        <v>670</v>
      </c>
      <c r="AB146" s="197">
        <v>0</v>
      </c>
    </row>
    <row r="147" spans="14:28" x14ac:dyDescent="0.2">
      <c r="N147" s="3">
        <v>2007</v>
      </c>
      <c r="O147" s="3">
        <v>1</v>
      </c>
      <c r="P147" s="3" t="str">
        <f t="shared" si="7"/>
        <v>20071</v>
      </c>
      <c r="Q147" s="62">
        <v>41038</v>
      </c>
      <c r="R147" s="62"/>
      <c r="S147" s="62">
        <v>120647.31</v>
      </c>
      <c r="U147" s="3">
        <f t="shared" si="8"/>
        <v>2939.8925386227397</v>
      </c>
      <c r="V147" s="63">
        <v>2803</v>
      </c>
      <c r="W147" s="63">
        <v>269163.64500000002</v>
      </c>
      <c r="X147" s="3">
        <f t="shared" si="9"/>
        <v>96026.987156617921</v>
      </c>
      <c r="Y147" s="196">
        <v>690.45</v>
      </c>
      <c r="Z147" s="196">
        <v>0</v>
      </c>
      <c r="AA147" s="197">
        <v>805</v>
      </c>
      <c r="AB147" s="197">
        <v>0</v>
      </c>
    </row>
    <row r="148" spans="14:28" x14ac:dyDescent="0.2">
      <c r="N148" s="3">
        <v>2007</v>
      </c>
      <c r="O148" s="3">
        <v>2</v>
      </c>
      <c r="P148" s="3" t="str">
        <f t="shared" si="7"/>
        <v>20072</v>
      </c>
      <c r="Q148" s="64">
        <v>41042</v>
      </c>
      <c r="R148" s="64"/>
      <c r="S148" s="64">
        <v>123227.44</v>
      </c>
      <c r="U148" s="3">
        <f t="shared" si="8"/>
        <v>3002.4716144437407</v>
      </c>
      <c r="V148" s="48">
        <v>2805</v>
      </c>
      <c r="W148" s="48">
        <v>243639.584</v>
      </c>
      <c r="X148" s="3">
        <f t="shared" si="9"/>
        <v>86859.031729055263</v>
      </c>
      <c r="Y148" s="196">
        <v>1015</v>
      </c>
      <c r="Z148" s="196">
        <v>0</v>
      </c>
      <c r="AA148" s="197">
        <v>971</v>
      </c>
      <c r="AB148" s="197">
        <v>0</v>
      </c>
    </row>
    <row r="149" spans="14:28" x14ac:dyDescent="0.2">
      <c r="N149" s="3">
        <v>2007</v>
      </c>
      <c r="O149" s="3">
        <v>3</v>
      </c>
      <c r="P149" s="3" t="str">
        <f t="shared" si="7"/>
        <v>20073</v>
      </c>
      <c r="Q149" s="64">
        <v>41157</v>
      </c>
      <c r="R149" s="64"/>
      <c r="S149" s="64">
        <v>115158.974</v>
      </c>
      <c r="U149" s="3">
        <f t="shared" si="8"/>
        <v>2798.0410136793257</v>
      </c>
      <c r="V149" s="48">
        <v>2836</v>
      </c>
      <c r="W149" s="48">
        <v>239971.70800000001</v>
      </c>
      <c r="X149" s="3">
        <f t="shared" si="9"/>
        <v>84616.258110014111</v>
      </c>
      <c r="Y149" s="196">
        <v>657</v>
      </c>
      <c r="Z149" s="196">
        <v>10.6</v>
      </c>
      <c r="AA149" s="197">
        <v>346</v>
      </c>
      <c r="AB149" s="197">
        <v>51</v>
      </c>
    </row>
    <row r="150" spans="14:28" x14ac:dyDescent="0.2">
      <c r="N150" s="3">
        <v>2007</v>
      </c>
      <c r="O150" s="3">
        <v>4</v>
      </c>
      <c r="P150" s="3" t="str">
        <f t="shared" si="7"/>
        <v>20074</v>
      </c>
      <c r="Q150" s="64">
        <v>41121</v>
      </c>
      <c r="R150" s="64"/>
      <c r="S150" s="64">
        <v>113022.303</v>
      </c>
      <c r="U150" s="3">
        <f t="shared" si="8"/>
        <v>2748.530021157073</v>
      </c>
      <c r="V150" s="48">
        <v>2808</v>
      </c>
      <c r="W150" s="48">
        <v>246165.32</v>
      </c>
      <c r="X150" s="3">
        <f t="shared" si="9"/>
        <v>87665.71225071224</v>
      </c>
      <c r="Y150" s="196">
        <v>311.8</v>
      </c>
      <c r="Z150" s="196">
        <v>60.1</v>
      </c>
      <c r="AA150" s="197">
        <v>329</v>
      </c>
      <c r="AB150" s="197">
        <v>51</v>
      </c>
    </row>
    <row r="151" spans="14:28" x14ac:dyDescent="0.2">
      <c r="N151" s="3">
        <v>2007</v>
      </c>
      <c r="O151" s="3">
        <v>5</v>
      </c>
      <c r="P151" s="3" t="str">
        <f t="shared" si="7"/>
        <v>20075</v>
      </c>
      <c r="Q151" s="64">
        <v>41234</v>
      </c>
      <c r="R151" s="64"/>
      <c r="S151" s="64">
        <v>114395.959</v>
      </c>
      <c r="U151" s="3">
        <f t="shared" si="8"/>
        <v>2774.3114662657031</v>
      </c>
      <c r="V151" s="48">
        <v>2842</v>
      </c>
      <c r="W151" s="48">
        <v>256419.04399999999</v>
      </c>
      <c r="X151" s="3">
        <f t="shared" si="9"/>
        <v>90224.857142857145</v>
      </c>
      <c r="Y151" s="196">
        <v>119.4</v>
      </c>
      <c r="Z151" s="196">
        <v>113.95</v>
      </c>
      <c r="AA151" s="197">
        <v>27</v>
      </c>
      <c r="AB151" s="197">
        <v>202</v>
      </c>
    </row>
    <row r="152" spans="14:28" x14ac:dyDescent="0.2">
      <c r="N152" s="3">
        <v>2007</v>
      </c>
      <c r="O152" s="3">
        <v>6</v>
      </c>
      <c r="P152" s="3" t="str">
        <f t="shared" si="7"/>
        <v>20076</v>
      </c>
      <c r="Q152" s="64">
        <v>41340</v>
      </c>
      <c r="R152" s="64"/>
      <c r="S152" s="64">
        <v>137948.36300000001</v>
      </c>
      <c r="U152" s="3">
        <f t="shared" si="8"/>
        <v>3336.9221819061445</v>
      </c>
      <c r="V152" s="48">
        <v>2853</v>
      </c>
      <c r="W152" s="48">
        <v>293730.951</v>
      </c>
      <c r="X152" s="3">
        <f t="shared" si="9"/>
        <v>102955.11777076761</v>
      </c>
      <c r="Y152" s="196">
        <v>13.4</v>
      </c>
      <c r="Z152" s="196">
        <v>304.2</v>
      </c>
      <c r="AA152" s="197">
        <v>0</v>
      </c>
      <c r="AB152" s="197">
        <v>382</v>
      </c>
    </row>
    <row r="153" spans="14:28" x14ac:dyDescent="0.2">
      <c r="N153" s="3">
        <v>2007</v>
      </c>
      <c r="O153" s="3">
        <v>7</v>
      </c>
      <c r="P153" s="3" t="str">
        <f t="shared" si="7"/>
        <v>20077</v>
      </c>
      <c r="Q153" s="64">
        <v>41378</v>
      </c>
      <c r="R153" s="64"/>
      <c r="S153" s="64">
        <v>147063.014</v>
      </c>
      <c r="U153" s="3">
        <f t="shared" si="8"/>
        <v>3554.1353859538885</v>
      </c>
      <c r="V153" s="48">
        <v>2845</v>
      </c>
      <c r="W153" s="48">
        <v>305256.53700000001</v>
      </c>
      <c r="X153" s="3">
        <f t="shared" si="9"/>
        <v>107295.79507908612</v>
      </c>
      <c r="Y153" s="196">
        <v>0</v>
      </c>
      <c r="Z153" s="196">
        <v>400.2</v>
      </c>
      <c r="AA153" s="197">
        <v>0</v>
      </c>
      <c r="AB153" s="197">
        <v>397</v>
      </c>
    </row>
    <row r="154" spans="14:28" x14ac:dyDescent="0.2">
      <c r="N154" s="3">
        <v>2007</v>
      </c>
      <c r="O154" s="3">
        <v>8</v>
      </c>
      <c r="P154" s="3" t="str">
        <f t="shared" si="7"/>
        <v>20078</v>
      </c>
      <c r="Q154" s="64">
        <v>41463</v>
      </c>
      <c r="R154" s="64"/>
      <c r="S154" s="64">
        <v>157236.31299999999</v>
      </c>
      <c r="U154" s="3">
        <f t="shared" si="8"/>
        <v>3792.207823842944</v>
      </c>
      <c r="V154" s="48">
        <v>2854</v>
      </c>
      <c r="W154" s="48">
        <v>318003.08799999999</v>
      </c>
      <c r="X154" s="3">
        <f t="shared" si="9"/>
        <v>111423.64681149262</v>
      </c>
      <c r="Y154" s="196">
        <v>0</v>
      </c>
      <c r="Z154" s="196">
        <v>512</v>
      </c>
      <c r="AA154" s="197">
        <v>0</v>
      </c>
      <c r="AB154" s="197">
        <v>629</v>
      </c>
    </row>
    <row r="155" spans="14:28" x14ac:dyDescent="0.2">
      <c r="N155" s="3">
        <v>2007</v>
      </c>
      <c r="O155" s="3">
        <v>9</v>
      </c>
      <c r="P155" s="3" t="str">
        <f t="shared" si="7"/>
        <v>20079</v>
      </c>
      <c r="Q155" s="64">
        <v>41495</v>
      </c>
      <c r="R155" s="64"/>
      <c r="S155" s="64">
        <v>161794.448</v>
      </c>
      <c r="U155" s="3">
        <f t="shared" si="8"/>
        <v>3899.1311724304132</v>
      </c>
      <c r="V155" s="48">
        <v>2849</v>
      </c>
      <c r="W155" s="48">
        <v>330330.46799999999</v>
      </c>
      <c r="X155" s="3">
        <f t="shared" si="9"/>
        <v>115946.1102141102</v>
      </c>
      <c r="Y155" s="196">
        <v>1.5</v>
      </c>
      <c r="Z155" s="196">
        <v>508.55</v>
      </c>
      <c r="AA155" s="197">
        <v>3</v>
      </c>
      <c r="AB155" s="197">
        <v>350</v>
      </c>
    </row>
    <row r="156" spans="14:28" x14ac:dyDescent="0.2">
      <c r="N156" s="3">
        <v>2007</v>
      </c>
      <c r="O156" s="3">
        <v>10</v>
      </c>
      <c r="P156" s="3" t="str">
        <f t="shared" si="7"/>
        <v>200710</v>
      </c>
      <c r="Q156" s="64">
        <v>41490</v>
      </c>
      <c r="R156" s="64"/>
      <c r="S156" s="64">
        <v>132494.24400000001</v>
      </c>
      <c r="U156" s="3">
        <f t="shared" si="8"/>
        <v>3193.4018799710775</v>
      </c>
      <c r="V156" s="48">
        <v>2833</v>
      </c>
      <c r="W156" s="48">
        <v>277395.41399999999</v>
      </c>
      <c r="X156" s="3">
        <f t="shared" si="9"/>
        <v>97915.783268619838</v>
      </c>
      <c r="Y156" s="196">
        <v>26</v>
      </c>
      <c r="Z156" s="196">
        <v>262.8</v>
      </c>
      <c r="AA156" s="197">
        <v>114</v>
      </c>
      <c r="AB156" s="197">
        <v>149</v>
      </c>
    </row>
    <row r="157" spans="14:28" x14ac:dyDescent="0.2">
      <c r="N157" s="3">
        <v>2007</v>
      </c>
      <c r="O157" s="3">
        <v>11</v>
      </c>
      <c r="P157" s="3" t="str">
        <f t="shared" si="7"/>
        <v>200711</v>
      </c>
      <c r="Q157" s="64">
        <v>41490</v>
      </c>
      <c r="R157" s="64"/>
      <c r="S157" s="64">
        <v>111847.50900000001</v>
      </c>
      <c r="U157" s="3">
        <f t="shared" si="8"/>
        <v>2695.7702819956621</v>
      </c>
      <c r="V157" s="48">
        <v>2844</v>
      </c>
      <c r="W157" s="48">
        <v>241538.01</v>
      </c>
      <c r="X157" s="3">
        <f t="shared" si="9"/>
        <v>84928.976793248949</v>
      </c>
      <c r="Y157" s="196">
        <v>293.5</v>
      </c>
      <c r="Z157" s="196">
        <v>36.4</v>
      </c>
      <c r="AA157" s="197">
        <v>484</v>
      </c>
      <c r="AB157" s="197">
        <v>2</v>
      </c>
    </row>
    <row r="158" spans="14:28" x14ac:dyDescent="0.2">
      <c r="N158" s="3">
        <v>2007</v>
      </c>
      <c r="O158" s="3">
        <v>12</v>
      </c>
      <c r="P158" s="3" t="str">
        <f t="shared" si="7"/>
        <v>200712</v>
      </c>
      <c r="Q158" s="64">
        <v>41490</v>
      </c>
      <c r="R158" s="64"/>
      <c r="S158" s="64">
        <v>115823.296</v>
      </c>
      <c r="U158" s="3">
        <f t="shared" si="8"/>
        <v>2791.5954687876597</v>
      </c>
      <c r="V158" s="48">
        <v>2774</v>
      </c>
      <c r="W158" s="48">
        <v>246364.08199999999</v>
      </c>
      <c r="X158" s="3">
        <f t="shared" si="9"/>
        <v>88811.853640951696</v>
      </c>
      <c r="Y158" s="196">
        <v>620.75</v>
      </c>
      <c r="Z158" s="196">
        <v>1.45</v>
      </c>
      <c r="AA158" s="197">
        <v>712</v>
      </c>
      <c r="AB158" s="197">
        <v>0</v>
      </c>
    </row>
    <row r="159" spans="14:28" x14ac:dyDescent="0.2">
      <c r="N159" s="3">
        <f>N147+1</f>
        <v>2008</v>
      </c>
      <c r="O159" s="3">
        <f>O147</f>
        <v>1</v>
      </c>
      <c r="P159" s="3" t="str">
        <f t="shared" si="7"/>
        <v>20081</v>
      </c>
      <c r="Q159" s="62">
        <v>41490</v>
      </c>
      <c r="R159" s="62"/>
      <c r="S159" s="62">
        <v>129662.83500000001</v>
      </c>
      <c r="U159" s="3">
        <f t="shared" si="8"/>
        <v>3125.1587129428781</v>
      </c>
      <c r="V159" s="63">
        <v>2833</v>
      </c>
      <c r="W159" s="63">
        <v>264883.31800000003</v>
      </c>
      <c r="X159" s="3">
        <f t="shared" si="9"/>
        <v>93499.229791740217</v>
      </c>
      <c r="Y159" s="196">
        <v>840</v>
      </c>
      <c r="Z159" s="196">
        <v>0</v>
      </c>
      <c r="AA159" s="197">
        <v>935</v>
      </c>
      <c r="AB159" s="197">
        <v>2</v>
      </c>
    </row>
    <row r="160" spans="14:28" x14ac:dyDescent="0.2">
      <c r="N160" s="3">
        <f t="shared" ref="N160:N223" si="10">N148+1</f>
        <v>2008</v>
      </c>
      <c r="O160" s="3">
        <f t="shared" ref="O160:O223" si="11">O148</f>
        <v>2</v>
      </c>
      <c r="P160" s="3" t="str">
        <f t="shared" si="7"/>
        <v>20082</v>
      </c>
      <c r="Q160" s="64">
        <v>41490</v>
      </c>
      <c r="R160" s="64"/>
      <c r="S160" s="64">
        <v>121547.095</v>
      </c>
      <c r="U160" s="3">
        <f t="shared" si="8"/>
        <v>2929.5515786936612</v>
      </c>
      <c r="V160" s="48">
        <v>2847</v>
      </c>
      <c r="W160" s="48">
        <v>246680.53599999999</v>
      </c>
      <c r="X160" s="3">
        <f t="shared" si="9"/>
        <v>86645.780119423944</v>
      </c>
      <c r="Y160" s="196">
        <v>841</v>
      </c>
      <c r="Z160" s="196">
        <v>0</v>
      </c>
      <c r="AA160" s="197">
        <v>787</v>
      </c>
      <c r="AB160" s="197">
        <v>0</v>
      </c>
    </row>
    <row r="161" spans="14:28" x14ac:dyDescent="0.2">
      <c r="N161" s="3">
        <f t="shared" si="10"/>
        <v>2008</v>
      </c>
      <c r="O161" s="3">
        <f t="shared" si="11"/>
        <v>3</v>
      </c>
      <c r="P161" s="3" t="str">
        <f t="shared" si="7"/>
        <v>20083</v>
      </c>
      <c r="Q161" s="64">
        <v>41500</v>
      </c>
      <c r="R161" s="64"/>
      <c r="S161" s="64">
        <v>118084.473</v>
      </c>
      <c r="U161" s="3">
        <f t="shared" si="8"/>
        <v>2845.4089879518069</v>
      </c>
      <c r="V161" s="48">
        <v>2845</v>
      </c>
      <c r="W161" s="48">
        <v>244273.283</v>
      </c>
      <c r="X161" s="3">
        <f t="shared" si="9"/>
        <v>85860.556414762745</v>
      </c>
      <c r="Y161" s="196">
        <v>739</v>
      </c>
      <c r="Z161" s="196">
        <v>0</v>
      </c>
      <c r="AA161" s="197">
        <v>569</v>
      </c>
      <c r="AB161" s="197">
        <v>0</v>
      </c>
    </row>
    <row r="162" spans="14:28" x14ac:dyDescent="0.2">
      <c r="N162" s="3">
        <f t="shared" si="10"/>
        <v>2008</v>
      </c>
      <c r="O162" s="3">
        <f t="shared" si="11"/>
        <v>4</v>
      </c>
      <c r="P162" s="3" t="str">
        <f t="shared" si="7"/>
        <v>20084</v>
      </c>
      <c r="Q162" s="64">
        <v>41520</v>
      </c>
      <c r="R162" s="64"/>
      <c r="S162" s="64">
        <v>110386.613</v>
      </c>
      <c r="U162" s="3">
        <f t="shared" si="8"/>
        <v>2658.6371146435449</v>
      </c>
      <c r="V162" s="48">
        <v>2830</v>
      </c>
      <c r="W162" s="48">
        <v>238412.533</v>
      </c>
      <c r="X162" s="3">
        <f t="shared" si="9"/>
        <v>84244.711307420483</v>
      </c>
      <c r="Y162" s="196">
        <v>377</v>
      </c>
      <c r="Z162" s="196">
        <v>9</v>
      </c>
      <c r="AA162" s="197">
        <v>240</v>
      </c>
      <c r="AB162" s="197">
        <v>30</v>
      </c>
    </row>
    <row r="163" spans="14:28" x14ac:dyDescent="0.2">
      <c r="N163" s="3">
        <f t="shared" si="10"/>
        <v>2008</v>
      </c>
      <c r="O163" s="3">
        <f t="shared" si="11"/>
        <v>5</v>
      </c>
      <c r="P163" s="3" t="str">
        <f t="shared" si="7"/>
        <v>20085</v>
      </c>
      <c r="Q163" s="64">
        <v>41935</v>
      </c>
      <c r="R163" s="64"/>
      <c r="S163" s="64">
        <v>107115.408</v>
      </c>
      <c r="U163" s="198">
        <f t="shared" si="8"/>
        <v>2554.3199713842851</v>
      </c>
      <c r="V163" s="48">
        <v>2869</v>
      </c>
      <c r="W163" s="48">
        <v>236364.74299999999</v>
      </c>
      <c r="X163" s="3">
        <f t="shared" si="9"/>
        <v>82385.759149529447</v>
      </c>
      <c r="Y163" s="199">
        <v>142.55000000000001</v>
      </c>
      <c r="Z163" s="199">
        <v>39.450000000000003</v>
      </c>
      <c r="AA163" s="197">
        <v>83</v>
      </c>
      <c r="AB163" s="197">
        <v>56</v>
      </c>
    </row>
    <row r="164" spans="14:28" x14ac:dyDescent="0.2">
      <c r="N164" s="3">
        <f t="shared" si="10"/>
        <v>2008</v>
      </c>
      <c r="O164" s="3">
        <f t="shared" si="11"/>
        <v>6</v>
      </c>
      <c r="P164" s="3" t="str">
        <f t="shared" si="7"/>
        <v>20086</v>
      </c>
      <c r="Q164" s="64">
        <v>41825</v>
      </c>
      <c r="R164" s="64"/>
      <c r="S164" s="64">
        <v>131657.90400000001</v>
      </c>
      <c r="U164" s="198">
        <f t="shared" si="8"/>
        <v>3147.8279497907952</v>
      </c>
      <c r="V164" s="48">
        <v>2844</v>
      </c>
      <c r="W164" s="48">
        <v>284163.467</v>
      </c>
      <c r="X164" s="3">
        <f t="shared" si="9"/>
        <v>99916.83087201124</v>
      </c>
      <c r="Y164" s="199">
        <v>26.1</v>
      </c>
      <c r="Z164" s="199">
        <v>269.75</v>
      </c>
      <c r="AA164" s="197">
        <v>0</v>
      </c>
      <c r="AB164" s="197">
        <v>383</v>
      </c>
    </row>
    <row r="165" spans="14:28" x14ac:dyDescent="0.2">
      <c r="N165" s="3">
        <f t="shared" si="10"/>
        <v>2008</v>
      </c>
      <c r="O165" s="3">
        <f t="shared" si="11"/>
        <v>7</v>
      </c>
      <c r="P165" s="3" t="str">
        <f t="shared" si="7"/>
        <v>20087</v>
      </c>
      <c r="Q165" s="64">
        <v>42046</v>
      </c>
      <c r="R165" s="64"/>
      <c r="S165" s="64">
        <v>148983.33600000001</v>
      </c>
      <c r="U165" s="198">
        <f t="shared" si="8"/>
        <v>3543.3414831375167</v>
      </c>
      <c r="V165" s="48">
        <v>2884</v>
      </c>
      <c r="W165" s="48">
        <v>306249.61900000001</v>
      </c>
      <c r="X165" s="3">
        <f t="shared" si="9"/>
        <v>106189.18828016643</v>
      </c>
      <c r="Y165" s="199">
        <v>0</v>
      </c>
      <c r="Z165" s="199">
        <v>390</v>
      </c>
      <c r="AA165" s="197">
        <v>0</v>
      </c>
      <c r="AB165" s="197">
        <v>427</v>
      </c>
    </row>
    <row r="166" spans="14:28" x14ac:dyDescent="0.2">
      <c r="N166" s="3">
        <f t="shared" si="10"/>
        <v>2008</v>
      </c>
      <c r="O166" s="3">
        <f t="shared" si="11"/>
        <v>8</v>
      </c>
      <c r="P166" s="3" t="str">
        <f t="shared" si="7"/>
        <v>20088</v>
      </c>
      <c r="Q166" s="64">
        <v>42086</v>
      </c>
      <c r="R166" s="64"/>
      <c r="S166" s="64">
        <v>152197.24</v>
      </c>
      <c r="U166" s="198">
        <f t="shared" si="8"/>
        <v>3616.338925058214</v>
      </c>
      <c r="V166" s="48">
        <v>2885</v>
      </c>
      <c r="W166" s="48">
        <v>305608.109</v>
      </c>
      <c r="X166" s="3">
        <f t="shared" si="9"/>
        <v>105930.02045060659</v>
      </c>
      <c r="Y166" s="199">
        <v>0</v>
      </c>
      <c r="Z166" s="199">
        <v>409</v>
      </c>
      <c r="AA166" s="197">
        <v>0</v>
      </c>
      <c r="AB166" s="197">
        <v>390</v>
      </c>
    </row>
    <row r="167" spans="14:28" x14ac:dyDescent="0.2">
      <c r="N167" s="3">
        <f t="shared" si="10"/>
        <v>2008</v>
      </c>
      <c r="O167" s="3">
        <f t="shared" si="11"/>
        <v>9</v>
      </c>
      <c r="P167" s="3" t="str">
        <f t="shared" si="7"/>
        <v>20089</v>
      </c>
      <c r="Q167" s="64">
        <v>42086</v>
      </c>
      <c r="R167" s="64"/>
      <c r="S167" s="64">
        <v>144125.83900000001</v>
      </c>
      <c r="U167" s="198">
        <f t="shared" si="8"/>
        <v>3424.5554103502354</v>
      </c>
      <c r="V167" s="48">
        <v>2885</v>
      </c>
      <c r="W167" s="48">
        <v>295939.70199999999</v>
      </c>
      <c r="X167" s="3">
        <f t="shared" si="9"/>
        <v>102578.75285961872</v>
      </c>
      <c r="Y167" s="199">
        <v>0</v>
      </c>
      <c r="Z167" s="199">
        <v>357.35</v>
      </c>
      <c r="AA167" s="197">
        <v>0</v>
      </c>
      <c r="AB167" s="197">
        <v>256</v>
      </c>
    </row>
    <row r="168" spans="14:28" x14ac:dyDescent="0.2">
      <c r="N168" s="3">
        <f t="shared" si="10"/>
        <v>2008</v>
      </c>
      <c r="O168" s="3">
        <f t="shared" si="11"/>
        <v>10</v>
      </c>
      <c r="P168" s="3" t="str">
        <f t="shared" si="7"/>
        <v>200810</v>
      </c>
      <c r="Q168" s="64">
        <v>42060</v>
      </c>
      <c r="R168" s="64"/>
      <c r="S168" s="64">
        <v>119883.746</v>
      </c>
      <c r="U168" s="200">
        <f t="shared" si="8"/>
        <v>2850.3030432715168</v>
      </c>
      <c r="V168" s="48">
        <v>2845</v>
      </c>
      <c r="W168" s="48">
        <v>258436.64300000001</v>
      </c>
      <c r="X168" s="91">
        <f t="shared" si="9"/>
        <v>90838.89033391916</v>
      </c>
      <c r="Y168" s="199">
        <v>53</v>
      </c>
      <c r="Z168" s="199">
        <v>139</v>
      </c>
      <c r="AA168" s="197">
        <v>212</v>
      </c>
      <c r="AB168" s="197">
        <v>57</v>
      </c>
    </row>
    <row r="169" spans="14:28" x14ac:dyDescent="0.2">
      <c r="N169" s="3">
        <f t="shared" si="10"/>
        <v>2008</v>
      </c>
      <c r="O169" s="3">
        <f t="shared" si="11"/>
        <v>11</v>
      </c>
      <c r="P169" s="3" t="str">
        <f t="shared" si="7"/>
        <v>200811</v>
      </c>
      <c r="Q169" s="97">
        <v>39058</v>
      </c>
      <c r="R169" s="97"/>
      <c r="S169" s="91">
        <v>108259.47500000001</v>
      </c>
      <c r="U169" s="201">
        <f t="shared" si="8"/>
        <v>2771.7618669670746</v>
      </c>
      <c r="V169" s="100">
        <v>2560</v>
      </c>
      <c r="W169" s="91">
        <v>235778.636</v>
      </c>
      <c r="X169" s="91">
        <f t="shared" si="9"/>
        <v>92101.029687500006</v>
      </c>
      <c r="Y169" s="202">
        <v>336</v>
      </c>
      <c r="Z169" s="202">
        <v>21</v>
      </c>
      <c r="AA169" s="197">
        <v>578</v>
      </c>
      <c r="AB169" s="197">
        <v>0</v>
      </c>
    </row>
    <row r="170" spans="14:28" x14ac:dyDescent="0.2">
      <c r="N170" s="3">
        <f t="shared" si="10"/>
        <v>2008</v>
      </c>
      <c r="O170" s="3">
        <f t="shared" si="11"/>
        <v>12</v>
      </c>
      <c r="P170" s="3" t="str">
        <f t="shared" si="7"/>
        <v>200812</v>
      </c>
      <c r="Q170" s="97">
        <v>38959</v>
      </c>
      <c r="R170" s="97"/>
      <c r="S170" s="91">
        <v>126444.86199999999</v>
      </c>
      <c r="U170" s="201">
        <f t="shared" si="8"/>
        <v>3245.587977104135</v>
      </c>
      <c r="V170" s="100">
        <v>2567.0000000000005</v>
      </c>
      <c r="W170" s="91">
        <v>248226.22099999999</v>
      </c>
      <c r="X170" s="91">
        <f t="shared" si="9"/>
        <v>96698.956369302658</v>
      </c>
      <c r="Y170" s="203">
        <v>808.95</v>
      </c>
      <c r="Z170" s="203">
        <v>0.1</v>
      </c>
      <c r="AA170" s="197">
        <v>849</v>
      </c>
      <c r="AB170" s="197">
        <v>1</v>
      </c>
    </row>
    <row r="171" spans="14:28" x14ac:dyDescent="0.2">
      <c r="N171" s="3">
        <f t="shared" si="10"/>
        <v>2009</v>
      </c>
      <c r="O171" s="3">
        <f t="shared" si="11"/>
        <v>1</v>
      </c>
      <c r="P171" s="3" t="str">
        <f t="shared" si="7"/>
        <v>20091</v>
      </c>
      <c r="Q171" s="97">
        <v>38753</v>
      </c>
      <c r="R171" s="97"/>
      <c r="S171" s="91">
        <v>128132.62699999999</v>
      </c>
      <c r="U171" s="201">
        <f t="shared" si="8"/>
        <v>3306.392459938585</v>
      </c>
      <c r="V171" s="100">
        <v>2410</v>
      </c>
      <c r="W171" s="91">
        <v>247431.18599999999</v>
      </c>
      <c r="X171" s="91">
        <f t="shared" si="9"/>
        <v>102668.5419087137</v>
      </c>
      <c r="Y171" s="203">
        <v>966.95</v>
      </c>
      <c r="Z171" s="203">
        <v>0.9</v>
      </c>
      <c r="AA171" s="197">
        <v>1080</v>
      </c>
      <c r="AB171" s="197">
        <v>0</v>
      </c>
    </row>
    <row r="172" spans="14:28" x14ac:dyDescent="0.2">
      <c r="N172" s="3">
        <f t="shared" si="10"/>
        <v>2009</v>
      </c>
      <c r="O172" s="3">
        <f t="shared" si="11"/>
        <v>2</v>
      </c>
      <c r="P172" s="3" t="str">
        <f t="shared" si="7"/>
        <v>20092</v>
      </c>
      <c r="Q172" s="97">
        <v>38753</v>
      </c>
      <c r="R172" s="97"/>
      <c r="S172" s="91">
        <v>113571.04700000001</v>
      </c>
      <c r="U172" s="201">
        <f t="shared" si="8"/>
        <v>2930.6388408639332</v>
      </c>
      <c r="V172" s="100">
        <v>2410</v>
      </c>
      <c r="W172" s="91">
        <v>246516.30799999999</v>
      </c>
      <c r="X172" s="91">
        <f t="shared" si="9"/>
        <v>102288.92448132779</v>
      </c>
      <c r="Y172" s="202">
        <v>883</v>
      </c>
      <c r="Z172" s="202">
        <v>0</v>
      </c>
      <c r="AA172" s="197">
        <v>687</v>
      </c>
      <c r="AB172" s="197">
        <v>0</v>
      </c>
    </row>
    <row r="173" spans="14:28" x14ac:dyDescent="0.2">
      <c r="N173" s="3">
        <f t="shared" si="10"/>
        <v>2009</v>
      </c>
      <c r="O173" s="3">
        <f t="shared" si="11"/>
        <v>3</v>
      </c>
      <c r="P173" s="3" t="str">
        <f t="shared" si="7"/>
        <v>20093</v>
      </c>
      <c r="Q173" s="97">
        <v>38753</v>
      </c>
      <c r="R173" s="97"/>
      <c r="S173" s="91">
        <v>106859.07799999999</v>
      </c>
      <c r="U173" s="201">
        <f t="shared" si="8"/>
        <v>2757.4401465692981</v>
      </c>
      <c r="V173" s="100">
        <v>2410</v>
      </c>
      <c r="W173" s="91">
        <v>209227.96799999999</v>
      </c>
      <c r="X173" s="91">
        <f t="shared" si="9"/>
        <v>86816.584232365145</v>
      </c>
      <c r="Y173" s="157">
        <v>585.54999999999995</v>
      </c>
      <c r="Z173" s="204">
        <v>0.7</v>
      </c>
      <c r="AA173" s="97">
        <v>449</v>
      </c>
      <c r="AB173" s="97">
        <v>1</v>
      </c>
    </row>
    <row r="174" spans="14:28" x14ac:dyDescent="0.2">
      <c r="N174" s="3">
        <f t="shared" si="10"/>
        <v>2009</v>
      </c>
      <c r="O174" s="3">
        <f t="shared" si="11"/>
        <v>4</v>
      </c>
      <c r="P174" s="3" t="str">
        <f t="shared" si="7"/>
        <v>20094</v>
      </c>
      <c r="Q174" s="97">
        <v>40657</v>
      </c>
      <c r="R174" s="48">
        <v>43384</v>
      </c>
      <c r="S174" s="91">
        <v>114240.45299999999</v>
      </c>
      <c r="T174" s="103">
        <v>2690.2594043887148</v>
      </c>
      <c r="U174" s="201">
        <f t="shared" si="8"/>
        <v>2809.8593846078165</v>
      </c>
      <c r="V174" s="100">
        <v>2580</v>
      </c>
      <c r="W174" s="91">
        <v>217017.35699999999</v>
      </c>
      <c r="X174" s="91">
        <f t="shared" si="9"/>
        <v>84115.254651162788</v>
      </c>
      <c r="Y174" s="157">
        <v>376</v>
      </c>
      <c r="Z174" s="157">
        <v>3</v>
      </c>
      <c r="AA174" s="97">
        <v>259</v>
      </c>
      <c r="AB174" s="97">
        <v>64</v>
      </c>
    </row>
    <row r="175" spans="14:28" x14ac:dyDescent="0.2">
      <c r="N175" s="3">
        <f t="shared" si="10"/>
        <v>2009</v>
      </c>
      <c r="O175" s="3">
        <f t="shared" si="11"/>
        <v>5</v>
      </c>
      <c r="P175" s="3" t="str">
        <f t="shared" si="7"/>
        <v>20095</v>
      </c>
      <c r="Q175" s="97">
        <v>40753</v>
      </c>
      <c r="R175" s="48">
        <v>43299</v>
      </c>
      <c r="S175" s="91">
        <v>106024.558</v>
      </c>
      <c r="T175" s="103">
        <v>2351.3573985542389</v>
      </c>
      <c r="U175" s="201">
        <f t="shared" si="8"/>
        <v>2601.6381125315929</v>
      </c>
      <c r="V175" s="100">
        <v>2638</v>
      </c>
      <c r="W175" s="91">
        <v>252775.557</v>
      </c>
      <c r="X175" s="91">
        <f t="shared" si="9"/>
        <v>95820.908642911294</v>
      </c>
      <c r="Y175" s="157">
        <v>146.05000000000001</v>
      </c>
      <c r="Z175" s="204">
        <v>78.75</v>
      </c>
      <c r="AA175" s="97">
        <v>48</v>
      </c>
      <c r="AB175" s="97">
        <v>113</v>
      </c>
    </row>
    <row r="176" spans="14:28" x14ac:dyDescent="0.2">
      <c r="N176" s="3">
        <f t="shared" si="10"/>
        <v>2009</v>
      </c>
      <c r="O176" s="3">
        <f t="shared" si="11"/>
        <v>6</v>
      </c>
      <c r="P176" s="3" t="str">
        <f t="shared" si="7"/>
        <v>20096</v>
      </c>
      <c r="Q176" s="97">
        <v>40753</v>
      </c>
      <c r="R176" s="48">
        <v>43338</v>
      </c>
      <c r="S176" s="91">
        <v>128063.11900000001</v>
      </c>
      <c r="T176" s="103">
        <v>3034.3986570677007</v>
      </c>
      <c r="U176" s="201">
        <f t="shared" si="8"/>
        <v>3142.4218830515547</v>
      </c>
      <c r="V176" s="100">
        <v>2638</v>
      </c>
      <c r="W176" s="91">
        <v>307558.13500000001</v>
      </c>
      <c r="X176" s="91">
        <f t="shared" si="9"/>
        <v>116587.61751326763</v>
      </c>
      <c r="Y176" s="157">
        <v>26</v>
      </c>
      <c r="Z176" s="157">
        <v>213</v>
      </c>
      <c r="AA176" s="97">
        <v>7</v>
      </c>
      <c r="AB176" s="97">
        <v>329</v>
      </c>
    </row>
    <row r="177" spans="14:28" x14ac:dyDescent="0.2">
      <c r="N177" s="3">
        <f t="shared" si="10"/>
        <v>2009</v>
      </c>
      <c r="O177" s="3">
        <f t="shared" si="11"/>
        <v>7</v>
      </c>
      <c r="P177" s="3" t="str">
        <f t="shared" si="7"/>
        <v>20097</v>
      </c>
      <c r="Q177" s="97">
        <v>40753</v>
      </c>
      <c r="R177" s="48">
        <v>43368</v>
      </c>
      <c r="S177" s="91">
        <v>134918.481</v>
      </c>
      <c r="T177" s="103">
        <v>3158.7472099243682</v>
      </c>
      <c r="U177" s="201">
        <f t="shared" si="8"/>
        <v>3310.6392412828504</v>
      </c>
      <c r="V177" s="100">
        <v>2638</v>
      </c>
      <c r="W177" s="91">
        <v>284797.88900000002</v>
      </c>
      <c r="X177" s="91">
        <f t="shared" si="9"/>
        <v>107959.77596664141</v>
      </c>
      <c r="Y177" s="157">
        <v>1.1000000000000001</v>
      </c>
      <c r="Z177" s="157">
        <v>331.2</v>
      </c>
      <c r="AA177" s="97">
        <v>0</v>
      </c>
      <c r="AB177" s="97">
        <v>268</v>
      </c>
    </row>
    <row r="178" spans="14:28" x14ac:dyDescent="0.2">
      <c r="N178" s="3">
        <f t="shared" si="10"/>
        <v>2009</v>
      </c>
      <c r="O178" s="3">
        <f t="shared" si="11"/>
        <v>8</v>
      </c>
      <c r="P178" s="3" t="str">
        <f t="shared" si="7"/>
        <v>20098</v>
      </c>
      <c r="Q178" s="97">
        <v>40753</v>
      </c>
      <c r="R178" s="48">
        <v>43376</v>
      </c>
      <c r="S178" s="91">
        <v>134556.34599999999</v>
      </c>
      <c r="T178" s="103">
        <v>3035.3881870158611</v>
      </c>
      <c r="U178" s="201">
        <f t="shared" si="8"/>
        <v>3301.7531470075819</v>
      </c>
      <c r="V178" s="100">
        <v>2638</v>
      </c>
      <c r="W178" s="91">
        <v>287433.348</v>
      </c>
      <c r="X178" s="91">
        <f t="shared" si="9"/>
        <v>108958.81273692191</v>
      </c>
      <c r="Y178" s="157">
        <v>0</v>
      </c>
      <c r="Z178" s="157">
        <v>299</v>
      </c>
      <c r="AA178" s="97">
        <v>0</v>
      </c>
      <c r="AB178" s="97">
        <v>339</v>
      </c>
    </row>
    <row r="179" spans="14:28" x14ac:dyDescent="0.2">
      <c r="N179" s="3">
        <f t="shared" si="10"/>
        <v>2009</v>
      </c>
      <c r="O179" s="3">
        <f t="shared" si="11"/>
        <v>9</v>
      </c>
      <c r="P179" s="3" t="str">
        <f t="shared" si="7"/>
        <v>20099</v>
      </c>
      <c r="Q179" s="97">
        <v>40753</v>
      </c>
      <c r="R179" s="48">
        <v>43342</v>
      </c>
      <c r="S179" s="91">
        <v>124303.999</v>
      </c>
      <c r="T179" s="103">
        <v>3064.7957177795211</v>
      </c>
      <c r="U179" s="201">
        <f t="shared" si="8"/>
        <v>3050.1803302824333</v>
      </c>
      <c r="V179" s="100">
        <v>2638</v>
      </c>
      <c r="W179" s="91">
        <v>260173.859</v>
      </c>
      <c r="X179" s="91">
        <f t="shared" si="9"/>
        <v>98625.420394238055</v>
      </c>
      <c r="Y179" s="205">
        <v>0</v>
      </c>
      <c r="Z179" s="205">
        <v>286.55</v>
      </c>
      <c r="AA179" s="103">
        <v>18</v>
      </c>
      <c r="AB179" s="103">
        <v>206</v>
      </c>
    </row>
    <row r="180" spans="14:28" x14ac:dyDescent="0.2">
      <c r="N180" s="3">
        <f t="shared" si="10"/>
        <v>2009</v>
      </c>
      <c r="O180" s="3">
        <f t="shared" si="11"/>
        <v>10</v>
      </c>
      <c r="P180" s="3" t="str">
        <f t="shared" si="7"/>
        <v>200910</v>
      </c>
      <c r="Q180" s="97">
        <v>40753</v>
      </c>
      <c r="R180" s="48">
        <v>43367</v>
      </c>
      <c r="S180" s="91">
        <v>119088.083</v>
      </c>
      <c r="T180" s="103">
        <v>2566.2104365070213</v>
      </c>
      <c r="U180" s="201">
        <f t="shared" si="8"/>
        <v>2922.1918140995754</v>
      </c>
      <c r="V180" s="100">
        <v>2638</v>
      </c>
      <c r="W180" s="91">
        <v>275544.696</v>
      </c>
      <c r="X180" s="91">
        <f t="shared" si="9"/>
        <v>104452.12130401819</v>
      </c>
      <c r="Y180" s="157">
        <v>122.2</v>
      </c>
      <c r="Z180" s="157">
        <v>114.3</v>
      </c>
      <c r="AA180" s="97">
        <v>304</v>
      </c>
      <c r="AB180" s="97">
        <v>4</v>
      </c>
    </row>
    <row r="181" spans="14:28" x14ac:dyDescent="0.2">
      <c r="N181" s="3">
        <f t="shared" si="10"/>
        <v>2009</v>
      </c>
      <c r="O181" s="3">
        <f t="shared" si="11"/>
        <v>11</v>
      </c>
      <c r="P181" s="3" t="str">
        <f t="shared" si="7"/>
        <v>200911</v>
      </c>
      <c r="Q181" s="97">
        <v>40753</v>
      </c>
      <c r="R181" s="48">
        <v>43483</v>
      </c>
      <c r="S181" s="91">
        <v>94954.880000000005</v>
      </c>
      <c r="T181" s="103">
        <v>2240.7133822413357</v>
      </c>
      <c r="U181" s="201">
        <f t="shared" si="8"/>
        <v>2330.0095698476189</v>
      </c>
      <c r="V181" s="100">
        <v>2638</v>
      </c>
      <c r="W181" s="91">
        <v>222198.50700000001</v>
      </c>
      <c r="X181" s="91">
        <f t="shared" si="9"/>
        <v>84229.911675511757</v>
      </c>
      <c r="Y181" s="205">
        <v>328.4</v>
      </c>
      <c r="Z181" s="205">
        <v>3.9</v>
      </c>
      <c r="AA181" s="103">
        <v>407</v>
      </c>
      <c r="AB181" s="103">
        <v>0</v>
      </c>
    </row>
    <row r="182" spans="14:28" x14ac:dyDescent="0.2">
      <c r="N182" s="3">
        <f t="shared" si="10"/>
        <v>2009</v>
      </c>
      <c r="O182" s="3">
        <f t="shared" si="11"/>
        <v>12</v>
      </c>
      <c r="P182" s="3" t="str">
        <f t="shared" si="7"/>
        <v>200912</v>
      </c>
      <c r="Q182" s="97">
        <v>40753</v>
      </c>
      <c r="R182" s="48">
        <v>43596</v>
      </c>
      <c r="S182" s="91">
        <v>113428.444</v>
      </c>
      <c r="T182" s="103">
        <v>2571.8908615469309</v>
      </c>
      <c r="U182" s="201">
        <f t="shared" si="8"/>
        <v>2783.3151915196427</v>
      </c>
      <c r="V182" s="100">
        <v>2638</v>
      </c>
      <c r="W182" s="91">
        <v>249165.75</v>
      </c>
      <c r="X182" s="91">
        <f t="shared" si="9"/>
        <v>94452.520849128123</v>
      </c>
      <c r="Y182" s="205">
        <v>684</v>
      </c>
      <c r="Z182" s="205">
        <v>0</v>
      </c>
      <c r="AA182" s="97">
        <v>873</v>
      </c>
      <c r="AB182" s="97">
        <v>0</v>
      </c>
    </row>
    <row r="183" spans="14:28" x14ac:dyDescent="0.2">
      <c r="N183" s="3">
        <f t="shared" si="10"/>
        <v>2010</v>
      </c>
      <c r="O183" s="3">
        <f t="shared" si="11"/>
        <v>1</v>
      </c>
      <c r="P183" s="3" t="str">
        <f t="shared" si="7"/>
        <v>20101</v>
      </c>
      <c r="Q183" s="48">
        <v>43234</v>
      </c>
      <c r="R183" s="48">
        <v>43647</v>
      </c>
      <c r="S183" s="91">
        <v>125158.70600000001</v>
      </c>
      <c r="T183" s="103">
        <v>2848.9532384814534</v>
      </c>
      <c r="U183" s="206">
        <v>3048.9331546894032</v>
      </c>
      <c r="V183" s="100">
        <v>4928</v>
      </c>
      <c r="W183" s="91">
        <v>273278.13299999997</v>
      </c>
      <c r="X183" s="91">
        <f t="shared" si="9"/>
        <v>55454.166599025964</v>
      </c>
      <c r="Y183" s="157">
        <v>1039.0999999999999</v>
      </c>
      <c r="Z183" s="157">
        <v>0</v>
      </c>
      <c r="AA183" s="97">
        <v>1072</v>
      </c>
      <c r="AB183" s="97">
        <v>0</v>
      </c>
    </row>
    <row r="184" spans="14:28" x14ac:dyDescent="0.2">
      <c r="N184" s="3">
        <f t="shared" si="10"/>
        <v>2010</v>
      </c>
      <c r="O184" s="3">
        <f t="shared" si="11"/>
        <v>2</v>
      </c>
      <c r="P184" s="3" t="str">
        <f t="shared" si="7"/>
        <v>20102</v>
      </c>
      <c r="Q184" s="48">
        <v>43031</v>
      </c>
      <c r="R184" s="48">
        <v>43667</v>
      </c>
      <c r="S184" s="91">
        <v>119262.64200000001</v>
      </c>
      <c r="T184" s="103">
        <v>2666.467446813383</v>
      </c>
      <c r="U184" s="206">
        <v>2917.5977199892359</v>
      </c>
      <c r="V184" s="100">
        <v>5324</v>
      </c>
      <c r="W184" s="91">
        <v>244969.27499999999</v>
      </c>
      <c r="X184" s="91">
        <f t="shared" si="9"/>
        <v>46012.260518407209</v>
      </c>
      <c r="Y184" s="157">
        <v>941</v>
      </c>
      <c r="Z184" s="157">
        <v>0</v>
      </c>
      <c r="AA184" s="97">
        <v>954</v>
      </c>
      <c r="AB184" s="97">
        <v>0</v>
      </c>
    </row>
    <row r="185" spans="14:28" x14ac:dyDescent="0.2">
      <c r="N185" s="3">
        <f t="shared" si="10"/>
        <v>2010</v>
      </c>
      <c r="O185" s="3">
        <f t="shared" si="11"/>
        <v>3</v>
      </c>
      <c r="P185" s="3" t="str">
        <f t="shared" si="7"/>
        <v>20103</v>
      </c>
      <c r="Q185" s="48">
        <v>44017</v>
      </c>
      <c r="R185" s="48">
        <v>43732</v>
      </c>
      <c r="S185" s="91">
        <v>114344.14</v>
      </c>
      <c r="T185" s="103">
        <v>2587.4848166102624</v>
      </c>
      <c r="U185" s="206">
        <v>2736.618720532274</v>
      </c>
      <c r="V185" s="100">
        <v>5324</v>
      </c>
      <c r="W185" s="91">
        <v>248459.10800000001</v>
      </c>
      <c r="X185" s="91">
        <f t="shared" si="9"/>
        <v>46667.751314800902</v>
      </c>
      <c r="Y185" s="157">
        <v>827</v>
      </c>
      <c r="Z185" s="157">
        <v>0</v>
      </c>
      <c r="AA185" s="97">
        <v>496</v>
      </c>
      <c r="AB185" s="97">
        <v>0</v>
      </c>
    </row>
    <row r="186" spans="14:28" x14ac:dyDescent="0.2">
      <c r="N186" s="3">
        <f t="shared" si="10"/>
        <v>2010</v>
      </c>
      <c r="O186" s="3">
        <f t="shared" si="11"/>
        <v>4</v>
      </c>
      <c r="P186" s="3" t="str">
        <f t="shared" si="7"/>
        <v>20104</v>
      </c>
      <c r="Q186" s="48">
        <v>43734</v>
      </c>
      <c r="R186" s="48">
        <v>43653</v>
      </c>
      <c r="S186" s="125">
        <v>106716.795</v>
      </c>
      <c r="T186" s="103">
        <v>2440.9752365244085</v>
      </c>
      <c r="U186" s="206">
        <v>2571.4270740464085</v>
      </c>
      <c r="W186" s="125">
        <v>247581.50899999999</v>
      </c>
      <c r="Y186" s="205">
        <v>313.35000000000002</v>
      </c>
      <c r="Z186" s="205">
        <v>34.6</v>
      </c>
      <c r="AA186" s="195">
        <v>262</v>
      </c>
      <c r="AB186" s="195">
        <v>32</v>
      </c>
    </row>
    <row r="187" spans="14:28" x14ac:dyDescent="0.2">
      <c r="N187" s="3">
        <f t="shared" si="10"/>
        <v>2010</v>
      </c>
      <c r="O187" s="3">
        <f t="shared" si="11"/>
        <v>5</v>
      </c>
      <c r="P187" s="3" t="str">
        <f t="shared" si="7"/>
        <v>20105</v>
      </c>
      <c r="Q187" s="48">
        <v>43329</v>
      </c>
      <c r="R187" s="48">
        <v>43608</v>
      </c>
      <c r="S187" s="125">
        <v>103533.855</v>
      </c>
      <c r="T187" s="103">
        <v>2410.7435332966429</v>
      </c>
      <c r="U187" s="206">
        <v>2515.8887781881804</v>
      </c>
      <c r="W187" s="125">
        <v>301320.58600000001</v>
      </c>
      <c r="Y187" s="157">
        <v>126.60000000000001</v>
      </c>
      <c r="Z187" s="157">
        <v>69.449999999999989</v>
      </c>
      <c r="AA187" s="195">
        <v>80</v>
      </c>
      <c r="AB187" s="195">
        <v>106</v>
      </c>
    </row>
    <row r="188" spans="14:28" x14ac:dyDescent="0.2">
      <c r="N188" s="3">
        <f t="shared" si="10"/>
        <v>2010</v>
      </c>
      <c r="O188" s="3">
        <f t="shared" si="11"/>
        <v>6</v>
      </c>
      <c r="P188" s="3" t="str">
        <f t="shared" si="7"/>
        <v>20106</v>
      </c>
      <c r="Q188" s="48">
        <v>43811</v>
      </c>
      <c r="R188" s="48">
        <v>43689</v>
      </c>
      <c r="S188" s="125">
        <v>139890.41</v>
      </c>
      <c r="T188" s="103">
        <v>3169.3436334088669</v>
      </c>
      <c r="U188" s="206">
        <v>3364.5295589013422</v>
      </c>
      <c r="W188" s="125">
        <v>331175.71399999998</v>
      </c>
      <c r="Y188" s="157">
        <v>22.95</v>
      </c>
      <c r="Z188" s="157">
        <v>309.60000000000002</v>
      </c>
      <c r="AA188" s="195">
        <v>8</v>
      </c>
      <c r="AB188" s="195">
        <v>289</v>
      </c>
    </row>
    <row r="189" spans="14:28" x14ac:dyDescent="0.2">
      <c r="N189" s="3">
        <f t="shared" si="10"/>
        <v>2010</v>
      </c>
      <c r="O189" s="3">
        <f t="shared" si="11"/>
        <v>7</v>
      </c>
      <c r="P189" s="3" t="str">
        <f t="shared" si="7"/>
        <v>20107</v>
      </c>
      <c r="Q189" s="48">
        <v>43777</v>
      </c>
      <c r="R189" s="48">
        <v>43642</v>
      </c>
      <c r="S189" s="125">
        <v>155928.54800000001</v>
      </c>
      <c r="T189" s="103">
        <v>3494.1303331652994</v>
      </c>
      <c r="U189" s="206">
        <v>3754.2386478547696</v>
      </c>
      <c r="W189" s="125">
        <v>307010.34899999999</v>
      </c>
      <c r="Y189" s="157">
        <v>0</v>
      </c>
      <c r="Z189" s="157">
        <v>476.2</v>
      </c>
      <c r="AA189" s="195">
        <v>0</v>
      </c>
      <c r="AB189" s="195">
        <v>402</v>
      </c>
    </row>
    <row r="190" spans="14:28" x14ac:dyDescent="0.2">
      <c r="N190" s="3">
        <f t="shared" si="10"/>
        <v>2010</v>
      </c>
      <c r="O190" s="3">
        <f t="shared" si="11"/>
        <v>8</v>
      </c>
      <c r="P190" s="3" t="str">
        <f t="shared" si="7"/>
        <v>20108</v>
      </c>
      <c r="Q190" s="48">
        <v>43886</v>
      </c>
      <c r="R190" s="48">
        <v>43782</v>
      </c>
      <c r="S190" s="125">
        <v>149165.326</v>
      </c>
      <c r="T190" s="103">
        <v>3477.2778082316931</v>
      </c>
      <c r="U190" s="206">
        <v>3583.2931200153744</v>
      </c>
      <c r="W190" s="125">
        <v>313444.65399999998</v>
      </c>
      <c r="Y190" s="157">
        <v>0</v>
      </c>
      <c r="Z190" s="157">
        <v>526.5</v>
      </c>
      <c r="AA190" s="195">
        <v>3</v>
      </c>
      <c r="AB190" s="195">
        <v>383</v>
      </c>
    </row>
    <row r="191" spans="14:28" x14ac:dyDescent="0.2">
      <c r="N191" s="3">
        <f t="shared" si="10"/>
        <v>2010</v>
      </c>
      <c r="O191" s="3">
        <f t="shared" si="11"/>
        <v>9</v>
      </c>
      <c r="P191" s="3" t="str">
        <f t="shared" si="7"/>
        <v>20109</v>
      </c>
      <c r="Q191" s="48">
        <v>43877</v>
      </c>
      <c r="R191" s="48">
        <v>43747</v>
      </c>
      <c r="S191" s="125">
        <v>141439.26699999999</v>
      </c>
      <c r="T191" s="103">
        <v>3239.383569159028</v>
      </c>
      <c r="U191" s="206">
        <v>3400.4728326200889</v>
      </c>
      <c r="W191" s="125">
        <v>261068.595</v>
      </c>
      <c r="Y191" s="157">
        <v>0.2</v>
      </c>
      <c r="Z191" s="157">
        <v>404.05</v>
      </c>
      <c r="AA191" s="195">
        <v>33</v>
      </c>
      <c r="AB191" s="195">
        <v>182</v>
      </c>
    </row>
    <row r="192" spans="14:28" x14ac:dyDescent="0.2">
      <c r="N192" s="3">
        <f t="shared" si="10"/>
        <v>2010</v>
      </c>
      <c r="O192" s="3">
        <f t="shared" si="11"/>
        <v>10</v>
      </c>
      <c r="P192" s="3" t="str">
        <f t="shared" si="7"/>
        <v>201010</v>
      </c>
      <c r="Q192" s="48">
        <v>43733</v>
      </c>
      <c r="R192" s="48">
        <v>43745</v>
      </c>
      <c r="S192" s="125">
        <v>116451.943</v>
      </c>
      <c r="T192" s="103">
        <v>2633.4691964795979</v>
      </c>
      <c r="U192" s="206">
        <v>2799.729360003847</v>
      </c>
      <c r="W192" s="125">
        <v>239757.63399999999</v>
      </c>
      <c r="Y192" s="157">
        <v>64.900000000000006</v>
      </c>
      <c r="Z192" s="157">
        <v>156.04999999999998</v>
      </c>
      <c r="AA192" s="195">
        <v>238</v>
      </c>
      <c r="AB192" s="195">
        <v>33</v>
      </c>
    </row>
    <row r="193" spans="14:28" x14ac:dyDescent="0.2">
      <c r="N193" s="3">
        <f t="shared" si="10"/>
        <v>2010</v>
      </c>
      <c r="O193" s="3">
        <f t="shared" si="11"/>
        <v>11</v>
      </c>
      <c r="P193" s="3" t="str">
        <f t="shared" si="7"/>
        <v>201011</v>
      </c>
      <c r="Q193" s="48">
        <v>43526</v>
      </c>
      <c r="R193" s="48">
        <v>43857</v>
      </c>
      <c r="S193" s="125">
        <v>99119.467000000004</v>
      </c>
      <c r="T193" s="103">
        <v>2264.1062316163898</v>
      </c>
      <c r="U193" s="206">
        <v>2383.023200461605</v>
      </c>
      <c r="W193" s="125">
        <v>230697.98199999999</v>
      </c>
      <c r="Y193" s="157">
        <v>279</v>
      </c>
      <c r="Z193" s="157">
        <v>18</v>
      </c>
      <c r="AA193" s="195">
        <v>509</v>
      </c>
      <c r="AB193" s="195">
        <v>2</v>
      </c>
    </row>
    <row r="194" spans="14:28" x14ac:dyDescent="0.2">
      <c r="N194" s="3">
        <f t="shared" si="10"/>
        <v>2010</v>
      </c>
      <c r="O194" s="3">
        <f t="shared" si="11"/>
        <v>12</v>
      </c>
      <c r="P194" s="3" t="str">
        <f t="shared" si="7"/>
        <v>201012</v>
      </c>
      <c r="Q194" s="48">
        <v>43666</v>
      </c>
      <c r="R194" s="48">
        <v>43907</v>
      </c>
      <c r="S194" s="125">
        <v>118446.42600000001</v>
      </c>
      <c r="T194" s="103">
        <v>2711.3926936479379</v>
      </c>
      <c r="U194" s="206">
        <v>2847.6805789296536</v>
      </c>
      <c r="W194" s="125">
        <v>279663.353</v>
      </c>
      <c r="Y194" s="157">
        <v>769</v>
      </c>
      <c r="Z194" s="157">
        <v>2.5499999999999998</v>
      </c>
      <c r="AA194" s="195">
        <v>811</v>
      </c>
      <c r="AB194" s="195">
        <v>1</v>
      </c>
    </row>
    <row r="195" spans="14:28" x14ac:dyDescent="0.2">
      <c r="N195" s="3">
        <f t="shared" si="10"/>
        <v>2011</v>
      </c>
      <c r="O195" s="3">
        <f t="shared" si="11"/>
        <v>1</v>
      </c>
      <c r="P195" s="3" t="str">
        <f t="shared" si="7"/>
        <v>20111</v>
      </c>
      <c r="Q195" s="48">
        <v>43666</v>
      </c>
      <c r="R195" s="48">
        <v>43992</v>
      </c>
      <c r="S195" s="125">
        <v>130865.614</v>
      </c>
      <c r="T195" s="103">
        <v>2902.9782005819238</v>
      </c>
      <c r="U195" s="206">
        <v>3146.2618166081647</v>
      </c>
      <c r="W195" s="125">
        <v>239813.723</v>
      </c>
      <c r="Y195" s="207">
        <v>1123.5999999999999</v>
      </c>
      <c r="Z195" s="157">
        <v>0</v>
      </c>
      <c r="AA195" s="195">
        <v>912</v>
      </c>
      <c r="AB195" s="195">
        <v>0</v>
      </c>
    </row>
    <row r="196" spans="14:28" x14ac:dyDescent="0.2">
      <c r="N196" s="3">
        <f t="shared" si="10"/>
        <v>2011</v>
      </c>
      <c r="O196" s="3">
        <f t="shared" si="11"/>
        <v>2</v>
      </c>
      <c r="P196" s="3" t="str">
        <f t="shared" ref="P196:P259" si="12">N196&amp;O196</f>
        <v>20112</v>
      </c>
      <c r="Q196" s="48">
        <v>43666</v>
      </c>
      <c r="R196" s="48">
        <v>43979</v>
      </c>
      <c r="S196" s="125">
        <v>108597.352</v>
      </c>
      <c r="T196" s="103">
        <v>2536.7900816298684</v>
      </c>
      <c r="U196" s="206">
        <v>3068.8487862774464</v>
      </c>
      <c r="W196" s="125">
        <v>245674.94099999999</v>
      </c>
      <c r="Y196" s="207">
        <v>885.3</v>
      </c>
      <c r="Z196" s="157">
        <v>0</v>
      </c>
      <c r="AA196" s="195">
        <v>742</v>
      </c>
      <c r="AB196" s="195">
        <v>0</v>
      </c>
    </row>
    <row r="197" spans="14:28" x14ac:dyDescent="0.2">
      <c r="N197" s="3">
        <f t="shared" si="10"/>
        <v>2011</v>
      </c>
      <c r="O197" s="3">
        <f t="shared" si="11"/>
        <v>3</v>
      </c>
      <c r="P197" s="3" t="str">
        <f t="shared" si="12"/>
        <v>20113</v>
      </c>
      <c r="Q197" s="48">
        <v>43666</v>
      </c>
      <c r="R197" s="48">
        <v>44019</v>
      </c>
      <c r="S197" s="125">
        <v>114036.60400000001</v>
      </c>
      <c r="T197" s="103">
        <v>2508.3049365046909</v>
      </c>
      <c r="U197" s="206">
        <v>3222.5564190239356</v>
      </c>
      <c r="Y197" s="207">
        <v>590.70000000000005</v>
      </c>
      <c r="Z197" s="157">
        <v>2.9</v>
      </c>
      <c r="AA197" s="195">
        <v>569</v>
      </c>
      <c r="AB197" s="195">
        <v>6</v>
      </c>
    </row>
    <row r="198" spans="14:28" x14ac:dyDescent="0.2">
      <c r="N198" s="3">
        <f t="shared" si="10"/>
        <v>2011</v>
      </c>
      <c r="O198" s="3">
        <f t="shared" si="11"/>
        <v>4</v>
      </c>
      <c r="P198" s="3" t="str">
        <f t="shared" si="12"/>
        <v>20114</v>
      </c>
      <c r="R198" s="48">
        <v>43934</v>
      </c>
      <c r="T198" s="103">
        <v>2405.9296672281148</v>
      </c>
      <c r="Y198" s="157">
        <v>372.1</v>
      </c>
      <c r="Z198" s="157">
        <v>28.299999999999997</v>
      </c>
      <c r="AA198" s="195">
        <v>262</v>
      </c>
      <c r="AB198" s="195">
        <v>32</v>
      </c>
    </row>
    <row r="199" spans="14:28" x14ac:dyDescent="0.2">
      <c r="N199" s="3">
        <f t="shared" si="10"/>
        <v>2011</v>
      </c>
      <c r="O199" s="3">
        <f t="shared" si="11"/>
        <v>5</v>
      </c>
      <c r="P199" s="3" t="str">
        <f t="shared" si="12"/>
        <v>20115</v>
      </c>
      <c r="R199" s="125">
        <v>43608</v>
      </c>
      <c r="T199" s="103">
        <v>2490.0307451087324</v>
      </c>
      <c r="Y199" s="157">
        <v>152.6</v>
      </c>
      <c r="Z199" s="157">
        <v>70.349999999999994</v>
      </c>
      <c r="AA199" s="195">
        <v>80</v>
      </c>
      <c r="AB199" s="195">
        <v>106</v>
      </c>
    </row>
    <row r="200" spans="14:28" x14ac:dyDescent="0.2">
      <c r="N200" s="3">
        <f t="shared" si="10"/>
        <v>2011</v>
      </c>
      <c r="O200" s="3">
        <f t="shared" si="11"/>
        <v>6</v>
      </c>
      <c r="P200" s="3" t="str">
        <f t="shared" si="12"/>
        <v>20116</v>
      </c>
      <c r="R200" s="125">
        <v>43689</v>
      </c>
      <c r="T200" s="103">
        <v>3060.8069756330628</v>
      </c>
      <c r="Y200" s="157">
        <v>42.800000000000004</v>
      </c>
      <c r="Z200" s="157">
        <v>292.39999999999998</v>
      </c>
      <c r="AA200" s="195">
        <v>8</v>
      </c>
      <c r="AB200" s="195">
        <v>289</v>
      </c>
    </row>
    <row r="201" spans="14:28" x14ac:dyDescent="0.2">
      <c r="N201" s="3">
        <f t="shared" si="10"/>
        <v>2011</v>
      </c>
      <c r="O201" s="3">
        <f t="shared" si="11"/>
        <v>7</v>
      </c>
      <c r="P201" s="3" t="str">
        <f t="shared" si="12"/>
        <v>20117</v>
      </c>
      <c r="R201" s="125">
        <v>43642</v>
      </c>
      <c r="T201" s="103">
        <v>3335.2714048307421</v>
      </c>
      <c r="Y201" s="157">
        <v>0</v>
      </c>
      <c r="Z201" s="157">
        <v>407</v>
      </c>
      <c r="AA201" s="195">
        <v>0</v>
      </c>
      <c r="AB201" s="195">
        <v>402</v>
      </c>
    </row>
    <row r="202" spans="14:28" x14ac:dyDescent="0.2">
      <c r="N202" s="3">
        <f t="shared" si="10"/>
        <v>2011</v>
      </c>
      <c r="O202" s="3">
        <f t="shared" si="11"/>
        <v>8</v>
      </c>
      <c r="P202" s="3" t="str">
        <f t="shared" si="12"/>
        <v>20118</v>
      </c>
      <c r="R202" s="125">
        <v>43782</v>
      </c>
      <c r="T202" s="103">
        <v>3646.8684018929744</v>
      </c>
      <c r="Y202" s="157">
        <v>0</v>
      </c>
      <c r="Z202" s="157">
        <v>534.79999999999995</v>
      </c>
      <c r="AA202" s="195">
        <v>3</v>
      </c>
      <c r="AB202" s="195">
        <v>383</v>
      </c>
    </row>
    <row r="203" spans="14:28" x14ac:dyDescent="0.2">
      <c r="N203" s="3">
        <f t="shared" si="10"/>
        <v>2011</v>
      </c>
      <c r="O203" s="3">
        <f t="shared" si="11"/>
        <v>9</v>
      </c>
      <c r="P203" s="3" t="str">
        <f t="shared" si="12"/>
        <v>20119</v>
      </c>
      <c r="R203" s="125">
        <v>43747</v>
      </c>
      <c r="T203" s="103">
        <v>3239.4094692318185</v>
      </c>
      <c r="Y203" s="157">
        <v>13.8</v>
      </c>
      <c r="Z203" s="157">
        <v>330.6</v>
      </c>
      <c r="AA203" s="195">
        <v>33</v>
      </c>
      <c r="AB203" s="195">
        <v>182</v>
      </c>
    </row>
    <row r="204" spans="14:28" x14ac:dyDescent="0.2">
      <c r="N204" s="3">
        <f t="shared" si="10"/>
        <v>2011</v>
      </c>
      <c r="O204" s="3">
        <f t="shared" si="11"/>
        <v>10</v>
      </c>
      <c r="P204" s="3" t="str">
        <f t="shared" si="12"/>
        <v>201110</v>
      </c>
      <c r="R204" s="125">
        <v>43745</v>
      </c>
      <c r="T204" s="103">
        <v>2459.0084238326162</v>
      </c>
      <c r="Y204" s="157">
        <v>101.8</v>
      </c>
      <c r="Z204" s="157">
        <v>55.85</v>
      </c>
      <c r="AA204" s="195">
        <v>238</v>
      </c>
      <c r="AB204" s="195">
        <v>33</v>
      </c>
    </row>
    <row r="205" spans="14:28" x14ac:dyDescent="0.2">
      <c r="N205" s="3">
        <f t="shared" si="10"/>
        <v>2011</v>
      </c>
      <c r="O205" s="3">
        <f t="shared" si="11"/>
        <v>11</v>
      </c>
      <c r="P205" s="3" t="str">
        <f t="shared" si="12"/>
        <v>201111</v>
      </c>
      <c r="R205" s="125">
        <v>43857</v>
      </c>
      <c r="T205" s="103">
        <v>2227.1010969463387</v>
      </c>
      <c r="Y205" s="157">
        <v>316.10000000000002</v>
      </c>
      <c r="Z205" s="157">
        <v>6.4499999999999993</v>
      </c>
      <c r="AA205" s="195">
        <v>509</v>
      </c>
      <c r="AB205" s="195">
        <v>2</v>
      </c>
    </row>
    <row r="206" spans="14:28" x14ac:dyDescent="0.2">
      <c r="N206" s="3">
        <f t="shared" si="10"/>
        <v>2011</v>
      </c>
      <c r="O206" s="3">
        <f t="shared" si="11"/>
        <v>12</v>
      </c>
      <c r="P206" s="3" t="str">
        <f t="shared" si="12"/>
        <v>201112</v>
      </c>
      <c r="R206" s="125">
        <v>43907</v>
      </c>
      <c r="T206" s="103">
        <v>2381.1303368229405</v>
      </c>
      <c r="Y206" s="157">
        <v>543.54999999999995</v>
      </c>
      <c r="Z206" s="157">
        <v>1.65</v>
      </c>
      <c r="AA206" s="195">
        <v>811</v>
      </c>
      <c r="AB206" s="195">
        <v>1</v>
      </c>
    </row>
    <row r="207" spans="14:28" x14ac:dyDescent="0.2">
      <c r="N207" s="3">
        <f t="shared" si="10"/>
        <v>2012</v>
      </c>
      <c r="O207" s="3">
        <f t="shared" si="11"/>
        <v>1</v>
      </c>
      <c r="P207" s="3" t="str">
        <f t="shared" si="12"/>
        <v>20121</v>
      </c>
      <c r="R207" s="125">
        <v>43992</v>
      </c>
      <c r="T207" s="103">
        <v>2662.4832435871222</v>
      </c>
      <c r="Y207" s="157">
        <v>786.45</v>
      </c>
      <c r="Z207" s="157">
        <v>0</v>
      </c>
      <c r="AA207" s="92">
        <f t="shared" ref="AA207:AB222" si="13">AA195</f>
        <v>912</v>
      </c>
      <c r="AB207" s="92">
        <f t="shared" si="13"/>
        <v>0</v>
      </c>
    </row>
    <row r="208" spans="14:28" x14ac:dyDescent="0.2">
      <c r="N208" s="3">
        <f t="shared" si="10"/>
        <v>2012</v>
      </c>
      <c r="O208" s="3">
        <f t="shared" si="11"/>
        <v>2</v>
      </c>
      <c r="P208" s="3" t="str">
        <f t="shared" si="12"/>
        <v>20122</v>
      </c>
      <c r="R208" s="125">
        <v>43979</v>
      </c>
      <c r="T208" s="103">
        <v>2533.8714493478165</v>
      </c>
      <c r="Y208" s="157">
        <v>700.15</v>
      </c>
      <c r="Z208" s="157">
        <v>0</v>
      </c>
      <c r="AA208" s="92">
        <f t="shared" si="13"/>
        <v>742</v>
      </c>
      <c r="AB208" s="92">
        <f t="shared" si="13"/>
        <v>0</v>
      </c>
    </row>
    <row r="209" spans="14:28" x14ac:dyDescent="0.2">
      <c r="N209" s="3">
        <f t="shared" si="10"/>
        <v>2012</v>
      </c>
      <c r="O209" s="3">
        <f t="shared" si="11"/>
        <v>3</v>
      </c>
      <c r="P209" s="3" t="str">
        <f t="shared" si="12"/>
        <v>20123</v>
      </c>
      <c r="R209" s="125">
        <v>44019</v>
      </c>
      <c r="T209" s="103">
        <v>2360.0412297971707</v>
      </c>
      <c r="Y209" s="157">
        <v>473.54999999999995</v>
      </c>
      <c r="Z209" s="157">
        <v>19.45</v>
      </c>
      <c r="AA209" s="92">
        <f t="shared" si="13"/>
        <v>569</v>
      </c>
      <c r="AB209" s="92">
        <f t="shared" si="13"/>
        <v>6</v>
      </c>
    </row>
    <row r="210" spans="14:28" x14ac:dyDescent="0.2">
      <c r="N210" s="3">
        <f t="shared" si="10"/>
        <v>2012</v>
      </c>
      <c r="O210" s="3">
        <f t="shared" si="11"/>
        <v>4</v>
      </c>
      <c r="P210" s="3" t="str">
        <f t="shared" si="12"/>
        <v>20124</v>
      </c>
      <c r="R210" s="125">
        <v>43934</v>
      </c>
      <c r="T210" s="103">
        <v>2405</v>
      </c>
      <c r="Y210" s="157">
        <v>154</v>
      </c>
      <c r="Z210" s="157">
        <v>66</v>
      </c>
      <c r="AA210" s="92">
        <f t="shared" si="13"/>
        <v>262</v>
      </c>
      <c r="AB210" s="92">
        <f t="shared" si="13"/>
        <v>32</v>
      </c>
    </row>
    <row r="211" spans="14:28" x14ac:dyDescent="0.2">
      <c r="N211" s="3">
        <f t="shared" si="10"/>
        <v>2012</v>
      </c>
      <c r="O211" s="3">
        <f t="shared" si="11"/>
        <v>5</v>
      </c>
      <c r="P211" s="3" t="str">
        <f t="shared" si="12"/>
        <v>20125</v>
      </c>
      <c r="Y211" s="103">
        <v>141</v>
      </c>
      <c r="Z211" s="103">
        <v>69.349999999999994</v>
      </c>
      <c r="AA211" s="92">
        <f t="shared" si="13"/>
        <v>80</v>
      </c>
      <c r="AB211" s="92">
        <f t="shared" si="13"/>
        <v>106</v>
      </c>
    </row>
    <row r="212" spans="14:28" x14ac:dyDescent="0.2">
      <c r="N212" s="3">
        <f t="shared" si="10"/>
        <v>2012</v>
      </c>
      <c r="O212" s="3">
        <f t="shared" si="11"/>
        <v>6</v>
      </c>
      <c r="P212" s="3" t="str">
        <f t="shared" si="12"/>
        <v>20126</v>
      </c>
      <c r="Y212" s="103">
        <v>29.5</v>
      </c>
      <c r="Z212" s="103">
        <v>224.8</v>
      </c>
      <c r="AA212" s="92">
        <f t="shared" si="13"/>
        <v>8</v>
      </c>
      <c r="AB212" s="92">
        <f t="shared" si="13"/>
        <v>289</v>
      </c>
    </row>
    <row r="213" spans="14:28" x14ac:dyDescent="0.2">
      <c r="N213" s="3">
        <f t="shared" si="10"/>
        <v>2012</v>
      </c>
      <c r="O213" s="3">
        <f t="shared" si="11"/>
        <v>7</v>
      </c>
      <c r="P213" s="3" t="str">
        <f t="shared" si="12"/>
        <v>20127</v>
      </c>
      <c r="Y213" s="103">
        <v>0.55000000000000004</v>
      </c>
      <c r="Z213" s="103">
        <v>396.4</v>
      </c>
      <c r="AA213" s="92">
        <f t="shared" si="13"/>
        <v>0</v>
      </c>
      <c r="AB213" s="92">
        <f t="shared" si="13"/>
        <v>402</v>
      </c>
    </row>
    <row r="214" spans="14:28" x14ac:dyDescent="0.2">
      <c r="N214" s="3">
        <f t="shared" si="10"/>
        <v>2012</v>
      </c>
      <c r="O214" s="3">
        <f t="shared" si="11"/>
        <v>8</v>
      </c>
      <c r="P214" s="3" t="str">
        <f t="shared" si="12"/>
        <v>20128</v>
      </c>
      <c r="Y214" s="103">
        <v>0.1</v>
      </c>
      <c r="Z214" s="103">
        <v>417.05</v>
      </c>
      <c r="AA214" s="92">
        <f t="shared" si="13"/>
        <v>3</v>
      </c>
      <c r="AB214" s="92">
        <f t="shared" si="13"/>
        <v>383</v>
      </c>
    </row>
    <row r="215" spans="14:28" x14ac:dyDescent="0.2">
      <c r="N215" s="3">
        <f t="shared" si="10"/>
        <v>2012</v>
      </c>
      <c r="O215" s="3">
        <f t="shared" si="11"/>
        <v>9</v>
      </c>
      <c r="P215" s="3" t="str">
        <f t="shared" si="12"/>
        <v>20129</v>
      </c>
      <c r="Y215" s="103">
        <v>5.35</v>
      </c>
      <c r="Z215" s="103">
        <v>330.2</v>
      </c>
      <c r="AA215" s="92">
        <f t="shared" si="13"/>
        <v>33</v>
      </c>
      <c r="AB215" s="92">
        <f t="shared" si="13"/>
        <v>182</v>
      </c>
    </row>
    <row r="216" spans="14:28" x14ac:dyDescent="0.2">
      <c r="N216" s="3">
        <f t="shared" si="10"/>
        <v>2012</v>
      </c>
      <c r="O216" s="3">
        <f t="shared" si="11"/>
        <v>10</v>
      </c>
      <c r="P216" s="3" t="str">
        <f t="shared" si="12"/>
        <v>201210</v>
      </c>
      <c r="Y216" s="103">
        <v>99.3</v>
      </c>
      <c r="Z216" s="103">
        <v>100.05</v>
      </c>
      <c r="AA216" s="92">
        <f t="shared" si="13"/>
        <v>238</v>
      </c>
      <c r="AB216" s="92">
        <f t="shared" si="13"/>
        <v>33</v>
      </c>
    </row>
    <row r="217" spans="14:28" x14ac:dyDescent="0.2">
      <c r="N217" s="3">
        <f t="shared" si="10"/>
        <v>2012</v>
      </c>
      <c r="O217" s="3">
        <f t="shared" si="11"/>
        <v>11</v>
      </c>
      <c r="P217" s="3" t="str">
        <f t="shared" si="12"/>
        <v>201211</v>
      </c>
      <c r="Y217" s="103">
        <v>352.6</v>
      </c>
      <c r="Z217" s="103">
        <v>12.75</v>
      </c>
      <c r="AA217" s="92">
        <f t="shared" si="13"/>
        <v>509</v>
      </c>
      <c r="AB217" s="92">
        <f t="shared" si="13"/>
        <v>2</v>
      </c>
    </row>
    <row r="218" spans="14:28" x14ac:dyDescent="0.2">
      <c r="N218" s="3">
        <f t="shared" si="10"/>
        <v>2012</v>
      </c>
      <c r="O218" s="3">
        <f t="shared" si="11"/>
        <v>12</v>
      </c>
      <c r="P218" s="3" t="str">
        <f t="shared" si="12"/>
        <v>201212</v>
      </c>
      <c r="Y218" s="103">
        <v>669.9</v>
      </c>
      <c r="Z218" s="103">
        <v>1.05</v>
      </c>
      <c r="AA218" s="92">
        <f t="shared" si="13"/>
        <v>811</v>
      </c>
      <c r="AB218" s="92">
        <f t="shared" si="13"/>
        <v>1</v>
      </c>
    </row>
    <row r="219" spans="14:28" x14ac:dyDescent="0.2">
      <c r="N219" s="3">
        <f t="shared" si="10"/>
        <v>2013</v>
      </c>
      <c r="O219" s="3">
        <f t="shared" si="11"/>
        <v>1</v>
      </c>
      <c r="P219" s="3" t="str">
        <f t="shared" si="12"/>
        <v>20131</v>
      </c>
      <c r="Y219" s="103">
        <v>932.4</v>
      </c>
      <c r="Z219" s="103">
        <v>0.35</v>
      </c>
      <c r="AA219" s="92">
        <f t="shared" si="13"/>
        <v>912</v>
      </c>
      <c r="AB219" s="92">
        <f t="shared" si="13"/>
        <v>0</v>
      </c>
    </row>
    <row r="220" spans="14:28" x14ac:dyDescent="0.2">
      <c r="N220" s="3">
        <f t="shared" si="10"/>
        <v>2013</v>
      </c>
      <c r="O220" s="3">
        <f t="shared" si="11"/>
        <v>2</v>
      </c>
      <c r="P220" s="3" t="str">
        <f t="shared" si="12"/>
        <v>20132</v>
      </c>
      <c r="Y220" s="103">
        <v>864.1</v>
      </c>
      <c r="Z220" s="103">
        <v>0.05</v>
      </c>
      <c r="AA220" s="92">
        <f t="shared" si="13"/>
        <v>742</v>
      </c>
      <c r="AB220" s="92">
        <f t="shared" si="13"/>
        <v>0</v>
      </c>
    </row>
    <row r="221" spans="14:28" x14ac:dyDescent="0.2">
      <c r="N221" s="3">
        <f t="shared" si="10"/>
        <v>2013</v>
      </c>
      <c r="O221" s="3">
        <f t="shared" si="11"/>
        <v>3</v>
      </c>
      <c r="P221" s="3" t="str">
        <f t="shared" si="12"/>
        <v>20133</v>
      </c>
      <c r="Y221" s="103">
        <v>674.3</v>
      </c>
      <c r="Z221" s="103">
        <v>1.1499999999999999</v>
      </c>
      <c r="AA221" s="92">
        <f t="shared" si="13"/>
        <v>569</v>
      </c>
      <c r="AB221" s="92">
        <f t="shared" si="13"/>
        <v>6</v>
      </c>
    </row>
    <row r="222" spans="14:28" x14ac:dyDescent="0.2">
      <c r="N222" s="3">
        <f t="shared" si="10"/>
        <v>2013</v>
      </c>
      <c r="O222" s="3">
        <f t="shared" si="11"/>
        <v>4</v>
      </c>
      <c r="P222" s="3" t="str">
        <f t="shared" si="12"/>
        <v>20134</v>
      </c>
      <c r="Y222" s="103">
        <v>377.1</v>
      </c>
      <c r="Z222" s="103">
        <v>20.25</v>
      </c>
      <c r="AA222" s="92">
        <f t="shared" si="13"/>
        <v>262</v>
      </c>
      <c r="AB222" s="92">
        <f t="shared" si="13"/>
        <v>32</v>
      </c>
    </row>
    <row r="223" spans="14:28" x14ac:dyDescent="0.2">
      <c r="N223" s="3">
        <f t="shared" si="10"/>
        <v>2013</v>
      </c>
      <c r="O223" s="3">
        <f t="shared" si="11"/>
        <v>5</v>
      </c>
      <c r="P223" s="3" t="str">
        <f t="shared" si="12"/>
        <v>20135</v>
      </c>
      <c r="Y223" s="103">
        <v>141</v>
      </c>
      <c r="Z223" s="103">
        <v>69.349999999999994</v>
      </c>
      <c r="AA223" s="92">
        <f t="shared" ref="AA223:AB238" si="14">AA211</f>
        <v>80</v>
      </c>
      <c r="AB223" s="92">
        <f t="shared" si="14"/>
        <v>106</v>
      </c>
    </row>
    <row r="224" spans="14:28" x14ac:dyDescent="0.2">
      <c r="N224" s="3">
        <f t="shared" ref="N224:N287" si="15">N212+1</f>
        <v>2013</v>
      </c>
      <c r="O224" s="3">
        <f t="shared" ref="O224:O287" si="16">O212</f>
        <v>6</v>
      </c>
      <c r="P224" s="3" t="str">
        <f t="shared" si="12"/>
        <v>20136</v>
      </c>
      <c r="Y224" s="103">
        <v>29.5</v>
      </c>
      <c r="Z224" s="103">
        <v>224.8</v>
      </c>
      <c r="AA224" s="92">
        <f t="shared" si="14"/>
        <v>8</v>
      </c>
      <c r="AB224" s="92">
        <f t="shared" si="14"/>
        <v>289</v>
      </c>
    </row>
    <row r="225" spans="14:28" x14ac:dyDescent="0.2">
      <c r="N225" s="3">
        <f t="shared" si="15"/>
        <v>2013</v>
      </c>
      <c r="O225" s="3">
        <f t="shared" si="16"/>
        <v>7</v>
      </c>
      <c r="P225" s="3" t="str">
        <f t="shared" si="12"/>
        <v>20137</v>
      </c>
      <c r="Y225" s="103">
        <v>0.55000000000000004</v>
      </c>
      <c r="Z225" s="103">
        <v>396.4</v>
      </c>
      <c r="AA225" s="92">
        <f t="shared" si="14"/>
        <v>0</v>
      </c>
      <c r="AB225" s="92">
        <f t="shared" si="14"/>
        <v>402</v>
      </c>
    </row>
    <row r="226" spans="14:28" x14ac:dyDescent="0.2">
      <c r="N226" s="3">
        <f t="shared" si="15"/>
        <v>2013</v>
      </c>
      <c r="O226" s="3">
        <f t="shared" si="16"/>
        <v>8</v>
      </c>
      <c r="P226" s="3" t="str">
        <f t="shared" si="12"/>
        <v>20138</v>
      </c>
      <c r="Y226" s="103">
        <v>0.1</v>
      </c>
      <c r="Z226" s="103">
        <v>417.05</v>
      </c>
      <c r="AA226" s="92">
        <f t="shared" si="14"/>
        <v>3</v>
      </c>
      <c r="AB226" s="92">
        <f t="shared" si="14"/>
        <v>383</v>
      </c>
    </row>
    <row r="227" spans="14:28" x14ac:dyDescent="0.2">
      <c r="N227" s="3">
        <f t="shared" si="15"/>
        <v>2013</v>
      </c>
      <c r="O227" s="3">
        <f t="shared" si="16"/>
        <v>9</v>
      </c>
      <c r="P227" s="3" t="str">
        <f t="shared" si="12"/>
        <v>20139</v>
      </c>
      <c r="Y227" s="103">
        <v>5.35</v>
      </c>
      <c r="Z227" s="103">
        <v>330.2</v>
      </c>
      <c r="AA227" s="92">
        <f t="shared" si="14"/>
        <v>33</v>
      </c>
      <c r="AB227" s="92">
        <f t="shared" si="14"/>
        <v>182</v>
      </c>
    </row>
    <row r="228" spans="14:28" x14ac:dyDescent="0.2">
      <c r="N228" s="3">
        <f t="shared" si="15"/>
        <v>2013</v>
      </c>
      <c r="O228" s="3">
        <f t="shared" si="16"/>
        <v>10</v>
      </c>
      <c r="P228" s="3" t="str">
        <f t="shared" si="12"/>
        <v>201310</v>
      </c>
      <c r="Y228" s="103">
        <v>99.3</v>
      </c>
      <c r="Z228" s="103">
        <v>100.05</v>
      </c>
      <c r="AA228" s="92">
        <f t="shared" si="14"/>
        <v>238</v>
      </c>
      <c r="AB228" s="92">
        <f t="shared" si="14"/>
        <v>33</v>
      </c>
    </row>
    <row r="229" spans="14:28" x14ac:dyDescent="0.2">
      <c r="N229" s="3">
        <f t="shared" si="15"/>
        <v>2013</v>
      </c>
      <c r="O229" s="3">
        <f t="shared" si="16"/>
        <v>11</v>
      </c>
      <c r="P229" s="3" t="str">
        <f t="shared" si="12"/>
        <v>201311</v>
      </c>
      <c r="Y229" s="103">
        <v>352.6</v>
      </c>
      <c r="Z229" s="103">
        <v>12.75</v>
      </c>
      <c r="AA229" s="92">
        <f t="shared" si="14"/>
        <v>509</v>
      </c>
      <c r="AB229" s="92">
        <f t="shared" si="14"/>
        <v>2</v>
      </c>
    </row>
    <row r="230" spans="14:28" x14ac:dyDescent="0.2">
      <c r="N230" s="3">
        <f t="shared" si="15"/>
        <v>2013</v>
      </c>
      <c r="O230" s="3">
        <f t="shared" si="16"/>
        <v>12</v>
      </c>
      <c r="P230" s="3" t="str">
        <f t="shared" si="12"/>
        <v>201312</v>
      </c>
      <c r="Y230" s="103">
        <v>669.9</v>
      </c>
      <c r="Z230" s="103">
        <v>1.05</v>
      </c>
      <c r="AA230" s="92">
        <f t="shared" si="14"/>
        <v>811</v>
      </c>
      <c r="AB230" s="92">
        <f t="shared" si="14"/>
        <v>1</v>
      </c>
    </row>
    <row r="231" spans="14:28" x14ac:dyDescent="0.2">
      <c r="N231" s="3">
        <f t="shared" si="15"/>
        <v>2014</v>
      </c>
      <c r="O231" s="3">
        <f t="shared" si="16"/>
        <v>1</v>
      </c>
      <c r="P231" s="3" t="str">
        <f t="shared" si="12"/>
        <v>20141</v>
      </c>
      <c r="Y231" s="92">
        <f t="shared" ref="Y231:AB246" si="17">Y219</f>
        <v>932.4</v>
      </c>
      <c r="Z231" s="92">
        <f t="shared" si="17"/>
        <v>0.35</v>
      </c>
      <c r="AA231" s="92">
        <f t="shared" si="14"/>
        <v>912</v>
      </c>
      <c r="AB231" s="92">
        <f t="shared" si="14"/>
        <v>0</v>
      </c>
    </row>
    <row r="232" spans="14:28" x14ac:dyDescent="0.2">
      <c r="N232" s="3">
        <f t="shared" si="15"/>
        <v>2014</v>
      </c>
      <c r="O232" s="3">
        <f t="shared" si="16"/>
        <v>2</v>
      </c>
      <c r="P232" s="3" t="str">
        <f t="shared" si="12"/>
        <v>20142</v>
      </c>
      <c r="Y232" s="92">
        <f t="shared" si="17"/>
        <v>864.1</v>
      </c>
      <c r="Z232" s="92">
        <f t="shared" si="17"/>
        <v>0.05</v>
      </c>
      <c r="AA232" s="92">
        <f t="shared" si="14"/>
        <v>742</v>
      </c>
      <c r="AB232" s="92">
        <f t="shared" si="14"/>
        <v>0</v>
      </c>
    </row>
    <row r="233" spans="14:28" x14ac:dyDescent="0.2">
      <c r="N233" s="3">
        <f t="shared" si="15"/>
        <v>2014</v>
      </c>
      <c r="O233" s="3">
        <f t="shared" si="16"/>
        <v>3</v>
      </c>
      <c r="P233" s="3" t="str">
        <f t="shared" si="12"/>
        <v>20143</v>
      </c>
      <c r="Y233" s="92">
        <f t="shared" si="17"/>
        <v>674.3</v>
      </c>
      <c r="Z233" s="92">
        <f t="shared" si="17"/>
        <v>1.1499999999999999</v>
      </c>
      <c r="AA233" s="92">
        <f t="shared" si="14"/>
        <v>569</v>
      </c>
      <c r="AB233" s="92">
        <f t="shared" si="14"/>
        <v>6</v>
      </c>
    </row>
    <row r="234" spans="14:28" x14ac:dyDescent="0.2">
      <c r="N234" s="3">
        <f t="shared" si="15"/>
        <v>2014</v>
      </c>
      <c r="O234" s="3">
        <f t="shared" si="16"/>
        <v>4</v>
      </c>
      <c r="P234" s="3" t="str">
        <f t="shared" si="12"/>
        <v>20144</v>
      </c>
      <c r="Y234" s="92">
        <f t="shared" si="17"/>
        <v>377.1</v>
      </c>
      <c r="Z234" s="92">
        <f t="shared" si="17"/>
        <v>20.25</v>
      </c>
      <c r="AA234" s="92">
        <f t="shared" si="14"/>
        <v>262</v>
      </c>
      <c r="AB234" s="92">
        <f t="shared" si="14"/>
        <v>32</v>
      </c>
    </row>
    <row r="235" spans="14:28" x14ac:dyDescent="0.2">
      <c r="N235" s="3">
        <f t="shared" si="15"/>
        <v>2014</v>
      </c>
      <c r="O235" s="3">
        <f t="shared" si="16"/>
        <v>5</v>
      </c>
      <c r="P235" s="3" t="str">
        <f t="shared" si="12"/>
        <v>20145</v>
      </c>
      <c r="Y235" s="92">
        <f t="shared" si="17"/>
        <v>141</v>
      </c>
      <c r="Z235" s="92">
        <f t="shared" si="17"/>
        <v>69.349999999999994</v>
      </c>
      <c r="AA235" s="92">
        <f t="shared" si="14"/>
        <v>80</v>
      </c>
      <c r="AB235" s="92">
        <f t="shared" si="14"/>
        <v>106</v>
      </c>
    </row>
    <row r="236" spans="14:28" x14ac:dyDescent="0.2">
      <c r="N236" s="3">
        <f t="shared" si="15"/>
        <v>2014</v>
      </c>
      <c r="O236" s="3">
        <f t="shared" si="16"/>
        <v>6</v>
      </c>
      <c r="P236" s="3" t="str">
        <f t="shared" si="12"/>
        <v>20146</v>
      </c>
      <c r="Y236" s="92">
        <f t="shared" si="17"/>
        <v>29.5</v>
      </c>
      <c r="Z236" s="92">
        <f t="shared" si="17"/>
        <v>224.8</v>
      </c>
      <c r="AA236" s="92">
        <f t="shared" si="14"/>
        <v>8</v>
      </c>
      <c r="AB236" s="92">
        <f t="shared" si="14"/>
        <v>289</v>
      </c>
    </row>
    <row r="237" spans="14:28" x14ac:dyDescent="0.2">
      <c r="N237" s="3">
        <f t="shared" si="15"/>
        <v>2014</v>
      </c>
      <c r="O237" s="3">
        <f t="shared" si="16"/>
        <v>7</v>
      </c>
      <c r="P237" s="3" t="str">
        <f t="shared" si="12"/>
        <v>20147</v>
      </c>
      <c r="Y237" s="92">
        <f t="shared" si="17"/>
        <v>0.55000000000000004</v>
      </c>
      <c r="Z237" s="92">
        <f t="shared" si="17"/>
        <v>396.4</v>
      </c>
      <c r="AA237" s="92">
        <f t="shared" si="14"/>
        <v>0</v>
      </c>
      <c r="AB237" s="92">
        <f t="shared" si="14"/>
        <v>402</v>
      </c>
    </row>
    <row r="238" spans="14:28" x14ac:dyDescent="0.2">
      <c r="N238" s="3">
        <f t="shared" si="15"/>
        <v>2014</v>
      </c>
      <c r="O238" s="3">
        <f t="shared" si="16"/>
        <v>8</v>
      </c>
      <c r="P238" s="3" t="str">
        <f t="shared" si="12"/>
        <v>20148</v>
      </c>
      <c r="Y238" s="92">
        <f t="shared" si="17"/>
        <v>0.1</v>
      </c>
      <c r="Z238" s="92">
        <f t="shared" si="17"/>
        <v>417.05</v>
      </c>
      <c r="AA238" s="92">
        <f t="shared" si="14"/>
        <v>3</v>
      </c>
      <c r="AB238" s="92">
        <f t="shared" si="14"/>
        <v>383</v>
      </c>
    </row>
    <row r="239" spans="14:28" x14ac:dyDescent="0.2">
      <c r="N239" s="3">
        <f t="shared" si="15"/>
        <v>2014</v>
      </c>
      <c r="O239" s="3">
        <f t="shared" si="16"/>
        <v>9</v>
      </c>
      <c r="P239" s="3" t="str">
        <f t="shared" si="12"/>
        <v>20149</v>
      </c>
      <c r="Y239" s="92">
        <f t="shared" si="17"/>
        <v>5.35</v>
      </c>
      <c r="Z239" s="92">
        <f t="shared" si="17"/>
        <v>330.2</v>
      </c>
      <c r="AA239" s="92">
        <f t="shared" si="17"/>
        <v>33</v>
      </c>
      <c r="AB239" s="92">
        <f t="shared" si="17"/>
        <v>182</v>
      </c>
    </row>
    <row r="240" spans="14:28" x14ac:dyDescent="0.2">
      <c r="N240" s="3">
        <f t="shared" si="15"/>
        <v>2014</v>
      </c>
      <c r="O240" s="3">
        <f t="shared" si="16"/>
        <v>10</v>
      </c>
      <c r="P240" s="3" t="str">
        <f t="shared" si="12"/>
        <v>201410</v>
      </c>
      <c r="Y240" s="92">
        <f t="shared" si="17"/>
        <v>99.3</v>
      </c>
      <c r="Z240" s="92">
        <f t="shared" si="17"/>
        <v>100.05</v>
      </c>
      <c r="AA240" s="92">
        <f t="shared" si="17"/>
        <v>238</v>
      </c>
      <c r="AB240" s="92">
        <f t="shared" si="17"/>
        <v>33</v>
      </c>
    </row>
    <row r="241" spans="14:28" x14ac:dyDescent="0.2">
      <c r="N241" s="3">
        <f t="shared" si="15"/>
        <v>2014</v>
      </c>
      <c r="O241" s="3">
        <f t="shared" si="16"/>
        <v>11</v>
      </c>
      <c r="P241" s="3" t="str">
        <f t="shared" si="12"/>
        <v>201411</v>
      </c>
      <c r="Y241" s="92">
        <f t="shared" si="17"/>
        <v>352.6</v>
      </c>
      <c r="Z241" s="92">
        <f t="shared" si="17"/>
        <v>12.75</v>
      </c>
      <c r="AA241" s="92">
        <f t="shared" si="17"/>
        <v>509</v>
      </c>
      <c r="AB241" s="92">
        <f t="shared" si="17"/>
        <v>2</v>
      </c>
    </row>
    <row r="242" spans="14:28" x14ac:dyDescent="0.2">
      <c r="N242" s="3">
        <f t="shared" si="15"/>
        <v>2014</v>
      </c>
      <c r="O242" s="3">
        <f t="shared" si="16"/>
        <v>12</v>
      </c>
      <c r="P242" s="3" t="str">
        <f t="shared" si="12"/>
        <v>201412</v>
      </c>
      <c r="Y242" s="92">
        <f t="shared" si="17"/>
        <v>669.9</v>
      </c>
      <c r="Z242" s="92">
        <f t="shared" si="17"/>
        <v>1.05</v>
      </c>
      <c r="AA242" s="92">
        <f t="shared" si="17"/>
        <v>811</v>
      </c>
      <c r="AB242" s="92">
        <f t="shared" si="17"/>
        <v>1</v>
      </c>
    </row>
    <row r="243" spans="14:28" x14ac:dyDescent="0.2">
      <c r="N243" s="3">
        <f t="shared" si="15"/>
        <v>2015</v>
      </c>
      <c r="O243" s="3">
        <f t="shared" si="16"/>
        <v>1</v>
      </c>
      <c r="P243" s="3" t="str">
        <f t="shared" si="12"/>
        <v>20151</v>
      </c>
      <c r="Y243" s="92">
        <f t="shared" si="17"/>
        <v>932.4</v>
      </c>
      <c r="Z243" s="92">
        <f t="shared" si="17"/>
        <v>0.35</v>
      </c>
      <c r="AA243" s="92">
        <f t="shared" si="17"/>
        <v>912</v>
      </c>
      <c r="AB243" s="92">
        <f t="shared" si="17"/>
        <v>0</v>
      </c>
    </row>
    <row r="244" spans="14:28" x14ac:dyDescent="0.2">
      <c r="N244" s="3">
        <f t="shared" si="15"/>
        <v>2015</v>
      </c>
      <c r="O244" s="3">
        <f t="shared" si="16"/>
        <v>2</v>
      </c>
      <c r="P244" s="3" t="str">
        <f t="shared" si="12"/>
        <v>20152</v>
      </c>
      <c r="Y244" s="92">
        <f t="shared" si="17"/>
        <v>864.1</v>
      </c>
      <c r="Z244" s="92">
        <f t="shared" si="17"/>
        <v>0.05</v>
      </c>
      <c r="AA244" s="92">
        <f t="shared" si="17"/>
        <v>742</v>
      </c>
      <c r="AB244" s="92">
        <f t="shared" si="17"/>
        <v>0</v>
      </c>
    </row>
    <row r="245" spans="14:28" x14ac:dyDescent="0.2">
      <c r="N245" s="3">
        <f t="shared" si="15"/>
        <v>2015</v>
      </c>
      <c r="O245" s="3">
        <f t="shared" si="16"/>
        <v>3</v>
      </c>
      <c r="P245" s="3" t="str">
        <f t="shared" si="12"/>
        <v>20153</v>
      </c>
      <c r="Y245" s="92">
        <f t="shared" si="17"/>
        <v>674.3</v>
      </c>
      <c r="Z245" s="92">
        <f t="shared" si="17"/>
        <v>1.1499999999999999</v>
      </c>
      <c r="AA245" s="92">
        <f t="shared" si="17"/>
        <v>569</v>
      </c>
      <c r="AB245" s="92">
        <f t="shared" si="17"/>
        <v>6</v>
      </c>
    </row>
    <row r="246" spans="14:28" x14ac:dyDescent="0.2">
      <c r="N246" s="3">
        <f t="shared" si="15"/>
        <v>2015</v>
      </c>
      <c r="O246" s="3">
        <f t="shared" si="16"/>
        <v>4</v>
      </c>
      <c r="P246" s="3" t="str">
        <f t="shared" si="12"/>
        <v>20154</v>
      </c>
      <c r="Y246" s="92">
        <f t="shared" si="17"/>
        <v>377.1</v>
      </c>
      <c r="Z246" s="92">
        <f t="shared" si="17"/>
        <v>20.25</v>
      </c>
      <c r="AA246" s="92">
        <f t="shared" si="17"/>
        <v>262</v>
      </c>
      <c r="AB246" s="92">
        <f t="shared" si="17"/>
        <v>32</v>
      </c>
    </row>
    <row r="247" spans="14:28" x14ac:dyDescent="0.2">
      <c r="N247" s="3">
        <f t="shared" si="15"/>
        <v>2015</v>
      </c>
      <c r="O247" s="3">
        <f t="shared" si="16"/>
        <v>5</v>
      </c>
      <c r="P247" s="3" t="str">
        <f t="shared" si="12"/>
        <v>20155</v>
      </c>
      <c r="Y247" s="92">
        <f t="shared" ref="Y247:AB262" si="18">Y235</f>
        <v>141</v>
      </c>
      <c r="Z247" s="92">
        <f t="shared" si="18"/>
        <v>69.349999999999994</v>
      </c>
      <c r="AA247" s="92">
        <f t="shared" si="18"/>
        <v>80</v>
      </c>
      <c r="AB247" s="92">
        <f t="shared" si="18"/>
        <v>106</v>
      </c>
    </row>
    <row r="248" spans="14:28" x14ac:dyDescent="0.2">
      <c r="N248" s="3">
        <f t="shared" si="15"/>
        <v>2015</v>
      </c>
      <c r="O248" s="3">
        <f t="shared" si="16"/>
        <v>6</v>
      </c>
      <c r="P248" s="3" t="str">
        <f t="shared" si="12"/>
        <v>20156</v>
      </c>
      <c r="Y248" s="92">
        <f t="shared" si="18"/>
        <v>29.5</v>
      </c>
      <c r="Z248" s="92">
        <f t="shared" si="18"/>
        <v>224.8</v>
      </c>
      <c r="AA248" s="92">
        <f t="shared" si="18"/>
        <v>8</v>
      </c>
      <c r="AB248" s="92">
        <f t="shared" si="18"/>
        <v>289</v>
      </c>
    </row>
    <row r="249" spans="14:28" x14ac:dyDescent="0.2">
      <c r="N249" s="3">
        <f t="shared" si="15"/>
        <v>2015</v>
      </c>
      <c r="O249" s="3">
        <f t="shared" si="16"/>
        <v>7</v>
      </c>
      <c r="P249" s="3" t="str">
        <f t="shared" si="12"/>
        <v>20157</v>
      </c>
      <c r="Y249" s="92">
        <f t="shared" si="18"/>
        <v>0.55000000000000004</v>
      </c>
      <c r="Z249" s="92">
        <f t="shared" si="18"/>
        <v>396.4</v>
      </c>
      <c r="AA249" s="92">
        <f t="shared" si="18"/>
        <v>0</v>
      </c>
      <c r="AB249" s="92">
        <f t="shared" si="18"/>
        <v>402</v>
      </c>
    </row>
    <row r="250" spans="14:28" x14ac:dyDescent="0.2">
      <c r="N250" s="3">
        <f t="shared" si="15"/>
        <v>2015</v>
      </c>
      <c r="O250" s="3">
        <f t="shared" si="16"/>
        <v>8</v>
      </c>
      <c r="P250" s="3" t="str">
        <f t="shared" si="12"/>
        <v>20158</v>
      </c>
      <c r="Y250" s="92">
        <f t="shared" si="18"/>
        <v>0.1</v>
      </c>
      <c r="Z250" s="92">
        <f t="shared" si="18"/>
        <v>417.05</v>
      </c>
      <c r="AA250" s="92">
        <f t="shared" si="18"/>
        <v>3</v>
      </c>
      <c r="AB250" s="92">
        <f t="shared" si="18"/>
        <v>383</v>
      </c>
    </row>
    <row r="251" spans="14:28" x14ac:dyDescent="0.2">
      <c r="N251" s="3">
        <f t="shared" si="15"/>
        <v>2015</v>
      </c>
      <c r="O251" s="3">
        <f t="shared" si="16"/>
        <v>9</v>
      </c>
      <c r="P251" s="3" t="str">
        <f t="shared" si="12"/>
        <v>20159</v>
      </c>
      <c r="Y251" s="92">
        <f t="shared" si="18"/>
        <v>5.35</v>
      </c>
      <c r="Z251" s="92">
        <f t="shared" si="18"/>
        <v>330.2</v>
      </c>
      <c r="AA251" s="92">
        <f t="shared" si="18"/>
        <v>33</v>
      </c>
      <c r="AB251" s="92">
        <f t="shared" si="18"/>
        <v>182</v>
      </c>
    </row>
    <row r="252" spans="14:28" x14ac:dyDescent="0.2">
      <c r="N252" s="3">
        <f t="shared" si="15"/>
        <v>2015</v>
      </c>
      <c r="O252" s="3">
        <f t="shared" si="16"/>
        <v>10</v>
      </c>
      <c r="P252" s="3" t="str">
        <f t="shared" si="12"/>
        <v>201510</v>
      </c>
      <c r="Y252" s="92">
        <f t="shared" si="18"/>
        <v>99.3</v>
      </c>
      <c r="Z252" s="92">
        <f t="shared" si="18"/>
        <v>100.05</v>
      </c>
      <c r="AA252" s="92">
        <f t="shared" si="18"/>
        <v>238</v>
      </c>
      <c r="AB252" s="92">
        <f t="shared" si="18"/>
        <v>33</v>
      </c>
    </row>
    <row r="253" spans="14:28" x14ac:dyDescent="0.2">
      <c r="N253" s="3">
        <f t="shared" si="15"/>
        <v>2015</v>
      </c>
      <c r="O253" s="3">
        <f t="shared" si="16"/>
        <v>11</v>
      </c>
      <c r="P253" s="3" t="str">
        <f t="shared" si="12"/>
        <v>201511</v>
      </c>
      <c r="Y253" s="92">
        <f t="shared" si="18"/>
        <v>352.6</v>
      </c>
      <c r="Z253" s="92">
        <f t="shared" si="18"/>
        <v>12.75</v>
      </c>
      <c r="AA253" s="92">
        <f t="shared" si="18"/>
        <v>509</v>
      </c>
      <c r="AB253" s="92">
        <f t="shared" si="18"/>
        <v>2</v>
      </c>
    </row>
    <row r="254" spans="14:28" x14ac:dyDescent="0.2">
      <c r="N254" s="3">
        <f t="shared" si="15"/>
        <v>2015</v>
      </c>
      <c r="O254" s="3">
        <f t="shared" si="16"/>
        <v>12</v>
      </c>
      <c r="P254" s="3" t="str">
        <f t="shared" si="12"/>
        <v>201512</v>
      </c>
      <c r="Y254" s="92">
        <f t="shared" si="18"/>
        <v>669.9</v>
      </c>
      <c r="Z254" s="92">
        <f t="shared" si="18"/>
        <v>1.05</v>
      </c>
      <c r="AA254" s="92">
        <f t="shared" si="18"/>
        <v>811</v>
      </c>
      <c r="AB254" s="92">
        <f t="shared" si="18"/>
        <v>1</v>
      </c>
    </row>
    <row r="255" spans="14:28" x14ac:dyDescent="0.2">
      <c r="N255" s="3">
        <f t="shared" si="15"/>
        <v>2016</v>
      </c>
      <c r="O255" s="3">
        <f t="shared" si="16"/>
        <v>1</v>
      </c>
      <c r="P255" s="3" t="str">
        <f t="shared" si="12"/>
        <v>20161</v>
      </c>
      <c r="Y255" s="92">
        <f t="shared" si="18"/>
        <v>932.4</v>
      </c>
      <c r="Z255" s="92">
        <f t="shared" si="18"/>
        <v>0.35</v>
      </c>
      <c r="AA255" s="92">
        <f t="shared" si="18"/>
        <v>912</v>
      </c>
      <c r="AB255" s="92">
        <f t="shared" si="18"/>
        <v>0</v>
      </c>
    </row>
    <row r="256" spans="14:28" x14ac:dyDescent="0.2">
      <c r="N256" s="3">
        <f t="shared" si="15"/>
        <v>2016</v>
      </c>
      <c r="O256" s="3">
        <f t="shared" si="16"/>
        <v>2</v>
      </c>
      <c r="P256" s="3" t="str">
        <f t="shared" si="12"/>
        <v>20162</v>
      </c>
      <c r="Y256" s="92">
        <f t="shared" si="18"/>
        <v>864.1</v>
      </c>
      <c r="Z256" s="92">
        <f t="shared" si="18"/>
        <v>0.05</v>
      </c>
      <c r="AA256" s="92">
        <f t="shared" si="18"/>
        <v>742</v>
      </c>
      <c r="AB256" s="92">
        <f t="shared" si="18"/>
        <v>0</v>
      </c>
    </row>
    <row r="257" spans="14:28" x14ac:dyDescent="0.2">
      <c r="N257" s="3">
        <f t="shared" si="15"/>
        <v>2016</v>
      </c>
      <c r="O257" s="3">
        <f t="shared" si="16"/>
        <v>3</v>
      </c>
      <c r="P257" s="3" t="str">
        <f t="shared" si="12"/>
        <v>20163</v>
      </c>
      <c r="Y257" s="92">
        <f t="shared" si="18"/>
        <v>674.3</v>
      </c>
      <c r="Z257" s="92">
        <f t="shared" si="18"/>
        <v>1.1499999999999999</v>
      </c>
      <c r="AA257" s="92">
        <f t="shared" si="18"/>
        <v>569</v>
      </c>
      <c r="AB257" s="92">
        <f t="shared" si="18"/>
        <v>6</v>
      </c>
    </row>
    <row r="258" spans="14:28" x14ac:dyDescent="0.2">
      <c r="N258" s="3">
        <f t="shared" si="15"/>
        <v>2016</v>
      </c>
      <c r="O258" s="3">
        <f t="shared" si="16"/>
        <v>4</v>
      </c>
      <c r="P258" s="3" t="str">
        <f t="shared" si="12"/>
        <v>20164</v>
      </c>
      <c r="Y258" s="92">
        <f t="shared" si="18"/>
        <v>377.1</v>
      </c>
      <c r="Z258" s="92">
        <f t="shared" si="18"/>
        <v>20.25</v>
      </c>
      <c r="AA258" s="92">
        <f t="shared" si="18"/>
        <v>262</v>
      </c>
      <c r="AB258" s="92">
        <f t="shared" si="18"/>
        <v>32</v>
      </c>
    </row>
    <row r="259" spans="14:28" x14ac:dyDescent="0.2">
      <c r="N259" s="3">
        <f t="shared" si="15"/>
        <v>2016</v>
      </c>
      <c r="O259" s="3">
        <f t="shared" si="16"/>
        <v>5</v>
      </c>
      <c r="P259" s="3" t="str">
        <f t="shared" si="12"/>
        <v>20165</v>
      </c>
      <c r="Y259" s="92">
        <f t="shared" si="18"/>
        <v>141</v>
      </c>
      <c r="Z259" s="92">
        <f t="shared" si="18"/>
        <v>69.349999999999994</v>
      </c>
      <c r="AA259" s="92">
        <f t="shared" si="18"/>
        <v>80</v>
      </c>
      <c r="AB259" s="92">
        <f t="shared" si="18"/>
        <v>106</v>
      </c>
    </row>
    <row r="260" spans="14:28" x14ac:dyDescent="0.2">
      <c r="N260" s="3">
        <f t="shared" si="15"/>
        <v>2016</v>
      </c>
      <c r="O260" s="3">
        <f t="shared" si="16"/>
        <v>6</v>
      </c>
      <c r="P260" s="3" t="str">
        <f t="shared" ref="P260:P323" si="19">N260&amp;O260</f>
        <v>20166</v>
      </c>
      <c r="Y260" s="92">
        <f t="shared" si="18"/>
        <v>29.5</v>
      </c>
      <c r="Z260" s="92">
        <f t="shared" si="18"/>
        <v>224.8</v>
      </c>
      <c r="AA260" s="92">
        <f t="shared" si="18"/>
        <v>8</v>
      </c>
      <c r="AB260" s="92">
        <f t="shared" si="18"/>
        <v>289</v>
      </c>
    </row>
    <row r="261" spans="14:28" x14ac:dyDescent="0.2">
      <c r="N261" s="3">
        <f t="shared" si="15"/>
        <v>2016</v>
      </c>
      <c r="O261" s="3">
        <f t="shared" si="16"/>
        <v>7</v>
      </c>
      <c r="P261" s="3" t="str">
        <f t="shared" si="19"/>
        <v>20167</v>
      </c>
      <c r="Y261" s="92">
        <f t="shared" si="18"/>
        <v>0.55000000000000004</v>
      </c>
      <c r="Z261" s="92">
        <f t="shared" si="18"/>
        <v>396.4</v>
      </c>
      <c r="AA261" s="92">
        <f t="shared" si="18"/>
        <v>0</v>
      </c>
      <c r="AB261" s="92">
        <f t="shared" si="18"/>
        <v>402</v>
      </c>
    </row>
    <row r="262" spans="14:28" x14ac:dyDescent="0.2">
      <c r="N262" s="3">
        <f t="shared" si="15"/>
        <v>2016</v>
      </c>
      <c r="O262" s="3">
        <f t="shared" si="16"/>
        <v>8</v>
      </c>
      <c r="P262" s="3" t="str">
        <f t="shared" si="19"/>
        <v>20168</v>
      </c>
      <c r="Y262" s="92">
        <f t="shared" si="18"/>
        <v>0.1</v>
      </c>
      <c r="Z262" s="92">
        <f t="shared" si="18"/>
        <v>417.05</v>
      </c>
      <c r="AA262" s="92">
        <f t="shared" si="18"/>
        <v>3</v>
      </c>
      <c r="AB262" s="92">
        <f t="shared" si="18"/>
        <v>383</v>
      </c>
    </row>
    <row r="263" spans="14:28" x14ac:dyDescent="0.2">
      <c r="N263" s="3">
        <f t="shared" si="15"/>
        <v>2016</v>
      </c>
      <c r="O263" s="3">
        <f t="shared" si="16"/>
        <v>9</v>
      </c>
      <c r="P263" s="3" t="str">
        <f t="shared" si="19"/>
        <v>20169</v>
      </c>
      <c r="Y263" s="92">
        <f t="shared" ref="Y263:AB278" si="20">Y251</f>
        <v>5.35</v>
      </c>
      <c r="Z263" s="92">
        <f t="shared" si="20"/>
        <v>330.2</v>
      </c>
      <c r="AA263" s="92">
        <f t="shared" si="20"/>
        <v>33</v>
      </c>
      <c r="AB263" s="92">
        <f t="shared" si="20"/>
        <v>182</v>
      </c>
    </row>
    <row r="264" spans="14:28" x14ac:dyDescent="0.2">
      <c r="N264" s="3">
        <f t="shared" si="15"/>
        <v>2016</v>
      </c>
      <c r="O264" s="3">
        <f t="shared" si="16"/>
        <v>10</v>
      </c>
      <c r="P264" s="3" t="str">
        <f t="shared" si="19"/>
        <v>201610</v>
      </c>
      <c r="Y264" s="92">
        <f t="shared" si="20"/>
        <v>99.3</v>
      </c>
      <c r="Z264" s="92">
        <f t="shared" si="20"/>
        <v>100.05</v>
      </c>
      <c r="AA264" s="92">
        <f t="shared" si="20"/>
        <v>238</v>
      </c>
      <c r="AB264" s="92">
        <f t="shared" si="20"/>
        <v>33</v>
      </c>
    </row>
    <row r="265" spans="14:28" x14ac:dyDescent="0.2">
      <c r="N265" s="3">
        <f t="shared" si="15"/>
        <v>2016</v>
      </c>
      <c r="O265" s="3">
        <f t="shared" si="16"/>
        <v>11</v>
      </c>
      <c r="P265" s="3" t="str">
        <f t="shared" si="19"/>
        <v>201611</v>
      </c>
      <c r="Y265" s="92">
        <f t="shared" si="20"/>
        <v>352.6</v>
      </c>
      <c r="Z265" s="92">
        <f t="shared" si="20"/>
        <v>12.75</v>
      </c>
      <c r="AA265" s="92">
        <f t="shared" si="20"/>
        <v>509</v>
      </c>
      <c r="AB265" s="92">
        <f t="shared" si="20"/>
        <v>2</v>
      </c>
    </row>
    <row r="266" spans="14:28" x14ac:dyDescent="0.2">
      <c r="N266" s="3">
        <f t="shared" si="15"/>
        <v>2016</v>
      </c>
      <c r="O266" s="3">
        <f t="shared" si="16"/>
        <v>12</v>
      </c>
      <c r="P266" s="3" t="str">
        <f t="shared" si="19"/>
        <v>201612</v>
      </c>
      <c r="Y266" s="92">
        <f t="shared" si="20"/>
        <v>669.9</v>
      </c>
      <c r="Z266" s="92">
        <f t="shared" si="20"/>
        <v>1.05</v>
      </c>
      <c r="AA266" s="92">
        <f t="shared" si="20"/>
        <v>811</v>
      </c>
      <c r="AB266" s="92">
        <f t="shared" si="20"/>
        <v>1</v>
      </c>
    </row>
    <row r="267" spans="14:28" x14ac:dyDescent="0.2">
      <c r="N267" s="3">
        <f t="shared" si="15"/>
        <v>2017</v>
      </c>
      <c r="O267" s="3">
        <f t="shared" si="16"/>
        <v>1</v>
      </c>
      <c r="P267" s="3" t="str">
        <f t="shared" si="19"/>
        <v>20171</v>
      </c>
      <c r="Y267" s="92">
        <f t="shared" si="20"/>
        <v>932.4</v>
      </c>
      <c r="Z267" s="92">
        <f t="shared" si="20"/>
        <v>0.35</v>
      </c>
      <c r="AA267" s="92">
        <f t="shared" si="20"/>
        <v>912</v>
      </c>
      <c r="AB267" s="92">
        <f t="shared" si="20"/>
        <v>0</v>
      </c>
    </row>
    <row r="268" spans="14:28" x14ac:dyDescent="0.2">
      <c r="N268" s="3">
        <f t="shared" si="15"/>
        <v>2017</v>
      </c>
      <c r="O268" s="3">
        <f t="shared" si="16"/>
        <v>2</v>
      </c>
      <c r="P268" s="3" t="str">
        <f t="shared" si="19"/>
        <v>20172</v>
      </c>
      <c r="Y268" s="92">
        <f t="shared" si="20"/>
        <v>864.1</v>
      </c>
      <c r="Z268" s="92">
        <f t="shared" si="20"/>
        <v>0.05</v>
      </c>
      <c r="AA268" s="92">
        <f t="shared" si="20"/>
        <v>742</v>
      </c>
      <c r="AB268" s="92">
        <f t="shared" si="20"/>
        <v>0</v>
      </c>
    </row>
    <row r="269" spans="14:28" x14ac:dyDescent="0.2">
      <c r="N269" s="3">
        <f t="shared" si="15"/>
        <v>2017</v>
      </c>
      <c r="O269" s="3">
        <f t="shared" si="16"/>
        <v>3</v>
      </c>
      <c r="P269" s="3" t="str">
        <f t="shared" si="19"/>
        <v>20173</v>
      </c>
      <c r="Y269" s="92">
        <f t="shared" si="20"/>
        <v>674.3</v>
      </c>
      <c r="Z269" s="92">
        <f t="shared" si="20"/>
        <v>1.1499999999999999</v>
      </c>
      <c r="AA269" s="92">
        <f t="shared" si="20"/>
        <v>569</v>
      </c>
      <c r="AB269" s="92">
        <f t="shared" si="20"/>
        <v>6</v>
      </c>
    </row>
    <row r="270" spans="14:28" x14ac:dyDescent="0.2">
      <c r="N270" s="3">
        <f t="shared" si="15"/>
        <v>2017</v>
      </c>
      <c r="O270" s="3">
        <f t="shared" si="16"/>
        <v>4</v>
      </c>
      <c r="P270" s="3" t="str">
        <f t="shared" si="19"/>
        <v>20174</v>
      </c>
      <c r="Y270" s="92">
        <f t="shared" si="20"/>
        <v>377.1</v>
      </c>
      <c r="Z270" s="92">
        <f t="shared" si="20"/>
        <v>20.25</v>
      </c>
      <c r="AA270" s="92">
        <f t="shared" si="20"/>
        <v>262</v>
      </c>
      <c r="AB270" s="92">
        <f t="shared" si="20"/>
        <v>32</v>
      </c>
    </row>
    <row r="271" spans="14:28" x14ac:dyDescent="0.2">
      <c r="N271" s="3">
        <f t="shared" si="15"/>
        <v>2017</v>
      </c>
      <c r="O271" s="3">
        <f t="shared" si="16"/>
        <v>5</v>
      </c>
      <c r="P271" s="3" t="str">
        <f t="shared" si="19"/>
        <v>20175</v>
      </c>
      <c r="Y271" s="92">
        <f t="shared" si="20"/>
        <v>141</v>
      </c>
      <c r="Z271" s="92">
        <f t="shared" si="20"/>
        <v>69.349999999999994</v>
      </c>
      <c r="AA271" s="92">
        <f t="shared" si="20"/>
        <v>80</v>
      </c>
      <c r="AB271" s="92">
        <f t="shared" si="20"/>
        <v>106</v>
      </c>
    </row>
    <row r="272" spans="14:28" x14ac:dyDescent="0.2">
      <c r="N272" s="3">
        <f t="shared" si="15"/>
        <v>2017</v>
      </c>
      <c r="O272" s="3">
        <f t="shared" si="16"/>
        <v>6</v>
      </c>
      <c r="P272" s="3" t="str">
        <f t="shared" si="19"/>
        <v>20176</v>
      </c>
      <c r="Y272" s="92">
        <f t="shared" si="20"/>
        <v>29.5</v>
      </c>
      <c r="Z272" s="92">
        <f t="shared" si="20"/>
        <v>224.8</v>
      </c>
      <c r="AA272" s="92">
        <f t="shared" si="20"/>
        <v>8</v>
      </c>
      <c r="AB272" s="92">
        <f t="shared" si="20"/>
        <v>289</v>
      </c>
    </row>
    <row r="273" spans="14:28" x14ac:dyDescent="0.2">
      <c r="N273" s="3">
        <f t="shared" si="15"/>
        <v>2017</v>
      </c>
      <c r="O273" s="3">
        <f t="shared" si="16"/>
        <v>7</v>
      </c>
      <c r="P273" s="3" t="str">
        <f t="shared" si="19"/>
        <v>20177</v>
      </c>
      <c r="Y273" s="92">
        <f t="shared" si="20"/>
        <v>0.55000000000000004</v>
      </c>
      <c r="Z273" s="92">
        <f t="shared" si="20"/>
        <v>396.4</v>
      </c>
      <c r="AA273" s="92">
        <f t="shared" si="20"/>
        <v>0</v>
      </c>
      <c r="AB273" s="92">
        <f t="shared" si="20"/>
        <v>402</v>
      </c>
    </row>
    <row r="274" spans="14:28" x14ac:dyDescent="0.2">
      <c r="N274" s="3">
        <f t="shared" si="15"/>
        <v>2017</v>
      </c>
      <c r="O274" s="3">
        <f t="shared" si="16"/>
        <v>8</v>
      </c>
      <c r="P274" s="3" t="str">
        <f t="shared" si="19"/>
        <v>20178</v>
      </c>
      <c r="Y274" s="92">
        <f t="shared" si="20"/>
        <v>0.1</v>
      </c>
      <c r="Z274" s="92">
        <f t="shared" si="20"/>
        <v>417.05</v>
      </c>
      <c r="AA274" s="92">
        <f t="shared" si="20"/>
        <v>3</v>
      </c>
      <c r="AB274" s="92">
        <f t="shared" si="20"/>
        <v>383</v>
      </c>
    </row>
    <row r="275" spans="14:28" x14ac:dyDescent="0.2">
      <c r="N275" s="3">
        <f t="shared" si="15"/>
        <v>2017</v>
      </c>
      <c r="O275" s="3">
        <f t="shared" si="16"/>
        <v>9</v>
      </c>
      <c r="P275" s="3" t="str">
        <f t="shared" si="19"/>
        <v>20179</v>
      </c>
      <c r="Y275" s="92">
        <f t="shared" si="20"/>
        <v>5.35</v>
      </c>
      <c r="Z275" s="92">
        <f t="shared" si="20"/>
        <v>330.2</v>
      </c>
      <c r="AA275" s="92">
        <f t="shared" si="20"/>
        <v>33</v>
      </c>
      <c r="AB275" s="92">
        <f t="shared" si="20"/>
        <v>182</v>
      </c>
    </row>
    <row r="276" spans="14:28" x14ac:dyDescent="0.2">
      <c r="N276" s="3">
        <f t="shared" si="15"/>
        <v>2017</v>
      </c>
      <c r="O276" s="3">
        <f t="shared" si="16"/>
        <v>10</v>
      </c>
      <c r="P276" s="3" t="str">
        <f t="shared" si="19"/>
        <v>201710</v>
      </c>
      <c r="Y276" s="92">
        <f t="shared" si="20"/>
        <v>99.3</v>
      </c>
      <c r="Z276" s="92">
        <f t="shared" si="20"/>
        <v>100.05</v>
      </c>
      <c r="AA276" s="92">
        <f t="shared" si="20"/>
        <v>238</v>
      </c>
      <c r="AB276" s="92">
        <f t="shared" si="20"/>
        <v>33</v>
      </c>
    </row>
    <row r="277" spans="14:28" x14ac:dyDescent="0.2">
      <c r="N277" s="3">
        <f t="shared" si="15"/>
        <v>2017</v>
      </c>
      <c r="O277" s="3">
        <f t="shared" si="16"/>
        <v>11</v>
      </c>
      <c r="P277" s="3" t="str">
        <f t="shared" si="19"/>
        <v>201711</v>
      </c>
      <c r="Y277" s="92">
        <f t="shared" si="20"/>
        <v>352.6</v>
      </c>
      <c r="Z277" s="92">
        <f t="shared" si="20"/>
        <v>12.75</v>
      </c>
      <c r="AA277" s="92">
        <f t="shared" si="20"/>
        <v>509</v>
      </c>
      <c r="AB277" s="92">
        <f t="shared" si="20"/>
        <v>2</v>
      </c>
    </row>
    <row r="278" spans="14:28" x14ac:dyDescent="0.2">
      <c r="N278" s="3">
        <f t="shared" si="15"/>
        <v>2017</v>
      </c>
      <c r="O278" s="3">
        <f t="shared" si="16"/>
        <v>12</v>
      </c>
      <c r="P278" s="3" t="str">
        <f t="shared" si="19"/>
        <v>201712</v>
      </c>
      <c r="Y278" s="92">
        <f t="shared" si="20"/>
        <v>669.9</v>
      </c>
      <c r="Z278" s="92">
        <f t="shared" si="20"/>
        <v>1.05</v>
      </c>
      <c r="AA278" s="92">
        <f t="shared" si="20"/>
        <v>811</v>
      </c>
      <c r="AB278" s="92">
        <f t="shared" si="20"/>
        <v>1</v>
      </c>
    </row>
    <row r="279" spans="14:28" x14ac:dyDescent="0.2">
      <c r="N279" s="3">
        <f t="shared" si="15"/>
        <v>2018</v>
      </c>
      <c r="O279" s="3">
        <f t="shared" si="16"/>
        <v>1</v>
      </c>
      <c r="P279" s="3" t="str">
        <f t="shared" si="19"/>
        <v>20181</v>
      </c>
      <c r="Y279" s="92">
        <f t="shared" ref="Y279:AB294" si="21">Y267</f>
        <v>932.4</v>
      </c>
      <c r="Z279" s="92">
        <f t="shared" si="21"/>
        <v>0.35</v>
      </c>
      <c r="AA279" s="92">
        <f t="shared" si="21"/>
        <v>912</v>
      </c>
      <c r="AB279" s="92">
        <f t="shared" si="21"/>
        <v>0</v>
      </c>
    </row>
    <row r="280" spans="14:28" x14ac:dyDescent="0.2">
      <c r="N280" s="3">
        <f t="shared" si="15"/>
        <v>2018</v>
      </c>
      <c r="O280" s="3">
        <f t="shared" si="16"/>
        <v>2</v>
      </c>
      <c r="P280" s="3" t="str">
        <f t="shared" si="19"/>
        <v>20182</v>
      </c>
      <c r="Y280" s="92">
        <f t="shared" si="21"/>
        <v>864.1</v>
      </c>
      <c r="Z280" s="92">
        <f t="shared" si="21"/>
        <v>0.05</v>
      </c>
      <c r="AA280" s="92">
        <f t="shared" si="21"/>
        <v>742</v>
      </c>
      <c r="AB280" s="92">
        <f t="shared" si="21"/>
        <v>0</v>
      </c>
    </row>
    <row r="281" spans="14:28" x14ac:dyDescent="0.2">
      <c r="N281" s="3">
        <f t="shared" si="15"/>
        <v>2018</v>
      </c>
      <c r="O281" s="3">
        <f t="shared" si="16"/>
        <v>3</v>
      </c>
      <c r="P281" s="3" t="str">
        <f t="shared" si="19"/>
        <v>20183</v>
      </c>
      <c r="Y281" s="92">
        <f t="shared" si="21"/>
        <v>674.3</v>
      </c>
      <c r="Z281" s="92">
        <f t="shared" si="21"/>
        <v>1.1499999999999999</v>
      </c>
      <c r="AA281" s="92">
        <f t="shared" si="21"/>
        <v>569</v>
      </c>
      <c r="AB281" s="92">
        <f t="shared" si="21"/>
        <v>6</v>
      </c>
    </row>
    <row r="282" spans="14:28" x14ac:dyDescent="0.2">
      <c r="N282" s="3">
        <f t="shared" si="15"/>
        <v>2018</v>
      </c>
      <c r="O282" s="3">
        <f t="shared" si="16"/>
        <v>4</v>
      </c>
      <c r="P282" s="3" t="str">
        <f t="shared" si="19"/>
        <v>20184</v>
      </c>
      <c r="Y282" s="92">
        <f t="shared" si="21"/>
        <v>377.1</v>
      </c>
      <c r="Z282" s="92">
        <f t="shared" si="21"/>
        <v>20.25</v>
      </c>
      <c r="AA282" s="92">
        <f t="shared" si="21"/>
        <v>262</v>
      </c>
      <c r="AB282" s="92">
        <f t="shared" si="21"/>
        <v>32</v>
      </c>
    </row>
    <row r="283" spans="14:28" x14ac:dyDescent="0.2">
      <c r="N283" s="3">
        <f t="shared" si="15"/>
        <v>2018</v>
      </c>
      <c r="O283" s="3">
        <f t="shared" si="16"/>
        <v>5</v>
      </c>
      <c r="P283" s="3" t="str">
        <f t="shared" si="19"/>
        <v>20185</v>
      </c>
      <c r="Y283" s="92">
        <f t="shared" si="21"/>
        <v>141</v>
      </c>
      <c r="Z283" s="92">
        <f t="shared" si="21"/>
        <v>69.349999999999994</v>
      </c>
      <c r="AA283" s="92">
        <f t="shared" si="21"/>
        <v>80</v>
      </c>
      <c r="AB283" s="92">
        <f t="shared" si="21"/>
        <v>106</v>
      </c>
    </row>
    <row r="284" spans="14:28" x14ac:dyDescent="0.2">
      <c r="N284" s="3">
        <f t="shared" si="15"/>
        <v>2018</v>
      </c>
      <c r="O284" s="3">
        <f t="shared" si="16"/>
        <v>6</v>
      </c>
      <c r="P284" s="3" t="str">
        <f t="shared" si="19"/>
        <v>20186</v>
      </c>
      <c r="Y284" s="92">
        <f t="shared" si="21"/>
        <v>29.5</v>
      </c>
      <c r="Z284" s="92">
        <f t="shared" si="21"/>
        <v>224.8</v>
      </c>
      <c r="AA284" s="92">
        <f t="shared" si="21"/>
        <v>8</v>
      </c>
      <c r="AB284" s="92">
        <f t="shared" si="21"/>
        <v>289</v>
      </c>
    </row>
    <row r="285" spans="14:28" x14ac:dyDescent="0.2">
      <c r="N285" s="3">
        <f t="shared" si="15"/>
        <v>2018</v>
      </c>
      <c r="O285" s="3">
        <f t="shared" si="16"/>
        <v>7</v>
      </c>
      <c r="P285" s="3" t="str">
        <f t="shared" si="19"/>
        <v>20187</v>
      </c>
      <c r="Y285" s="92">
        <f t="shared" si="21"/>
        <v>0.55000000000000004</v>
      </c>
      <c r="Z285" s="92">
        <f t="shared" si="21"/>
        <v>396.4</v>
      </c>
      <c r="AA285" s="92">
        <f t="shared" si="21"/>
        <v>0</v>
      </c>
      <c r="AB285" s="92">
        <f t="shared" si="21"/>
        <v>402</v>
      </c>
    </row>
    <row r="286" spans="14:28" x14ac:dyDescent="0.2">
      <c r="N286" s="3">
        <f t="shared" si="15"/>
        <v>2018</v>
      </c>
      <c r="O286" s="3">
        <f t="shared" si="16"/>
        <v>8</v>
      </c>
      <c r="P286" s="3" t="str">
        <f t="shared" si="19"/>
        <v>20188</v>
      </c>
      <c r="Y286" s="92">
        <f t="shared" si="21"/>
        <v>0.1</v>
      </c>
      <c r="Z286" s="92">
        <f t="shared" si="21"/>
        <v>417.05</v>
      </c>
      <c r="AA286" s="92">
        <f t="shared" si="21"/>
        <v>3</v>
      </c>
      <c r="AB286" s="92">
        <f t="shared" si="21"/>
        <v>383</v>
      </c>
    </row>
    <row r="287" spans="14:28" x14ac:dyDescent="0.2">
      <c r="N287" s="3">
        <f t="shared" si="15"/>
        <v>2018</v>
      </c>
      <c r="O287" s="3">
        <f t="shared" si="16"/>
        <v>9</v>
      </c>
      <c r="P287" s="3" t="str">
        <f t="shared" si="19"/>
        <v>20189</v>
      </c>
      <c r="Y287" s="92">
        <f t="shared" si="21"/>
        <v>5.35</v>
      </c>
      <c r="Z287" s="92">
        <f t="shared" si="21"/>
        <v>330.2</v>
      </c>
      <c r="AA287" s="92">
        <f t="shared" si="21"/>
        <v>33</v>
      </c>
      <c r="AB287" s="92">
        <f t="shared" si="21"/>
        <v>182</v>
      </c>
    </row>
    <row r="288" spans="14:28" x14ac:dyDescent="0.2">
      <c r="N288" s="3">
        <f t="shared" ref="N288:N351" si="22">N276+1</f>
        <v>2018</v>
      </c>
      <c r="O288" s="3">
        <f t="shared" ref="O288:O351" si="23">O276</f>
        <v>10</v>
      </c>
      <c r="P288" s="3" t="str">
        <f t="shared" si="19"/>
        <v>201810</v>
      </c>
      <c r="Y288" s="92">
        <f t="shared" si="21"/>
        <v>99.3</v>
      </c>
      <c r="Z288" s="92">
        <f t="shared" si="21"/>
        <v>100.05</v>
      </c>
      <c r="AA288" s="92">
        <f t="shared" si="21"/>
        <v>238</v>
      </c>
      <c r="AB288" s="92">
        <f t="shared" si="21"/>
        <v>33</v>
      </c>
    </row>
    <row r="289" spans="14:28" x14ac:dyDescent="0.2">
      <c r="N289" s="3">
        <f t="shared" si="22"/>
        <v>2018</v>
      </c>
      <c r="O289" s="3">
        <f t="shared" si="23"/>
        <v>11</v>
      </c>
      <c r="P289" s="3" t="str">
        <f t="shared" si="19"/>
        <v>201811</v>
      </c>
      <c r="Y289" s="92">
        <f t="shared" si="21"/>
        <v>352.6</v>
      </c>
      <c r="Z289" s="92">
        <f t="shared" si="21"/>
        <v>12.75</v>
      </c>
      <c r="AA289" s="92">
        <f t="shared" si="21"/>
        <v>509</v>
      </c>
      <c r="AB289" s="92">
        <f t="shared" si="21"/>
        <v>2</v>
      </c>
    </row>
    <row r="290" spans="14:28" x14ac:dyDescent="0.2">
      <c r="N290" s="3">
        <f t="shared" si="22"/>
        <v>2018</v>
      </c>
      <c r="O290" s="3">
        <f t="shared" si="23"/>
        <v>12</v>
      </c>
      <c r="P290" s="3" t="str">
        <f t="shared" si="19"/>
        <v>201812</v>
      </c>
      <c r="Y290" s="92">
        <f t="shared" si="21"/>
        <v>669.9</v>
      </c>
      <c r="Z290" s="92">
        <f t="shared" si="21"/>
        <v>1.05</v>
      </c>
      <c r="AA290" s="92">
        <f t="shared" si="21"/>
        <v>811</v>
      </c>
      <c r="AB290" s="92">
        <f t="shared" si="21"/>
        <v>1</v>
      </c>
    </row>
    <row r="291" spans="14:28" x14ac:dyDescent="0.2">
      <c r="N291" s="3">
        <f t="shared" si="22"/>
        <v>2019</v>
      </c>
      <c r="O291" s="3">
        <f t="shared" si="23"/>
        <v>1</v>
      </c>
      <c r="P291" s="3" t="str">
        <f t="shared" si="19"/>
        <v>20191</v>
      </c>
      <c r="Y291" s="92">
        <f t="shared" si="21"/>
        <v>932.4</v>
      </c>
      <c r="Z291" s="92">
        <f t="shared" si="21"/>
        <v>0.35</v>
      </c>
      <c r="AA291" s="92">
        <f t="shared" si="21"/>
        <v>912</v>
      </c>
      <c r="AB291" s="92">
        <f t="shared" si="21"/>
        <v>0</v>
      </c>
    </row>
    <row r="292" spans="14:28" x14ac:dyDescent="0.2">
      <c r="N292" s="3">
        <f t="shared" si="22"/>
        <v>2019</v>
      </c>
      <c r="O292" s="3">
        <f t="shared" si="23"/>
        <v>2</v>
      </c>
      <c r="P292" s="3" t="str">
        <f t="shared" si="19"/>
        <v>20192</v>
      </c>
      <c r="Y292" s="92">
        <f t="shared" si="21"/>
        <v>864.1</v>
      </c>
      <c r="Z292" s="92">
        <f t="shared" si="21"/>
        <v>0.05</v>
      </c>
      <c r="AA292" s="92">
        <f t="shared" si="21"/>
        <v>742</v>
      </c>
      <c r="AB292" s="92">
        <f t="shared" si="21"/>
        <v>0</v>
      </c>
    </row>
    <row r="293" spans="14:28" x14ac:dyDescent="0.2">
      <c r="N293" s="3">
        <f t="shared" si="22"/>
        <v>2019</v>
      </c>
      <c r="O293" s="3">
        <f t="shared" si="23"/>
        <v>3</v>
      </c>
      <c r="P293" s="3" t="str">
        <f t="shared" si="19"/>
        <v>20193</v>
      </c>
      <c r="Y293" s="92">
        <f t="shared" si="21"/>
        <v>674.3</v>
      </c>
      <c r="Z293" s="92">
        <f t="shared" si="21"/>
        <v>1.1499999999999999</v>
      </c>
      <c r="AA293" s="92">
        <f t="shared" si="21"/>
        <v>569</v>
      </c>
      <c r="AB293" s="92">
        <f t="shared" si="21"/>
        <v>6</v>
      </c>
    </row>
    <row r="294" spans="14:28" x14ac:dyDescent="0.2">
      <c r="N294" s="3">
        <f t="shared" si="22"/>
        <v>2019</v>
      </c>
      <c r="O294" s="3">
        <f t="shared" si="23"/>
        <v>4</v>
      </c>
      <c r="P294" s="3" t="str">
        <f t="shared" si="19"/>
        <v>20194</v>
      </c>
      <c r="Y294" s="92">
        <f t="shared" si="21"/>
        <v>377.1</v>
      </c>
      <c r="Z294" s="92">
        <f t="shared" si="21"/>
        <v>20.25</v>
      </c>
      <c r="AA294" s="92">
        <f t="shared" si="21"/>
        <v>262</v>
      </c>
      <c r="AB294" s="92">
        <f t="shared" si="21"/>
        <v>32</v>
      </c>
    </row>
    <row r="295" spans="14:28" x14ac:dyDescent="0.2">
      <c r="N295" s="3">
        <f t="shared" si="22"/>
        <v>2019</v>
      </c>
      <c r="O295" s="3">
        <f t="shared" si="23"/>
        <v>5</v>
      </c>
      <c r="P295" s="3" t="str">
        <f t="shared" si="19"/>
        <v>20195</v>
      </c>
      <c r="Y295" s="92">
        <f t="shared" ref="Y295:AB310" si="24">Y283</f>
        <v>141</v>
      </c>
      <c r="Z295" s="92">
        <f t="shared" si="24"/>
        <v>69.349999999999994</v>
      </c>
      <c r="AA295" s="92">
        <f t="shared" si="24"/>
        <v>80</v>
      </c>
      <c r="AB295" s="92">
        <f t="shared" si="24"/>
        <v>106</v>
      </c>
    </row>
    <row r="296" spans="14:28" x14ac:dyDescent="0.2">
      <c r="N296" s="3">
        <f t="shared" si="22"/>
        <v>2019</v>
      </c>
      <c r="O296" s="3">
        <f t="shared" si="23"/>
        <v>6</v>
      </c>
      <c r="P296" s="3" t="str">
        <f t="shared" si="19"/>
        <v>20196</v>
      </c>
      <c r="Y296" s="92">
        <f t="shared" si="24"/>
        <v>29.5</v>
      </c>
      <c r="Z296" s="92">
        <f t="shared" si="24"/>
        <v>224.8</v>
      </c>
      <c r="AA296" s="92">
        <f t="shared" si="24"/>
        <v>8</v>
      </c>
      <c r="AB296" s="92">
        <f t="shared" si="24"/>
        <v>289</v>
      </c>
    </row>
    <row r="297" spans="14:28" x14ac:dyDescent="0.2">
      <c r="N297" s="3">
        <f t="shared" si="22"/>
        <v>2019</v>
      </c>
      <c r="O297" s="3">
        <f t="shared" si="23"/>
        <v>7</v>
      </c>
      <c r="P297" s="3" t="str">
        <f t="shared" si="19"/>
        <v>20197</v>
      </c>
      <c r="Y297" s="92">
        <f t="shared" si="24"/>
        <v>0.55000000000000004</v>
      </c>
      <c r="Z297" s="92">
        <f t="shared" si="24"/>
        <v>396.4</v>
      </c>
      <c r="AA297" s="92">
        <f t="shared" si="24"/>
        <v>0</v>
      </c>
      <c r="AB297" s="92">
        <f t="shared" si="24"/>
        <v>402</v>
      </c>
    </row>
    <row r="298" spans="14:28" x14ac:dyDescent="0.2">
      <c r="N298" s="3">
        <f t="shared" si="22"/>
        <v>2019</v>
      </c>
      <c r="O298" s="3">
        <f t="shared" si="23"/>
        <v>8</v>
      </c>
      <c r="P298" s="3" t="str">
        <f t="shared" si="19"/>
        <v>20198</v>
      </c>
      <c r="Y298" s="92">
        <f t="shared" si="24"/>
        <v>0.1</v>
      </c>
      <c r="Z298" s="92">
        <f t="shared" si="24"/>
        <v>417.05</v>
      </c>
      <c r="AA298" s="92">
        <f t="shared" si="24"/>
        <v>3</v>
      </c>
      <c r="AB298" s="92">
        <f t="shared" si="24"/>
        <v>383</v>
      </c>
    </row>
    <row r="299" spans="14:28" x14ac:dyDescent="0.2">
      <c r="N299" s="3">
        <f t="shared" si="22"/>
        <v>2019</v>
      </c>
      <c r="O299" s="3">
        <f t="shared" si="23"/>
        <v>9</v>
      </c>
      <c r="P299" s="3" t="str">
        <f t="shared" si="19"/>
        <v>20199</v>
      </c>
      <c r="Y299" s="92">
        <f t="shared" si="24"/>
        <v>5.35</v>
      </c>
      <c r="Z299" s="92">
        <f t="shared" si="24"/>
        <v>330.2</v>
      </c>
      <c r="AA299" s="92">
        <f t="shared" si="24"/>
        <v>33</v>
      </c>
      <c r="AB299" s="92">
        <f t="shared" si="24"/>
        <v>182</v>
      </c>
    </row>
    <row r="300" spans="14:28" x14ac:dyDescent="0.2">
      <c r="N300" s="3">
        <f t="shared" si="22"/>
        <v>2019</v>
      </c>
      <c r="O300" s="3">
        <f t="shared" si="23"/>
        <v>10</v>
      </c>
      <c r="P300" s="3" t="str">
        <f t="shared" si="19"/>
        <v>201910</v>
      </c>
      <c r="Y300" s="92">
        <f t="shared" si="24"/>
        <v>99.3</v>
      </c>
      <c r="Z300" s="92">
        <f t="shared" si="24"/>
        <v>100.05</v>
      </c>
      <c r="AA300" s="92">
        <f t="shared" si="24"/>
        <v>238</v>
      </c>
      <c r="AB300" s="92">
        <f t="shared" si="24"/>
        <v>33</v>
      </c>
    </row>
    <row r="301" spans="14:28" x14ac:dyDescent="0.2">
      <c r="N301" s="3">
        <f t="shared" si="22"/>
        <v>2019</v>
      </c>
      <c r="O301" s="3">
        <f t="shared" si="23"/>
        <v>11</v>
      </c>
      <c r="P301" s="3" t="str">
        <f t="shared" si="19"/>
        <v>201911</v>
      </c>
      <c r="Y301" s="92">
        <f t="shared" si="24"/>
        <v>352.6</v>
      </c>
      <c r="Z301" s="92">
        <f t="shared" si="24"/>
        <v>12.75</v>
      </c>
      <c r="AA301" s="92">
        <f t="shared" si="24"/>
        <v>509</v>
      </c>
      <c r="AB301" s="92">
        <f t="shared" si="24"/>
        <v>2</v>
      </c>
    </row>
    <row r="302" spans="14:28" x14ac:dyDescent="0.2">
      <c r="N302" s="3">
        <f t="shared" si="22"/>
        <v>2019</v>
      </c>
      <c r="O302" s="3">
        <f t="shared" si="23"/>
        <v>12</v>
      </c>
      <c r="P302" s="3" t="str">
        <f t="shared" si="19"/>
        <v>201912</v>
      </c>
      <c r="Y302" s="92">
        <f t="shared" si="24"/>
        <v>669.9</v>
      </c>
      <c r="Z302" s="92">
        <f t="shared" si="24"/>
        <v>1.05</v>
      </c>
      <c r="AA302" s="92">
        <f t="shared" si="24"/>
        <v>811</v>
      </c>
      <c r="AB302" s="92">
        <f t="shared" si="24"/>
        <v>1</v>
      </c>
    </row>
    <row r="303" spans="14:28" x14ac:dyDescent="0.2">
      <c r="N303" s="3">
        <f t="shared" si="22"/>
        <v>2020</v>
      </c>
      <c r="O303" s="3">
        <f t="shared" si="23"/>
        <v>1</v>
      </c>
      <c r="P303" s="3" t="str">
        <f t="shared" si="19"/>
        <v>20201</v>
      </c>
      <c r="Y303" s="92">
        <f t="shared" si="24"/>
        <v>932.4</v>
      </c>
      <c r="Z303" s="92">
        <f t="shared" si="24"/>
        <v>0.35</v>
      </c>
      <c r="AA303" s="92">
        <f t="shared" si="24"/>
        <v>912</v>
      </c>
      <c r="AB303" s="92">
        <f t="shared" si="24"/>
        <v>0</v>
      </c>
    </row>
    <row r="304" spans="14:28" x14ac:dyDescent="0.2">
      <c r="N304" s="3">
        <f t="shared" si="22"/>
        <v>2020</v>
      </c>
      <c r="O304" s="3">
        <f t="shared" si="23"/>
        <v>2</v>
      </c>
      <c r="P304" s="3" t="str">
        <f t="shared" si="19"/>
        <v>20202</v>
      </c>
      <c r="Y304" s="92">
        <f t="shared" si="24"/>
        <v>864.1</v>
      </c>
      <c r="Z304" s="92">
        <f t="shared" si="24"/>
        <v>0.05</v>
      </c>
      <c r="AA304" s="92">
        <f t="shared" si="24"/>
        <v>742</v>
      </c>
      <c r="AB304" s="92">
        <f t="shared" si="24"/>
        <v>0</v>
      </c>
    </row>
    <row r="305" spans="14:28" x14ac:dyDescent="0.2">
      <c r="N305" s="3">
        <f t="shared" si="22"/>
        <v>2020</v>
      </c>
      <c r="O305" s="3">
        <f t="shared" si="23"/>
        <v>3</v>
      </c>
      <c r="P305" s="3" t="str">
        <f t="shared" si="19"/>
        <v>20203</v>
      </c>
      <c r="Y305" s="92">
        <f t="shared" si="24"/>
        <v>674.3</v>
      </c>
      <c r="Z305" s="92">
        <f t="shared" si="24"/>
        <v>1.1499999999999999</v>
      </c>
      <c r="AA305" s="92">
        <f t="shared" si="24"/>
        <v>569</v>
      </c>
      <c r="AB305" s="92">
        <f t="shared" si="24"/>
        <v>6</v>
      </c>
    </row>
    <row r="306" spans="14:28" x14ac:dyDescent="0.2">
      <c r="N306" s="3">
        <f t="shared" si="22"/>
        <v>2020</v>
      </c>
      <c r="O306" s="3">
        <f t="shared" si="23"/>
        <v>4</v>
      </c>
      <c r="P306" s="3" t="str">
        <f t="shared" si="19"/>
        <v>20204</v>
      </c>
      <c r="Y306" s="92">
        <f t="shared" si="24"/>
        <v>377.1</v>
      </c>
      <c r="Z306" s="92">
        <f t="shared" si="24"/>
        <v>20.25</v>
      </c>
      <c r="AA306" s="92">
        <f t="shared" si="24"/>
        <v>262</v>
      </c>
      <c r="AB306" s="92">
        <f t="shared" si="24"/>
        <v>32</v>
      </c>
    </row>
    <row r="307" spans="14:28" x14ac:dyDescent="0.2">
      <c r="N307" s="3">
        <f t="shared" si="22"/>
        <v>2020</v>
      </c>
      <c r="O307" s="3">
        <f t="shared" si="23"/>
        <v>5</v>
      </c>
      <c r="P307" s="3" t="str">
        <f t="shared" si="19"/>
        <v>20205</v>
      </c>
      <c r="Y307" s="92">
        <f t="shared" si="24"/>
        <v>141</v>
      </c>
      <c r="Z307" s="92">
        <f t="shared" si="24"/>
        <v>69.349999999999994</v>
      </c>
      <c r="AA307" s="92">
        <f t="shared" si="24"/>
        <v>80</v>
      </c>
      <c r="AB307" s="92">
        <f t="shared" si="24"/>
        <v>106</v>
      </c>
    </row>
    <row r="308" spans="14:28" x14ac:dyDescent="0.2">
      <c r="N308" s="3">
        <f t="shared" si="22"/>
        <v>2020</v>
      </c>
      <c r="O308" s="3">
        <f t="shared" si="23"/>
        <v>6</v>
      </c>
      <c r="P308" s="3" t="str">
        <f t="shared" si="19"/>
        <v>20206</v>
      </c>
      <c r="Y308" s="92">
        <f t="shared" si="24"/>
        <v>29.5</v>
      </c>
      <c r="Z308" s="92">
        <f t="shared" si="24"/>
        <v>224.8</v>
      </c>
      <c r="AA308" s="92">
        <f t="shared" si="24"/>
        <v>8</v>
      </c>
      <c r="AB308" s="92">
        <f t="shared" si="24"/>
        <v>289</v>
      </c>
    </row>
    <row r="309" spans="14:28" x14ac:dyDescent="0.2">
      <c r="N309" s="3">
        <f t="shared" si="22"/>
        <v>2020</v>
      </c>
      <c r="O309" s="3">
        <f t="shared" si="23"/>
        <v>7</v>
      </c>
      <c r="P309" s="3" t="str">
        <f t="shared" si="19"/>
        <v>20207</v>
      </c>
      <c r="Y309" s="92">
        <f t="shared" si="24"/>
        <v>0.55000000000000004</v>
      </c>
      <c r="Z309" s="92">
        <f t="shared" si="24"/>
        <v>396.4</v>
      </c>
      <c r="AA309" s="92">
        <f t="shared" si="24"/>
        <v>0</v>
      </c>
      <c r="AB309" s="92">
        <f t="shared" si="24"/>
        <v>402</v>
      </c>
    </row>
    <row r="310" spans="14:28" x14ac:dyDescent="0.2">
      <c r="N310" s="3">
        <f t="shared" si="22"/>
        <v>2020</v>
      </c>
      <c r="O310" s="3">
        <f t="shared" si="23"/>
        <v>8</v>
      </c>
      <c r="P310" s="3" t="str">
        <f t="shared" si="19"/>
        <v>20208</v>
      </c>
      <c r="Y310" s="92">
        <f t="shared" si="24"/>
        <v>0.1</v>
      </c>
      <c r="Z310" s="92">
        <f t="shared" si="24"/>
        <v>417.05</v>
      </c>
      <c r="AA310" s="92">
        <f t="shared" si="24"/>
        <v>3</v>
      </c>
      <c r="AB310" s="92">
        <f t="shared" si="24"/>
        <v>383</v>
      </c>
    </row>
    <row r="311" spans="14:28" x14ac:dyDescent="0.2">
      <c r="N311" s="3">
        <f t="shared" si="22"/>
        <v>2020</v>
      </c>
      <c r="O311" s="3">
        <f t="shared" si="23"/>
        <v>9</v>
      </c>
      <c r="P311" s="3" t="str">
        <f t="shared" si="19"/>
        <v>20209</v>
      </c>
      <c r="Y311" s="92">
        <f t="shared" ref="Y311:AB326" si="25">Y299</f>
        <v>5.35</v>
      </c>
      <c r="Z311" s="92">
        <f t="shared" si="25"/>
        <v>330.2</v>
      </c>
      <c r="AA311" s="92">
        <f t="shared" si="25"/>
        <v>33</v>
      </c>
      <c r="AB311" s="92">
        <f t="shared" si="25"/>
        <v>182</v>
      </c>
    </row>
    <row r="312" spans="14:28" x14ac:dyDescent="0.2">
      <c r="N312" s="3">
        <f t="shared" si="22"/>
        <v>2020</v>
      </c>
      <c r="O312" s="3">
        <f t="shared" si="23"/>
        <v>10</v>
      </c>
      <c r="P312" s="3" t="str">
        <f t="shared" si="19"/>
        <v>202010</v>
      </c>
      <c r="Y312" s="92">
        <f t="shared" si="25"/>
        <v>99.3</v>
      </c>
      <c r="Z312" s="92">
        <f t="shared" si="25"/>
        <v>100.05</v>
      </c>
      <c r="AA312" s="92">
        <f t="shared" si="25"/>
        <v>238</v>
      </c>
      <c r="AB312" s="92">
        <f t="shared" si="25"/>
        <v>33</v>
      </c>
    </row>
    <row r="313" spans="14:28" x14ac:dyDescent="0.2">
      <c r="N313" s="3">
        <f t="shared" si="22"/>
        <v>2020</v>
      </c>
      <c r="O313" s="3">
        <f t="shared" si="23"/>
        <v>11</v>
      </c>
      <c r="P313" s="3" t="str">
        <f t="shared" si="19"/>
        <v>202011</v>
      </c>
      <c r="Y313" s="92">
        <f t="shared" si="25"/>
        <v>352.6</v>
      </c>
      <c r="Z313" s="92">
        <f t="shared" si="25"/>
        <v>12.75</v>
      </c>
      <c r="AA313" s="92">
        <f t="shared" si="25"/>
        <v>509</v>
      </c>
      <c r="AB313" s="92">
        <f t="shared" si="25"/>
        <v>2</v>
      </c>
    </row>
    <row r="314" spans="14:28" x14ac:dyDescent="0.2">
      <c r="N314" s="3">
        <f t="shared" si="22"/>
        <v>2020</v>
      </c>
      <c r="O314" s="3">
        <f t="shared" si="23"/>
        <v>12</v>
      </c>
      <c r="P314" s="3" t="str">
        <f t="shared" si="19"/>
        <v>202012</v>
      </c>
      <c r="Y314" s="92">
        <f t="shared" si="25"/>
        <v>669.9</v>
      </c>
      <c r="Z314" s="92">
        <f t="shared" si="25"/>
        <v>1.05</v>
      </c>
      <c r="AA314" s="92">
        <f t="shared" si="25"/>
        <v>811</v>
      </c>
      <c r="AB314" s="92">
        <f t="shared" si="25"/>
        <v>1</v>
      </c>
    </row>
    <row r="315" spans="14:28" x14ac:dyDescent="0.2">
      <c r="N315" s="3">
        <f t="shared" si="22"/>
        <v>2021</v>
      </c>
      <c r="O315" s="3">
        <f t="shared" si="23"/>
        <v>1</v>
      </c>
      <c r="P315" s="3" t="str">
        <f t="shared" si="19"/>
        <v>20211</v>
      </c>
      <c r="Y315" s="92">
        <f t="shared" si="25"/>
        <v>932.4</v>
      </c>
      <c r="Z315" s="92">
        <f t="shared" si="25"/>
        <v>0.35</v>
      </c>
      <c r="AA315" s="92">
        <f t="shared" si="25"/>
        <v>912</v>
      </c>
      <c r="AB315" s="92">
        <f t="shared" si="25"/>
        <v>0</v>
      </c>
    </row>
    <row r="316" spans="14:28" x14ac:dyDescent="0.2">
      <c r="N316" s="3">
        <f t="shared" si="22"/>
        <v>2021</v>
      </c>
      <c r="O316" s="3">
        <f t="shared" si="23"/>
        <v>2</v>
      </c>
      <c r="P316" s="3" t="str">
        <f t="shared" si="19"/>
        <v>20212</v>
      </c>
      <c r="Y316" s="92">
        <f t="shared" si="25"/>
        <v>864.1</v>
      </c>
      <c r="Z316" s="92">
        <f t="shared" si="25"/>
        <v>0.05</v>
      </c>
      <c r="AA316" s="92">
        <f t="shared" si="25"/>
        <v>742</v>
      </c>
      <c r="AB316" s="92">
        <f t="shared" si="25"/>
        <v>0</v>
      </c>
    </row>
    <row r="317" spans="14:28" x14ac:dyDescent="0.2">
      <c r="N317" s="3">
        <f t="shared" si="22"/>
        <v>2021</v>
      </c>
      <c r="O317" s="3">
        <f t="shared" si="23"/>
        <v>3</v>
      </c>
      <c r="P317" s="3" t="str">
        <f t="shared" si="19"/>
        <v>20213</v>
      </c>
      <c r="Y317" s="92">
        <f t="shared" si="25"/>
        <v>674.3</v>
      </c>
      <c r="Z317" s="92">
        <f t="shared" si="25"/>
        <v>1.1499999999999999</v>
      </c>
      <c r="AA317" s="92">
        <f t="shared" si="25"/>
        <v>569</v>
      </c>
      <c r="AB317" s="92">
        <f t="shared" si="25"/>
        <v>6</v>
      </c>
    </row>
    <row r="318" spans="14:28" x14ac:dyDescent="0.2">
      <c r="N318" s="3">
        <f t="shared" si="22"/>
        <v>2021</v>
      </c>
      <c r="O318" s="3">
        <f t="shared" si="23"/>
        <v>4</v>
      </c>
      <c r="P318" s="3" t="str">
        <f t="shared" si="19"/>
        <v>20214</v>
      </c>
      <c r="Y318" s="92">
        <f t="shared" si="25"/>
        <v>377.1</v>
      </c>
      <c r="Z318" s="92">
        <f t="shared" si="25"/>
        <v>20.25</v>
      </c>
      <c r="AA318" s="92">
        <f t="shared" si="25"/>
        <v>262</v>
      </c>
      <c r="AB318" s="92">
        <f t="shared" si="25"/>
        <v>32</v>
      </c>
    </row>
    <row r="319" spans="14:28" x14ac:dyDescent="0.2">
      <c r="N319" s="3">
        <f t="shared" si="22"/>
        <v>2021</v>
      </c>
      <c r="O319" s="3">
        <f t="shared" si="23"/>
        <v>5</v>
      </c>
      <c r="P319" s="3" t="str">
        <f t="shared" si="19"/>
        <v>20215</v>
      </c>
      <c r="Y319" s="92">
        <f t="shared" si="25"/>
        <v>141</v>
      </c>
      <c r="Z319" s="92">
        <f t="shared" si="25"/>
        <v>69.349999999999994</v>
      </c>
      <c r="AA319" s="92">
        <f t="shared" si="25"/>
        <v>80</v>
      </c>
      <c r="AB319" s="92">
        <f t="shared" si="25"/>
        <v>106</v>
      </c>
    </row>
    <row r="320" spans="14:28" x14ac:dyDescent="0.2">
      <c r="N320" s="3">
        <f t="shared" si="22"/>
        <v>2021</v>
      </c>
      <c r="O320" s="3">
        <f t="shared" si="23"/>
        <v>6</v>
      </c>
      <c r="P320" s="3" t="str">
        <f t="shared" si="19"/>
        <v>20216</v>
      </c>
      <c r="Y320" s="92">
        <f t="shared" si="25"/>
        <v>29.5</v>
      </c>
      <c r="Z320" s="92">
        <f t="shared" si="25"/>
        <v>224.8</v>
      </c>
      <c r="AA320" s="92">
        <f t="shared" si="25"/>
        <v>8</v>
      </c>
      <c r="AB320" s="92">
        <f t="shared" si="25"/>
        <v>289</v>
      </c>
    </row>
    <row r="321" spans="14:28" x14ac:dyDescent="0.2">
      <c r="N321" s="3">
        <f t="shared" si="22"/>
        <v>2021</v>
      </c>
      <c r="O321" s="3">
        <f t="shared" si="23"/>
        <v>7</v>
      </c>
      <c r="P321" s="3" t="str">
        <f t="shared" si="19"/>
        <v>20217</v>
      </c>
      <c r="Y321" s="92">
        <f t="shared" si="25"/>
        <v>0.55000000000000004</v>
      </c>
      <c r="Z321" s="92">
        <f t="shared" si="25"/>
        <v>396.4</v>
      </c>
      <c r="AA321" s="92">
        <f t="shared" si="25"/>
        <v>0</v>
      </c>
      <c r="AB321" s="92">
        <f t="shared" si="25"/>
        <v>402</v>
      </c>
    </row>
    <row r="322" spans="14:28" x14ac:dyDescent="0.2">
      <c r="N322" s="3">
        <f t="shared" si="22"/>
        <v>2021</v>
      </c>
      <c r="O322" s="3">
        <f t="shared" si="23"/>
        <v>8</v>
      </c>
      <c r="P322" s="3" t="str">
        <f t="shared" si="19"/>
        <v>20218</v>
      </c>
      <c r="Y322" s="92">
        <f t="shared" si="25"/>
        <v>0.1</v>
      </c>
      <c r="Z322" s="92">
        <f t="shared" si="25"/>
        <v>417.05</v>
      </c>
      <c r="AA322" s="92">
        <f t="shared" si="25"/>
        <v>3</v>
      </c>
      <c r="AB322" s="92">
        <f t="shared" si="25"/>
        <v>383</v>
      </c>
    </row>
    <row r="323" spans="14:28" x14ac:dyDescent="0.2">
      <c r="N323" s="3">
        <f t="shared" si="22"/>
        <v>2021</v>
      </c>
      <c r="O323" s="3">
        <f t="shared" si="23"/>
        <v>9</v>
      </c>
      <c r="P323" s="3" t="str">
        <f t="shared" si="19"/>
        <v>20219</v>
      </c>
      <c r="Y323" s="92">
        <f t="shared" si="25"/>
        <v>5.35</v>
      </c>
      <c r="Z323" s="92">
        <f t="shared" si="25"/>
        <v>330.2</v>
      </c>
      <c r="AA323" s="92">
        <f t="shared" si="25"/>
        <v>33</v>
      </c>
      <c r="AB323" s="92">
        <f t="shared" si="25"/>
        <v>182</v>
      </c>
    </row>
    <row r="324" spans="14:28" x14ac:dyDescent="0.2">
      <c r="N324" s="3">
        <f t="shared" si="22"/>
        <v>2021</v>
      </c>
      <c r="O324" s="3">
        <f t="shared" si="23"/>
        <v>10</v>
      </c>
      <c r="P324" s="3" t="str">
        <f t="shared" ref="P324:P387" si="26">N324&amp;O324</f>
        <v>202110</v>
      </c>
      <c r="Y324" s="92">
        <f t="shared" si="25"/>
        <v>99.3</v>
      </c>
      <c r="Z324" s="92">
        <f t="shared" si="25"/>
        <v>100.05</v>
      </c>
      <c r="AA324" s="92">
        <f t="shared" si="25"/>
        <v>238</v>
      </c>
      <c r="AB324" s="92">
        <f t="shared" si="25"/>
        <v>33</v>
      </c>
    </row>
    <row r="325" spans="14:28" x14ac:dyDescent="0.2">
      <c r="N325" s="3">
        <f t="shared" si="22"/>
        <v>2021</v>
      </c>
      <c r="O325" s="3">
        <f t="shared" si="23"/>
        <v>11</v>
      </c>
      <c r="P325" s="3" t="str">
        <f t="shared" si="26"/>
        <v>202111</v>
      </c>
      <c r="Y325" s="92">
        <f t="shared" si="25"/>
        <v>352.6</v>
      </c>
      <c r="Z325" s="92">
        <f t="shared" si="25"/>
        <v>12.75</v>
      </c>
      <c r="AA325" s="92">
        <f t="shared" si="25"/>
        <v>509</v>
      </c>
      <c r="AB325" s="92">
        <f t="shared" si="25"/>
        <v>2</v>
      </c>
    </row>
    <row r="326" spans="14:28" x14ac:dyDescent="0.2">
      <c r="N326" s="3">
        <f t="shared" si="22"/>
        <v>2021</v>
      </c>
      <c r="O326" s="3">
        <f t="shared" si="23"/>
        <v>12</v>
      </c>
      <c r="P326" s="3" t="str">
        <f t="shared" si="26"/>
        <v>202112</v>
      </c>
      <c r="Y326" s="92">
        <f t="shared" si="25"/>
        <v>669.9</v>
      </c>
      <c r="Z326" s="92">
        <f t="shared" si="25"/>
        <v>1.05</v>
      </c>
      <c r="AA326" s="92">
        <f t="shared" si="25"/>
        <v>811</v>
      </c>
      <c r="AB326" s="92">
        <f t="shared" si="25"/>
        <v>1</v>
      </c>
    </row>
    <row r="327" spans="14:28" x14ac:dyDescent="0.2">
      <c r="N327" s="3">
        <f t="shared" si="22"/>
        <v>2022</v>
      </c>
      <c r="O327" s="3">
        <f t="shared" si="23"/>
        <v>1</v>
      </c>
      <c r="P327" s="3" t="str">
        <f t="shared" si="26"/>
        <v>20221</v>
      </c>
      <c r="Y327" s="92">
        <f t="shared" ref="Y327:AB342" si="27">Y315</f>
        <v>932.4</v>
      </c>
      <c r="Z327" s="92">
        <f t="shared" si="27"/>
        <v>0.35</v>
      </c>
      <c r="AA327" s="92">
        <f t="shared" si="27"/>
        <v>912</v>
      </c>
      <c r="AB327" s="92">
        <f t="shared" si="27"/>
        <v>0</v>
      </c>
    </row>
    <row r="328" spans="14:28" x14ac:dyDescent="0.2">
      <c r="N328" s="3">
        <f t="shared" si="22"/>
        <v>2022</v>
      </c>
      <c r="O328" s="3">
        <f t="shared" si="23"/>
        <v>2</v>
      </c>
      <c r="P328" s="3" t="str">
        <f t="shared" si="26"/>
        <v>20222</v>
      </c>
      <c r="Y328" s="92">
        <f t="shared" si="27"/>
        <v>864.1</v>
      </c>
      <c r="Z328" s="92">
        <f t="shared" si="27"/>
        <v>0.05</v>
      </c>
      <c r="AA328" s="92">
        <f t="shared" si="27"/>
        <v>742</v>
      </c>
      <c r="AB328" s="92">
        <f t="shared" si="27"/>
        <v>0</v>
      </c>
    </row>
    <row r="329" spans="14:28" x14ac:dyDescent="0.2">
      <c r="N329" s="3">
        <f t="shared" si="22"/>
        <v>2022</v>
      </c>
      <c r="O329" s="3">
        <f t="shared" si="23"/>
        <v>3</v>
      </c>
      <c r="P329" s="3" t="str">
        <f t="shared" si="26"/>
        <v>20223</v>
      </c>
      <c r="Y329" s="92">
        <f t="shared" si="27"/>
        <v>674.3</v>
      </c>
      <c r="Z329" s="92">
        <f t="shared" si="27"/>
        <v>1.1499999999999999</v>
      </c>
      <c r="AA329" s="92">
        <f t="shared" si="27"/>
        <v>569</v>
      </c>
      <c r="AB329" s="92">
        <f t="shared" si="27"/>
        <v>6</v>
      </c>
    </row>
    <row r="330" spans="14:28" x14ac:dyDescent="0.2">
      <c r="N330" s="3">
        <f t="shared" si="22"/>
        <v>2022</v>
      </c>
      <c r="O330" s="3">
        <f t="shared" si="23"/>
        <v>4</v>
      </c>
      <c r="P330" s="3" t="str">
        <f t="shared" si="26"/>
        <v>20224</v>
      </c>
      <c r="Y330" s="92">
        <f t="shared" si="27"/>
        <v>377.1</v>
      </c>
      <c r="Z330" s="92">
        <f t="shared" si="27"/>
        <v>20.25</v>
      </c>
      <c r="AA330" s="92">
        <f t="shared" si="27"/>
        <v>262</v>
      </c>
      <c r="AB330" s="92">
        <f t="shared" si="27"/>
        <v>32</v>
      </c>
    </row>
    <row r="331" spans="14:28" x14ac:dyDescent="0.2">
      <c r="N331" s="3">
        <f t="shared" si="22"/>
        <v>2022</v>
      </c>
      <c r="O331" s="3">
        <f t="shared" si="23"/>
        <v>5</v>
      </c>
      <c r="P331" s="3" t="str">
        <f t="shared" si="26"/>
        <v>20225</v>
      </c>
      <c r="Y331" s="92">
        <f t="shared" si="27"/>
        <v>141</v>
      </c>
      <c r="Z331" s="92">
        <f t="shared" si="27"/>
        <v>69.349999999999994</v>
      </c>
      <c r="AA331" s="92">
        <f t="shared" si="27"/>
        <v>80</v>
      </c>
      <c r="AB331" s="92">
        <f t="shared" si="27"/>
        <v>106</v>
      </c>
    </row>
    <row r="332" spans="14:28" x14ac:dyDescent="0.2">
      <c r="N332" s="3">
        <f t="shared" si="22"/>
        <v>2022</v>
      </c>
      <c r="O332" s="3">
        <f t="shared" si="23"/>
        <v>6</v>
      </c>
      <c r="P332" s="3" t="str">
        <f t="shared" si="26"/>
        <v>20226</v>
      </c>
      <c r="Y332" s="92">
        <f t="shared" si="27"/>
        <v>29.5</v>
      </c>
      <c r="Z332" s="92">
        <f t="shared" si="27"/>
        <v>224.8</v>
      </c>
      <c r="AA332" s="92">
        <f t="shared" si="27"/>
        <v>8</v>
      </c>
      <c r="AB332" s="92">
        <f t="shared" si="27"/>
        <v>289</v>
      </c>
    </row>
    <row r="333" spans="14:28" x14ac:dyDescent="0.2">
      <c r="N333" s="3">
        <f t="shared" si="22"/>
        <v>2022</v>
      </c>
      <c r="O333" s="3">
        <f t="shared" si="23"/>
        <v>7</v>
      </c>
      <c r="P333" s="3" t="str">
        <f t="shared" si="26"/>
        <v>20227</v>
      </c>
      <c r="Y333" s="92">
        <f t="shared" si="27"/>
        <v>0.55000000000000004</v>
      </c>
      <c r="Z333" s="92">
        <f t="shared" si="27"/>
        <v>396.4</v>
      </c>
      <c r="AA333" s="92">
        <f t="shared" si="27"/>
        <v>0</v>
      </c>
      <c r="AB333" s="92">
        <f t="shared" si="27"/>
        <v>402</v>
      </c>
    </row>
    <row r="334" spans="14:28" x14ac:dyDescent="0.2">
      <c r="N334" s="3">
        <f t="shared" si="22"/>
        <v>2022</v>
      </c>
      <c r="O334" s="3">
        <f t="shared" si="23"/>
        <v>8</v>
      </c>
      <c r="P334" s="3" t="str">
        <f t="shared" si="26"/>
        <v>20228</v>
      </c>
      <c r="Y334" s="92">
        <f t="shared" si="27"/>
        <v>0.1</v>
      </c>
      <c r="Z334" s="92">
        <f t="shared" si="27"/>
        <v>417.05</v>
      </c>
      <c r="AA334" s="92">
        <f t="shared" si="27"/>
        <v>3</v>
      </c>
      <c r="AB334" s="92">
        <f t="shared" si="27"/>
        <v>383</v>
      </c>
    </row>
    <row r="335" spans="14:28" x14ac:dyDescent="0.2">
      <c r="N335" s="3">
        <f t="shared" si="22"/>
        <v>2022</v>
      </c>
      <c r="O335" s="3">
        <f t="shared" si="23"/>
        <v>9</v>
      </c>
      <c r="P335" s="3" t="str">
        <f t="shared" si="26"/>
        <v>20229</v>
      </c>
      <c r="Y335" s="92">
        <f t="shared" si="27"/>
        <v>5.35</v>
      </c>
      <c r="Z335" s="92">
        <f t="shared" si="27"/>
        <v>330.2</v>
      </c>
      <c r="AA335" s="92">
        <f t="shared" si="27"/>
        <v>33</v>
      </c>
      <c r="AB335" s="92">
        <f t="shared" si="27"/>
        <v>182</v>
      </c>
    </row>
    <row r="336" spans="14:28" x14ac:dyDescent="0.2">
      <c r="N336" s="3">
        <f t="shared" si="22"/>
        <v>2022</v>
      </c>
      <c r="O336" s="3">
        <f t="shared" si="23"/>
        <v>10</v>
      </c>
      <c r="P336" s="3" t="str">
        <f t="shared" si="26"/>
        <v>202210</v>
      </c>
      <c r="Y336" s="92">
        <f t="shared" si="27"/>
        <v>99.3</v>
      </c>
      <c r="Z336" s="92">
        <f t="shared" si="27"/>
        <v>100.05</v>
      </c>
      <c r="AA336" s="92">
        <f t="shared" si="27"/>
        <v>238</v>
      </c>
      <c r="AB336" s="92">
        <f t="shared" si="27"/>
        <v>33</v>
      </c>
    </row>
    <row r="337" spans="14:28" x14ac:dyDescent="0.2">
      <c r="N337" s="3">
        <f t="shared" si="22"/>
        <v>2022</v>
      </c>
      <c r="O337" s="3">
        <f t="shared" si="23"/>
        <v>11</v>
      </c>
      <c r="P337" s="3" t="str">
        <f t="shared" si="26"/>
        <v>202211</v>
      </c>
      <c r="Y337" s="92">
        <f t="shared" si="27"/>
        <v>352.6</v>
      </c>
      <c r="Z337" s="92">
        <f t="shared" si="27"/>
        <v>12.75</v>
      </c>
      <c r="AA337" s="92">
        <f t="shared" si="27"/>
        <v>509</v>
      </c>
      <c r="AB337" s="92">
        <f t="shared" si="27"/>
        <v>2</v>
      </c>
    </row>
    <row r="338" spans="14:28" x14ac:dyDescent="0.2">
      <c r="N338" s="3">
        <f t="shared" si="22"/>
        <v>2022</v>
      </c>
      <c r="O338" s="3">
        <f t="shared" si="23"/>
        <v>12</v>
      </c>
      <c r="P338" s="3" t="str">
        <f t="shared" si="26"/>
        <v>202212</v>
      </c>
      <c r="Y338" s="92">
        <f t="shared" si="27"/>
        <v>669.9</v>
      </c>
      <c r="Z338" s="92">
        <f t="shared" si="27"/>
        <v>1.05</v>
      </c>
      <c r="AA338" s="92">
        <f t="shared" si="27"/>
        <v>811</v>
      </c>
      <c r="AB338" s="92">
        <f t="shared" si="27"/>
        <v>1</v>
      </c>
    </row>
    <row r="339" spans="14:28" x14ac:dyDescent="0.2">
      <c r="N339" s="3">
        <f t="shared" si="22"/>
        <v>2023</v>
      </c>
      <c r="O339" s="3">
        <f t="shared" si="23"/>
        <v>1</v>
      </c>
      <c r="P339" s="3" t="str">
        <f t="shared" si="26"/>
        <v>20231</v>
      </c>
      <c r="Y339" s="92">
        <f t="shared" si="27"/>
        <v>932.4</v>
      </c>
      <c r="Z339" s="92">
        <f t="shared" si="27"/>
        <v>0.35</v>
      </c>
      <c r="AA339" s="92">
        <f t="shared" si="27"/>
        <v>912</v>
      </c>
      <c r="AB339" s="92">
        <f t="shared" si="27"/>
        <v>0</v>
      </c>
    </row>
    <row r="340" spans="14:28" x14ac:dyDescent="0.2">
      <c r="N340" s="3">
        <f t="shared" si="22"/>
        <v>2023</v>
      </c>
      <c r="O340" s="3">
        <f t="shared" si="23"/>
        <v>2</v>
      </c>
      <c r="P340" s="3" t="str">
        <f t="shared" si="26"/>
        <v>20232</v>
      </c>
      <c r="Y340" s="92">
        <f t="shared" si="27"/>
        <v>864.1</v>
      </c>
      <c r="Z340" s="92">
        <f t="shared" si="27"/>
        <v>0.05</v>
      </c>
      <c r="AA340" s="92">
        <f t="shared" si="27"/>
        <v>742</v>
      </c>
      <c r="AB340" s="92">
        <f t="shared" si="27"/>
        <v>0</v>
      </c>
    </row>
    <row r="341" spans="14:28" x14ac:dyDescent="0.2">
      <c r="N341" s="3">
        <f t="shared" si="22"/>
        <v>2023</v>
      </c>
      <c r="O341" s="3">
        <f t="shared" si="23"/>
        <v>3</v>
      </c>
      <c r="P341" s="3" t="str">
        <f t="shared" si="26"/>
        <v>20233</v>
      </c>
      <c r="Y341" s="92">
        <f t="shared" si="27"/>
        <v>674.3</v>
      </c>
      <c r="Z341" s="92">
        <f t="shared" si="27"/>
        <v>1.1499999999999999</v>
      </c>
      <c r="AA341" s="92">
        <f t="shared" si="27"/>
        <v>569</v>
      </c>
      <c r="AB341" s="92">
        <f t="shared" si="27"/>
        <v>6</v>
      </c>
    </row>
    <row r="342" spans="14:28" x14ac:dyDescent="0.2">
      <c r="N342" s="3">
        <f t="shared" si="22"/>
        <v>2023</v>
      </c>
      <c r="O342" s="3">
        <f t="shared" si="23"/>
        <v>4</v>
      </c>
      <c r="P342" s="3" t="str">
        <f t="shared" si="26"/>
        <v>20234</v>
      </c>
      <c r="Y342" s="92">
        <f t="shared" si="27"/>
        <v>377.1</v>
      </c>
      <c r="Z342" s="92">
        <f t="shared" si="27"/>
        <v>20.25</v>
      </c>
      <c r="AA342" s="92">
        <f t="shared" si="27"/>
        <v>262</v>
      </c>
      <c r="AB342" s="92">
        <f t="shared" si="27"/>
        <v>32</v>
      </c>
    </row>
    <row r="343" spans="14:28" x14ac:dyDescent="0.2">
      <c r="N343" s="3">
        <f t="shared" si="22"/>
        <v>2023</v>
      </c>
      <c r="O343" s="3">
        <f t="shared" si="23"/>
        <v>5</v>
      </c>
      <c r="P343" s="3" t="str">
        <f t="shared" si="26"/>
        <v>20235</v>
      </c>
      <c r="Y343" s="92">
        <f t="shared" ref="Y343:AB358" si="28">Y331</f>
        <v>141</v>
      </c>
      <c r="Z343" s="92">
        <f t="shared" si="28"/>
        <v>69.349999999999994</v>
      </c>
      <c r="AA343" s="92">
        <f t="shared" si="28"/>
        <v>80</v>
      </c>
      <c r="AB343" s="92">
        <f t="shared" si="28"/>
        <v>106</v>
      </c>
    </row>
    <row r="344" spans="14:28" x14ac:dyDescent="0.2">
      <c r="N344" s="3">
        <f t="shared" si="22"/>
        <v>2023</v>
      </c>
      <c r="O344" s="3">
        <f t="shared" si="23"/>
        <v>6</v>
      </c>
      <c r="P344" s="3" t="str">
        <f t="shared" si="26"/>
        <v>20236</v>
      </c>
      <c r="Y344" s="92">
        <f t="shared" si="28"/>
        <v>29.5</v>
      </c>
      <c r="Z344" s="92">
        <f t="shared" si="28"/>
        <v>224.8</v>
      </c>
      <c r="AA344" s="92">
        <f t="shared" si="28"/>
        <v>8</v>
      </c>
      <c r="AB344" s="92">
        <f t="shared" si="28"/>
        <v>289</v>
      </c>
    </row>
    <row r="345" spans="14:28" x14ac:dyDescent="0.2">
      <c r="N345" s="3">
        <f t="shared" si="22"/>
        <v>2023</v>
      </c>
      <c r="O345" s="3">
        <f t="shared" si="23"/>
        <v>7</v>
      </c>
      <c r="P345" s="3" t="str">
        <f t="shared" si="26"/>
        <v>20237</v>
      </c>
      <c r="Y345" s="92">
        <f t="shared" si="28"/>
        <v>0.55000000000000004</v>
      </c>
      <c r="Z345" s="92">
        <f t="shared" si="28"/>
        <v>396.4</v>
      </c>
      <c r="AA345" s="92">
        <f t="shared" si="28"/>
        <v>0</v>
      </c>
      <c r="AB345" s="92">
        <f t="shared" si="28"/>
        <v>402</v>
      </c>
    </row>
    <row r="346" spans="14:28" x14ac:dyDescent="0.2">
      <c r="N346" s="3">
        <f t="shared" si="22"/>
        <v>2023</v>
      </c>
      <c r="O346" s="3">
        <f t="shared" si="23"/>
        <v>8</v>
      </c>
      <c r="P346" s="3" t="str">
        <f t="shared" si="26"/>
        <v>20238</v>
      </c>
      <c r="Y346" s="92">
        <f t="shared" si="28"/>
        <v>0.1</v>
      </c>
      <c r="Z346" s="92">
        <f t="shared" si="28"/>
        <v>417.05</v>
      </c>
      <c r="AA346" s="92">
        <f t="shared" si="28"/>
        <v>3</v>
      </c>
      <c r="AB346" s="92">
        <f t="shared" si="28"/>
        <v>383</v>
      </c>
    </row>
    <row r="347" spans="14:28" x14ac:dyDescent="0.2">
      <c r="N347" s="3">
        <f t="shared" si="22"/>
        <v>2023</v>
      </c>
      <c r="O347" s="3">
        <f t="shared" si="23"/>
        <v>9</v>
      </c>
      <c r="P347" s="3" t="str">
        <f t="shared" si="26"/>
        <v>20239</v>
      </c>
      <c r="Y347" s="92">
        <f t="shared" si="28"/>
        <v>5.35</v>
      </c>
      <c r="Z347" s="92">
        <f t="shared" si="28"/>
        <v>330.2</v>
      </c>
      <c r="AA347" s="92">
        <f t="shared" si="28"/>
        <v>33</v>
      </c>
      <c r="AB347" s="92">
        <f t="shared" si="28"/>
        <v>182</v>
      </c>
    </row>
    <row r="348" spans="14:28" x14ac:dyDescent="0.2">
      <c r="N348" s="3">
        <f t="shared" si="22"/>
        <v>2023</v>
      </c>
      <c r="O348" s="3">
        <f t="shared" si="23"/>
        <v>10</v>
      </c>
      <c r="P348" s="3" t="str">
        <f t="shared" si="26"/>
        <v>202310</v>
      </c>
      <c r="Y348" s="92">
        <f t="shared" si="28"/>
        <v>99.3</v>
      </c>
      <c r="Z348" s="92">
        <f t="shared" si="28"/>
        <v>100.05</v>
      </c>
      <c r="AA348" s="92">
        <f t="shared" si="28"/>
        <v>238</v>
      </c>
      <c r="AB348" s="92">
        <f t="shared" si="28"/>
        <v>33</v>
      </c>
    </row>
    <row r="349" spans="14:28" x14ac:dyDescent="0.2">
      <c r="N349" s="3">
        <f t="shared" si="22"/>
        <v>2023</v>
      </c>
      <c r="O349" s="3">
        <f t="shared" si="23"/>
        <v>11</v>
      </c>
      <c r="P349" s="3" t="str">
        <f t="shared" si="26"/>
        <v>202311</v>
      </c>
      <c r="Y349" s="92">
        <f t="shared" si="28"/>
        <v>352.6</v>
      </c>
      <c r="Z349" s="92">
        <f t="shared" si="28"/>
        <v>12.75</v>
      </c>
      <c r="AA349" s="92">
        <f t="shared" si="28"/>
        <v>509</v>
      </c>
      <c r="AB349" s="92">
        <f t="shared" si="28"/>
        <v>2</v>
      </c>
    </row>
    <row r="350" spans="14:28" x14ac:dyDescent="0.2">
      <c r="N350" s="3">
        <f t="shared" si="22"/>
        <v>2023</v>
      </c>
      <c r="O350" s="3">
        <f t="shared" si="23"/>
        <v>12</v>
      </c>
      <c r="P350" s="3" t="str">
        <f t="shared" si="26"/>
        <v>202312</v>
      </c>
      <c r="Y350" s="92">
        <f t="shared" si="28"/>
        <v>669.9</v>
      </c>
      <c r="Z350" s="92">
        <f t="shared" si="28"/>
        <v>1.05</v>
      </c>
      <c r="AA350" s="92">
        <f t="shared" si="28"/>
        <v>811</v>
      </c>
      <c r="AB350" s="92">
        <f t="shared" si="28"/>
        <v>1</v>
      </c>
    </row>
    <row r="351" spans="14:28" x14ac:dyDescent="0.2">
      <c r="N351" s="3">
        <f t="shared" si="22"/>
        <v>2024</v>
      </c>
      <c r="O351" s="3">
        <f t="shared" si="23"/>
        <v>1</v>
      </c>
      <c r="P351" s="3" t="str">
        <f t="shared" si="26"/>
        <v>20241</v>
      </c>
      <c r="Y351" s="92">
        <f t="shared" si="28"/>
        <v>932.4</v>
      </c>
      <c r="Z351" s="92">
        <f t="shared" si="28"/>
        <v>0.35</v>
      </c>
      <c r="AA351" s="92">
        <f t="shared" si="28"/>
        <v>912</v>
      </c>
      <c r="AB351" s="92">
        <f t="shared" si="28"/>
        <v>0</v>
      </c>
    </row>
    <row r="352" spans="14:28" x14ac:dyDescent="0.2">
      <c r="N352" s="3">
        <f t="shared" ref="N352:N415" si="29">N340+1</f>
        <v>2024</v>
      </c>
      <c r="O352" s="3">
        <f t="shared" ref="O352:O415" si="30">O340</f>
        <v>2</v>
      </c>
      <c r="P352" s="3" t="str">
        <f t="shared" si="26"/>
        <v>20242</v>
      </c>
      <c r="Y352" s="92">
        <f t="shared" si="28"/>
        <v>864.1</v>
      </c>
      <c r="Z352" s="92">
        <f t="shared" si="28"/>
        <v>0.05</v>
      </c>
      <c r="AA352" s="92">
        <f t="shared" si="28"/>
        <v>742</v>
      </c>
      <c r="AB352" s="92">
        <f t="shared" si="28"/>
        <v>0</v>
      </c>
    </row>
    <row r="353" spans="14:28" x14ac:dyDescent="0.2">
      <c r="N353" s="3">
        <f t="shared" si="29"/>
        <v>2024</v>
      </c>
      <c r="O353" s="3">
        <f t="shared" si="30"/>
        <v>3</v>
      </c>
      <c r="P353" s="3" t="str">
        <f t="shared" si="26"/>
        <v>20243</v>
      </c>
      <c r="Y353" s="92">
        <f t="shared" si="28"/>
        <v>674.3</v>
      </c>
      <c r="Z353" s="92">
        <f t="shared" si="28"/>
        <v>1.1499999999999999</v>
      </c>
      <c r="AA353" s="92">
        <f t="shared" si="28"/>
        <v>569</v>
      </c>
      <c r="AB353" s="92">
        <f t="shared" si="28"/>
        <v>6</v>
      </c>
    </row>
    <row r="354" spans="14:28" x14ac:dyDescent="0.2">
      <c r="N354" s="3">
        <f t="shared" si="29"/>
        <v>2024</v>
      </c>
      <c r="O354" s="3">
        <f t="shared" si="30"/>
        <v>4</v>
      </c>
      <c r="P354" s="3" t="str">
        <f t="shared" si="26"/>
        <v>20244</v>
      </c>
      <c r="Y354" s="92">
        <f t="shared" si="28"/>
        <v>377.1</v>
      </c>
      <c r="Z354" s="92">
        <f t="shared" si="28"/>
        <v>20.25</v>
      </c>
      <c r="AA354" s="92">
        <f t="shared" si="28"/>
        <v>262</v>
      </c>
      <c r="AB354" s="92">
        <f t="shared" si="28"/>
        <v>32</v>
      </c>
    </row>
    <row r="355" spans="14:28" x14ac:dyDescent="0.2">
      <c r="N355" s="3">
        <f t="shared" si="29"/>
        <v>2024</v>
      </c>
      <c r="O355" s="3">
        <f t="shared" si="30"/>
        <v>5</v>
      </c>
      <c r="P355" s="3" t="str">
        <f t="shared" si="26"/>
        <v>20245</v>
      </c>
      <c r="Y355" s="92">
        <f t="shared" si="28"/>
        <v>141</v>
      </c>
      <c r="Z355" s="92">
        <f t="shared" si="28"/>
        <v>69.349999999999994</v>
      </c>
      <c r="AA355" s="92">
        <f t="shared" si="28"/>
        <v>80</v>
      </c>
      <c r="AB355" s="92">
        <f t="shared" si="28"/>
        <v>106</v>
      </c>
    </row>
    <row r="356" spans="14:28" x14ac:dyDescent="0.2">
      <c r="N356" s="3">
        <f t="shared" si="29"/>
        <v>2024</v>
      </c>
      <c r="O356" s="3">
        <f t="shared" si="30"/>
        <v>6</v>
      </c>
      <c r="P356" s="3" t="str">
        <f t="shared" si="26"/>
        <v>20246</v>
      </c>
      <c r="Y356" s="92">
        <f t="shared" si="28"/>
        <v>29.5</v>
      </c>
      <c r="Z356" s="92">
        <f t="shared" si="28"/>
        <v>224.8</v>
      </c>
      <c r="AA356" s="92">
        <f t="shared" si="28"/>
        <v>8</v>
      </c>
      <c r="AB356" s="92">
        <f t="shared" si="28"/>
        <v>289</v>
      </c>
    </row>
    <row r="357" spans="14:28" x14ac:dyDescent="0.2">
      <c r="N357" s="3">
        <f t="shared" si="29"/>
        <v>2024</v>
      </c>
      <c r="O357" s="3">
        <f t="shared" si="30"/>
        <v>7</v>
      </c>
      <c r="P357" s="3" t="str">
        <f t="shared" si="26"/>
        <v>20247</v>
      </c>
      <c r="Y357" s="92">
        <f t="shared" si="28"/>
        <v>0.55000000000000004</v>
      </c>
      <c r="Z357" s="92">
        <f t="shared" si="28"/>
        <v>396.4</v>
      </c>
      <c r="AA357" s="92">
        <f t="shared" si="28"/>
        <v>0</v>
      </c>
      <c r="AB357" s="92">
        <f t="shared" si="28"/>
        <v>402</v>
      </c>
    </row>
    <row r="358" spans="14:28" x14ac:dyDescent="0.2">
      <c r="N358" s="3">
        <f t="shared" si="29"/>
        <v>2024</v>
      </c>
      <c r="O358" s="3">
        <f t="shared" si="30"/>
        <v>8</v>
      </c>
      <c r="P358" s="3" t="str">
        <f t="shared" si="26"/>
        <v>20248</v>
      </c>
      <c r="Y358" s="92">
        <f t="shared" si="28"/>
        <v>0.1</v>
      </c>
      <c r="Z358" s="92">
        <f t="shared" si="28"/>
        <v>417.05</v>
      </c>
      <c r="AA358" s="92">
        <f t="shared" si="28"/>
        <v>3</v>
      </c>
      <c r="AB358" s="92">
        <f t="shared" si="28"/>
        <v>383</v>
      </c>
    </row>
    <row r="359" spans="14:28" x14ac:dyDescent="0.2">
      <c r="N359" s="3">
        <f t="shared" si="29"/>
        <v>2024</v>
      </c>
      <c r="O359" s="3">
        <f t="shared" si="30"/>
        <v>9</v>
      </c>
      <c r="P359" s="3" t="str">
        <f t="shared" si="26"/>
        <v>20249</v>
      </c>
      <c r="Y359" s="92">
        <f t="shared" ref="Y359:AB374" si="31">Y347</f>
        <v>5.35</v>
      </c>
      <c r="Z359" s="92">
        <f t="shared" si="31"/>
        <v>330.2</v>
      </c>
      <c r="AA359" s="92">
        <f t="shared" si="31"/>
        <v>33</v>
      </c>
      <c r="AB359" s="92">
        <f t="shared" si="31"/>
        <v>182</v>
      </c>
    </row>
    <row r="360" spans="14:28" x14ac:dyDescent="0.2">
      <c r="N360" s="3">
        <f t="shared" si="29"/>
        <v>2024</v>
      </c>
      <c r="O360" s="3">
        <f t="shared" si="30"/>
        <v>10</v>
      </c>
      <c r="P360" s="3" t="str">
        <f t="shared" si="26"/>
        <v>202410</v>
      </c>
      <c r="Y360" s="92">
        <f t="shared" si="31"/>
        <v>99.3</v>
      </c>
      <c r="Z360" s="92">
        <f t="shared" si="31"/>
        <v>100.05</v>
      </c>
      <c r="AA360" s="92">
        <f t="shared" si="31"/>
        <v>238</v>
      </c>
      <c r="AB360" s="92">
        <f t="shared" si="31"/>
        <v>33</v>
      </c>
    </row>
    <row r="361" spans="14:28" x14ac:dyDescent="0.2">
      <c r="N361" s="3">
        <f t="shared" si="29"/>
        <v>2024</v>
      </c>
      <c r="O361" s="3">
        <f t="shared" si="30"/>
        <v>11</v>
      </c>
      <c r="P361" s="3" t="str">
        <f t="shared" si="26"/>
        <v>202411</v>
      </c>
      <c r="Y361" s="92">
        <f t="shared" si="31"/>
        <v>352.6</v>
      </c>
      <c r="Z361" s="92">
        <f t="shared" si="31"/>
        <v>12.75</v>
      </c>
      <c r="AA361" s="92">
        <f t="shared" si="31"/>
        <v>509</v>
      </c>
      <c r="AB361" s="92">
        <f t="shared" si="31"/>
        <v>2</v>
      </c>
    </row>
    <row r="362" spans="14:28" x14ac:dyDescent="0.2">
      <c r="N362" s="3">
        <f t="shared" si="29"/>
        <v>2024</v>
      </c>
      <c r="O362" s="3">
        <f t="shared" si="30"/>
        <v>12</v>
      </c>
      <c r="P362" s="3" t="str">
        <f t="shared" si="26"/>
        <v>202412</v>
      </c>
      <c r="Y362" s="92">
        <f t="shared" si="31"/>
        <v>669.9</v>
      </c>
      <c r="Z362" s="92">
        <f t="shared" si="31"/>
        <v>1.05</v>
      </c>
      <c r="AA362" s="92">
        <f t="shared" si="31"/>
        <v>811</v>
      </c>
      <c r="AB362" s="92">
        <f t="shared" si="31"/>
        <v>1</v>
      </c>
    </row>
    <row r="363" spans="14:28" x14ac:dyDescent="0.2">
      <c r="N363" s="3">
        <f t="shared" si="29"/>
        <v>2025</v>
      </c>
      <c r="O363" s="3">
        <f t="shared" si="30"/>
        <v>1</v>
      </c>
      <c r="P363" s="3" t="str">
        <f t="shared" si="26"/>
        <v>20251</v>
      </c>
      <c r="Y363" s="92">
        <f t="shared" si="31"/>
        <v>932.4</v>
      </c>
      <c r="Z363" s="92">
        <f t="shared" si="31"/>
        <v>0.35</v>
      </c>
      <c r="AA363" s="92">
        <f t="shared" si="31"/>
        <v>912</v>
      </c>
      <c r="AB363" s="92">
        <f t="shared" si="31"/>
        <v>0</v>
      </c>
    </row>
    <row r="364" spans="14:28" x14ac:dyDescent="0.2">
      <c r="N364" s="3">
        <f t="shared" si="29"/>
        <v>2025</v>
      </c>
      <c r="O364" s="3">
        <f t="shared" si="30"/>
        <v>2</v>
      </c>
      <c r="P364" s="3" t="str">
        <f t="shared" si="26"/>
        <v>20252</v>
      </c>
      <c r="Y364" s="92">
        <f t="shared" si="31"/>
        <v>864.1</v>
      </c>
      <c r="Z364" s="92">
        <f t="shared" si="31"/>
        <v>0.05</v>
      </c>
      <c r="AA364" s="92">
        <f t="shared" si="31"/>
        <v>742</v>
      </c>
      <c r="AB364" s="92">
        <f t="shared" si="31"/>
        <v>0</v>
      </c>
    </row>
    <row r="365" spans="14:28" x14ac:dyDescent="0.2">
      <c r="N365" s="3">
        <f t="shared" si="29"/>
        <v>2025</v>
      </c>
      <c r="O365" s="3">
        <f t="shared" si="30"/>
        <v>3</v>
      </c>
      <c r="P365" s="3" t="str">
        <f t="shared" si="26"/>
        <v>20253</v>
      </c>
      <c r="Y365" s="92">
        <f t="shared" si="31"/>
        <v>674.3</v>
      </c>
      <c r="Z365" s="92">
        <f t="shared" si="31"/>
        <v>1.1499999999999999</v>
      </c>
      <c r="AA365" s="92">
        <f t="shared" si="31"/>
        <v>569</v>
      </c>
      <c r="AB365" s="92">
        <f t="shared" si="31"/>
        <v>6</v>
      </c>
    </row>
    <row r="366" spans="14:28" x14ac:dyDescent="0.2">
      <c r="N366" s="3">
        <f t="shared" si="29"/>
        <v>2025</v>
      </c>
      <c r="O366" s="3">
        <f t="shared" si="30"/>
        <v>4</v>
      </c>
      <c r="P366" s="3" t="str">
        <f t="shared" si="26"/>
        <v>20254</v>
      </c>
      <c r="Y366" s="92">
        <f t="shared" si="31"/>
        <v>377.1</v>
      </c>
      <c r="Z366" s="92">
        <f t="shared" si="31"/>
        <v>20.25</v>
      </c>
      <c r="AA366" s="92">
        <f t="shared" si="31"/>
        <v>262</v>
      </c>
      <c r="AB366" s="92">
        <f t="shared" si="31"/>
        <v>32</v>
      </c>
    </row>
    <row r="367" spans="14:28" x14ac:dyDescent="0.2">
      <c r="N367" s="3">
        <f t="shared" si="29"/>
        <v>2025</v>
      </c>
      <c r="O367" s="3">
        <f t="shared" si="30"/>
        <v>5</v>
      </c>
      <c r="P367" s="3" t="str">
        <f t="shared" si="26"/>
        <v>20255</v>
      </c>
      <c r="Y367" s="92">
        <f t="shared" si="31"/>
        <v>141</v>
      </c>
      <c r="Z367" s="92">
        <f t="shared" si="31"/>
        <v>69.349999999999994</v>
      </c>
      <c r="AA367" s="92">
        <f t="shared" si="31"/>
        <v>80</v>
      </c>
      <c r="AB367" s="92">
        <f t="shared" si="31"/>
        <v>106</v>
      </c>
    </row>
    <row r="368" spans="14:28" x14ac:dyDescent="0.2">
      <c r="N368" s="3">
        <f t="shared" si="29"/>
        <v>2025</v>
      </c>
      <c r="O368" s="3">
        <f t="shared" si="30"/>
        <v>6</v>
      </c>
      <c r="P368" s="3" t="str">
        <f t="shared" si="26"/>
        <v>20256</v>
      </c>
      <c r="Y368" s="92">
        <f t="shared" si="31"/>
        <v>29.5</v>
      </c>
      <c r="Z368" s="92">
        <f t="shared" si="31"/>
        <v>224.8</v>
      </c>
      <c r="AA368" s="92">
        <f t="shared" si="31"/>
        <v>8</v>
      </c>
      <c r="AB368" s="92">
        <f t="shared" si="31"/>
        <v>289</v>
      </c>
    </row>
    <row r="369" spans="14:28" x14ac:dyDescent="0.2">
      <c r="N369" s="3">
        <f t="shared" si="29"/>
        <v>2025</v>
      </c>
      <c r="O369" s="3">
        <f t="shared" si="30"/>
        <v>7</v>
      </c>
      <c r="P369" s="3" t="str">
        <f t="shared" si="26"/>
        <v>20257</v>
      </c>
      <c r="Y369" s="92">
        <f t="shared" si="31"/>
        <v>0.55000000000000004</v>
      </c>
      <c r="Z369" s="92">
        <f t="shared" si="31"/>
        <v>396.4</v>
      </c>
      <c r="AA369" s="92">
        <f t="shared" si="31"/>
        <v>0</v>
      </c>
      <c r="AB369" s="92">
        <f t="shared" si="31"/>
        <v>402</v>
      </c>
    </row>
    <row r="370" spans="14:28" x14ac:dyDescent="0.2">
      <c r="N370" s="3">
        <f t="shared" si="29"/>
        <v>2025</v>
      </c>
      <c r="O370" s="3">
        <f t="shared" si="30"/>
        <v>8</v>
      </c>
      <c r="P370" s="3" t="str">
        <f t="shared" si="26"/>
        <v>20258</v>
      </c>
      <c r="Y370" s="92">
        <f t="shared" si="31"/>
        <v>0.1</v>
      </c>
      <c r="Z370" s="92">
        <f t="shared" si="31"/>
        <v>417.05</v>
      </c>
      <c r="AA370" s="92">
        <f t="shared" si="31"/>
        <v>3</v>
      </c>
      <c r="AB370" s="92">
        <f t="shared" si="31"/>
        <v>383</v>
      </c>
    </row>
    <row r="371" spans="14:28" x14ac:dyDescent="0.2">
      <c r="N371" s="3">
        <f t="shared" si="29"/>
        <v>2025</v>
      </c>
      <c r="O371" s="3">
        <f t="shared" si="30"/>
        <v>9</v>
      </c>
      <c r="P371" s="3" t="str">
        <f t="shared" si="26"/>
        <v>20259</v>
      </c>
      <c r="Y371" s="92">
        <f t="shared" si="31"/>
        <v>5.35</v>
      </c>
      <c r="Z371" s="92">
        <f t="shared" si="31"/>
        <v>330.2</v>
      </c>
      <c r="AA371" s="92">
        <f t="shared" si="31"/>
        <v>33</v>
      </c>
      <c r="AB371" s="92">
        <f t="shared" si="31"/>
        <v>182</v>
      </c>
    </row>
    <row r="372" spans="14:28" x14ac:dyDescent="0.2">
      <c r="N372" s="3">
        <f t="shared" si="29"/>
        <v>2025</v>
      </c>
      <c r="O372" s="3">
        <f t="shared" si="30"/>
        <v>10</v>
      </c>
      <c r="P372" s="3" t="str">
        <f t="shared" si="26"/>
        <v>202510</v>
      </c>
      <c r="Y372" s="92">
        <f t="shared" si="31"/>
        <v>99.3</v>
      </c>
      <c r="Z372" s="92">
        <f t="shared" si="31"/>
        <v>100.05</v>
      </c>
      <c r="AA372" s="92">
        <f t="shared" si="31"/>
        <v>238</v>
      </c>
      <c r="AB372" s="92">
        <f t="shared" si="31"/>
        <v>33</v>
      </c>
    </row>
    <row r="373" spans="14:28" x14ac:dyDescent="0.2">
      <c r="N373" s="3">
        <f t="shared" si="29"/>
        <v>2025</v>
      </c>
      <c r="O373" s="3">
        <f t="shared" si="30"/>
        <v>11</v>
      </c>
      <c r="P373" s="3" t="str">
        <f t="shared" si="26"/>
        <v>202511</v>
      </c>
      <c r="Y373" s="92">
        <f t="shared" si="31"/>
        <v>352.6</v>
      </c>
      <c r="Z373" s="92">
        <f t="shared" si="31"/>
        <v>12.75</v>
      </c>
      <c r="AA373" s="92">
        <f t="shared" si="31"/>
        <v>509</v>
      </c>
      <c r="AB373" s="92">
        <f t="shared" si="31"/>
        <v>2</v>
      </c>
    </row>
    <row r="374" spans="14:28" x14ac:dyDescent="0.2">
      <c r="N374" s="3">
        <f t="shared" si="29"/>
        <v>2025</v>
      </c>
      <c r="O374" s="3">
        <f t="shared" si="30"/>
        <v>12</v>
      </c>
      <c r="P374" s="3" t="str">
        <f t="shared" si="26"/>
        <v>202512</v>
      </c>
      <c r="Y374" s="92">
        <f t="shared" si="31"/>
        <v>669.9</v>
      </c>
      <c r="Z374" s="92">
        <f t="shared" si="31"/>
        <v>1.05</v>
      </c>
      <c r="AA374" s="92">
        <f t="shared" si="31"/>
        <v>811</v>
      </c>
      <c r="AB374" s="92">
        <f t="shared" si="31"/>
        <v>1</v>
      </c>
    </row>
    <row r="375" spans="14:28" x14ac:dyDescent="0.2">
      <c r="N375" s="3">
        <f t="shared" si="29"/>
        <v>2026</v>
      </c>
      <c r="O375" s="3">
        <f t="shared" si="30"/>
        <v>1</v>
      </c>
      <c r="P375" s="3" t="str">
        <f t="shared" si="26"/>
        <v>20261</v>
      </c>
      <c r="Y375" s="92">
        <f t="shared" ref="Y375:AB390" si="32">Y363</f>
        <v>932.4</v>
      </c>
      <c r="Z375" s="92">
        <f t="shared" si="32"/>
        <v>0.35</v>
      </c>
      <c r="AA375" s="92">
        <f t="shared" si="32"/>
        <v>912</v>
      </c>
      <c r="AB375" s="92">
        <f t="shared" si="32"/>
        <v>0</v>
      </c>
    </row>
    <row r="376" spans="14:28" x14ac:dyDescent="0.2">
      <c r="N376" s="3">
        <f t="shared" si="29"/>
        <v>2026</v>
      </c>
      <c r="O376" s="3">
        <f t="shared" si="30"/>
        <v>2</v>
      </c>
      <c r="P376" s="3" t="str">
        <f t="shared" si="26"/>
        <v>20262</v>
      </c>
      <c r="Y376" s="92">
        <f t="shared" si="32"/>
        <v>864.1</v>
      </c>
      <c r="Z376" s="92">
        <f t="shared" si="32"/>
        <v>0.05</v>
      </c>
      <c r="AA376" s="92">
        <f t="shared" si="32"/>
        <v>742</v>
      </c>
      <c r="AB376" s="92">
        <f t="shared" si="32"/>
        <v>0</v>
      </c>
    </row>
    <row r="377" spans="14:28" x14ac:dyDescent="0.2">
      <c r="N377" s="3">
        <f t="shared" si="29"/>
        <v>2026</v>
      </c>
      <c r="O377" s="3">
        <f t="shared" si="30"/>
        <v>3</v>
      </c>
      <c r="P377" s="3" t="str">
        <f t="shared" si="26"/>
        <v>20263</v>
      </c>
      <c r="Y377" s="92">
        <f t="shared" si="32"/>
        <v>674.3</v>
      </c>
      <c r="Z377" s="92">
        <f t="shared" si="32"/>
        <v>1.1499999999999999</v>
      </c>
      <c r="AA377" s="92">
        <f t="shared" si="32"/>
        <v>569</v>
      </c>
      <c r="AB377" s="92">
        <f t="shared" si="32"/>
        <v>6</v>
      </c>
    </row>
    <row r="378" spans="14:28" x14ac:dyDescent="0.2">
      <c r="N378" s="3">
        <f t="shared" si="29"/>
        <v>2026</v>
      </c>
      <c r="O378" s="3">
        <f t="shared" si="30"/>
        <v>4</v>
      </c>
      <c r="P378" s="3" t="str">
        <f t="shared" si="26"/>
        <v>20264</v>
      </c>
      <c r="Y378" s="92">
        <f t="shared" si="32"/>
        <v>377.1</v>
      </c>
      <c r="Z378" s="92">
        <f t="shared" si="32"/>
        <v>20.25</v>
      </c>
      <c r="AA378" s="92">
        <f t="shared" si="32"/>
        <v>262</v>
      </c>
      <c r="AB378" s="92">
        <f t="shared" si="32"/>
        <v>32</v>
      </c>
    </row>
    <row r="379" spans="14:28" x14ac:dyDescent="0.2">
      <c r="N379" s="3">
        <f t="shared" si="29"/>
        <v>2026</v>
      </c>
      <c r="O379" s="3">
        <f t="shared" si="30"/>
        <v>5</v>
      </c>
      <c r="P379" s="3" t="str">
        <f t="shared" si="26"/>
        <v>20265</v>
      </c>
      <c r="Y379" s="92">
        <f t="shared" si="32"/>
        <v>141</v>
      </c>
      <c r="Z379" s="92">
        <f t="shared" si="32"/>
        <v>69.349999999999994</v>
      </c>
      <c r="AA379" s="92">
        <f t="shared" si="32"/>
        <v>80</v>
      </c>
      <c r="AB379" s="92">
        <f t="shared" si="32"/>
        <v>106</v>
      </c>
    </row>
    <row r="380" spans="14:28" x14ac:dyDescent="0.2">
      <c r="N380" s="3">
        <f t="shared" si="29"/>
        <v>2026</v>
      </c>
      <c r="O380" s="3">
        <f t="shared" si="30"/>
        <v>6</v>
      </c>
      <c r="P380" s="3" t="str">
        <f t="shared" si="26"/>
        <v>20266</v>
      </c>
      <c r="Y380" s="92">
        <f t="shared" si="32"/>
        <v>29.5</v>
      </c>
      <c r="Z380" s="92">
        <f t="shared" si="32"/>
        <v>224.8</v>
      </c>
      <c r="AA380" s="92">
        <f t="shared" si="32"/>
        <v>8</v>
      </c>
      <c r="AB380" s="92">
        <f t="shared" si="32"/>
        <v>289</v>
      </c>
    </row>
    <row r="381" spans="14:28" x14ac:dyDescent="0.2">
      <c r="N381" s="3">
        <f t="shared" si="29"/>
        <v>2026</v>
      </c>
      <c r="O381" s="3">
        <f t="shared" si="30"/>
        <v>7</v>
      </c>
      <c r="P381" s="3" t="str">
        <f t="shared" si="26"/>
        <v>20267</v>
      </c>
      <c r="Y381" s="92">
        <f t="shared" si="32"/>
        <v>0.55000000000000004</v>
      </c>
      <c r="Z381" s="92">
        <f t="shared" si="32"/>
        <v>396.4</v>
      </c>
      <c r="AA381" s="92">
        <f t="shared" si="32"/>
        <v>0</v>
      </c>
      <c r="AB381" s="92">
        <f t="shared" si="32"/>
        <v>402</v>
      </c>
    </row>
    <row r="382" spans="14:28" x14ac:dyDescent="0.2">
      <c r="N382" s="3">
        <f t="shared" si="29"/>
        <v>2026</v>
      </c>
      <c r="O382" s="3">
        <f t="shared" si="30"/>
        <v>8</v>
      </c>
      <c r="P382" s="3" t="str">
        <f t="shared" si="26"/>
        <v>20268</v>
      </c>
      <c r="Y382" s="92">
        <f t="shared" si="32"/>
        <v>0.1</v>
      </c>
      <c r="Z382" s="92">
        <f t="shared" si="32"/>
        <v>417.05</v>
      </c>
      <c r="AA382" s="92">
        <f t="shared" si="32"/>
        <v>3</v>
      </c>
      <c r="AB382" s="92">
        <f t="shared" si="32"/>
        <v>383</v>
      </c>
    </row>
    <row r="383" spans="14:28" x14ac:dyDescent="0.2">
      <c r="N383" s="3">
        <f t="shared" si="29"/>
        <v>2026</v>
      </c>
      <c r="O383" s="3">
        <f t="shared" si="30"/>
        <v>9</v>
      </c>
      <c r="P383" s="3" t="str">
        <f t="shared" si="26"/>
        <v>20269</v>
      </c>
      <c r="Y383" s="92">
        <f t="shared" si="32"/>
        <v>5.35</v>
      </c>
      <c r="Z383" s="92">
        <f t="shared" si="32"/>
        <v>330.2</v>
      </c>
      <c r="AA383" s="92">
        <f t="shared" si="32"/>
        <v>33</v>
      </c>
      <c r="AB383" s="92">
        <f t="shared" si="32"/>
        <v>182</v>
      </c>
    </row>
    <row r="384" spans="14:28" x14ac:dyDescent="0.2">
      <c r="N384" s="3">
        <f t="shared" si="29"/>
        <v>2026</v>
      </c>
      <c r="O384" s="3">
        <f t="shared" si="30"/>
        <v>10</v>
      </c>
      <c r="P384" s="3" t="str">
        <f t="shared" si="26"/>
        <v>202610</v>
      </c>
      <c r="Y384" s="92">
        <f t="shared" si="32"/>
        <v>99.3</v>
      </c>
      <c r="Z384" s="92">
        <f t="shared" si="32"/>
        <v>100.05</v>
      </c>
      <c r="AA384" s="92">
        <f t="shared" si="32"/>
        <v>238</v>
      </c>
      <c r="AB384" s="92">
        <f t="shared" si="32"/>
        <v>33</v>
      </c>
    </row>
    <row r="385" spans="14:28" x14ac:dyDescent="0.2">
      <c r="N385" s="3">
        <f t="shared" si="29"/>
        <v>2026</v>
      </c>
      <c r="O385" s="3">
        <f t="shared" si="30"/>
        <v>11</v>
      </c>
      <c r="P385" s="3" t="str">
        <f t="shared" si="26"/>
        <v>202611</v>
      </c>
      <c r="Y385" s="92">
        <f t="shared" si="32"/>
        <v>352.6</v>
      </c>
      <c r="Z385" s="92">
        <f t="shared" si="32"/>
        <v>12.75</v>
      </c>
      <c r="AA385" s="92">
        <f t="shared" si="32"/>
        <v>509</v>
      </c>
      <c r="AB385" s="92">
        <f t="shared" si="32"/>
        <v>2</v>
      </c>
    </row>
    <row r="386" spans="14:28" x14ac:dyDescent="0.2">
      <c r="N386" s="3">
        <f t="shared" si="29"/>
        <v>2026</v>
      </c>
      <c r="O386" s="3">
        <f t="shared" si="30"/>
        <v>12</v>
      </c>
      <c r="P386" s="3" t="str">
        <f t="shared" si="26"/>
        <v>202612</v>
      </c>
      <c r="Y386" s="92">
        <f t="shared" si="32"/>
        <v>669.9</v>
      </c>
      <c r="Z386" s="92">
        <f t="shared" si="32"/>
        <v>1.05</v>
      </c>
      <c r="AA386" s="92">
        <f t="shared" si="32"/>
        <v>811</v>
      </c>
      <c r="AB386" s="92">
        <f t="shared" si="32"/>
        <v>1</v>
      </c>
    </row>
    <row r="387" spans="14:28" x14ac:dyDescent="0.2">
      <c r="N387" s="3">
        <f t="shared" si="29"/>
        <v>2027</v>
      </c>
      <c r="O387" s="3">
        <f t="shared" si="30"/>
        <v>1</v>
      </c>
      <c r="P387" s="3" t="str">
        <f t="shared" si="26"/>
        <v>20271</v>
      </c>
      <c r="Y387" s="92">
        <f t="shared" si="32"/>
        <v>932.4</v>
      </c>
      <c r="Z387" s="92">
        <f t="shared" si="32"/>
        <v>0.35</v>
      </c>
      <c r="AA387" s="92">
        <f t="shared" si="32"/>
        <v>912</v>
      </c>
      <c r="AB387" s="92">
        <f t="shared" si="32"/>
        <v>0</v>
      </c>
    </row>
    <row r="388" spans="14:28" x14ac:dyDescent="0.2">
      <c r="N388" s="3">
        <f t="shared" si="29"/>
        <v>2027</v>
      </c>
      <c r="O388" s="3">
        <f t="shared" si="30"/>
        <v>2</v>
      </c>
      <c r="P388" s="3" t="str">
        <f t="shared" ref="P388:P451" si="33">N388&amp;O388</f>
        <v>20272</v>
      </c>
      <c r="Y388" s="92">
        <f t="shared" si="32"/>
        <v>864.1</v>
      </c>
      <c r="Z388" s="92">
        <f t="shared" si="32"/>
        <v>0.05</v>
      </c>
      <c r="AA388" s="92">
        <f t="shared" si="32"/>
        <v>742</v>
      </c>
      <c r="AB388" s="92">
        <f t="shared" si="32"/>
        <v>0</v>
      </c>
    </row>
    <row r="389" spans="14:28" x14ac:dyDescent="0.2">
      <c r="N389" s="3">
        <f t="shared" si="29"/>
        <v>2027</v>
      </c>
      <c r="O389" s="3">
        <f t="shared" si="30"/>
        <v>3</v>
      </c>
      <c r="P389" s="3" t="str">
        <f t="shared" si="33"/>
        <v>20273</v>
      </c>
      <c r="Y389" s="92">
        <f t="shared" si="32"/>
        <v>674.3</v>
      </c>
      <c r="Z389" s="92">
        <f t="shared" si="32"/>
        <v>1.1499999999999999</v>
      </c>
      <c r="AA389" s="92">
        <f t="shared" si="32"/>
        <v>569</v>
      </c>
      <c r="AB389" s="92">
        <f t="shared" si="32"/>
        <v>6</v>
      </c>
    </row>
    <row r="390" spans="14:28" x14ac:dyDescent="0.2">
      <c r="N390" s="3">
        <f t="shared" si="29"/>
        <v>2027</v>
      </c>
      <c r="O390" s="3">
        <f t="shared" si="30"/>
        <v>4</v>
      </c>
      <c r="P390" s="3" t="str">
        <f t="shared" si="33"/>
        <v>20274</v>
      </c>
      <c r="Y390" s="92">
        <f t="shared" si="32"/>
        <v>377.1</v>
      </c>
      <c r="Z390" s="92">
        <f t="shared" si="32"/>
        <v>20.25</v>
      </c>
      <c r="AA390" s="92">
        <f t="shared" si="32"/>
        <v>262</v>
      </c>
      <c r="AB390" s="92">
        <f t="shared" si="32"/>
        <v>32</v>
      </c>
    </row>
    <row r="391" spans="14:28" x14ac:dyDescent="0.2">
      <c r="N391" s="3">
        <f t="shared" si="29"/>
        <v>2027</v>
      </c>
      <c r="O391" s="3">
        <f t="shared" si="30"/>
        <v>5</v>
      </c>
      <c r="P391" s="3" t="str">
        <f t="shared" si="33"/>
        <v>20275</v>
      </c>
      <c r="Y391" s="92">
        <f t="shared" ref="Y391:AB406" si="34">Y379</f>
        <v>141</v>
      </c>
      <c r="Z391" s="92">
        <f t="shared" si="34"/>
        <v>69.349999999999994</v>
      </c>
      <c r="AA391" s="92">
        <f t="shared" si="34"/>
        <v>80</v>
      </c>
      <c r="AB391" s="92">
        <f t="shared" si="34"/>
        <v>106</v>
      </c>
    </row>
    <row r="392" spans="14:28" x14ac:dyDescent="0.2">
      <c r="N392" s="3">
        <f t="shared" si="29"/>
        <v>2027</v>
      </c>
      <c r="O392" s="3">
        <f t="shared" si="30"/>
        <v>6</v>
      </c>
      <c r="P392" s="3" t="str">
        <f t="shared" si="33"/>
        <v>20276</v>
      </c>
      <c r="Y392" s="92">
        <f t="shared" si="34"/>
        <v>29.5</v>
      </c>
      <c r="Z392" s="92">
        <f t="shared" si="34"/>
        <v>224.8</v>
      </c>
      <c r="AA392" s="92">
        <f t="shared" si="34"/>
        <v>8</v>
      </c>
      <c r="AB392" s="92">
        <f t="shared" si="34"/>
        <v>289</v>
      </c>
    </row>
    <row r="393" spans="14:28" x14ac:dyDescent="0.2">
      <c r="N393" s="3">
        <f t="shared" si="29"/>
        <v>2027</v>
      </c>
      <c r="O393" s="3">
        <f t="shared" si="30"/>
        <v>7</v>
      </c>
      <c r="P393" s="3" t="str">
        <f t="shared" si="33"/>
        <v>20277</v>
      </c>
      <c r="Y393" s="92">
        <f t="shared" si="34"/>
        <v>0.55000000000000004</v>
      </c>
      <c r="Z393" s="92">
        <f t="shared" si="34"/>
        <v>396.4</v>
      </c>
      <c r="AA393" s="92">
        <f t="shared" si="34"/>
        <v>0</v>
      </c>
      <c r="AB393" s="92">
        <f t="shared" si="34"/>
        <v>402</v>
      </c>
    </row>
    <row r="394" spans="14:28" x14ac:dyDescent="0.2">
      <c r="N394" s="3">
        <f t="shared" si="29"/>
        <v>2027</v>
      </c>
      <c r="O394" s="3">
        <f t="shared" si="30"/>
        <v>8</v>
      </c>
      <c r="P394" s="3" t="str">
        <f t="shared" si="33"/>
        <v>20278</v>
      </c>
      <c r="Y394" s="92">
        <f t="shared" si="34"/>
        <v>0.1</v>
      </c>
      <c r="Z394" s="92">
        <f t="shared" si="34"/>
        <v>417.05</v>
      </c>
      <c r="AA394" s="92">
        <f t="shared" si="34"/>
        <v>3</v>
      </c>
      <c r="AB394" s="92">
        <f t="shared" si="34"/>
        <v>383</v>
      </c>
    </row>
    <row r="395" spans="14:28" x14ac:dyDescent="0.2">
      <c r="N395" s="3">
        <f t="shared" si="29"/>
        <v>2027</v>
      </c>
      <c r="O395" s="3">
        <f t="shared" si="30"/>
        <v>9</v>
      </c>
      <c r="P395" s="3" t="str">
        <f t="shared" si="33"/>
        <v>20279</v>
      </c>
      <c r="Y395" s="92">
        <f t="shared" si="34"/>
        <v>5.35</v>
      </c>
      <c r="Z395" s="92">
        <f t="shared" si="34"/>
        <v>330.2</v>
      </c>
      <c r="AA395" s="92">
        <f t="shared" si="34"/>
        <v>33</v>
      </c>
      <c r="AB395" s="92">
        <f t="shared" si="34"/>
        <v>182</v>
      </c>
    </row>
    <row r="396" spans="14:28" x14ac:dyDescent="0.2">
      <c r="N396" s="3">
        <f t="shared" si="29"/>
        <v>2027</v>
      </c>
      <c r="O396" s="3">
        <f t="shared" si="30"/>
        <v>10</v>
      </c>
      <c r="P396" s="3" t="str">
        <f t="shared" si="33"/>
        <v>202710</v>
      </c>
      <c r="Y396" s="92">
        <f t="shared" si="34"/>
        <v>99.3</v>
      </c>
      <c r="Z396" s="92">
        <f t="shared" si="34"/>
        <v>100.05</v>
      </c>
      <c r="AA396" s="92">
        <f t="shared" si="34"/>
        <v>238</v>
      </c>
      <c r="AB396" s="92">
        <f t="shared" si="34"/>
        <v>33</v>
      </c>
    </row>
    <row r="397" spans="14:28" x14ac:dyDescent="0.2">
      <c r="N397" s="3">
        <f t="shared" si="29"/>
        <v>2027</v>
      </c>
      <c r="O397" s="3">
        <f t="shared" si="30"/>
        <v>11</v>
      </c>
      <c r="P397" s="3" t="str">
        <f t="shared" si="33"/>
        <v>202711</v>
      </c>
      <c r="Y397" s="92">
        <f t="shared" si="34"/>
        <v>352.6</v>
      </c>
      <c r="Z397" s="92">
        <f t="shared" si="34"/>
        <v>12.75</v>
      </c>
      <c r="AA397" s="92">
        <f t="shared" si="34"/>
        <v>509</v>
      </c>
      <c r="AB397" s="92">
        <f t="shared" si="34"/>
        <v>2</v>
      </c>
    </row>
    <row r="398" spans="14:28" x14ac:dyDescent="0.2">
      <c r="N398" s="3">
        <f t="shared" si="29"/>
        <v>2027</v>
      </c>
      <c r="O398" s="3">
        <f t="shared" si="30"/>
        <v>12</v>
      </c>
      <c r="P398" s="3" t="str">
        <f t="shared" si="33"/>
        <v>202712</v>
      </c>
      <c r="Y398" s="92">
        <f t="shared" si="34"/>
        <v>669.9</v>
      </c>
      <c r="Z398" s="92">
        <f t="shared" si="34"/>
        <v>1.05</v>
      </c>
      <c r="AA398" s="92">
        <f t="shared" si="34"/>
        <v>811</v>
      </c>
      <c r="AB398" s="92">
        <f t="shared" si="34"/>
        <v>1</v>
      </c>
    </row>
    <row r="399" spans="14:28" x14ac:dyDescent="0.2">
      <c r="N399" s="3">
        <f t="shared" si="29"/>
        <v>2028</v>
      </c>
      <c r="O399" s="3">
        <f t="shared" si="30"/>
        <v>1</v>
      </c>
      <c r="P399" s="3" t="str">
        <f t="shared" si="33"/>
        <v>20281</v>
      </c>
      <c r="Y399" s="92">
        <f t="shared" si="34"/>
        <v>932.4</v>
      </c>
      <c r="Z399" s="92">
        <f t="shared" si="34"/>
        <v>0.35</v>
      </c>
      <c r="AA399" s="92">
        <f t="shared" si="34"/>
        <v>912</v>
      </c>
      <c r="AB399" s="92">
        <f t="shared" si="34"/>
        <v>0</v>
      </c>
    </row>
    <row r="400" spans="14:28" x14ac:dyDescent="0.2">
      <c r="N400" s="3">
        <f t="shared" si="29"/>
        <v>2028</v>
      </c>
      <c r="O400" s="3">
        <f t="shared" si="30"/>
        <v>2</v>
      </c>
      <c r="P400" s="3" t="str">
        <f t="shared" si="33"/>
        <v>20282</v>
      </c>
      <c r="Y400" s="92">
        <f t="shared" si="34"/>
        <v>864.1</v>
      </c>
      <c r="Z400" s="92">
        <f t="shared" si="34"/>
        <v>0.05</v>
      </c>
      <c r="AA400" s="92">
        <f t="shared" si="34"/>
        <v>742</v>
      </c>
      <c r="AB400" s="92">
        <f t="shared" si="34"/>
        <v>0</v>
      </c>
    </row>
    <row r="401" spans="14:28" x14ac:dyDescent="0.2">
      <c r="N401" s="3">
        <f t="shared" si="29"/>
        <v>2028</v>
      </c>
      <c r="O401" s="3">
        <f t="shared" si="30"/>
        <v>3</v>
      </c>
      <c r="P401" s="3" t="str">
        <f t="shared" si="33"/>
        <v>20283</v>
      </c>
      <c r="Y401" s="92">
        <f t="shared" si="34"/>
        <v>674.3</v>
      </c>
      <c r="Z401" s="92">
        <f t="shared" si="34"/>
        <v>1.1499999999999999</v>
      </c>
      <c r="AA401" s="92">
        <f t="shared" si="34"/>
        <v>569</v>
      </c>
      <c r="AB401" s="92">
        <f t="shared" si="34"/>
        <v>6</v>
      </c>
    </row>
    <row r="402" spans="14:28" x14ac:dyDescent="0.2">
      <c r="N402" s="3">
        <f t="shared" si="29"/>
        <v>2028</v>
      </c>
      <c r="O402" s="3">
        <f t="shared" si="30"/>
        <v>4</v>
      </c>
      <c r="P402" s="3" t="str">
        <f t="shared" si="33"/>
        <v>20284</v>
      </c>
      <c r="Y402" s="92">
        <f t="shared" si="34"/>
        <v>377.1</v>
      </c>
      <c r="Z402" s="92">
        <f t="shared" si="34"/>
        <v>20.25</v>
      </c>
      <c r="AA402" s="92">
        <f t="shared" si="34"/>
        <v>262</v>
      </c>
      <c r="AB402" s="92">
        <f t="shared" si="34"/>
        <v>32</v>
      </c>
    </row>
    <row r="403" spans="14:28" x14ac:dyDescent="0.2">
      <c r="N403" s="3">
        <f t="shared" si="29"/>
        <v>2028</v>
      </c>
      <c r="O403" s="3">
        <f t="shared" si="30"/>
        <v>5</v>
      </c>
      <c r="P403" s="3" t="str">
        <f t="shared" si="33"/>
        <v>20285</v>
      </c>
      <c r="Y403" s="92">
        <f t="shared" si="34"/>
        <v>141</v>
      </c>
      <c r="Z403" s="92">
        <f t="shared" si="34"/>
        <v>69.349999999999994</v>
      </c>
      <c r="AA403" s="92">
        <f t="shared" si="34"/>
        <v>80</v>
      </c>
      <c r="AB403" s="92">
        <f t="shared" si="34"/>
        <v>106</v>
      </c>
    </row>
    <row r="404" spans="14:28" x14ac:dyDescent="0.2">
      <c r="N404" s="3">
        <f t="shared" si="29"/>
        <v>2028</v>
      </c>
      <c r="O404" s="3">
        <f t="shared" si="30"/>
        <v>6</v>
      </c>
      <c r="P404" s="3" t="str">
        <f t="shared" si="33"/>
        <v>20286</v>
      </c>
      <c r="Y404" s="92">
        <f t="shared" si="34"/>
        <v>29.5</v>
      </c>
      <c r="Z404" s="92">
        <f t="shared" si="34"/>
        <v>224.8</v>
      </c>
      <c r="AA404" s="92">
        <f t="shared" si="34"/>
        <v>8</v>
      </c>
      <c r="AB404" s="92">
        <f t="shared" si="34"/>
        <v>289</v>
      </c>
    </row>
    <row r="405" spans="14:28" x14ac:dyDescent="0.2">
      <c r="N405" s="3">
        <f t="shared" si="29"/>
        <v>2028</v>
      </c>
      <c r="O405" s="3">
        <f t="shared" si="30"/>
        <v>7</v>
      </c>
      <c r="P405" s="3" t="str">
        <f t="shared" si="33"/>
        <v>20287</v>
      </c>
      <c r="Y405" s="92">
        <f t="shared" si="34"/>
        <v>0.55000000000000004</v>
      </c>
      <c r="Z405" s="92">
        <f t="shared" si="34"/>
        <v>396.4</v>
      </c>
      <c r="AA405" s="92">
        <f t="shared" si="34"/>
        <v>0</v>
      </c>
      <c r="AB405" s="92">
        <f t="shared" si="34"/>
        <v>402</v>
      </c>
    </row>
    <row r="406" spans="14:28" x14ac:dyDescent="0.2">
      <c r="N406" s="3">
        <f t="shared" si="29"/>
        <v>2028</v>
      </c>
      <c r="O406" s="3">
        <f t="shared" si="30"/>
        <v>8</v>
      </c>
      <c r="P406" s="3" t="str">
        <f t="shared" si="33"/>
        <v>20288</v>
      </c>
      <c r="Y406" s="92">
        <f t="shared" si="34"/>
        <v>0.1</v>
      </c>
      <c r="Z406" s="92">
        <f t="shared" si="34"/>
        <v>417.05</v>
      </c>
      <c r="AA406" s="92">
        <f t="shared" si="34"/>
        <v>3</v>
      </c>
      <c r="AB406" s="92">
        <f t="shared" si="34"/>
        <v>383</v>
      </c>
    </row>
    <row r="407" spans="14:28" x14ac:dyDescent="0.2">
      <c r="N407" s="3">
        <f t="shared" si="29"/>
        <v>2028</v>
      </c>
      <c r="O407" s="3">
        <f t="shared" si="30"/>
        <v>9</v>
      </c>
      <c r="P407" s="3" t="str">
        <f t="shared" si="33"/>
        <v>20289</v>
      </c>
      <c r="Y407" s="92">
        <f t="shared" ref="Y407:AB422" si="35">Y395</f>
        <v>5.35</v>
      </c>
      <c r="Z407" s="92">
        <f t="shared" si="35"/>
        <v>330.2</v>
      </c>
      <c r="AA407" s="92">
        <f t="shared" si="35"/>
        <v>33</v>
      </c>
      <c r="AB407" s="92">
        <f t="shared" si="35"/>
        <v>182</v>
      </c>
    </row>
    <row r="408" spans="14:28" x14ac:dyDescent="0.2">
      <c r="N408" s="3">
        <f t="shared" si="29"/>
        <v>2028</v>
      </c>
      <c r="O408" s="3">
        <f t="shared" si="30"/>
        <v>10</v>
      </c>
      <c r="P408" s="3" t="str">
        <f t="shared" si="33"/>
        <v>202810</v>
      </c>
      <c r="Y408" s="92">
        <f t="shared" si="35"/>
        <v>99.3</v>
      </c>
      <c r="Z408" s="92">
        <f t="shared" si="35"/>
        <v>100.05</v>
      </c>
      <c r="AA408" s="92">
        <f t="shared" si="35"/>
        <v>238</v>
      </c>
      <c r="AB408" s="92">
        <f t="shared" si="35"/>
        <v>33</v>
      </c>
    </row>
    <row r="409" spans="14:28" x14ac:dyDescent="0.2">
      <c r="N409" s="3">
        <f t="shared" si="29"/>
        <v>2028</v>
      </c>
      <c r="O409" s="3">
        <f t="shared" si="30"/>
        <v>11</v>
      </c>
      <c r="P409" s="3" t="str">
        <f t="shared" si="33"/>
        <v>202811</v>
      </c>
      <c r="Y409" s="92">
        <f t="shared" si="35"/>
        <v>352.6</v>
      </c>
      <c r="Z409" s="92">
        <f t="shared" si="35"/>
        <v>12.75</v>
      </c>
      <c r="AA409" s="92">
        <f t="shared" si="35"/>
        <v>509</v>
      </c>
      <c r="AB409" s="92">
        <f t="shared" si="35"/>
        <v>2</v>
      </c>
    </row>
    <row r="410" spans="14:28" x14ac:dyDescent="0.2">
      <c r="N410" s="3">
        <f t="shared" si="29"/>
        <v>2028</v>
      </c>
      <c r="O410" s="3">
        <f t="shared" si="30"/>
        <v>12</v>
      </c>
      <c r="P410" s="3" t="str">
        <f t="shared" si="33"/>
        <v>202812</v>
      </c>
      <c r="Y410" s="92">
        <f t="shared" si="35"/>
        <v>669.9</v>
      </c>
      <c r="Z410" s="92">
        <f t="shared" si="35"/>
        <v>1.05</v>
      </c>
      <c r="AA410" s="92">
        <f t="shared" si="35"/>
        <v>811</v>
      </c>
      <c r="AB410" s="92">
        <f t="shared" si="35"/>
        <v>1</v>
      </c>
    </row>
    <row r="411" spans="14:28" x14ac:dyDescent="0.2">
      <c r="N411" s="3">
        <f t="shared" si="29"/>
        <v>2029</v>
      </c>
      <c r="O411" s="3">
        <f t="shared" si="30"/>
        <v>1</v>
      </c>
      <c r="P411" s="3" t="str">
        <f t="shared" si="33"/>
        <v>20291</v>
      </c>
      <c r="Y411" s="92">
        <f t="shared" si="35"/>
        <v>932.4</v>
      </c>
      <c r="Z411" s="92">
        <f t="shared" si="35"/>
        <v>0.35</v>
      </c>
      <c r="AA411" s="92">
        <f t="shared" si="35"/>
        <v>912</v>
      </c>
      <c r="AB411" s="92">
        <f t="shared" si="35"/>
        <v>0</v>
      </c>
    </row>
    <row r="412" spans="14:28" x14ac:dyDescent="0.2">
      <c r="N412" s="3">
        <f t="shared" si="29"/>
        <v>2029</v>
      </c>
      <c r="O412" s="3">
        <f t="shared" si="30"/>
        <v>2</v>
      </c>
      <c r="P412" s="3" t="str">
        <f t="shared" si="33"/>
        <v>20292</v>
      </c>
      <c r="Y412" s="92">
        <f t="shared" si="35"/>
        <v>864.1</v>
      </c>
      <c r="Z412" s="92">
        <f t="shared" si="35"/>
        <v>0.05</v>
      </c>
      <c r="AA412" s="92">
        <f t="shared" si="35"/>
        <v>742</v>
      </c>
      <c r="AB412" s="92">
        <f t="shared" si="35"/>
        <v>0</v>
      </c>
    </row>
    <row r="413" spans="14:28" x14ac:dyDescent="0.2">
      <c r="N413" s="3">
        <f t="shared" si="29"/>
        <v>2029</v>
      </c>
      <c r="O413" s="3">
        <f t="shared" si="30"/>
        <v>3</v>
      </c>
      <c r="P413" s="3" t="str">
        <f t="shared" si="33"/>
        <v>20293</v>
      </c>
      <c r="Y413" s="92">
        <f t="shared" si="35"/>
        <v>674.3</v>
      </c>
      <c r="Z413" s="92">
        <f t="shared" si="35"/>
        <v>1.1499999999999999</v>
      </c>
      <c r="AA413" s="92">
        <f t="shared" si="35"/>
        <v>569</v>
      </c>
      <c r="AB413" s="92">
        <f t="shared" si="35"/>
        <v>6</v>
      </c>
    </row>
    <row r="414" spans="14:28" x14ac:dyDescent="0.2">
      <c r="N414" s="3">
        <f t="shared" si="29"/>
        <v>2029</v>
      </c>
      <c r="O414" s="3">
        <f t="shared" si="30"/>
        <v>4</v>
      </c>
      <c r="P414" s="3" t="str">
        <f t="shared" si="33"/>
        <v>20294</v>
      </c>
      <c r="Y414" s="92">
        <f t="shared" si="35"/>
        <v>377.1</v>
      </c>
      <c r="Z414" s="92">
        <f t="shared" si="35"/>
        <v>20.25</v>
      </c>
      <c r="AA414" s="92">
        <f t="shared" si="35"/>
        <v>262</v>
      </c>
      <c r="AB414" s="92">
        <f t="shared" si="35"/>
        <v>32</v>
      </c>
    </row>
    <row r="415" spans="14:28" x14ac:dyDescent="0.2">
      <c r="N415" s="3">
        <f t="shared" si="29"/>
        <v>2029</v>
      </c>
      <c r="O415" s="3">
        <f t="shared" si="30"/>
        <v>5</v>
      </c>
      <c r="P415" s="3" t="str">
        <f t="shared" si="33"/>
        <v>20295</v>
      </c>
      <c r="Y415" s="92">
        <f t="shared" si="35"/>
        <v>141</v>
      </c>
      <c r="Z415" s="92">
        <f t="shared" si="35"/>
        <v>69.349999999999994</v>
      </c>
      <c r="AA415" s="92">
        <f t="shared" si="35"/>
        <v>80</v>
      </c>
      <c r="AB415" s="92">
        <f t="shared" si="35"/>
        <v>106</v>
      </c>
    </row>
    <row r="416" spans="14:28" x14ac:dyDescent="0.2">
      <c r="N416" s="3">
        <f t="shared" ref="N416:N468" si="36">N404+1</f>
        <v>2029</v>
      </c>
      <c r="O416" s="3">
        <f t="shared" ref="O416:O468" si="37">O404</f>
        <v>6</v>
      </c>
      <c r="P416" s="3" t="str">
        <f t="shared" si="33"/>
        <v>20296</v>
      </c>
      <c r="Y416" s="92">
        <f t="shared" si="35"/>
        <v>29.5</v>
      </c>
      <c r="Z416" s="92">
        <f t="shared" si="35"/>
        <v>224.8</v>
      </c>
      <c r="AA416" s="92">
        <f t="shared" si="35"/>
        <v>8</v>
      </c>
      <c r="AB416" s="92">
        <f t="shared" si="35"/>
        <v>289</v>
      </c>
    </row>
    <row r="417" spans="14:28" x14ac:dyDescent="0.2">
      <c r="N417" s="3">
        <f t="shared" si="36"/>
        <v>2029</v>
      </c>
      <c r="O417" s="3">
        <f t="shared" si="37"/>
        <v>7</v>
      </c>
      <c r="P417" s="3" t="str">
        <f t="shared" si="33"/>
        <v>20297</v>
      </c>
      <c r="Y417" s="92">
        <f t="shared" si="35"/>
        <v>0.55000000000000004</v>
      </c>
      <c r="Z417" s="92">
        <f t="shared" si="35"/>
        <v>396.4</v>
      </c>
      <c r="AA417" s="92">
        <f t="shared" si="35"/>
        <v>0</v>
      </c>
      <c r="AB417" s="92">
        <f t="shared" si="35"/>
        <v>402</v>
      </c>
    </row>
    <row r="418" spans="14:28" x14ac:dyDescent="0.2">
      <c r="N418" s="3">
        <f t="shared" si="36"/>
        <v>2029</v>
      </c>
      <c r="O418" s="3">
        <f t="shared" si="37"/>
        <v>8</v>
      </c>
      <c r="P418" s="3" t="str">
        <f t="shared" si="33"/>
        <v>20298</v>
      </c>
      <c r="Y418" s="92">
        <f t="shared" si="35"/>
        <v>0.1</v>
      </c>
      <c r="Z418" s="92">
        <f t="shared" si="35"/>
        <v>417.05</v>
      </c>
      <c r="AA418" s="92">
        <f t="shared" si="35"/>
        <v>3</v>
      </c>
      <c r="AB418" s="92">
        <f t="shared" si="35"/>
        <v>383</v>
      </c>
    </row>
    <row r="419" spans="14:28" x14ac:dyDescent="0.2">
      <c r="N419" s="3">
        <f t="shared" si="36"/>
        <v>2029</v>
      </c>
      <c r="O419" s="3">
        <f t="shared" si="37"/>
        <v>9</v>
      </c>
      <c r="P419" s="3" t="str">
        <f t="shared" si="33"/>
        <v>20299</v>
      </c>
      <c r="Y419" s="92">
        <f t="shared" si="35"/>
        <v>5.35</v>
      </c>
      <c r="Z419" s="92">
        <f t="shared" si="35"/>
        <v>330.2</v>
      </c>
      <c r="AA419" s="92">
        <f t="shared" si="35"/>
        <v>33</v>
      </c>
      <c r="AB419" s="92">
        <f t="shared" si="35"/>
        <v>182</v>
      </c>
    </row>
    <row r="420" spans="14:28" x14ac:dyDescent="0.2">
      <c r="N420" s="3">
        <f t="shared" si="36"/>
        <v>2029</v>
      </c>
      <c r="O420" s="3">
        <f t="shared" si="37"/>
        <v>10</v>
      </c>
      <c r="P420" s="3" t="str">
        <f t="shared" si="33"/>
        <v>202910</v>
      </c>
      <c r="Y420" s="92">
        <f t="shared" si="35"/>
        <v>99.3</v>
      </c>
      <c r="Z420" s="92">
        <f t="shared" si="35"/>
        <v>100.05</v>
      </c>
      <c r="AA420" s="92">
        <f t="shared" si="35"/>
        <v>238</v>
      </c>
      <c r="AB420" s="92">
        <f t="shared" si="35"/>
        <v>33</v>
      </c>
    </row>
    <row r="421" spans="14:28" x14ac:dyDescent="0.2">
      <c r="N421" s="3">
        <f t="shared" si="36"/>
        <v>2029</v>
      </c>
      <c r="O421" s="3">
        <f t="shared" si="37"/>
        <v>11</v>
      </c>
      <c r="P421" s="3" t="str">
        <f t="shared" si="33"/>
        <v>202911</v>
      </c>
      <c r="Y421" s="92">
        <f t="shared" si="35"/>
        <v>352.6</v>
      </c>
      <c r="Z421" s="92">
        <f t="shared" si="35"/>
        <v>12.75</v>
      </c>
      <c r="AA421" s="92">
        <f t="shared" si="35"/>
        <v>509</v>
      </c>
      <c r="AB421" s="92">
        <f t="shared" si="35"/>
        <v>2</v>
      </c>
    </row>
    <row r="422" spans="14:28" x14ac:dyDescent="0.2">
      <c r="N422" s="3">
        <f t="shared" si="36"/>
        <v>2029</v>
      </c>
      <c r="O422" s="3">
        <f t="shared" si="37"/>
        <v>12</v>
      </c>
      <c r="P422" s="3" t="str">
        <f t="shared" si="33"/>
        <v>202912</v>
      </c>
      <c r="Y422" s="92">
        <f t="shared" si="35"/>
        <v>669.9</v>
      </c>
      <c r="Z422" s="92">
        <f t="shared" si="35"/>
        <v>1.05</v>
      </c>
      <c r="AA422" s="92">
        <f t="shared" si="35"/>
        <v>811</v>
      </c>
      <c r="AB422" s="92">
        <f t="shared" si="35"/>
        <v>1</v>
      </c>
    </row>
    <row r="423" spans="14:28" x14ac:dyDescent="0.2">
      <c r="N423" s="3">
        <f t="shared" si="36"/>
        <v>2030</v>
      </c>
      <c r="O423" s="3">
        <f t="shared" si="37"/>
        <v>1</v>
      </c>
      <c r="P423" s="3" t="str">
        <f t="shared" si="33"/>
        <v>20301</v>
      </c>
      <c r="Y423" s="92">
        <f t="shared" ref="Y423:AB438" si="38">Y411</f>
        <v>932.4</v>
      </c>
      <c r="Z423" s="92">
        <f t="shared" si="38"/>
        <v>0.35</v>
      </c>
      <c r="AA423" s="92">
        <f t="shared" si="38"/>
        <v>912</v>
      </c>
      <c r="AB423" s="92">
        <f t="shared" si="38"/>
        <v>0</v>
      </c>
    </row>
    <row r="424" spans="14:28" x14ac:dyDescent="0.2">
      <c r="N424" s="3">
        <f t="shared" si="36"/>
        <v>2030</v>
      </c>
      <c r="O424" s="3">
        <f t="shared" si="37"/>
        <v>2</v>
      </c>
      <c r="P424" s="3" t="str">
        <f t="shared" si="33"/>
        <v>20302</v>
      </c>
      <c r="Y424" s="92">
        <f t="shared" si="38"/>
        <v>864.1</v>
      </c>
      <c r="Z424" s="92">
        <f t="shared" si="38"/>
        <v>0.05</v>
      </c>
      <c r="AA424" s="92">
        <f t="shared" si="38"/>
        <v>742</v>
      </c>
      <c r="AB424" s="92">
        <f t="shared" si="38"/>
        <v>0</v>
      </c>
    </row>
    <row r="425" spans="14:28" x14ac:dyDescent="0.2">
      <c r="N425" s="3">
        <f t="shared" si="36"/>
        <v>2030</v>
      </c>
      <c r="O425" s="3">
        <f t="shared" si="37"/>
        <v>3</v>
      </c>
      <c r="P425" s="3" t="str">
        <f t="shared" si="33"/>
        <v>20303</v>
      </c>
      <c r="Y425" s="92">
        <f t="shared" si="38"/>
        <v>674.3</v>
      </c>
      <c r="Z425" s="92">
        <f t="shared" si="38"/>
        <v>1.1499999999999999</v>
      </c>
      <c r="AA425" s="92">
        <f t="shared" si="38"/>
        <v>569</v>
      </c>
      <c r="AB425" s="92">
        <f t="shared" si="38"/>
        <v>6</v>
      </c>
    </row>
    <row r="426" spans="14:28" x14ac:dyDescent="0.2">
      <c r="N426" s="3">
        <f t="shared" si="36"/>
        <v>2030</v>
      </c>
      <c r="O426" s="3">
        <f t="shared" si="37"/>
        <v>4</v>
      </c>
      <c r="P426" s="3" t="str">
        <f t="shared" si="33"/>
        <v>20304</v>
      </c>
      <c r="Y426" s="92">
        <f t="shared" si="38"/>
        <v>377.1</v>
      </c>
      <c r="Z426" s="92">
        <f t="shared" si="38"/>
        <v>20.25</v>
      </c>
      <c r="AA426" s="92">
        <f t="shared" si="38"/>
        <v>262</v>
      </c>
      <c r="AB426" s="92">
        <f t="shared" si="38"/>
        <v>32</v>
      </c>
    </row>
    <row r="427" spans="14:28" x14ac:dyDescent="0.2">
      <c r="N427" s="3">
        <f t="shared" si="36"/>
        <v>2030</v>
      </c>
      <c r="O427" s="3">
        <f t="shared" si="37"/>
        <v>5</v>
      </c>
      <c r="P427" s="3" t="str">
        <f t="shared" si="33"/>
        <v>20305</v>
      </c>
      <c r="Y427" s="92">
        <f t="shared" si="38"/>
        <v>141</v>
      </c>
      <c r="Z427" s="92">
        <f t="shared" si="38"/>
        <v>69.349999999999994</v>
      </c>
      <c r="AA427" s="92">
        <f t="shared" si="38"/>
        <v>80</v>
      </c>
      <c r="AB427" s="92">
        <f t="shared" si="38"/>
        <v>106</v>
      </c>
    </row>
    <row r="428" spans="14:28" x14ac:dyDescent="0.2">
      <c r="N428" s="3">
        <f t="shared" si="36"/>
        <v>2030</v>
      </c>
      <c r="O428" s="3">
        <f t="shared" si="37"/>
        <v>6</v>
      </c>
      <c r="P428" s="3" t="str">
        <f t="shared" si="33"/>
        <v>20306</v>
      </c>
      <c r="Y428" s="92">
        <f t="shared" si="38"/>
        <v>29.5</v>
      </c>
      <c r="Z428" s="92">
        <f t="shared" si="38"/>
        <v>224.8</v>
      </c>
      <c r="AA428" s="92">
        <f t="shared" si="38"/>
        <v>8</v>
      </c>
      <c r="AB428" s="92">
        <f t="shared" si="38"/>
        <v>289</v>
      </c>
    </row>
    <row r="429" spans="14:28" x14ac:dyDescent="0.2">
      <c r="N429" s="3">
        <f t="shared" si="36"/>
        <v>2030</v>
      </c>
      <c r="O429" s="3">
        <f t="shared" si="37"/>
        <v>7</v>
      </c>
      <c r="P429" s="3" t="str">
        <f t="shared" si="33"/>
        <v>20307</v>
      </c>
      <c r="Y429" s="92">
        <f t="shared" si="38"/>
        <v>0.55000000000000004</v>
      </c>
      <c r="Z429" s="92">
        <f t="shared" si="38"/>
        <v>396.4</v>
      </c>
      <c r="AA429" s="92">
        <f t="shared" si="38"/>
        <v>0</v>
      </c>
      <c r="AB429" s="92">
        <f t="shared" si="38"/>
        <v>402</v>
      </c>
    </row>
    <row r="430" spans="14:28" x14ac:dyDescent="0.2">
      <c r="N430" s="3">
        <f t="shared" si="36"/>
        <v>2030</v>
      </c>
      <c r="O430" s="3">
        <f t="shared" si="37"/>
        <v>8</v>
      </c>
      <c r="P430" s="3" t="str">
        <f t="shared" si="33"/>
        <v>20308</v>
      </c>
      <c r="Y430" s="92">
        <f t="shared" si="38"/>
        <v>0.1</v>
      </c>
      <c r="Z430" s="92">
        <f t="shared" si="38"/>
        <v>417.05</v>
      </c>
      <c r="AA430" s="92">
        <f t="shared" si="38"/>
        <v>3</v>
      </c>
      <c r="AB430" s="92">
        <f t="shared" si="38"/>
        <v>383</v>
      </c>
    </row>
    <row r="431" spans="14:28" x14ac:dyDescent="0.2">
      <c r="N431" s="3">
        <f t="shared" si="36"/>
        <v>2030</v>
      </c>
      <c r="O431" s="3">
        <f t="shared" si="37"/>
        <v>9</v>
      </c>
      <c r="P431" s="3" t="str">
        <f t="shared" si="33"/>
        <v>20309</v>
      </c>
      <c r="Y431" s="92">
        <f t="shared" si="38"/>
        <v>5.35</v>
      </c>
      <c r="Z431" s="92">
        <f t="shared" si="38"/>
        <v>330.2</v>
      </c>
      <c r="AA431" s="92">
        <f t="shared" si="38"/>
        <v>33</v>
      </c>
      <c r="AB431" s="92">
        <f t="shared" si="38"/>
        <v>182</v>
      </c>
    </row>
    <row r="432" spans="14:28" x14ac:dyDescent="0.2">
      <c r="N432" s="3">
        <f t="shared" si="36"/>
        <v>2030</v>
      </c>
      <c r="O432" s="3">
        <f t="shared" si="37"/>
        <v>10</v>
      </c>
      <c r="P432" s="3" t="str">
        <f t="shared" si="33"/>
        <v>203010</v>
      </c>
      <c r="Y432" s="92">
        <f t="shared" si="38"/>
        <v>99.3</v>
      </c>
      <c r="Z432" s="92">
        <f t="shared" si="38"/>
        <v>100.05</v>
      </c>
      <c r="AA432" s="92">
        <f t="shared" si="38"/>
        <v>238</v>
      </c>
      <c r="AB432" s="92">
        <f t="shared" si="38"/>
        <v>33</v>
      </c>
    </row>
    <row r="433" spans="14:28" x14ac:dyDescent="0.2">
      <c r="N433" s="3">
        <f t="shared" si="36"/>
        <v>2030</v>
      </c>
      <c r="O433" s="3">
        <f t="shared" si="37"/>
        <v>11</v>
      </c>
      <c r="P433" s="3" t="str">
        <f t="shared" si="33"/>
        <v>203011</v>
      </c>
      <c r="Y433" s="92">
        <f t="shared" si="38"/>
        <v>352.6</v>
      </c>
      <c r="Z433" s="92">
        <f t="shared" si="38"/>
        <v>12.75</v>
      </c>
      <c r="AA433" s="92">
        <f t="shared" si="38"/>
        <v>509</v>
      </c>
      <c r="AB433" s="92">
        <f t="shared" si="38"/>
        <v>2</v>
      </c>
    </row>
    <row r="434" spans="14:28" x14ac:dyDescent="0.2">
      <c r="N434" s="3">
        <f t="shared" si="36"/>
        <v>2030</v>
      </c>
      <c r="O434" s="3">
        <f t="shared" si="37"/>
        <v>12</v>
      </c>
      <c r="P434" s="3" t="str">
        <f t="shared" si="33"/>
        <v>203012</v>
      </c>
      <c r="Y434" s="92">
        <f t="shared" si="38"/>
        <v>669.9</v>
      </c>
      <c r="Z434" s="92">
        <f t="shared" si="38"/>
        <v>1.05</v>
      </c>
      <c r="AA434" s="92">
        <f t="shared" si="38"/>
        <v>811</v>
      </c>
      <c r="AB434" s="92">
        <f t="shared" si="38"/>
        <v>1</v>
      </c>
    </row>
    <row r="435" spans="14:28" x14ac:dyDescent="0.2">
      <c r="N435" s="3">
        <f t="shared" si="36"/>
        <v>2031</v>
      </c>
      <c r="O435" s="3">
        <f t="shared" si="37"/>
        <v>1</v>
      </c>
      <c r="P435" s="3" t="str">
        <f t="shared" si="33"/>
        <v>20311</v>
      </c>
      <c r="Y435" s="92">
        <f t="shared" si="38"/>
        <v>932.4</v>
      </c>
      <c r="Z435" s="92">
        <f t="shared" si="38"/>
        <v>0.35</v>
      </c>
      <c r="AA435" s="92">
        <f t="shared" si="38"/>
        <v>912</v>
      </c>
      <c r="AB435" s="92">
        <f t="shared" si="38"/>
        <v>0</v>
      </c>
    </row>
    <row r="436" spans="14:28" x14ac:dyDescent="0.2">
      <c r="N436" s="3">
        <f t="shared" si="36"/>
        <v>2031</v>
      </c>
      <c r="O436" s="3">
        <f t="shared" si="37"/>
        <v>2</v>
      </c>
      <c r="P436" s="3" t="str">
        <f t="shared" si="33"/>
        <v>20312</v>
      </c>
      <c r="Y436" s="92">
        <f t="shared" si="38"/>
        <v>864.1</v>
      </c>
      <c r="Z436" s="92">
        <f t="shared" si="38"/>
        <v>0.05</v>
      </c>
      <c r="AA436" s="92">
        <f t="shared" si="38"/>
        <v>742</v>
      </c>
      <c r="AB436" s="92">
        <f t="shared" si="38"/>
        <v>0</v>
      </c>
    </row>
    <row r="437" spans="14:28" x14ac:dyDescent="0.2">
      <c r="N437" s="3">
        <f t="shared" si="36"/>
        <v>2031</v>
      </c>
      <c r="O437" s="3">
        <f t="shared" si="37"/>
        <v>3</v>
      </c>
      <c r="P437" s="3" t="str">
        <f t="shared" si="33"/>
        <v>20313</v>
      </c>
      <c r="Y437" s="92">
        <f t="shared" si="38"/>
        <v>674.3</v>
      </c>
      <c r="Z437" s="92">
        <f t="shared" si="38"/>
        <v>1.1499999999999999</v>
      </c>
      <c r="AA437" s="92">
        <f t="shared" si="38"/>
        <v>569</v>
      </c>
      <c r="AB437" s="92">
        <f t="shared" si="38"/>
        <v>6</v>
      </c>
    </row>
    <row r="438" spans="14:28" x14ac:dyDescent="0.2">
      <c r="N438" s="3">
        <f t="shared" si="36"/>
        <v>2031</v>
      </c>
      <c r="O438" s="3">
        <f t="shared" si="37"/>
        <v>4</v>
      </c>
      <c r="P438" s="3" t="str">
        <f t="shared" si="33"/>
        <v>20314</v>
      </c>
      <c r="Y438" s="92">
        <f t="shared" si="38"/>
        <v>377.1</v>
      </c>
      <c r="Z438" s="92">
        <f t="shared" si="38"/>
        <v>20.25</v>
      </c>
      <c r="AA438" s="92">
        <f t="shared" si="38"/>
        <v>262</v>
      </c>
      <c r="AB438" s="92">
        <f t="shared" si="38"/>
        <v>32</v>
      </c>
    </row>
    <row r="439" spans="14:28" x14ac:dyDescent="0.2">
      <c r="N439" s="3">
        <f t="shared" si="36"/>
        <v>2031</v>
      </c>
      <c r="O439" s="3">
        <f t="shared" si="37"/>
        <v>5</v>
      </c>
      <c r="P439" s="3" t="str">
        <f t="shared" si="33"/>
        <v>20315</v>
      </c>
      <c r="Y439" s="92">
        <f t="shared" ref="Y439:AB454" si="39">Y427</f>
        <v>141</v>
      </c>
      <c r="Z439" s="92">
        <f t="shared" si="39"/>
        <v>69.349999999999994</v>
      </c>
      <c r="AA439" s="92">
        <f t="shared" si="39"/>
        <v>80</v>
      </c>
      <c r="AB439" s="92">
        <f t="shared" si="39"/>
        <v>106</v>
      </c>
    </row>
    <row r="440" spans="14:28" x14ac:dyDescent="0.2">
      <c r="N440" s="3">
        <f t="shared" si="36"/>
        <v>2031</v>
      </c>
      <c r="O440" s="3">
        <f t="shared" si="37"/>
        <v>6</v>
      </c>
      <c r="P440" s="3" t="str">
        <f t="shared" si="33"/>
        <v>20316</v>
      </c>
      <c r="Y440" s="92">
        <f t="shared" si="39"/>
        <v>29.5</v>
      </c>
      <c r="Z440" s="92">
        <f t="shared" si="39"/>
        <v>224.8</v>
      </c>
      <c r="AA440" s="92">
        <f t="shared" si="39"/>
        <v>8</v>
      </c>
      <c r="AB440" s="92">
        <f t="shared" si="39"/>
        <v>289</v>
      </c>
    </row>
    <row r="441" spans="14:28" x14ac:dyDescent="0.2">
      <c r="N441" s="3">
        <f t="shared" si="36"/>
        <v>2031</v>
      </c>
      <c r="O441" s="3">
        <f t="shared" si="37"/>
        <v>7</v>
      </c>
      <c r="P441" s="3" t="str">
        <f t="shared" si="33"/>
        <v>20317</v>
      </c>
      <c r="Y441" s="92">
        <f t="shared" si="39"/>
        <v>0.55000000000000004</v>
      </c>
      <c r="Z441" s="92">
        <f t="shared" si="39"/>
        <v>396.4</v>
      </c>
      <c r="AA441" s="92">
        <f t="shared" si="39"/>
        <v>0</v>
      </c>
      <c r="AB441" s="92">
        <f t="shared" si="39"/>
        <v>402</v>
      </c>
    </row>
    <row r="442" spans="14:28" x14ac:dyDescent="0.2">
      <c r="N442" s="3">
        <f t="shared" si="36"/>
        <v>2031</v>
      </c>
      <c r="O442" s="3">
        <f t="shared" si="37"/>
        <v>8</v>
      </c>
      <c r="P442" s="3" t="str">
        <f t="shared" si="33"/>
        <v>20318</v>
      </c>
      <c r="Y442" s="92">
        <f t="shared" si="39"/>
        <v>0.1</v>
      </c>
      <c r="Z442" s="92">
        <f t="shared" si="39"/>
        <v>417.05</v>
      </c>
      <c r="AA442" s="92">
        <f t="shared" si="39"/>
        <v>3</v>
      </c>
      <c r="AB442" s="92">
        <f t="shared" si="39"/>
        <v>383</v>
      </c>
    </row>
    <row r="443" spans="14:28" x14ac:dyDescent="0.2">
      <c r="N443" s="3">
        <f t="shared" si="36"/>
        <v>2031</v>
      </c>
      <c r="O443" s="3">
        <f t="shared" si="37"/>
        <v>9</v>
      </c>
      <c r="P443" s="3" t="str">
        <f t="shared" si="33"/>
        <v>20319</v>
      </c>
      <c r="Y443" s="92">
        <f t="shared" si="39"/>
        <v>5.35</v>
      </c>
      <c r="Z443" s="92">
        <f t="shared" si="39"/>
        <v>330.2</v>
      </c>
      <c r="AA443" s="92">
        <f t="shared" si="39"/>
        <v>33</v>
      </c>
      <c r="AB443" s="92">
        <f t="shared" si="39"/>
        <v>182</v>
      </c>
    </row>
    <row r="444" spans="14:28" x14ac:dyDescent="0.2">
      <c r="N444" s="3">
        <f t="shared" si="36"/>
        <v>2031</v>
      </c>
      <c r="O444" s="3">
        <f t="shared" si="37"/>
        <v>10</v>
      </c>
      <c r="P444" s="3" t="str">
        <f t="shared" si="33"/>
        <v>203110</v>
      </c>
      <c r="Y444" s="92">
        <f t="shared" si="39"/>
        <v>99.3</v>
      </c>
      <c r="Z444" s="92">
        <f t="shared" si="39"/>
        <v>100.05</v>
      </c>
      <c r="AA444" s="92">
        <f t="shared" si="39"/>
        <v>238</v>
      </c>
      <c r="AB444" s="92">
        <f t="shared" si="39"/>
        <v>33</v>
      </c>
    </row>
    <row r="445" spans="14:28" x14ac:dyDescent="0.2">
      <c r="N445" s="3">
        <f t="shared" si="36"/>
        <v>2031</v>
      </c>
      <c r="O445" s="3">
        <f t="shared" si="37"/>
        <v>11</v>
      </c>
      <c r="P445" s="3" t="str">
        <f t="shared" si="33"/>
        <v>203111</v>
      </c>
      <c r="Y445" s="92">
        <f t="shared" si="39"/>
        <v>352.6</v>
      </c>
      <c r="Z445" s="92">
        <f t="shared" si="39"/>
        <v>12.75</v>
      </c>
      <c r="AA445" s="92">
        <f t="shared" si="39"/>
        <v>509</v>
      </c>
      <c r="AB445" s="92">
        <f t="shared" si="39"/>
        <v>2</v>
      </c>
    </row>
    <row r="446" spans="14:28" x14ac:dyDescent="0.2">
      <c r="N446" s="3">
        <f t="shared" si="36"/>
        <v>2031</v>
      </c>
      <c r="O446" s="3">
        <f t="shared" si="37"/>
        <v>12</v>
      </c>
      <c r="P446" s="3" t="str">
        <f t="shared" si="33"/>
        <v>203112</v>
      </c>
      <c r="Y446" s="92">
        <f t="shared" si="39"/>
        <v>669.9</v>
      </c>
      <c r="Z446" s="92">
        <f t="shared" si="39"/>
        <v>1.05</v>
      </c>
      <c r="AA446" s="92">
        <f t="shared" si="39"/>
        <v>811</v>
      </c>
      <c r="AB446" s="92">
        <f t="shared" si="39"/>
        <v>1</v>
      </c>
    </row>
    <row r="447" spans="14:28" x14ac:dyDescent="0.2">
      <c r="N447" s="3">
        <f t="shared" si="36"/>
        <v>2032</v>
      </c>
      <c r="O447" s="3">
        <f t="shared" si="37"/>
        <v>1</v>
      </c>
      <c r="P447" s="3" t="str">
        <f t="shared" si="33"/>
        <v>20321</v>
      </c>
      <c r="Y447" s="92">
        <f t="shared" si="39"/>
        <v>932.4</v>
      </c>
      <c r="Z447" s="92">
        <f t="shared" si="39"/>
        <v>0.35</v>
      </c>
      <c r="AA447" s="92">
        <f t="shared" si="39"/>
        <v>912</v>
      </c>
      <c r="AB447" s="92">
        <f t="shared" si="39"/>
        <v>0</v>
      </c>
    </row>
    <row r="448" spans="14:28" x14ac:dyDescent="0.2">
      <c r="N448" s="3">
        <f t="shared" si="36"/>
        <v>2032</v>
      </c>
      <c r="O448" s="3">
        <f t="shared" si="37"/>
        <v>2</v>
      </c>
      <c r="P448" s="3" t="str">
        <f t="shared" si="33"/>
        <v>20322</v>
      </c>
      <c r="Y448" s="92">
        <f t="shared" si="39"/>
        <v>864.1</v>
      </c>
      <c r="Z448" s="92">
        <f t="shared" si="39"/>
        <v>0.05</v>
      </c>
      <c r="AA448" s="92">
        <f t="shared" si="39"/>
        <v>742</v>
      </c>
      <c r="AB448" s="92">
        <f t="shared" si="39"/>
        <v>0</v>
      </c>
    </row>
    <row r="449" spans="14:28" x14ac:dyDescent="0.2">
      <c r="N449" s="3">
        <f t="shared" si="36"/>
        <v>2032</v>
      </c>
      <c r="O449" s="3">
        <f t="shared" si="37"/>
        <v>3</v>
      </c>
      <c r="P449" s="3" t="str">
        <f t="shared" si="33"/>
        <v>20323</v>
      </c>
      <c r="Y449" s="92">
        <f t="shared" si="39"/>
        <v>674.3</v>
      </c>
      <c r="Z449" s="92">
        <f t="shared" si="39"/>
        <v>1.1499999999999999</v>
      </c>
      <c r="AA449" s="92">
        <f t="shared" si="39"/>
        <v>569</v>
      </c>
      <c r="AB449" s="92">
        <f t="shared" si="39"/>
        <v>6</v>
      </c>
    </row>
    <row r="450" spans="14:28" x14ac:dyDescent="0.2">
      <c r="N450" s="3">
        <f t="shared" si="36"/>
        <v>2032</v>
      </c>
      <c r="O450" s="3">
        <f t="shared" si="37"/>
        <v>4</v>
      </c>
      <c r="P450" s="3" t="str">
        <f t="shared" si="33"/>
        <v>20324</v>
      </c>
      <c r="Y450" s="92">
        <f t="shared" si="39"/>
        <v>377.1</v>
      </c>
      <c r="Z450" s="92">
        <f t="shared" si="39"/>
        <v>20.25</v>
      </c>
      <c r="AA450" s="92">
        <f t="shared" si="39"/>
        <v>262</v>
      </c>
      <c r="AB450" s="92">
        <f t="shared" si="39"/>
        <v>32</v>
      </c>
    </row>
    <row r="451" spans="14:28" x14ac:dyDescent="0.2">
      <c r="N451" s="3">
        <f t="shared" si="36"/>
        <v>2032</v>
      </c>
      <c r="O451" s="3">
        <f t="shared" si="37"/>
        <v>5</v>
      </c>
      <c r="P451" s="3" t="str">
        <f t="shared" si="33"/>
        <v>20325</v>
      </c>
      <c r="Y451" s="92">
        <f t="shared" si="39"/>
        <v>141</v>
      </c>
      <c r="Z451" s="92">
        <f t="shared" si="39"/>
        <v>69.349999999999994</v>
      </c>
      <c r="AA451" s="92">
        <f t="shared" si="39"/>
        <v>80</v>
      </c>
      <c r="AB451" s="92">
        <f t="shared" si="39"/>
        <v>106</v>
      </c>
    </row>
    <row r="452" spans="14:28" x14ac:dyDescent="0.2">
      <c r="N452" s="3">
        <f t="shared" si="36"/>
        <v>2032</v>
      </c>
      <c r="O452" s="3">
        <f t="shared" si="37"/>
        <v>6</v>
      </c>
      <c r="P452" s="3" t="str">
        <f t="shared" ref="P452:P515" si="40">N452&amp;O452</f>
        <v>20326</v>
      </c>
      <c r="Y452" s="92">
        <f t="shared" si="39"/>
        <v>29.5</v>
      </c>
      <c r="Z452" s="92">
        <f t="shared" si="39"/>
        <v>224.8</v>
      </c>
      <c r="AA452" s="92">
        <f t="shared" si="39"/>
        <v>8</v>
      </c>
      <c r="AB452" s="92">
        <f t="shared" si="39"/>
        <v>289</v>
      </c>
    </row>
    <row r="453" spans="14:28" x14ac:dyDescent="0.2">
      <c r="N453" s="3">
        <f t="shared" si="36"/>
        <v>2032</v>
      </c>
      <c r="O453" s="3">
        <f t="shared" si="37"/>
        <v>7</v>
      </c>
      <c r="P453" s="3" t="str">
        <f t="shared" si="40"/>
        <v>20327</v>
      </c>
      <c r="Y453" s="92">
        <f t="shared" si="39"/>
        <v>0.55000000000000004</v>
      </c>
      <c r="Z453" s="92">
        <f t="shared" si="39"/>
        <v>396.4</v>
      </c>
      <c r="AA453" s="92">
        <f t="shared" si="39"/>
        <v>0</v>
      </c>
      <c r="AB453" s="92">
        <f t="shared" si="39"/>
        <v>402</v>
      </c>
    </row>
    <row r="454" spans="14:28" x14ac:dyDescent="0.2">
      <c r="N454" s="3">
        <f t="shared" si="36"/>
        <v>2032</v>
      </c>
      <c r="O454" s="3">
        <f t="shared" si="37"/>
        <v>8</v>
      </c>
      <c r="P454" s="3" t="str">
        <f t="shared" si="40"/>
        <v>20328</v>
      </c>
      <c r="Y454" s="92">
        <f t="shared" si="39"/>
        <v>0.1</v>
      </c>
      <c r="Z454" s="92">
        <f t="shared" si="39"/>
        <v>417.05</v>
      </c>
      <c r="AA454" s="92">
        <f t="shared" si="39"/>
        <v>3</v>
      </c>
      <c r="AB454" s="92">
        <f t="shared" si="39"/>
        <v>383</v>
      </c>
    </row>
    <row r="455" spans="14:28" x14ac:dyDescent="0.2">
      <c r="N455" s="3">
        <f t="shared" si="36"/>
        <v>2032</v>
      </c>
      <c r="O455" s="3">
        <f t="shared" si="37"/>
        <v>9</v>
      </c>
      <c r="P455" s="3" t="str">
        <f t="shared" si="40"/>
        <v>20329</v>
      </c>
      <c r="Y455" s="92">
        <f t="shared" ref="Y455:AB470" si="41">Y443</f>
        <v>5.35</v>
      </c>
      <c r="Z455" s="92">
        <f t="shared" si="41"/>
        <v>330.2</v>
      </c>
      <c r="AA455" s="92">
        <f t="shared" si="41"/>
        <v>33</v>
      </c>
      <c r="AB455" s="92">
        <f t="shared" si="41"/>
        <v>182</v>
      </c>
    </row>
    <row r="456" spans="14:28" x14ac:dyDescent="0.2">
      <c r="N456" s="3">
        <f t="shared" si="36"/>
        <v>2032</v>
      </c>
      <c r="O456" s="3">
        <f t="shared" si="37"/>
        <v>10</v>
      </c>
      <c r="P456" s="3" t="str">
        <f t="shared" si="40"/>
        <v>203210</v>
      </c>
      <c r="Y456" s="92">
        <f t="shared" si="41"/>
        <v>99.3</v>
      </c>
      <c r="Z456" s="92">
        <f t="shared" si="41"/>
        <v>100.05</v>
      </c>
      <c r="AA456" s="92">
        <f t="shared" si="41"/>
        <v>238</v>
      </c>
      <c r="AB456" s="92">
        <f t="shared" si="41"/>
        <v>33</v>
      </c>
    </row>
    <row r="457" spans="14:28" x14ac:dyDescent="0.2">
      <c r="N457" s="3">
        <f t="shared" si="36"/>
        <v>2032</v>
      </c>
      <c r="O457" s="3">
        <f t="shared" si="37"/>
        <v>11</v>
      </c>
      <c r="P457" s="3" t="str">
        <f t="shared" si="40"/>
        <v>203211</v>
      </c>
      <c r="Y457" s="92">
        <f t="shared" si="41"/>
        <v>352.6</v>
      </c>
      <c r="Z457" s="92">
        <f t="shared" si="41"/>
        <v>12.75</v>
      </c>
      <c r="AA457" s="92">
        <f t="shared" si="41"/>
        <v>509</v>
      </c>
      <c r="AB457" s="92">
        <f t="shared" si="41"/>
        <v>2</v>
      </c>
    </row>
    <row r="458" spans="14:28" x14ac:dyDescent="0.2">
      <c r="N458" s="3">
        <f t="shared" si="36"/>
        <v>2032</v>
      </c>
      <c r="O458" s="3">
        <f t="shared" si="37"/>
        <v>12</v>
      </c>
      <c r="P458" s="3" t="str">
        <f t="shared" si="40"/>
        <v>203212</v>
      </c>
      <c r="Y458" s="92">
        <f t="shared" si="41"/>
        <v>669.9</v>
      </c>
      <c r="Z458" s="92">
        <f t="shared" si="41"/>
        <v>1.05</v>
      </c>
      <c r="AA458" s="92">
        <f t="shared" si="41"/>
        <v>811</v>
      </c>
      <c r="AB458" s="92">
        <f t="shared" si="41"/>
        <v>1</v>
      </c>
    </row>
    <row r="459" spans="14:28" x14ac:dyDescent="0.2">
      <c r="N459" s="3">
        <f t="shared" si="36"/>
        <v>2033</v>
      </c>
      <c r="O459" s="3">
        <f t="shared" si="37"/>
        <v>1</v>
      </c>
      <c r="P459" s="3" t="str">
        <f t="shared" si="40"/>
        <v>20331</v>
      </c>
      <c r="Y459" s="92">
        <f t="shared" si="41"/>
        <v>932.4</v>
      </c>
      <c r="Z459" s="92">
        <f t="shared" si="41"/>
        <v>0.35</v>
      </c>
      <c r="AA459" s="92">
        <f t="shared" si="41"/>
        <v>912</v>
      </c>
      <c r="AB459" s="92">
        <f t="shared" si="41"/>
        <v>0</v>
      </c>
    </row>
    <row r="460" spans="14:28" x14ac:dyDescent="0.2">
      <c r="N460" s="3">
        <f t="shared" si="36"/>
        <v>2033</v>
      </c>
      <c r="O460" s="3">
        <f t="shared" si="37"/>
        <v>2</v>
      </c>
      <c r="P460" s="3" t="str">
        <f t="shared" si="40"/>
        <v>20332</v>
      </c>
      <c r="Y460" s="92">
        <f t="shared" si="41"/>
        <v>864.1</v>
      </c>
      <c r="Z460" s="92">
        <f t="shared" si="41"/>
        <v>0.05</v>
      </c>
      <c r="AA460" s="92">
        <f t="shared" si="41"/>
        <v>742</v>
      </c>
      <c r="AB460" s="92">
        <f t="shared" si="41"/>
        <v>0</v>
      </c>
    </row>
    <row r="461" spans="14:28" x14ac:dyDescent="0.2">
      <c r="N461" s="3">
        <f t="shared" si="36"/>
        <v>2033</v>
      </c>
      <c r="O461" s="3">
        <f t="shared" si="37"/>
        <v>3</v>
      </c>
      <c r="P461" s="3" t="str">
        <f t="shared" si="40"/>
        <v>20333</v>
      </c>
      <c r="Y461" s="92">
        <f t="shared" si="41"/>
        <v>674.3</v>
      </c>
      <c r="Z461" s="92">
        <f t="shared" si="41"/>
        <v>1.1499999999999999</v>
      </c>
      <c r="AA461" s="92">
        <f t="shared" si="41"/>
        <v>569</v>
      </c>
      <c r="AB461" s="92">
        <f t="shared" si="41"/>
        <v>6</v>
      </c>
    </row>
    <row r="462" spans="14:28" x14ac:dyDescent="0.2">
      <c r="N462" s="3">
        <f t="shared" si="36"/>
        <v>2033</v>
      </c>
      <c r="O462" s="3">
        <f t="shared" si="37"/>
        <v>4</v>
      </c>
      <c r="P462" s="3" t="str">
        <f t="shared" si="40"/>
        <v>20334</v>
      </c>
      <c r="Y462" s="92">
        <f t="shared" si="41"/>
        <v>377.1</v>
      </c>
      <c r="Z462" s="92">
        <f t="shared" si="41"/>
        <v>20.25</v>
      </c>
      <c r="AA462" s="92">
        <f t="shared" si="41"/>
        <v>262</v>
      </c>
      <c r="AB462" s="92">
        <f t="shared" si="41"/>
        <v>32</v>
      </c>
    </row>
    <row r="463" spans="14:28" x14ac:dyDescent="0.2">
      <c r="N463" s="3">
        <f t="shared" si="36"/>
        <v>2033</v>
      </c>
      <c r="O463" s="3">
        <f t="shared" si="37"/>
        <v>5</v>
      </c>
      <c r="P463" s="3" t="str">
        <f t="shared" si="40"/>
        <v>20335</v>
      </c>
      <c r="Y463" s="92">
        <f t="shared" si="41"/>
        <v>141</v>
      </c>
      <c r="Z463" s="92">
        <f t="shared" si="41"/>
        <v>69.349999999999994</v>
      </c>
      <c r="AA463" s="92">
        <f t="shared" si="41"/>
        <v>80</v>
      </c>
      <c r="AB463" s="92">
        <f t="shared" si="41"/>
        <v>106</v>
      </c>
    </row>
    <row r="464" spans="14:28" x14ac:dyDescent="0.2">
      <c r="N464" s="3">
        <f t="shared" si="36"/>
        <v>2033</v>
      </c>
      <c r="O464" s="3">
        <f t="shared" si="37"/>
        <v>6</v>
      </c>
      <c r="P464" s="3" t="str">
        <f t="shared" si="40"/>
        <v>20336</v>
      </c>
      <c r="Y464" s="92">
        <f t="shared" si="41"/>
        <v>29.5</v>
      </c>
      <c r="Z464" s="92">
        <f t="shared" si="41"/>
        <v>224.8</v>
      </c>
      <c r="AA464" s="92">
        <f t="shared" si="41"/>
        <v>8</v>
      </c>
      <c r="AB464" s="92">
        <f t="shared" si="41"/>
        <v>289</v>
      </c>
    </row>
    <row r="465" spans="14:28" x14ac:dyDescent="0.2">
      <c r="N465" s="3">
        <f t="shared" si="36"/>
        <v>2033</v>
      </c>
      <c r="O465" s="3">
        <f t="shared" si="37"/>
        <v>7</v>
      </c>
      <c r="P465" s="3" t="str">
        <f t="shared" si="40"/>
        <v>20337</v>
      </c>
      <c r="Y465" s="92">
        <f t="shared" si="41"/>
        <v>0.55000000000000004</v>
      </c>
      <c r="Z465" s="92">
        <f t="shared" si="41"/>
        <v>396.4</v>
      </c>
      <c r="AA465" s="92">
        <f t="shared" si="41"/>
        <v>0</v>
      </c>
      <c r="AB465" s="92">
        <f t="shared" si="41"/>
        <v>402</v>
      </c>
    </row>
    <row r="466" spans="14:28" x14ac:dyDescent="0.2">
      <c r="N466" s="3">
        <f t="shared" si="36"/>
        <v>2033</v>
      </c>
      <c r="O466" s="3">
        <f t="shared" si="37"/>
        <v>8</v>
      </c>
      <c r="P466" s="3" t="str">
        <f t="shared" si="40"/>
        <v>20338</v>
      </c>
      <c r="Y466" s="92">
        <f t="shared" si="41"/>
        <v>0.1</v>
      </c>
      <c r="Z466" s="92">
        <f t="shared" si="41"/>
        <v>417.05</v>
      </c>
      <c r="AA466" s="92">
        <f t="shared" si="41"/>
        <v>3</v>
      </c>
      <c r="AB466" s="92">
        <f t="shared" si="41"/>
        <v>383</v>
      </c>
    </row>
    <row r="467" spans="14:28" x14ac:dyDescent="0.2">
      <c r="N467" s="3">
        <f t="shared" si="36"/>
        <v>2033</v>
      </c>
      <c r="O467" s="3">
        <f t="shared" si="37"/>
        <v>9</v>
      </c>
      <c r="P467" s="3" t="str">
        <f t="shared" si="40"/>
        <v>20339</v>
      </c>
      <c r="Y467" s="92">
        <f t="shared" si="41"/>
        <v>5.35</v>
      </c>
      <c r="Z467" s="92">
        <f t="shared" si="41"/>
        <v>330.2</v>
      </c>
      <c r="AA467" s="92">
        <f t="shared" si="41"/>
        <v>33</v>
      </c>
      <c r="AB467" s="92">
        <f t="shared" si="41"/>
        <v>182</v>
      </c>
    </row>
    <row r="468" spans="14:28" x14ac:dyDescent="0.2">
      <c r="N468" s="3">
        <f t="shared" si="36"/>
        <v>2033</v>
      </c>
      <c r="O468" s="3">
        <f t="shared" si="37"/>
        <v>10</v>
      </c>
      <c r="P468" s="3" t="str">
        <f t="shared" si="40"/>
        <v>203310</v>
      </c>
      <c r="Y468" s="92">
        <f t="shared" si="41"/>
        <v>99.3</v>
      </c>
      <c r="Z468" s="92">
        <f t="shared" si="41"/>
        <v>100.05</v>
      </c>
      <c r="AA468" s="92">
        <f t="shared" si="41"/>
        <v>238</v>
      </c>
      <c r="AB468" s="92">
        <f t="shared" si="41"/>
        <v>33</v>
      </c>
    </row>
    <row r="469" spans="14:28" x14ac:dyDescent="0.2">
      <c r="N469" s="3">
        <f>N457+1</f>
        <v>2033</v>
      </c>
      <c r="O469" s="3">
        <f>O457</f>
        <v>11</v>
      </c>
      <c r="P469" s="3" t="str">
        <f t="shared" si="40"/>
        <v>203311</v>
      </c>
      <c r="Y469" s="92">
        <f t="shared" si="41"/>
        <v>352.6</v>
      </c>
      <c r="Z469" s="92">
        <f t="shared" si="41"/>
        <v>12.75</v>
      </c>
      <c r="AA469" s="92">
        <f t="shared" si="41"/>
        <v>509</v>
      </c>
      <c r="AB469" s="92">
        <f t="shared" si="41"/>
        <v>2</v>
      </c>
    </row>
    <row r="470" spans="14:28" x14ac:dyDescent="0.2">
      <c r="N470" s="3">
        <f t="shared" ref="N470:N533" si="42">N458+1</f>
        <v>2033</v>
      </c>
      <c r="O470" s="3">
        <f t="shared" ref="O470:O533" si="43">O458</f>
        <v>12</v>
      </c>
      <c r="P470" s="3" t="str">
        <f t="shared" si="40"/>
        <v>203312</v>
      </c>
      <c r="Y470" s="92">
        <f t="shared" si="41"/>
        <v>669.9</v>
      </c>
      <c r="Z470" s="92">
        <f t="shared" si="41"/>
        <v>1.05</v>
      </c>
      <c r="AA470" s="92">
        <f t="shared" si="41"/>
        <v>811</v>
      </c>
      <c r="AB470" s="92">
        <f t="shared" si="41"/>
        <v>1</v>
      </c>
    </row>
    <row r="471" spans="14:28" x14ac:dyDescent="0.2">
      <c r="N471" s="3">
        <f t="shared" si="42"/>
        <v>2034</v>
      </c>
      <c r="O471" s="3">
        <f t="shared" si="43"/>
        <v>1</v>
      </c>
      <c r="P471" s="3" t="str">
        <f t="shared" si="40"/>
        <v>20341</v>
      </c>
      <c r="Y471" s="92">
        <f t="shared" ref="Y471:AB486" si="44">Y459</f>
        <v>932.4</v>
      </c>
      <c r="Z471" s="92">
        <f t="shared" si="44"/>
        <v>0.35</v>
      </c>
      <c r="AA471" s="92">
        <f t="shared" si="44"/>
        <v>912</v>
      </c>
      <c r="AB471" s="92">
        <f t="shared" si="44"/>
        <v>0</v>
      </c>
    </row>
    <row r="472" spans="14:28" x14ac:dyDescent="0.2">
      <c r="N472" s="3">
        <f t="shared" si="42"/>
        <v>2034</v>
      </c>
      <c r="O472" s="3">
        <f t="shared" si="43"/>
        <v>2</v>
      </c>
      <c r="P472" s="3" t="str">
        <f t="shared" si="40"/>
        <v>20342</v>
      </c>
      <c r="Y472" s="92">
        <f t="shared" si="44"/>
        <v>864.1</v>
      </c>
      <c r="Z472" s="92">
        <f t="shared" si="44"/>
        <v>0.05</v>
      </c>
      <c r="AA472" s="92">
        <f t="shared" si="44"/>
        <v>742</v>
      </c>
      <c r="AB472" s="92">
        <f t="shared" si="44"/>
        <v>0</v>
      </c>
    </row>
    <row r="473" spans="14:28" x14ac:dyDescent="0.2">
      <c r="N473" s="3">
        <f t="shared" si="42"/>
        <v>2034</v>
      </c>
      <c r="O473" s="3">
        <f t="shared" si="43"/>
        <v>3</v>
      </c>
      <c r="P473" s="3" t="str">
        <f t="shared" si="40"/>
        <v>20343</v>
      </c>
      <c r="Y473" s="92">
        <f t="shared" si="44"/>
        <v>674.3</v>
      </c>
      <c r="Z473" s="92">
        <f t="shared" si="44"/>
        <v>1.1499999999999999</v>
      </c>
      <c r="AA473" s="92">
        <f t="shared" si="44"/>
        <v>569</v>
      </c>
      <c r="AB473" s="92">
        <f t="shared" si="44"/>
        <v>6</v>
      </c>
    </row>
    <row r="474" spans="14:28" x14ac:dyDescent="0.2">
      <c r="N474" s="3">
        <f t="shared" si="42"/>
        <v>2034</v>
      </c>
      <c r="O474" s="3">
        <f t="shared" si="43"/>
        <v>4</v>
      </c>
      <c r="P474" s="3" t="str">
        <f t="shared" si="40"/>
        <v>20344</v>
      </c>
      <c r="Y474" s="92">
        <f t="shared" si="44"/>
        <v>377.1</v>
      </c>
      <c r="Z474" s="92">
        <f t="shared" si="44"/>
        <v>20.25</v>
      </c>
      <c r="AA474" s="92">
        <f t="shared" si="44"/>
        <v>262</v>
      </c>
      <c r="AB474" s="92">
        <f t="shared" si="44"/>
        <v>32</v>
      </c>
    </row>
    <row r="475" spans="14:28" x14ac:dyDescent="0.2">
      <c r="N475" s="3">
        <f t="shared" si="42"/>
        <v>2034</v>
      </c>
      <c r="O475" s="3">
        <f t="shared" si="43"/>
        <v>5</v>
      </c>
      <c r="P475" s="3" t="str">
        <f t="shared" si="40"/>
        <v>20345</v>
      </c>
      <c r="Y475" s="92">
        <f t="shared" si="44"/>
        <v>141</v>
      </c>
      <c r="Z475" s="92">
        <f t="shared" si="44"/>
        <v>69.349999999999994</v>
      </c>
      <c r="AA475" s="92">
        <f t="shared" si="44"/>
        <v>80</v>
      </c>
      <c r="AB475" s="92">
        <f t="shared" si="44"/>
        <v>106</v>
      </c>
    </row>
    <row r="476" spans="14:28" x14ac:dyDescent="0.2">
      <c r="N476" s="3">
        <f t="shared" si="42"/>
        <v>2034</v>
      </c>
      <c r="O476" s="3">
        <f t="shared" si="43"/>
        <v>6</v>
      </c>
      <c r="P476" s="3" t="str">
        <f t="shared" si="40"/>
        <v>20346</v>
      </c>
      <c r="Y476" s="92">
        <f t="shared" si="44"/>
        <v>29.5</v>
      </c>
      <c r="Z476" s="92">
        <f t="shared" si="44"/>
        <v>224.8</v>
      </c>
      <c r="AA476" s="92">
        <f t="shared" si="44"/>
        <v>8</v>
      </c>
      <c r="AB476" s="92">
        <f t="shared" si="44"/>
        <v>289</v>
      </c>
    </row>
    <row r="477" spans="14:28" x14ac:dyDescent="0.2">
      <c r="N477" s="3">
        <f t="shared" si="42"/>
        <v>2034</v>
      </c>
      <c r="O477" s="3">
        <f t="shared" si="43"/>
        <v>7</v>
      </c>
      <c r="P477" s="3" t="str">
        <f t="shared" si="40"/>
        <v>20347</v>
      </c>
      <c r="Y477" s="92">
        <f t="shared" si="44"/>
        <v>0.55000000000000004</v>
      </c>
      <c r="Z477" s="92">
        <f t="shared" si="44"/>
        <v>396.4</v>
      </c>
      <c r="AA477" s="92">
        <f t="shared" si="44"/>
        <v>0</v>
      </c>
      <c r="AB477" s="92">
        <f t="shared" si="44"/>
        <v>402</v>
      </c>
    </row>
    <row r="478" spans="14:28" x14ac:dyDescent="0.2">
      <c r="N478" s="3">
        <f t="shared" si="42"/>
        <v>2034</v>
      </c>
      <c r="O478" s="3">
        <f t="shared" si="43"/>
        <v>8</v>
      </c>
      <c r="P478" s="3" t="str">
        <f t="shared" si="40"/>
        <v>20348</v>
      </c>
      <c r="Y478" s="92">
        <f t="shared" si="44"/>
        <v>0.1</v>
      </c>
      <c r="Z478" s="92">
        <f t="shared" si="44"/>
        <v>417.05</v>
      </c>
      <c r="AA478" s="92">
        <f t="shared" si="44"/>
        <v>3</v>
      </c>
      <c r="AB478" s="92">
        <f t="shared" si="44"/>
        <v>383</v>
      </c>
    </row>
    <row r="479" spans="14:28" x14ac:dyDescent="0.2">
      <c r="N479" s="3">
        <f t="shared" si="42"/>
        <v>2034</v>
      </c>
      <c r="O479" s="3">
        <f t="shared" si="43"/>
        <v>9</v>
      </c>
      <c r="P479" s="3" t="str">
        <f t="shared" si="40"/>
        <v>20349</v>
      </c>
      <c r="Y479" s="92">
        <f t="shared" si="44"/>
        <v>5.35</v>
      </c>
      <c r="Z479" s="92">
        <f t="shared" si="44"/>
        <v>330.2</v>
      </c>
      <c r="AA479" s="92">
        <f t="shared" si="44"/>
        <v>33</v>
      </c>
      <c r="AB479" s="92">
        <f t="shared" si="44"/>
        <v>182</v>
      </c>
    </row>
    <row r="480" spans="14:28" x14ac:dyDescent="0.2">
      <c r="N480" s="3">
        <f t="shared" si="42"/>
        <v>2034</v>
      </c>
      <c r="O480" s="3">
        <f t="shared" si="43"/>
        <v>10</v>
      </c>
      <c r="P480" s="3" t="str">
        <f t="shared" si="40"/>
        <v>203410</v>
      </c>
      <c r="Y480" s="92">
        <f t="shared" si="44"/>
        <v>99.3</v>
      </c>
      <c r="Z480" s="92">
        <f t="shared" si="44"/>
        <v>100.05</v>
      </c>
      <c r="AA480" s="92">
        <f t="shared" si="44"/>
        <v>238</v>
      </c>
      <c r="AB480" s="92">
        <f t="shared" si="44"/>
        <v>33</v>
      </c>
    </row>
    <row r="481" spans="14:28" x14ac:dyDescent="0.2">
      <c r="N481" s="3">
        <f t="shared" si="42"/>
        <v>2034</v>
      </c>
      <c r="O481" s="3">
        <f t="shared" si="43"/>
        <v>11</v>
      </c>
      <c r="P481" s="3" t="str">
        <f t="shared" si="40"/>
        <v>203411</v>
      </c>
      <c r="Y481" s="92">
        <f t="shared" si="44"/>
        <v>352.6</v>
      </c>
      <c r="Z481" s="92">
        <f t="shared" si="44"/>
        <v>12.75</v>
      </c>
      <c r="AA481" s="92">
        <f t="shared" si="44"/>
        <v>509</v>
      </c>
      <c r="AB481" s="92">
        <f t="shared" si="44"/>
        <v>2</v>
      </c>
    </row>
    <row r="482" spans="14:28" x14ac:dyDescent="0.2">
      <c r="N482" s="3">
        <f t="shared" si="42"/>
        <v>2034</v>
      </c>
      <c r="O482" s="3">
        <f t="shared" si="43"/>
        <v>12</v>
      </c>
      <c r="P482" s="3" t="str">
        <f t="shared" si="40"/>
        <v>203412</v>
      </c>
      <c r="Y482" s="92">
        <f t="shared" si="44"/>
        <v>669.9</v>
      </c>
      <c r="Z482" s="92">
        <f t="shared" si="44"/>
        <v>1.05</v>
      </c>
      <c r="AA482" s="92">
        <f t="shared" si="44"/>
        <v>811</v>
      </c>
      <c r="AB482" s="92">
        <f t="shared" si="44"/>
        <v>1</v>
      </c>
    </row>
    <row r="483" spans="14:28" x14ac:dyDescent="0.2">
      <c r="N483" s="3">
        <f t="shared" si="42"/>
        <v>2035</v>
      </c>
      <c r="O483" s="3">
        <f t="shared" si="43"/>
        <v>1</v>
      </c>
      <c r="P483" s="3" t="str">
        <f t="shared" si="40"/>
        <v>20351</v>
      </c>
      <c r="Y483" s="92">
        <f t="shared" si="44"/>
        <v>932.4</v>
      </c>
      <c r="Z483" s="92">
        <f t="shared" si="44"/>
        <v>0.35</v>
      </c>
      <c r="AA483" s="92">
        <f t="shared" si="44"/>
        <v>912</v>
      </c>
      <c r="AB483" s="92">
        <f t="shared" si="44"/>
        <v>0</v>
      </c>
    </row>
    <row r="484" spans="14:28" x14ac:dyDescent="0.2">
      <c r="N484" s="3">
        <f t="shared" si="42"/>
        <v>2035</v>
      </c>
      <c r="O484" s="3">
        <f t="shared" si="43"/>
        <v>2</v>
      </c>
      <c r="P484" s="3" t="str">
        <f t="shared" si="40"/>
        <v>20352</v>
      </c>
      <c r="Y484" s="92">
        <f t="shared" si="44"/>
        <v>864.1</v>
      </c>
      <c r="Z484" s="92">
        <f t="shared" si="44"/>
        <v>0.05</v>
      </c>
      <c r="AA484" s="92">
        <f t="shared" si="44"/>
        <v>742</v>
      </c>
      <c r="AB484" s="92">
        <f t="shared" si="44"/>
        <v>0</v>
      </c>
    </row>
    <row r="485" spans="14:28" x14ac:dyDescent="0.2">
      <c r="N485" s="3">
        <f t="shared" si="42"/>
        <v>2035</v>
      </c>
      <c r="O485" s="3">
        <f t="shared" si="43"/>
        <v>3</v>
      </c>
      <c r="P485" s="3" t="str">
        <f t="shared" si="40"/>
        <v>20353</v>
      </c>
      <c r="Y485" s="92">
        <f t="shared" si="44"/>
        <v>674.3</v>
      </c>
      <c r="Z485" s="92">
        <f t="shared" si="44"/>
        <v>1.1499999999999999</v>
      </c>
      <c r="AA485" s="92">
        <f t="shared" si="44"/>
        <v>569</v>
      </c>
      <c r="AB485" s="92">
        <f t="shared" si="44"/>
        <v>6</v>
      </c>
    </row>
    <row r="486" spans="14:28" x14ac:dyDescent="0.2">
      <c r="N486" s="3">
        <f t="shared" si="42"/>
        <v>2035</v>
      </c>
      <c r="O486" s="3">
        <f t="shared" si="43"/>
        <v>4</v>
      </c>
      <c r="P486" s="3" t="str">
        <f t="shared" si="40"/>
        <v>20354</v>
      </c>
      <c r="Y486" s="92">
        <f t="shared" si="44"/>
        <v>377.1</v>
      </c>
      <c r="Z486" s="92">
        <f t="shared" si="44"/>
        <v>20.25</v>
      </c>
      <c r="AA486" s="92">
        <f t="shared" si="44"/>
        <v>262</v>
      </c>
      <c r="AB486" s="92">
        <f t="shared" si="44"/>
        <v>32</v>
      </c>
    </row>
    <row r="487" spans="14:28" x14ac:dyDescent="0.2">
      <c r="N487" s="3">
        <f t="shared" si="42"/>
        <v>2035</v>
      </c>
      <c r="O487" s="3">
        <f t="shared" si="43"/>
        <v>5</v>
      </c>
      <c r="P487" s="3" t="str">
        <f t="shared" si="40"/>
        <v>20355</v>
      </c>
      <c r="Y487" s="92">
        <f t="shared" ref="Y487:AB502" si="45">Y475</f>
        <v>141</v>
      </c>
      <c r="Z487" s="92">
        <f t="shared" si="45"/>
        <v>69.349999999999994</v>
      </c>
      <c r="AA487" s="92">
        <f t="shared" si="45"/>
        <v>80</v>
      </c>
      <c r="AB487" s="92">
        <f t="shared" si="45"/>
        <v>106</v>
      </c>
    </row>
    <row r="488" spans="14:28" x14ac:dyDescent="0.2">
      <c r="N488" s="3">
        <f t="shared" si="42"/>
        <v>2035</v>
      </c>
      <c r="O488" s="3">
        <f t="shared" si="43"/>
        <v>6</v>
      </c>
      <c r="P488" s="3" t="str">
        <f t="shared" si="40"/>
        <v>20356</v>
      </c>
      <c r="Y488" s="92">
        <f t="shared" si="45"/>
        <v>29.5</v>
      </c>
      <c r="Z488" s="92">
        <f t="shared" si="45"/>
        <v>224.8</v>
      </c>
      <c r="AA488" s="92">
        <f t="shared" si="45"/>
        <v>8</v>
      </c>
      <c r="AB488" s="92">
        <f t="shared" si="45"/>
        <v>289</v>
      </c>
    </row>
    <row r="489" spans="14:28" x14ac:dyDescent="0.2">
      <c r="N489" s="3">
        <f t="shared" si="42"/>
        <v>2035</v>
      </c>
      <c r="O489" s="3">
        <f t="shared" si="43"/>
        <v>7</v>
      </c>
      <c r="P489" s="3" t="str">
        <f t="shared" si="40"/>
        <v>20357</v>
      </c>
      <c r="Y489" s="92">
        <f t="shared" si="45"/>
        <v>0.55000000000000004</v>
      </c>
      <c r="Z489" s="92">
        <f t="shared" si="45"/>
        <v>396.4</v>
      </c>
      <c r="AA489" s="92">
        <f t="shared" si="45"/>
        <v>0</v>
      </c>
      <c r="AB489" s="92">
        <f t="shared" si="45"/>
        <v>402</v>
      </c>
    </row>
    <row r="490" spans="14:28" x14ac:dyDescent="0.2">
      <c r="N490" s="3">
        <f t="shared" si="42"/>
        <v>2035</v>
      </c>
      <c r="O490" s="3">
        <f t="shared" si="43"/>
        <v>8</v>
      </c>
      <c r="P490" s="3" t="str">
        <f t="shared" si="40"/>
        <v>20358</v>
      </c>
      <c r="Y490" s="92">
        <f t="shared" si="45"/>
        <v>0.1</v>
      </c>
      <c r="Z490" s="92">
        <f t="shared" si="45"/>
        <v>417.05</v>
      </c>
      <c r="AA490" s="92">
        <f t="shared" si="45"/>
        <v>3</v>
      </c>
      <c r="AB490" s="92">
        <f t="shared" si="45"/>
        <v>383</v>
      </c>
    </row>
    <row r="491" spans="14:28" x14ac:dyDescent="0.2">
      <c r="N491" s="3">
        <f t="shared" si="42"/>
        <v>2035</v>
      </c>
      <c r="O491" s="3">
        <f t="shared" si="43"/>
        <v>9</v>
      </c>
      <c r="P491" s="3" t="str">
        <f t="shared" si="40"/>
        <v>20359</v>
      </c>
      <c r="Y491" s="92">
        <f t="shared" si="45"/>
        <v>5.35</v>
      </c>
      <c r="Z491" s="92">
        <f t="shared" si="45"/>
        <v>330.2</v>
      </c>
      <c r="AA491" s="92">
        <f t="shared" si="45"/>
        <v>33</v>
      </c>
      <c r="AB491" s="92">
        <f t="shared" si="45"/>
        <v>182</v>
      </c>
    </row>
    <row r="492" spans="14:28" x14ac:dyDescent="0.2">
      <c r="N492" s="3">
        <f t="shared" si="42"/>
        <v>2035</v>
      </c>
      <c r="O492" s="3">
        <f t="shared" si="43"/>
        <v>10</v>
      </c>
      <c r="P492" s="3" t="str">
        <f t="shared" si="40"/>
        <v>203510</v>
      </c>
      <c r="Y492" s="92">
        <f t="shared" si="45"/>
        <v>99.3</v>
      </c>
      <c r="Z492" s="92">
        <f t="shared" si="45"/>
        <v>100.05</v>
      </c>
      <c r="AA492" s="92">
        <f t="shared" si="45"/>
        <v>238</v>
      </c>
      <c r="AB492" s="92">
        <f t="shared" si="45"/>
        <v>33</v>
      </c>
    </row>
    <row r="493" spans="14:28" x14ac:dyDescent="0.2">
      <c r="N493" s="3">
        <f t="shared" si="42"/>
        <v>2035</v>
      </c>
      <c r="O493" s="3">
        <f t="shared" si="43"/>
        <v>11</v>
      </c>
      <c r="P493" s="3" t="str">
        <f t="shared" si="40"/>
        <v>203511</v>
      </c>
      <c r="Y493" s="92">
        <f t="shared" si="45"/>
        <v>352.6</v>
      </c>
      <c r="Z493" s="92">
        <f t="shared" si="45"/>
        <v>12.75</v>
      </c>
      <c r="AA493" s="92">
        <f t="shared" si="45"/>
        <v>509</v>
      </c>
      <c r="AB493" s="92">
        <f t="shared" si="45"/>
        <v>2</v>
      </c>
    </row>
    <row r="494" spans="14:28" x14ac:dyDescent="0.2">
      <c r="N494" s="3">
        <f t="shared" si="42"/>
        <v>2035</v>
      </c>
      <c r="O494" s="3">
        <f t="shared" si="43"/>
        <v>12</v>
      </c>
      <c r="P494" s="3" t="str">
        <f t="shared" si="40"/>
        <v>203512</v>
      </c>
      <c r="Y494" s="92">
        <f t="shared" si="45"/>
        <v>669.9</v>
      </c>
      <c r="Z494" s="92">
        <f t="shared" si="45"/>
        <v>1.05</v>
      </c>
      <c r="AA494" s="92">
        <f t="shared" si="45"/>
        <v>811</v>
      </c>
      <c r="AB494" s="92">
        <f t="shared" si="45"/>
        <v>1</v>
      </c>
    </row>
    <row r="495" spans="14:28" x14ac:dyDescent="0.2">
      <c r="N495" s="3">
        <f t="shared" si="42"/>
        <v>2036</v>
      </c>
      <c r="O495" s="3">
        <f t="shared" si="43"/>
        <v>1</v>
      </c>
      <c r="P495" s="3" t="str">
        <f t="shared" si="40"/>
        <v>20361</v>
      </c>
      <c r="Y495" s="92">
        <f t="shared" si="45"/>
        <v>932.4</v>
      </c>
      <c r="Z495" s="92">
        <f t="shared" si="45"/>
        <v>0.35</v>
      </c>
      <c r="AA495" s="92">
        <f t="shared" si="45"/>
        <v>912</v>
      </c>
      <c r="AB495" s="92">
        <f t="shared" si="45"/>
        <v>0</v>
      </c>
    </row>
    <row r="496" spans="14:28" x14ac:dyDescent="0.2">
      <c r="N496" s="3">
        <f t="shared" si="42"/>
        <v>2036</v>
      </c>
      <c r="O496" s="3">
        <f t="shared" si="43"/>
        <v>2</v>
      </c>
      <c r="P496" s="3" t="str">
        <f t="shared" si="40"/>
        <v>20362</v>
      </c>
      <c r="Y496" s="92">
        <f t="shared" si="45"/>
        <v>864.1</v>
      </c>
      <c r="Z496" s="92">
        <f t="shared" si="45"/>
        <v>0.05</v>
      </c>
      <c r="AA496" s="92">
        <f t="shared" si="45"/>
        <v>742</v>
      </c>
      <c r="AB496" s="92">
        <f t="shared" si="45"/>
        <v>0</v>
      </c>
    </row>
    <row r="497" spans="14:28" x14ac:dyDescent="0.2">
      <c r="N497" s="3">
        <f t="shared" si="42"/>
        <v>2036</v>
      </c>
      <c r="O497" s="3">
        <f t="shared" si="43"/>
        <v>3</v>
      </c>
      <c r="P497" s="3" t="str">
        <f t="shared" si="40"/>
        <v>20363</v>
      </c>
      <c r="Y497" s="92">
        <f t="shared" si="45"/>
        <v>674.3</v>
      </c>
      <c r="Z497" s="92">
        <f t="shared" si="45"/>
        <v>1.1499999999999999</v>
      </c>
      <c r="AA497" s="92">
        <f t="shared" si="45"/>
        <v>569</v>
      </c>
      <c r="AB497" s="92">
        <f t="shared" si="45"/>
        <v>6</v>
      </c>
    </row>
    <row r="498" spans="14:28" x14ac:dyDescent="0.2">
      <c r="N498" s="3">
        <f t="shared" si="42"/>
        <v>2036</v>
      </c>
      <c r="O498" s="3">
        <f t="shared" si="43"/>
        <v>4</v>
      </c>
      <c r="P498" s="3" t="str">
        <f t="shared" si="40"/>
        <v>20364</v>
      </c>
      <c r="Y498" s="92">
        <f t="shared" si="45"/>
        <v>377.1</v>
      </c>
      <c r="Z498" s="92">
        <f t="shared" si="45"/>
        <v>20.25</v>
      </c>
      <c r="AA498" s="92">
        <f t="shared" si="45"/>
        <v>262</v>
      </c>
      <c r="AB498" s="92">
        <f t="shared" si="45"/>
        <v>32</v>
      </c>
    </row>
    <row r="499" spans="14:28" x14ac:dyDescent="0.2">
      <c r="N499" s="3">
        <f t="shared" si="42"/>
        <v>2036</v>
      </c>
      <c r="O499" s="3">
        <f t="shared" si="43"/>
        <v>5</v>
      </c>
      <c r="P499" s="3" t="str">
        <f t="shared" si="40"/>
        <v>20365</v>
      </c>
      <c r="Y499" s="92">
        <f t="shared" si="45"/>
        <v>141</v>
      </c>
      <c r="Z499" s="92">
        <f t="shared" si="45"/>
        <v>69.349999999999994</v>
      </c>
      <c r="AA499" s="92">
        <f t="shared" si="45"/>
        <v>80</v>
      </c>
      <c r="AB499" s="92">
        <f t="shared" si="45"/>
        <v>106</v>
      </c>
    </row>
    <row r="500" spans="14:28" x14ac:dyDescent="0.2">
      <c r="N500" s="3">
        <f t="shared" si="42"/>
        <v>2036</v>
      </c>
      <c r="O500" s="3">
        <f t="shared" si="43"/>
        <v>6</v>
      </c>
      <c r="P500" s="3" t="str">
        <f t="shared" si="40"/>
        <v>20366</v>
      </c>
      <c r="Y500" s="92">
        <f t="shared" si="45"/>
        <v>29.5</v>
      </c>
      <c r="Z500" s="92">
        <f t="shared" si="45"/>
        <v>224.8</v>
      </c>
      <c r="AA500" s="92">
        <f t="shared" si="45"/>
        <v>8</v>
      </c>
      <c r="AB500" s="92">
        <f t="shared" si="45"/>
        <v>289</v>
      </c>
    </row>
    <row r="501" spans="14:28" x14ac:dyDescent="0.2">
      <c r="N501" s="3">
        <f t="shared" si="42"/>
        <v>2036</v>
      </c>
      <c r="O501" s="3">
        <f t="shared" si="43"/>
        <v>7</v>
      </c>
      <c r="P501" s="3" t="str">
        <f t="shared" si="40"/>
        <v>20367</v>
      </c>
      <c r="Y501" s="92">
        <f t="shared" si="45"/>
        <v>0.55000000000000004</v>
      </c>
      <c r="Z501" s="92">
        <f t="shared" si="45"/>
        <v>396.4</v>
      </c>
      <c r="AA501" s="92">
        <f t="shared" si="45"/>
        <v>0</v>
      </c>
      <c r="AB501" s="92">
        <f t="shared" si="45"/>
        <v>402</v>
      </c>
    </row>
    <row r="502" spans="14:28" x14ac:dyDescent="0.2">
      <c r="N502" s="3">
        <f t="shared" si="42"/>
        <v>2036</v>
      </c>
      <c r="O502" s="3">
        <f t="shared" si="43"/>
        <v>8</v>
      </c>
      <c r="P502" s="3" t="str">
        <f t="shared" si="40"/>
        <v>20368</v>
      </c>
      <c r="Y502" s="92">
        <f t="shared" si="45"/>
        <v>0.1</v>
      </c>
      <c r="Z502" s="92">
        <f t="shared" si="45"/>
        <v>417.05</v>
      </c>
      <c r="AA502" s="92">
        <f t="shared" si="45"/>
        <v>3</v>
      </c>
      <c r="AB502" s="92">
        <f t="shared" si="45"/>
        <v>383</v>
      </c>
    </row>
    <row r="503" spans="14:28" x14ac:dyDescent="0.2">
      <c r="N503" s="3">
        <f t="shared" si="42"/>
        <v>2036</v>
      </c>
      <c r="O503" s="3">
        <f t="shared" si="43"/>
        <v>9</v>
      </c>
      <c r="P503" s="3" t="str">
        <f t="shared" si="40"/>
        <v>20369</v>
      </c>
      <c r="Y503" s="92">
        <f t="shared" ref="Y503:AB518" si="46">Y491</f>
        <v>5.35</v>
      </c>
      <c r="Z503" s="92">
        <f t="shared" si="46"/>
        <v>330.2</v>
      </c>
      <c r="AA503" s="92">
        <f t="shared" si="46"/>
        <v>33</v>
      </c>
      <c r="AB503" s="92">
        <f t="shared" si="46"/>
        <v>182</v>
      </c>
    </row>
    <row r="504" spans="14:28" x14ac:dyDescent="0.2">
      <c r="N504" s="3">
        <f t="shared" si="42"/>
        <v>2036</v>
      </c>
      <c r="O504" s="3">
        <f t="shared" si="43"/>
        <v>10</v>
      </c>
      <c r="P504" s="3" t="str">
        <f t="shared" si="40"/>
        <v>203610</v>
      </c>
      <c r="Y504" s="92">
        <f t="shared" si="46"/>
        <v>99.3</v>
      </c>
      <c r="Z504" s="92">
        <f t="shared" si="46"/>
        <v>100.05</v>
      </c>
      <c r="AA504" s="92">
        <f t="shared" si="46"/>
        <v>238</v>
      </c>
      <c r="AB504" s="92">
        <f t="shared" si="46"/>
        <v>33</v>
      </c>
    </row>
    <row r="505" spans="14:28" x14ac:dyDescent="0.2">
      <c r="N505" s="3">
        <f t="shared" si="42"/>
        <v>2036</v>
      </c>
      <c r="O505" s="3">
        <f t="shared" si="43"/>
        <v>11</v>
      </c>
      <c r="P505" s="3" t="str">
        <f t="shared" si="40"/>
        <v>203611</v>
      </c>
      <c r="Y505" s="92">
        <f t="shared" si="46"/>
        <v>352.6</v>
      </c>
      <c r="Z505" s="92">
        <f t="shared" si="46"/>
        <v>12.75</v>
      </c>
      <c r="AA505" s="92">
        <f t="shared" si="46"/>
        <v>509</v>
      </c>
      <c r="AB505" s="92">
        <f t="shared" si="46"/>
        <v>2</v>
      </c>
    </row>
    <row r="506" spans="14:28" x14ac:dyDescent="0.2">
      <c r="N506" s="3">
        <f t="shared" si="42"/>
        <v>2036</v>
      </c>
      <c r="O506" s="3">
        <f t="shared" si="43"/>
        <v>12</v>
      </c>
      <c r="P506" s="3" t="str">
        <f t="shared" si="40"/>
        <v>203612</v>
      </c>
      <c r="Y506" s="92">
        <f t="shared" si="46"/>
        <v>669.9</v>
      </c>
      <c r="Z506" s="92">
        <f t="shared" si="46"/>
        <v>1.05</v>
      </c>
      <c r="AA506" s="92">
        <f t="shared" si="46"/>
        <v>811</v>
      </c>
      <c r="AB506" s="92">
        <f t="shared" si="46"/>
        <v>1</v>
      </c>
    </row>
    <row r="507" spans="14:28" x14ac:dyDescent="0.2">
      <c r="N507" s="3">
        <f t="shared" si="42"/>
        <v>2037</v>
      </c>
      <c r="O507" s="3">
        <f t="shared" si="43"/>
        <v>1</v>
      </c>
      <c r="P507" s="3" t="str">
        <f t="shared" si="40"/>
        <v>20371</v>
      </c>
      <c r="Y507" s="92">
        <f t="shared" si="46"/>
        <v>932.4</v>
      </c>
      <c r="Z507" s="92">
        <f t="shared" si="46"/>
        <v>0.35</v>
      </c>
      <c r="AA507" s="92">
        <f t="shared" si="46"/>
        <v>912</v>
      </c>
      <c r="AB507" s="92">
        <f t="shared" si="46"/>
        <v>0</v>
      </c>
    </row>
    <row r="508" spans="14:28" x14ac:dyDescent="0.2">
      <c r="N508" s="3">
        <f t="shared" si="42"/>
        <v>2037</v>
      </c>
      <c r="O508" s="3">
        <f t="shared" si="43"/>
        <v>2</v>
      </c>
      <c r="P508" s="3" t="str">
        <f t="shared" si="40"/>
        <v>20372</v>
      </c>
      <c r="Y508" s="92">
        <f t="shared" si="46"/>
        <v>864.1</v>
      </c>
      <c r="Z508" s="92">
        <f t="shared" si="46"/>
        <v>0.05</v>
      </c>
      <c r="AA508" s="92">
        <f t="shared" si="46"/>
        <v>742</v>
      </c>
      <c r="AB508" s="92">
        <f t="shared" si="46"/>
        <v>0</v>
      </c>
    </row>
    <row r="509" spans="14:28" x14ac:dyDescent="0.2">
      <c r="N509" s="3">
        <f t="shared" si="42"/>
        <v>2037</v>
      </c>
      <c r="O509" s="3">
        <f t="shared" si="43"/>
        <v>3</v>
      </c>
      <c r="P509" s="3" t="str">
        <f t="shared" si="40"/>
        <v>20373</v>
      </c>
      <c r="Y509" s="92">
        <f t="shared" si="46"/>
        <v>674.3</v>
      </c>
      <c r="Z509" s="92">
        <f t="shared" si="46"/>
        <v>1.1499999999999999</v>
      </c>
      <c r="AA509" s="92">
        <f t="shared" si="46"/>
        <v>569</v>
      </c>
      <c r="AB509" s="92">
        <f t="shared" si="46"/>
        <v>6</v>
      </c>
    </row>
    <row r="510" spans="14:28" x14ac:dyDescent="0.2">
      <c r="N510" s="3">
        <f t="shared" si="42"/>
        <v>2037</v>
      </c>
      <c r="O510" s="3">
        <f t="shared" si="43"/>
        <v>4</v>
      </c>
      <c r="P510" s="3" t="str">
        <f t="shared" si="40"/>
        <v>20374</v>
      </c>
      <c r="Y510" s="92">
        <f t="shared" si="46"/>
        <v>377.1</v>
      </c>
      <c r="Z510" s="92">
        <f t="shared" si="46"/>
        <v>20.25</v>
      </c>
      <c r="AA510" s="92">
        <f t="shared" si="46"/>
        <v>262</v>
      </c>
      <c r="AB510" s="92">
        <f t="shared" si="46"/>
        <v>32</v>
      </c>
    </row>
    <row r="511" spans="14:28" x14ac:dyDescent="0.2">
      <c r="N511" s="3">
        <f t="shared" si="42"/>
        <v>2037</v>
      </c>
      <c r="O511" s="3">
        <f t="shared" si="43"/>
        <v>5</v>
      </c>
      <c r="P511" s="3" t="str">
        <f t="shared" si="40"/>
        <v>20375</v>
      </c>
      <c r="Y511" s="92">
        <f t="shared" si="46"/>
        <v>141</v>
      </c>
      <c r="Z511" s="92">
        <f t="shared" si="46"/>
        <v>69.349999999999994</v>
      </c>
      <c r="AA511" s="92">
        <f t="shared" si="46"/>
        <v>80</v>
      </c>
      <c r="AB511" s="92">
        <f t="shared" si="46"/>
        <v>106</v>
      </c>
    </row>
    <row r="512" spans="14:28" x14ac:dyDescent="0.2">
      <c r="N512" s="3">
        <f t="shared" si="42"/>
        <v>2037</v>
      </c>
      <c r="O512" s="3">
        <f t="shared" si="43"/>
        <v>6</v>
      </c>
      <c r="P512" s="3" t="str">
        <f t="shared" si="40"/>
        <v>20376</v>
      </c>
      <c r="Y512" s="92">
        <f t="shared" si="46"/>
        <v>29.5</v>
      </c>
      <c r="Z512" s="92">
        <f t="shared" si="46"/>
        <v>224.8</v>
      </c>
      <c r="AA512" s="92">
        <f t="shared" si="46"/>
        <v>8</v>
      </c>
      <c r="AB512" s="92">
        <f t="shared" si="46"/>
        <v>289</v>
      </c>
    </row>
    <row r="513" spans="14:28" x14ac:dyDescent="0.2">
      <c r="N513" s="3">
        <f t="shared" si="42"/>
        <v>2037</v>
      </c>
      <c r="O513" s="3">
        <f t="shared" si="43"/>
        <v>7</v>
      </c>
      <c r="P513" s="3" t="str">
        <f t="shared" si="40"/>
        <v>20377</v>
      </c>
      <c r="Y513" s="92">
        <f t="shared" si="46"/>
        <v>0.55000000000000004</v>
      </c>
      <c r="Z513" s="92">
        <f t="shared" si="46"/>
        <v>396.4</v>
      </c>
      <c r="AA513" s="92">
        <f t="shared" si="46"/>
        <v>0</v>
      </c>
      <c r="AB513" s="92">
        <f t="shared" si="46"/>
        <v>402</v>
      </c>
    </row>
    <row r="514" spans="14:28" x14ac:dyDescent="0.2">
      <c r="N514" s="3">
        <f t="shared" si="42"/>
        <v>2037</v>
      </c>
      <c r="O514" s="3">
        <f t="shared" si="43"/>
        <v>8</v>
      </c>
      <c r="P514" s="3" t="str">
        <f t="shared" si="40"/>
        <v>20378</v>
      </c>
      <c r="Y514" s="92">
        <f t="shared" si="46"/>
        <v>0.1</v>
      </c>
      <c r="Z514" s="92">
        <f t="shared" si="46"/>
        <v>417.05</v>
      </c>
      <c r="AA514" s="92">
        <f t="shared" si="46"/>
        <v>3</v>
      </c>
      <c r="AB514" s="92">
        <f t="shared" si="46"/>
        <v>383</v>
      </c>
    </row>
    <row r="515" spans="14:28" x14ac:dyDescent="0.2">
      <c r="N515" s="3">
        <f t="shared" si="42"/>
        <v>2037</v>
      </c>
      <c r="O515" s="3">
        <f t="shared" si="43"/>
        <v>9</v>
      </c>
      <c r="P515" s="3" t="str">
        <f t="shared" si="40"/>
        <v>20379</v>
      </c>
      <c r="Y515" s="92">
        <f t="shared" si="46"/>
        <v>5.35</v>
      </c>
      <c r="Z515" s="92">
        <f t="shared" si="46"/>
        <v>330.2</v>
      </c>
      <c r="AA515" s="92">
        <f t="shared" si="46"/>
        <v>33</v>
      </c>
      <c r="AB515" s="92">
        <f t="shared" si="46"/>
        <v>182</v>
      </c>
    </row>
    <row r="516" spans="14:28" x14ac:dyDescent="0.2">
      <c r="N516" s="3">
        <f t="shared" si="42"/>
        <v>2037</v>
      </c>
      <c r="O516" s="3">
        <f t="shared" si="43"/>
        <v>10</v>
      </c>
      <c r="P516" s="3" t="str">
        <f t="shared" ref="P516:P551" si="47">N516&amp;O516</f>
        <v>203710</v>
      </c>
      <c r="Y516" s="92">
        <f t="shared" si="46"/>
        <v>99.3</v>
      </c>
      <c r="Z516" s="92">
        <f t="shared" si="46"/>
        <v>100.05</v>
      </c>
      <c r="AA516" s="92">
        <f t="shared" si="46"/>
        <v>238</v>
      </c>
      <c r="AB516" s="92">
        <f t="shared" si="46"/>
        <v>33</v>
      </c>
    </row>
    <row r="517" spans="14:28" x14ac:dyDescent="0.2">
      <c r="N517" s="3">
        <f t="shared" si="42"/>
        <v>2037</v>
      </c>
      <c r="O517" s="3">
        <f t="shared" si="43"/>
        <v>11</v>
      </c>
      <c r="P517" s="3" t="str">
        <f t="shared" si="47"/>
        <v>203711</v>
      </c>
      <c r="Y517" s="92">
        <f t="shared" si="46"/>
        <v>352.6</v>
      </c>
      <c r="Z517" s="92">
        <f t="shared" si="46"/>
        <v>12.75</v>
      </c>
      <c r="AA517" s="92">
        <f t="shared" si="46"/>
        <v>509</v>
      </c>
      <c r="AB517" s="92">
        <f t="shared" si="46"/>
        <v>2</v>
      </c>
    </row>
    <row r="518" spans="14:28" x14ac:dyDescent="0.2">
      <c r="N518" s="3">
        <f t="shared" si="42"/>
        <v>2037</v>
      </c>
      <c r="O518" s="3">
        <f t="shared" si="43"/>
        <v>12</v>
      </c>
      <c r="P518" s="3" t="str">
        <f t="shared" si="47"/>
        <v>203712</v>
      </c>
      <c r="Y518" s="92">
        <f t="shared" si="46"/>
        <v>669.9</v>
      </c>
      <c r="Z518" s="92">
        <f t="shared" si="46"/>
        <v>1.05</v>
      </c>
      <c r="AA518" s="92">
        <f t="shared" si="46"/>
        <v>811</v>
      </c>
      <c r="AB518" s="92">
        <f t="shared" si="46"/>
        <v>1</v>
      </c>
    </row>
    <row r="519" spans="14:28" x14ac:dyDescent="0.2">
      <c r="N519" s="3">
        <f t="shared" si="42"/>
        <v>2038</v>
      </c>
      <c r="O519" s="3">
        <f t="shared" si="43"/>
        <v>1</v>
      </c>
      <c r="P519" s="3" t="str">
        <f t="shared" si="47"/>
        <v>20381</v>
      </c>
      <c r="Y519" s="92">
        <f t="shared" ref="Y519:AB534" si="48">Y507</f>
        <v>932.4</v>
      </c>
      <c r="Z519" s="92">
        <f t="shared" si="48"/>
        <v>0.35</v>
      </c>
      <c r="AA519" s="92">
        <f t="shared" si="48"/>
        <v>912</v>
      </c>
      <c r="AB519" s="92">
        <f t="shared" si="48"/>
        <v>0</v>
      </c>
    </row>
    <row r="520" spans="14:28" x14ac:dyDescent="0.2">
      <c r="N520" s="3">
        <f t="shared" si="42"/>
        <v>2038</v>
      </c>
      <c r="O520" s="3">
        <f t="shared" si="43"/>
        <v>2</v>
      </c>
      <c r="P520" s="3" t="str">
        <f t="shared" si="47"/>
        <v>20382</v>
      </c>
      <c r="Y520" s="92">
        <f t="shared" si="48"/>
        <v>864.1</v>
      </c>
      <c r="Z520" s="92">
        <f t="shared" si="48"/>
        <v>0.05</v>
      </c>
      <c r="AA520" s="92">
        <f t="shared" si="48"/>
        <v>742</v>
      </c>
      <c r="AB520" s="92">
        <f t="shared" si="48"/>
        <v>0</v>
      </c>
    </row>
    <row r="521" spans="14:28" x14ac:dyDescent="0.2">
      <c r="N521" s="3">
        <f t="shared" si="42"/>
        <v>2038</v>
      </c>
      <c r="O521" s="3">
        <f t="shared" si="43"/>
        <v>3</v>
      </c>
      <c r="P521" s="3" t="str">
        <f t="shared" si="47"/>
        <v>20383</v>
      </c>
      <c r="Y521" s="92">
        <f t="shared" si="48"/>
        <v>674.3</v>
      </c>
      <c r="Z521" s="92">
        <f t="shared" si="48"/>
        <v>1.1499999999999999</v>
      </c>
      <c r="AA521" s="92">
        <f t="shared" si="48"/>
        <v>569</v>
      </c>
      <c r="AB521" s="92">
        <f t="shared" si="48"/>
        <v>6</v>
      </c>
    </row>
    <row r="522" spans="14:28" x14ac:dyDescent="0.2">
      <c r="N522" s="3">
        <f t="shared" si="42"/>
        <v>2038</v>
      </c>
      <c r="O522" s="3">
        <f t="shared" si="43"/>
        <v>4</v>
      </c>
      <c r="P522" s="3" t="str">
        <f t="shared" si="47"/>
        <v>20384</v>
      </c>
      <c r="Y522" s="92">
        <f t="shared" si="48"/>
        <v>377.1</v>
      </c>
      <c r="Z522" s="92">
        <f t="shared" si="48"/>
        <v>20.25</v>
      </c>
      <c r="AA522" s="92">
        <f t="shared" si="48"/>
        <v>262</v>
      </c>
      <c r="AB522" s="92">
        <f t="shared" si="48"/>
        <v>32</v>
      </c>
    </row>
    <row r="523" spans="14:28" x14ac:dyDescent="0.2">
      <c r="N523" s="3">
        <f t="shared" si="42"/>
        <v>2038</v>
      </c>
      <c r="O523" s="3">
        <f t="shared" si="43"/>
        <v>5</v>
      </c>
      <c r="P523" s="3" t="str">
        <f t="shared" si="47"/>
        <v>20385</v>
      </c>
      <c r="Y523" s="92">
        <f t="shared" si="48"/>
        <v>141</v>
      </c>
      <c r="Z523" s="92">
        <f t="shared" si="48"/>
        <v>69.349999999999994</v>
      </c>
      <c r="AA523" s="92">
        <f t="shared" si="48"/>
        <v>80</v>
      </c>
      <c r="AB523" s="92">
        <f t="shared" si="48"/>
        <v>106</v>
      </c>
    </row>
    <row r="524" spans="14:28" x14ac:dyDescent="0.2">
      <c r="N524" s="3">
        <f t="shared" si="42"/>
        <v>2038</v>
      </c>
      <c r="O524" s="3">
        <f t="shared" si="43"/>
        <v>6</v>
      </c>
      <c r="P524" s="3" t="str">
        <f t="shared" si="47"/>
        <v>20386</v>
      </c>
      <c r="Y524" s="92">
        <f t="shared" si="48"/>
        <v>29.5</v>
      </c>
      <c r="Z524" s="92">
        <f t="shared" si="48"/>
        <v>224.8</v>
      </c>
      <c r="AA524" s="92">
        <f t="shared" si="48"/>
        <v>8</v>
      </c>
      <c r="AB524" s="92">
        <f t="shared" si="48"/>
        <v>289</v>
      </c>
    </row>
    <row r="525" spans="14:28" x14ac:dyDescent="0.2">
      <c r="N525" s="3">
        <f t="shared" si="42"/>
        <v>2038</v>
      </c>
      <c r="O525" s="3">
        <f t="shared" si="43"/>
        <v>7</v>
      </c>
      <c r="P525" s="3" t="str">
        <f t="shared" si="47"/>
        <v>20387</v>
      </c>
      <c r="Y525" s="92">
        <f t="shared" si="48"/>
        <v>0.55000000000000004</v>
      </c>
      <c r="Z525" s="92">
        <f t="shared" si="48"/>
        <v>396.4</v>
      </c>
      <c r="AA525" s="92">
        <f t="shared" si="48"/>
        <v>0</v>
      </c>
      <c r="AB525" s="92">
        <f t="shared" si="48"/>
        <v>402</v>
      </c>
    </row>
    <row r="526" spans="14:28" x14ac:dyDescent="0.2">
      <c r="N526" s="3">
        <f t="shared" si="42"/>
        <v>2038</v>
      </c>
      <c r="O526" s="3">
        <f t="shared" si="43"/>
        <v>8</v>
      </c>
      <c r="P526" s="3" t="str">
        <f t="shared" si="47"/>
        <v>20388</v>
      </c>
      <c r="Y526" s="92">
        <f t="shared" si="48"/>
        <v>0.1</v>
      </c>
      <c r="Z526" s="92">
        <f t="shared" si="48"/>
        <v>417.05</v>
      </c>
      <c r="AA526" s="92">
        <f t="shared" si="48"/>
        <v>3</v>
      </c>
      <c r="AB526" s="92">
        <f t="shared" si="48"/>
        <v>383</v>
      </c>
    </row>
    <row r="527" spans="14:28" x14ac:dyDescent="0.2">
      <c r="N527" s="3">
        <f t="shared" si="42"/>
        <v>2038</v>
      </c>
      <c r="O527" s="3">
        <f t="shared" si="43"/>
        <v>9</v>
      </c>
      <c r="P527" s="3" t="str">
        <f t="shared" si="47"/>
        <v>20389</v>
      </c>
      <c r="Y527" s="92">
        <f t="shared" si="48"/>
        <v>5.35</v>
      </c>
      <c r="Z527" s="92">
        <f t="shared" si="48"/>
        <v>330.2</v>
      </c>
      <c r="AA527" s="92">
        <f t="shared" si="48"/>
        <v>33</v>
      </c>
      <c r="AB527" s="92">
        <f t="shared" si="48"/>
        <v>182</v>
      </c>
    </row>
    <row r="528" spans="14:28" x14ac:dyDescent="0.2">
      <c r="N528" s="3">
        <f t="shared" si="42"/>
        <v>2038</v>
      </c>
      <c r="O528" s="3">
        <f t="shared" si="43"/>
        <v>10</v>
      </c>
      <c r="P528" s="3" t="str">
        <f t="shared" si="47"/>
        <v>203810</v>
      </c>
      <c r="Y528" s="92">
        <f t="shared" si="48"/>
        <v>99.3</v>
      </c>
      <c r="Z528" s="92">
        <f t="shared" si="48"/>
        <v>100.05</v>
      </c>
      <c r="AA528" s="92">
        <f t="shared" si="48"/>
        <v>238</v>
      </c>
      <c r="AB528" s="92">
        <f t="shared" si="48"/>
        <v>33</v>
      </c>
    </row>
    <row r="529" spans="14:28" x14ac:dyDescent="0.2">
      <c r="N529" s="3">
        <f t="shared" si="42"/>
        <v>2038</v>
      </c>
      <c r="O529" s="3">
        <f t="shared" si="43"/>
        <v>11</v>
      </c>
      <c r="P529" s="3" t="str">
        <f t="shared" si="47"/>
        <v>203811</v>
      </c>
      <c r="Y529" s="92">
        <f t="shared" si="48"/>
        <v>352.6</v>
      </c>
      <c r="Z529" s="92">
        <f t="shared" si="48"/>
        <v>12.75</v>
      </c>
      <c r="AA529" s="92">
        <f t="shared" si="48"/>
        <v>509</v>
      </c>
      <c r="AB529" s="92">
        <f t="shared" si="48"/>
        <v>2</v>
      </c>
    </row>
    <row r="530" spans="14:28" x14ac:dyDescent="0.2">
      <c r="N530" s="3">
        <f t="shared" si="42"/>
        <v>2038</v>
      </c>
      <c r="O530" s="3">
        <f t="shared" si="43"/>
        <v>12</v>
      </c>
      <c r="P530" s="3" t="str">
        <f t="shared" si="47"/>
        <v>203812</v>
      </c>
      <c r="Y530" s="92">
        <f t="shared" si="48"/>
        <v>669.9</v>
      </c>
      <c r="Z530" s="92">
        <f t="shared" si="48"/>
        <v>1.05</v>
      </c>
      <c r="AA530" s="92">
        <f t="shared" si="48"/>
        <v>811</v>
      </c>
      <c r="AB530" s="92">
        <f t="shared" si="48"/>
        <v>1</v>
      </c>
    </row>
    <row r="531" spans="14:28" x14ac:dyDescent="0.2">
      <c r="N531" s="3">
        <f t="shared" si="42"/>
        <v>2039</v>
      </c>
      <c r="O531" s="3">
        <f t="shared" si="43"/>
        <v>1</v>
      </c>
      <c r="P531" s="3" t="str">
        <f t="shared" si="47"/>
        <v>20391</v>
      </c>
      <c r="Y531" s="92">
        <f t="shared" si="48"/>
        <v>932.4</v>
      </c>
      <c r="Z531" s="92">
        <f t="shared" si="48"/>
        <v>0.35</v>
      </c>
      <c r="AA531" s="92">
        <f t="shared" si="48"/>
        <v>912</v>
      </c>
      <c r="AB531" s="92">
        <f t="shared" si="48"/>
        <v>0</v>
      </c>
    </row>
    <row r="532" spans="14:28" x14ac:dyDescent="0.2">
      <c r="N532" s="3">
        <f t="shared" si="42"/>
        <v>2039</v>
      </c>
      <c r="O532" s="3">
        <f t="shared" si="43"/>
        <v>2</v>
      </c>
      <c r="P532" s="3" t="str">
        <f t="shared" si="47"/>
        <v>20392</v>
      </c>
      <c r="Y532" s="92">
        <f t="shared" si="48"/>
        <v>864.1</v>
      </c>
      <c r="Z532" s="92">
        <f t="shared" si="48"/>
        <v>0.05</v>
      </c>
      <c r="AA532" s="92">
        <f t="shared" si="48"/>
        <v>742</v>
      </c>
      <c r="AB532" s="92">
        <f t="shared" si="48"/>
        <v>0</v>
      </c>
    </row>
    <row r="533" spans="14:28" x14ac:dyDescent="0.2">
      <c r="N533" s="3">
        <f t="shared" si="42"/>
        <v>2039</v>
      </c>
      <c r="O533" s="3">
        <f t="shared" si="43"/>
        <v>3</v>
      </c>
      <c r="P533" s="3" t="str">
        <f t="shared" si="47"/>
        <v>20393</v>
      </c>
      <c r="Y533" s="92">
        <f t="shared" si="48"/>
        <v>674.3</v>
      </c>
      <c r="Z533" s="92">
        <f t="shared" si="48"/>
        <v>1.1499999999999999</v>
      </c>
      <c r="AA533" s="92">
        <f t="shared" si="48"/>
        <v>569</v>
      </c>
      <c r="AB533" s="92">
        <f t="shared" si="48"/>
        <v>6</v>
      </c>
    </row>
    <row r="534" spans="14:28" x14ac:dyDescent="0.2">
      <c r="N534" s="3">
        <f t="shared" ref="N534:N554" si="49">N522+1</f>
        <v>2039</v>
      </c>
      <c r="O534" s="3">
        <f t="shared" ref="O534:O554" si="50">O522</f>
        <v>4</v>
      </c>
      <c r="P534" s="3" t="str">
        <f t="shared" si="47"/>
        <v>20394</v>
      </c>
      <c r="Y534" s="92">
        <f t="shared" si="48"/>
        <v>377.1</v>
      </c>
      <c r="Z534" s="92">
        <f t="shared" si="48"/>
        <v>20.25</v>
      </c>
      <c r="AA534" s="92">
        <f t="shared" si="48"/>
        <v>262</v>
      </c>
      <c r="AB534" s="92">
        <f t="shared" si="48"/>
        <v>32</v>
      </c>
    </row>
    <row r="535" spans="14:28" x14ac:dyDescent="0.2">
      <c r="N535" s="3">
        <f t="shared" si="49"/>
        <v>2039</v>
      </c>
      <c r="O535" s="3">
        <f t="shared" si="50"/>
        <v>5</v>
      </c>
      <c r="P535" s="3" t="str">
        <f t="shared" si="47"/>
        <v>20395</v>
      </c>
      <c r="Y535" s="92">
        <f t="shared" ref="Y535:AB550" si="51">Y523</f>
        <v>141</v>
      </c>
      <c r="Z535" s="92">
        <f t="shared" si="51"/>
        <v>69.349999999999994</v>
      </c>
      <c r="AA535" s="92">
        <f t="shared" si="51"/>
        <v>80</v>
      </c>
      <c r="AB535" s="92">
        <f t="shared" si="51"/>
        <v>106</v>
      </c>
    </row>
    <row r="536" spans="14:28" x14ac:dyDescent="0.2">
      <c r="N536" s="3">
        <f t="shared" si="49"/>
        <v>2039</v>
      </c>
      <c r="O536" s="3">
        <f t="shared" si="50"/>
        <v>6</v>
      </c>
      <c r="P536" s="3" t="str">
        <f t="shared" si="47"/>
        <v>20396</v>
      </c>
      <c r="Y536" s="92">
        <f t="shared" si="51"/>
        <v>29.5</v>
      </c>
      <c r="Z536" s="92">
        <f t="shared" si="51"/>
        <v>224.8</v>
      </c>
      <c r="AA536" s="92">
        <f t="shared" si="51"/>
        <v>8</v>
      </c>
      <c r="AB536" s="92">
        <f t="shared" si="51"/>
        <v>289</v>
      </c>
    </row>
    <row r="537" spans="14:28" x14ac:dyDescent="0.2">
      <c r="N537" s="3">
        <f t="shared" si="49"/>
        <v>2039</v>
      </c>
      <c r="O537" s="3">
        <f t="shared" si="50"/>
        <v>7</v>
      </c>
      <c r="P537" s="3" t="str">
        <f t="shared" si="47"/>
        <v>20397</v>
      </c>
      <c r="Y537" s="92">
        <f t="shared" si="51"/>
        <v>0.55000000000000004</v>
      </c>
      <c r="Z537" s="92">
        <f t="shared" si="51"/>
        <v>396.4</v>
      </c>
      <c r="AA537" s="92">
        <f t="shared" si="51"/>
        <v>0</v>
      </c>
      <c r="AB537" s="92">
        <f t="shared" si="51"/>
        <v>402</v>
      </c>
    </row>
    <row r="538" spans="14:28" x14ac:dyDescent="0.2">
      <c r="N538" s="3">
        <f t="shared" si="49"/>
        <v>2039</v>
      </c>
      <c r="O538" s="3">
        <f t="shared" si="50"/>
        <v>8</v>
      </c>
      <c r="P538" s="3" t="str">
        <f t="shared" si="47"/>
        <v>20398</v>
      </c>
      <c r="Y538" s="92">
        <f t="shared" si="51"/>
        <v>0.1</v>
      </c>
      <c r="Z538" s="92">
        <f t="shared" si="51"/>
        <v>417.05</v>
      </c>
      <c r="AA538" s="92">
        <f t="shared" si="51"/>
        <v>3</v>
      </c>
      <c r="AB538" s="92">
        <f t="shared" si="51"/>
        <v>383</v>
      </c>
    </row>
    <row r="539" spans="14:28" x14ac:dyDescent="0.2">
      <c r="N539" s="3">
        <f t="shared" si="49"/>
        <v>2039</v>
      </c>
      <c r="O539" s="3">
        <f t="shared" si="50"/>
        <v>9</v>
      </c>
      <c r="P539" s="3" t="str">
        <f t="shared" si="47"/>
        <v>20399</v>
      </c>
      <c r="Y539" s="92">
        <f t="shared" si="51"/>
        <v>5.35</v>
      </c>
      <c r="Z539" s="92">
        <f t="shared" si="51"/>
        <v>330.2</v>
      </c>
      <c r="AA539" s="92">
        <f t="shared" si="51"/>
        <v>33</v>
      </c>
      <c r="AB539" s="92">
        <f t="shared" si="51"/>
        <v>182</v>
      </c>
    </row>
    <row r="540" spans="14:28" x14ac:dyDescent="0.2">
      <c r="N540" s="3">
        <f t="shared" si="49"/>
        <v>2039</v>
      </c>
      <c r="O540" s="3">
        <f t="shared" si="50"/>
        <v>10</v>
      </c>
      <c r="P540" s="3" t="str">
        <f t="shared" si="47"/>
        <v>203910</v>
      </c>
      <c r="Y540" s="92">
        <f t="shared" si="51"/>
        <v>99.3</v>
      </c>
      <c r="Z540" s="92">
        <f t="shared" si="51"/>
        <v>100.05</v>
      </c>
      <c r="AA540" s="92">
        <f t="shared" si="51"/>
        <v>238</v>
      </c>
      <c r="AB540" s="92">
        <f t="shared" si="51"/>
        <v>33</v>
      </c>
    </row>
    <row r="541" spans="14:28" x14ac:dyDescent="0.2">
      <c r="N541" s="3">
        <f t="shared" si="49"/>
        <v>2039</v>
      </c>
      <c r="O541" s="3">
        <f t="shared" si="50"/>
        <v>11</v>
      </c>
      <c r="P541" s="3" t="str">
        <f t="shared" si="47"/>
        <v>203911</v>
      </c>
      <c r="Y541" s="92">
        <f t="shared" si="51"/>
        <v>352.6</v>
      </c>
      <c r="Z541" s="92">
        <f t="shared" si="51"/>
        <v>12.75</v>
      </c>
      <c r="AA541" s="92">
        <f t="shared" si="51"/>
        <v>509</v>
      </c>
      <c r="AB541" s="92">
        <f t="shared" si="51"/>
        <v>2</v>
      </c>
    </row>
    <row r="542" spans="14:28" x14ac:dyDescent="0.2">
      <c r="N542" s="3">
        <f t="shared" si="49"/>
        <v>2039</v>
      </c>
      <c r="O542" s="3">
        <f t="shared" si="50"/>
        <v>12</v>
      </c>
      <c r="P542" s="3" t="str">
        <f t="shared" si="47"/>
        <v>203912</v>
      </c>
      <c r="Y542" s="92">
        <f t="shared" si="51"/>
        <v>669.9</v>
      </c>
      <c r="Z542" s="92">
        <f t="shared" si="51"/>
        <v>1.05</v>
      </c>
      <c r="AA542" s="92">
        <f t="shared" si="51"/>
        <v>811</v>
      </c>
      <c r="AB542" s="92">
        <f t="shared" si="51"/>
        <v>1</v>
      </c>
    </row>
    <row r="543" spans="14:28" x14ac:dyDescent="0.2">
      <c r="N543" s="3">
        <f t="shared" si="49"/>
        <v>2040</v>
      </c>
      <c r="O543" s="3">
        <f t="shared" si="50"/>
        <v>1</v>
      </c>
      <c r="P543" s="3" t="str">
        <f t="shared" si="47"/>
        <v>20401</v>
      </c>
      <c r="Y543" s="92">
        <f t="shared" si="51"/>
        <v>932.4</v>
      </c>
      <c r="Z543" s="92">
        <f t="shared" si="51"/>
        <v>0.35</v>
      </c>
      <c r="AA543" s="92">
        <f t="shared" si="51"/>
        <v>912</v>
      </c>
      <c r="AB543" s="92">
        <f t="shared" si="51"/>
        <v>0</v>
      </c>
    </row>
    <row r="544" spans="14:28" x14ac:dyDescent="0.2">
      <c r="N544" s="3">
        <f t="shared" si="49"/>
        <v>2040</v>
      </c>
      <c r="O544" s="3">
        <f t="shared" si="50"/>
        <v>2</v>
      </c>
      <c r="P544" s="3" t="str">
        <f t="shared" si="47"/>
        <v>20402</v>
      </c>
      <c r="Y544" s="92">
        <f t="shared" si="51"/>
        <v>864.1</v>
      </c>
      <c r="Z544" s="92">
        <f t="shared" si="51"/>
        <v>0.05</v>
      </c>
      <c r="AA544" s="92">
        <f t="shared" si="51"/>
        <v>742</v>
      </c>
      <c r="AB544" s="92">
        <f t="shared" si="51"/>
        <v>0</v>
      </c>
    </row>
    <row r="545" spans="14:28" x14ac:dyDescent="0.2">
      <c r="N545" s="3">
        <f t="shared" si="49"/>
        <v>2040</v>
      </c>
      <c r="O545" s="3">
        <f t="shared" si="50"/>
        <v>3</v>
      </c>
      <c r="P545" s="3" t="str">
        <f t="shared" si="47"/>
        <v>20403</v>
      </c>
      <c r="Y545" s="92">
        <f t="shared" si="51"/>
        <v>674.3</v>
      </c>
      <c r="Z545" s="92">
        <f t="shared" si="51"/>
        <v>1.1499999999999999</v>
      </c>
      <c r="AA545" s="92">
        <f t="shared" si="51"/>
        <v>569</v>
      </c>
      <c r="AB545" s="92">
        <f t="shared" si="51"/>
        <v>6</v>
      </c>
    </row>
    <row r="546" spans="14:28" x14ac:dyDescent="0.2">
      <c r="N546" s="3">
        <f t="shared" si="49"/>
        <v>2040</v>
      </c>
      <c r="O546" s="3">
        <f t="shared" si="50"/>
        <v>4</v>
      </c>
      <c r="P546" s="3" t="str">
        <f t="shared" si="47"/>
        <v>20404</v>
      </c>
      <c r="Y546" s="92">
        <f t="shared" si="51"/>
        <v>377.1</v>
      </c>
      <c r="Z546" s="92">
        <f t="shared" si="51"/>
        <v>20.25</v>
      </c>
      <c r="AA546" s="92">
        <f t="shared" si="51"/>
        <v>262</v>
      </c>
      <c r="AB546" s="92">
        <f t="shared" si="51"/>
        <v>32</v>
      </c>
    </row>
    <row r="547" spans="14:28" x14ac:dyDescent="0.2">
      <c r="N547" s="3">
        <f t="shared" si="49"/>
        <v>2040</v>
      </c>
      <c r="O547" s="3">
        <f t="shared" si="50"/>
        <v>5</v>
      </c>
      <c r="P547" s="3" t="str">
        <f t="shared" si="47"/>
        <v>20405</v>
      </c>
      <c r="Y547" s="92">
        <f t="shared" si="51"/>
        <v>141</v>
      </c>
      <c r="Z547" s="92">
        <f t="shared" si="51"/>
        <v>69.349999999999994</v>
      </c>
      <c r="AA547" s="92">
        <f t="shared" si="51"/>
        <v>80</v>
      </c>
      <c r="AB547" s="92">
        <f t="shared" si="51"/>
        <v>106</v>
      </c>
    </row>
    <row r="548" spans="14:28" x14ac:dyDescent="0.2">
      <c r="N548" s="3">
        <f t="shared" si="49"/>
        <v>2040</v>
      </c>
      <c r="O548" s="3">
        <f t="shared" si="50"/>
        <v>6</v>
      </c>
      <c r="P548" s="3" t="str">
        <f t="shared" si="47"/>
        <v>20406</v>
      </c>
      <c r="Y548" s="92">
        <f t="shared" si="51"/>
        <v>29.5</v>
      </c>
      <c r="Z548" s="92">
        <f t="shared" si="51"/>
        <v>224.8</v>
      </c>
      <c r="AA548" s="92">
        <f t="shared" si="51"/>
        <v>8</v>
      </c>
      <c r="AB548" s="92">
        <f t="shared" si="51"/>
        <v>289</v>
      </c>
    </row>
    <row r="549" spans="14:28" x14ac:dyDescent="0.2">
      <c r="N549" s="3">
        <f t="shared" si="49"/>
        <v>2040</v>
      </c>
      <c r="O549" s="3">
        <f t="shared" si="50"/>
        <v>7</v>
      </c>
      <c r="P549" s="3" t="str">
        <f t="shared" si="47"/>
        <v>20407</v>
      </c>
      <c r="Y549" s="92">
        <f t="shared" si="51"/>
        <v>0.55000000000000004</v>
      </c>
      <c r="Z549" s="92">
        <f t="shared" si="51"/>
        <v>396.4</v>
      </c>
      <c r="AA549" s="92">
        <f t="shared" si="51"/>
        <v>0</v>
      </c>
      <c r="AB549" s="92">
        <f t="shared" si="51"/>
        <v>402</v>
      </c>
    </row>
    <row r="550" spans="14:28" x14ac:dyDescent="0.2">
      <c r="N550" s="3">
        <f t="shared" si="49"/>
        <v>2040</v>
      </c>
      <c r="O550" s="3">
        <f t="shared" si="50"/>
        <v>8</v>
      </c>
      <c r="P550" s="3" t="str">
        <f t="shared" si="47"/>
        <v>20408</v>
      </c>
      <c r="Y550" s="92">
        <f t="shared" si="51"/>
        <v>0.1</v>
      </c>
      <c r="Z550" s="92">
        <f t="shared" si="51"/>
        <v>417.05</v>
      </c>
      <c r="AA550" s="92">
        <f t="shared" si="51"/>
        <v>3</v>
      </c>
      <c r="AB550" s="92">
        <f t="shared" si="51"/>
        <v>383</v>
      </c>
    </row>
    <row r="551" spans="14:28" x14ac:dyDescent="0.2">
      <c r="N551" s="3">
        <f t="shared" si="49"/>
        <v>2040</v>
      </c>
      <c r="O551" s="3">
        <f t="shared" si="50"/>
        <v>9</v>
      </c>
      <c r="P551" s="3" t="str">
        <f t="shared" si="47"/>
        <v>20409</v>
      </c>
      <c r="Y551" s="92">
        <f t="shared" ref="Y551:AB566" si="52">Y539</f>
        <v>5.35</v>
      </c>
      <c r="Z551" s="92">
        <f t="shared" si="52"/>
        <v>330.2</v>
      </c>
      <c r="AA551" s="92">
        <f t="shared" si="52"/>
        <v>33</v>
      </c>
      <c r="AB551" s="92">
        <f t="shared" si="52"/>
        <v>182</v>
      </c>
    </row>
    <row r="552" spans="14:28" x14ac:dyDescent="0.2">
      <c r="N552" s="3">
        <f t="shared" si="49"/>
        <v>2040</v>
      </c>
      <c r="O552" s="3">
        <f t="shared" si="50"/>
        <v>10</v>
      </c>
      <c r="P552" s="3" t="str">
        <f>N552&amp;O552</f>
        <v>204010</v>
      </c>
      <c r="Y552" s="92">
        <f t="shared" si="52"/>
        <v>99.3</v>
      </c>
      <c r="Z552" s="92">
        <f t="shared" si="52"/>
        <v>100.05</v>
      </c>
      <c r="AA552" s="92">
        <f t="shared" si="52"/>
        <v>238</v>
      </c>
      <c r="AB552" s="92">
        <f t="shared" si="52"/>
        <v>33</v>
      </c>
    </row>
    <row r="553" spans="14:28" x14ac:dyDescent="0.2">
      <c r="N553" s="3">
        <f t="shared" si="49"/>
        <v>2040</v>
      </c>
      <c r="O553" s="3">
        <f t="shared" si="50"/>
        <v>11</v>
      </c>
      <c r="P553" s="3" t="str">
        <f>N553&amp;O553</f>
        <v>204011</v>
      </c>
      <c r="Y553" s="92">
        <f t="shared" si="52"/>
        <v>352.6</v>
      </c>
      <c r="Z553" s="92">
        <f t="shared" si="52"/>
        <v>12.75</v>
      </c>
      <c r="AA553" s="92">
        <f t="shared" si="52"/>
        <v>509</v>
      </c>
      <c r="AB553" s="92">
        <f t="shared" si="52"/>
        <v>2</v>
      </c>
    </row>
    <row r="554" spans="14:28" x14ac:dyDescent="0.2">
      <c r="N554" s="3">
        <f t="shared" si="49"/>
        <v>2040</v>
      </c>
      <c r="O554" s="3">
        <f t="shared" si="50"/>
        <v>12</v>
      </c>
      <c r="P554" s="3" t="str">
        <f>N554&amp;O554</f>
        <v>204012</v>
      </c>
      <c r="Y554" s="92">
        <f t="shared" si="52"/>
        <v>669.9</v>
      </c>
      <c r="Z554" s="92">
        <f t="shared" si="52"/>
        <v>1.05</v>
      </c>
      <c r="AA554" s="92">
        <f t="shared" si="52"/>
        <v>811</v>
      </c>
      <c r="AB554" s="92">
        <f t="shared" si="52"/>
        <v>1</v>
      </c>
    </row>
    <row r="555" spans="14:28" x14ac:dyDescent="0.2">
      <c r="N555" s="3">
        <v>2041</v>
      </c>
      <c r="O555" s="3">
        <v>1</v>
      </c>
      <c r="P555" s="3" t="str">
        <f>N555&amp;O555</f>
        <v>20411</v>
      </c>
      <c r="Y555" s="92">
        <f t="shared" si="52"/>
        <v>932.4</v>
      </c>
      <c r="Z555" s="92">
        <f t="shared" si="52"/>
        <v>0.35</v>
      </c>
    </row>
    <row r="556" spans="14:28" x14ac:dyDescent="0.2">
      <c r="N556" s="3">
        <v>2041</v>
      </c>
      <c r="O556" s="3">
        <v>2</v>
      </c>
      <c r="P556" s="3" t="str">
        <f>N556&amp;O556</f>
        <v>20412</v>
      </c>
      <c r="Y556" s="92">
        <f t="shared" si="52"/>
        <v>864.1</v>
      </c>
      <c r="Z556" s="92">
        <f t="shared" si="52"/>
        <v>0.05</v>
      </c>
    </row>
    <row r="557" spans="14:28" x14ac:dyDescent="0.2">
      <c r="N557" s="3">
        <v>2041</v>
      </c>
      <c r="O557" s="3">
        <v>3</v>
      </c>
      <c r="P557" s="3" t="str">
        <f t="shared" ref="P557:P578" si="53">N557&amp;O557</f>
        <v>20413</v>
      </c>
      <c r="Y557" s="92">
        <f t="shared" si="52"/>
        <v>674.3</v>
      </c>
      <c r="Z557" s="92">
        <f t="shared" si="52"/>
        <v>1.1499999999999999</v>
      </c>
    </row>
    <row r="558" spans="14:28" x14ac:dyDescent="0.2">
      <c r="N558" s="3">
        <v>2041</v>
      </c>
      <c r="O558" s="3">
        <v>4</v>
      </c>
      <c r="P558" s="3" t="str">
        <f t="shared" si="53"/>
        <v>20414</v>
      </c>
      <c r="Y558" s="92">
        <f t="shared" si="52"/>
        <v>377.1</v>
      </c>
      <c r="Z558" s="92">
        <f t="shared" si="52"/>
        <v>20.25</v>
      </c>
    </row>
    <row r="559" spans="14:28" x14ac:dyDescent="0.2">
      <c r="N559" s="3">
        <v>2041</v>
      </c>
      <c r="O559" s="3">
        <v>5</v>
      </c>
      <c r="P559" s="3" t="str">
        <f t="shared" si="53"/>
        <v>20415</v>
      </c>
      <c r="Y559" s="92">
        <f t="shared" si="52"/>
        <v>141</v>
      </c>
      <c r="Z559" s="92">
        <f t="shared" si="52"/>
        <v>69.349999999999994</v>
      </c>
    </row>
    <row r="560" spans="14:28" x14ac:dyDescent="0.2">
      <c r="N560" s="3">
        <v>2041</v>
      </c>
      <c r="O560" s="3">
        <v>6</v>
      </c>
      <c r="P560" s="3" t="str">
        <f t="shared" si="53"/>
        <v>20416</v>
      </c>
      <c r="Y560" s="92">
        <f t="shared" si="52"/>
        <v>29.5</v>
      </c>
      <c r="Z560" s="92">
        <f t="shared" si="52"/>
        <v>224.8</v>
      </c>
    </row>
    <row r="561" spans="14:26" x14ac:dyDescent="0.2">
      <c r="N561" s="3">
        <v>2041</v>
      </c>
      <c r="O561" s="3">
        <v>7</v>
      </c>
      <c r="P561" s="3" t="str">
        <f t="shared" si="53"/>
        <v>20417</v>
      </c>
      <c r="Y561" s="92">
        <f t="shared" si="52"/>
        <v>0.55000000000000004</v>
      </c>
      <c r="Z561" s="92">
        <f t="shared" si="52"/>
        <v>396.4</v>
      </c>
    </row>
    <row r="562" spans="14:26" x14ac:dyDescent="0.2">
      <c r="N562" s="3">
        <v>2041</v>
      </c>
      <c r="O562" s="3">
        <v>8</v>
      </c>
      <c r="P562" s="3" t="str">
        <f t="shared" si="53"/>
        <v>20418</v>
      </c>
      <c r="Y562" s="92">
        <f t="shared" si="52"/>
        <v>0.1</v>
      </c>
      <c r="Z562" s="92">
        <f t="shared" si="52"/>
        <v>417.05</v>
      </c>
    </row>
    <row r="563" spans="14:26" x14ac:dyDescent="0.2">
      <c r="N563" s="3">
        <v>2041</v>
      </c>
      <c r="O563" s="3">
        <v>9</v>
      </c>
      <c r="P563" s="3" t="str">
        <f t="shared" si="53"/>
        <v>20419</v>
      </c>
      <c r="Y563" s="92">
        <f t="shared" si="52"/>
        <v>5.35</v>
      </c>
      <c r="Z563" s="92">
        <f t="shared" si="52"/>
        <v>330.2</v>
      </c>
    </row>
    <row r="564" spans="14:26" x14ac:dyDescent="0.2">
      <c r="N564" s="3">
        <v>2041</v>
      </c>
      <c r="O564" s="3">
        <v>10</v>
      </c>
      <c r="P564" s="3" t="str">
        <f t="shared" si="53"/>
        <v>204110</v>
      </c>
      <c r="Y564" s="92">
        <f t="shared" si="52"/>
        <v>99.3</v>
      </c>
      <c r="Z564" s="92">
        <f t="shared" si="52"/>
        <v>100.05</v>
      </c>
    </row>
    <row r="565" spans="14:26" x14ac:dyDescent="0.2">
      <c r="N565" s="3">
        <v>2041</v>
      </c>
      <c r="O565" s="3">
        <v>11</v>
      </c>
      <c r="P565" s="3" t="str">
        <f t="shared" si="53"/>
        <v>204111</v>
      </c>
      <c r="Y565" s="92">
        <f t="shared" si="52"/>
        <v>352.6</v>
      </c>
      <c r="Z565" s="92">
        <f t="shared" si="52"/>
        <v>12.75</v>
      </c>
    </row>
    <row r="566" spans="14:26" x14ac:dyDescent="0.2">
      <c r="N566" s="3">
        <v>2041</v>
      </c>
      <c r="O566" s="3">
        <v>12</v>
      </c>
      <c r="P566" s="3" t="str">
        <f t="shared" si="53"/>
        <v>204112</v>
      </c>
      <c r="Y566" s="92">
        <f t="shared" si="52"/>
        <v>669.9</v>
      </c>
      <c r="Z566" s="92">
        <f t="shared" si="52"/>
        <v>1.05</v>
      </c>
    </row>
    <row r="567" spans="14:26" x14ac:dyDescent="0.2">
      <c r="N567" s="3">
        <v>2042</v>
      </c>
      <c r="O567" s="3">
        <v>1</v>
      </c>
      <c r="P567" s="3" t="str">
        <f t="shared" si="53"/>
        <v>20421</v>
      </c>
      <c r="Y567" s="92">
        <f t="shared" ref="Y567:Z578" si="54">Y555</f>
        <v>932.4</v>
      </c>
      <c r="Z567" s="92">
        <f t="shared" si="54"/>
        <v>0.35</v>
      </c>
    </row>
    <row r="568" spans="14:26" x14ac:dyDescent="0.2">
      <c r="N568" s="3">
        <v>2042</v>
      </c>
      <c r="O568" s="3">
        <v>2</v>
      </c>
      <c r="P568" s="3" t="str">
        <f t="shared" si="53"/>
        <v>20422</v>
      </c>
      <c r="Y568" s="92">
        <f t="shared" si="54"/>
        <v>864.1</v>
      </c>
      <c r="Z568" s="92">
        <f t="shared" si="54"/>
        <v>0.05</v>
      </c>
    </row>
    <row r="569" spans="14:26" x14ac:dyDescent="0.2">
      <c r="N569" s="3">
        <v>2042</v>
      </c>
      <c r="O569" s="3">
        <v>3</v>
      </c>
      <c r="P569" s="3" t="str">
        <f t="shared" si="53"/>
        <v>20423</v>
      </c>
      <c r="Y569" s="92">
        <f t="shared" si="54"/>
        <v>674.3</v>
      </c>
      <c r="Z569" s="92">
        <f t="shared" si="54"/>
        <v>1.1499999999999999</v>
      </c>
    </row>
    <row r="570" spans="14:26" x14ac:dyDescent="0.2">
      <c r="N570" s="3">
        <v>2042</v>
      </c>
      <c r="O570" s="3">
        <v>4</v>
      </c>
      <c r="P570" s="3" t="str">
        <f t="shared" si="53"/>
        <v>20424</v>
      </c>
      <c r="Y570" s="92">
        <f t="shared" si="54"/>
        <v>377.1</v>
      </c>
      <c r="Z570" s="92">
        <f t="shared" si="54"/>
        <v>20.25</v>
      </c>
    </row>
    <row r="571" spans="14:26" x14ac:dyDescent="0.2">
      <c r="N571" s="3">
        <v>2042</v>
      </c>
      <c r="O571" s="3">
        <v>5</v>
      </c>
      <c r="P571" s="3" t="str">
        <f t="shared" si="53"/>
        <v>20425</v>
      </c>
      <c r="Y571" s="92">
        <f t="shared" si="54"/>
        <v>141</v>
      </c>
      <c r="Z571" s="92">
        <f t="shared" si="54"/>
        <v>69.349999999999994</v>
      </c>
    </row>
    <row r="572" spans="14:26" x14ac:dyDescent="0.2">
      <c r="N572" s="3">
        <v>2042</v>
      </c>
      <c r="O572" s="3">
        <v>6</v>
      </c>
      <c r="P572" s="3" t="str">
        <f t="shared" si="53"/>
        <v>20426</v>
      </c>
      <c r="Y572" s="92">
        <f t="shared" si="54"/>
        <v>29.5</v>
      </c>
      <c r="Z572" s="92">
        <f t="shared" si="54"/>
        <v>224.8</v>
      </c>
    </row>
    <row r="573" spans="14:26" x14ac:dyDescent="0.2">
      <c r="N573" s="3">
        <v>2042</v>
      </c>
      <c r="O573" s="3">
        <v>7</v>
      </c>
      <c r="P573" s="3" t="str">
        <f t="shared" si="53"/>
        <v>20427</v>
      </c>
      <c r="Y573" s="92">
        <f t="shared" si="54"/>
        <v>0.55000000000000004</v>
      </c>
      <c r="Z573" s="92">
        <f t="shared" si="54"/>
        <v>396.4</v>
      </c>
    </row>
    <row r="574" spans="14:26" x14ac:dyDescent="0.2">
      <c r="N574" s="3">
        <v>2042</v>
      </c>
      <c r="O574" s="3">
        <v>8</v>
      </c>
      <c r="P574" s="3" t="str">
        <f t="shared" si="53"/>
        <v>20428</v>
      </c>
      <c r="Y574" s="92">
        <f t="shared" si="54"/>
        <v>0.1</v>
      </c>
      <c r="Z574" s="92">
        <f t="shared" si="54"/>
        <v>417.05</v>
      </c>
    </row>
    <row r="575" spans="14:26" x14ac:dyDescent="0.2">
      <c r="N575" s="3">
        <v>2042</v>
      </c>
      <c r="O575" s="3">
        <v>9</v>
      </c>
      <c r="P575" s="3" t="str">
        <f t="shared" si="53"/>
        <v>20429</v>
      </c>
      <c r="Y575" s="92">
        <f t="shared" si="54"/>
        <v>5.35</v>
      </c>
      <c r="Z575" s="92">
        <f t="shared" si="54"/>
        <v>330.2</v>
      </c>
    </row>
    <row r="576" spans="14:26" x14ac:dyDescent="0.2">
      <c r="N576" s="3">
        <v>2042</v>
      </c>
      <c r="O576" s="3">
        <v>10</v>
      </c>
      <c r="P576" s="3" t="str">
        <f t="shared" si="53"/>
        <v>204210</v>
      </c>
      <c r="Y576" s="92">
        <f t="shared" si="54"/>
        <v>99.3</v>
      </c>
      <c r="Z576" s="92">
        <f t="shared" si="54"/>
        <v>100.05</v>
      </c>
    </row>
    <row r="577" spans="14:26" x14ac:dyDescent="0.2">
      <c r="N577" s="3">
        <v>2042</v>
      </c>
      <c r="O577" s="3">
        <v>11</v>
      </c>
      <c r="P577" s="3" t="str">
        <f t="shared" si="53"/>
        <v>204211</v>
      </c>
      <c r="Y577" s="92">
        <f t="shared" si="54"/>
        <v>352.6</v>
      </c>
      <c r="Z577" s="92">
        <f t="shared" si="54"/>
        <v>12.75</v>
      </c>
    </row>
    <row r="578" spans="14:26" x14ac:dyDescent="0.2">
      <c r="N578" s="3">
        <v>2042</v>
      </c>
      <c r="O578" s="3">
        <v>12</v>
      </c>
      <c r="P578" s="3" t="str">
        <f t="shared" si="53"/>
        <v>204212</v>
      </c>
      <c r="Y578" s="92">
        <f t="shared" si="54"/>
        <v>669.9</v>
      </c>
      <c r="Z578" s="92">
        <f t="shared" si="54"/>
        <v>1.05</v>
      </c>
    </row>
  </sheetData>
  <pageMargins left="0.7" right="0.7" top="0.75" bottom="0.75" header="0.3" footer="0.3"/>
  <pageSetup orientation="landscape" r:id="rId1"/>
  <headerFooter>
    <oddFooter>&amp;R&amp;"Times New Roman,Bold"&amp;12Attachment to Response to AG-1 Question No. 13 #8
Page &amp;P of &amp;N
Sinclair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7"/>
  <sheetViews>
    <sheetView view="pageBreakPreview" zoomScale="60" zoomScaleNormal="100" workbookViewId="0">
      <pane xSplit="2" ySplit="1" topLeftCell="D2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2" width="9.140625" style="1"/>
    <col min="3" max="3" width="9.5703125" style="1" hidden="1" customWidth="1"/>
    <col min="4" max="4" width="20.85546875" style="1" bestFit="1" customWidth="1"/>
    <col min="5" max="5" width="9.140625" style="1"/>
    <col min="6" max="6" width="26.5703125" style="1" bestFit="1" customWidth="1"/>
    <col min="7" max="7" width="12.28515625" style="1" bestFit="1" customWidth="1"/>
    <col min="8" max="8" width="13.42578125" style="1" bestFit="1" customWidth="1"/>
    <col min="9" max="9" width="10.28515625" style="1" bestFit="1" customWidth="1"/>
    <col min="10" max="10" width="11.5703125" style="1" bestFit="1" customWidth="1"/>
    <col min="11" max="11" width="9.5703125" style="1" bestFit="1" customWidth="1"/>
    <col min="12" max="12" width="9.140625" style="1"/>
    <col min="13" max="14" width="0" style="1" hidden="1" customWidth="1"/>
    <col min="15" max="16384" width="9.140625" style="1"/>
  </cols>
  <sheetData>
    <row r="1" spans="1:14" x14ac:dyDescent="0.2">
      <c r="A1" s="1" t="s">
        <v>2</v>
      </c>
      <c r="B1" s="1" t="s">
        <v>50</v>
      </c>
      <c r="C1" s="3" t="s">
        <v>152</v>
      </c>
      <c r="D1" s="3" t="s">
        <v>151</v>
      </c>
      <c r="E1" s="3" t="s">
        <v>158</v>
      </c>
      <c r="F1" s="1" t="s">
        <v>159</v>
      </c>
      <c r="G1" s="1" t="s">
        <v>160</v>
      </c>
      <c r="H1" s="1" t="s">
        <v>161</v>
      </c>
      <c r="I1" s="1" t="s">
        <v>51</v>
      </c>
      <c r="J1" s="1" t="s">
        <v>97</v>
      </c>
      <c r="K1" s="1" t="s">
        <v>54</v>
      </c>
      <c r="L1" s="1" t="s">
        <v>53</v>
      </c>
      <c r="M1" s="208" t="s">
        <v>157</v>
      </c>
      <c r="N1" s="208" t="s">
        <v>156</v>
      </c>
    </row>
    <row r="2" spans="1:14" x14ac:dyDescent="0.2">
      <c r="A2" s="1">
        <v>1995</v>
      </c>
      <c r="B2" s="1">
        <v>1</v>
      </c>
      <c r="C2" s="2">
        <f>VLOOKUP($A2&amp;$B2,'LE Data'!$P$3:$Z$530,MATCH(C$1,'LE Data'!$P$2:$Z$2,0),0)</f>
        <v>2876.50778250037</v>
      </c>
      <c r="D2" s="158">
        <f t="shared" ref="D2:D65" si="0">C2</f>
        <v>2876.50778250037</v>
      </c>
      <c r="E2" s="2">
        <f>G2</f>
        <v>8.5627361543281815</v>
      </c>
      <c r="F2" s="2">
        <f>E2</f>
        <v>8.5627361543281815</v>
      </c>
      <c r="G2" s="2">
        <f>VLOOKUP($A2,'LE Data'!$A$3:$B$46,2,0)/10</f>
        <v>8.5627361543281815</v>
      </c>
      <c r="H2" s="2">
        <v>8.5627361543281815</v>
      </c>
      <c r="I2" s="1">
        <v>31.65</v>
      </c>
      <c r="J2" s="209">
        <f>'LE KY GSP'!D$15</f>
        <v>104221.13319360001</v>
      </c>
      <c r="K2" s="2">
        <f>VLOOKUP($A2&amp;$B2,'LE Data'!$P$3:$Z$578,MATCH(K$1,'LE Data'!$P$2:$Z$2,0),0)</f>
        <v>0</v>
      </c>
      <c r="L2" s="2">
        <f>VLOOKUP($A2&amp;$B2,'LE Data'!$P$3:$Z$578,MATCH(L$1,'LE Data'!$P$2:$Z$2,0),0)</f>
        <v>850.47619047619014</v>
      </c>
      <c r="M2" s="2"/>
      <c r="N2" s="2"/>
    </row>
    <row r="3" spans="1:14" x14ac:dyDescent="0.2">
      <c r="A3" s="1">
        <v>1995</v>
      </c>
      <c r="B3" s="1">
        <v>2</v>
      </c>
      <c r="C3" s="2">
        <f>VLOOKUP($A3&amp;$B3,'LE Data'!$P$3:$Z$530,MATCH(C$1,'LE Data'!$P$2:$Z$2,0),0)</f>
        <v>2902.3731334560703</v>
      </c>
      <c r="D3" s="158">
        <f t="shared" si="0"/>
        <v>2902.3731334560703</v>
      </c>
      <c r="E3" s="2">
        <f t="shared" ref="E3:E66" si="1">G3</f>
        <v>8.5627361543281815</v>
      </c>
      <c r="F3" s="2">
        <f t="shared" ref="F3:F66" si="2">E3</f>
        <v>8.5627361543281815</v>
      </c>
      <c r="G3" s="2">
        <f>VLOOKUP($A3,'LE Data'!$A$3:$B$46,2,0)/10</f>
        <v>8.5627361543281815</v>
      </c>
      <c r="H3" s="2">
        <v>8.5627361543281815</v>
      </c>
      <c r="I3" s="1">
        <v>28.92</v>
      </c>
      <c r="J3" s="209">
        <f>'LE KY GSP'!D$15</f>
        <v>104221.13319360001</v>
      </c>
      <c r="K3" s="2">
        <f>VLOOKUP($A3&amp;$B3,'LE Data'!$P$3:$Z$578,MATCH(K$1,'LE Data'!$P$2:$Z$2,0),0)</f>
        <v>0</v>
      </c>
      <c r="L3" s="2">
        <f>VLOOKUP($A3&amp;$B3,'LE Data'!$P$3:$Z$578,MATCH(L$1,'LE Data'!$P$2:$Z$2,0),0)</f>
        <v>926.1904761904766</v>
      </c>
      <c r="M3" s="2"/>
      <c r="N3" s="2"/>
    </row>
    <row r="4" spans="1:14" x14ac:dyDescent="0.2">
      <c r="A4" s="1">
        <v>1995</v>
      </c>
      <c r="B4" s="1">
        <v>3</v>
      </c>
      <c r="C4" s="2">
        <f>VLOOKUP($A4&amp;$B4,'LE Data'!$P$3:$Z$530,MATCH(C$1,'LE Data'!$P$2:$Z$2,0),0)</f>
        <v>2674.2774221832501</v>
      </c>
      <c r="D4" s="158">
        <f t="shared" si="0"/>
        <v>2674.2774221832501</v>
      </c>
      <c r="E4" s="2">
        <f t="shared" si="1"/>
        <v>8.5627361543281815</v>
      </c>
      <c r="F4" s="2">
        <f t="shared" si="2"/>
        <v>8.5627361543281815</v>
      </c>
      <c r="G4" s="2">
        <f>VLOOKUP($A4,'LE Data'!$A$3:$B$46,2,0)/10</f>
        <v>8.5627361543281815</v>
      </c>
      <c r="H4" s="2">
        <v>8.5627361543281815</v>
      </c>
      <c r="I4" s="1">
        <v>30.09</v>
      </c>
      <c r="J4" s="209">
        <f>'LE KY GSP'!D$15</f>
        <v>104221.13319360001</v>
      </c>
      <c r="K4" s="2">
        <f>VLOOKUP($A4&amp;$B4,'LE Data'!$P$3:$Z$578,MATCH(K$1,'LE Data'!$P$2:$Z$2,0),0)</f>
        <v>0</v>
      </c>
      <c r="L4" s="2">
        <f>VLOOKUP($A4&amp;$B4,'LE Data'!$P$3:$Z$578,MATCH(L$1,'LE Data'!$P$2:$Z$2,0),0)</f>
        <v>598.57142857142867</v>
      </c>
      <c r="M4" s="2"/>
      <c r="N4" s="2"/>
    </row>
    <row r="5" spans="1:14" x14ac:dyDescent="0.2">
      <c r="A5" s="1">
        <v>1995</v>
      </c>
      <c r="B5" s="1">
        <v>4</v>
      </c>
      <c r="C5" s="2">
        <f>VLOOKUP($A5&amp;$B5,'LE Data'!$P$3:$Z$530,MATCH(C$1,'LE Data'!$P$2:$Z$2,0),0)</f>
        <v>2456.5582183773708</v>
      </c>
      <c r="D5" s="158">
        <f t="shared" si="0"/>
        <v>2456.5582183773708</v>
      </c>
      <c r="E5" s="2">
        <f t="shared" si="1"/>
        <v>8.5627361543281815</v>
      </c>
      <c r="F5" s="2">
        <f t="shared" si="2"/>
        <v>8.5627361543281815</v>
      </c>
      <c r="G5" s="2">
        <f>VLOOKUP($A5,'LE Data'!$A$3:$B$46,2,0)/10</f>
        <v>8.5627361543281815</v>
      </c>
      <c r="H5" s="2">
        <v>8.5627361543281815</v>
      </c>
      <c r="I5" s="1">
        <v>30.49</v>
      </c>
      <c r="J5" s="209">
        <f>'LE KY GSP'!D$15</f>
        <v>104221.13319360001</v>
      </c>
      <c r="K5" s="2">
        <f>VLOOKUP($A5&amp;$B5,'LE Data'!$P$3:$Z$578,MATCH(K$1,'LE Data'!$P$2:$Z$2,0),0)</f>
        <v>16.904761904761909</v>
      </c>
      <c r="L5" s="2">
        <f>VLOOKUP($A5&amp;$B5,'LE Data'!$P$3:$Z$578,MATCH(L$1,'LE Data'!$P$2:$Z$2,0),0)</f>
        <v>315.76190476190493</v>
      </c>
      <c r="M5" s="2"/>
      <c r="N5" s="2"/>
    </row>
    <row r="6" spans="1:14" x14ac:dyDescent="0.2">
      <c r="A6" s="1">
        <v>1995</v>
      </c>
      <c r="B6" s="1">
        <v>5</v>
      </c>
      <c r="C6" s="2">
        <f>VLOOKUP($A6&amp;$B6,'LE Data'!$P$3:$Z$530,MATCH(C$1,'LE Data'!$P$2:$Z$2,0),0)</f>
        <v>2529.6447006496205</v>
      </c>
      <c r="D6" s="158">
        <f t="shared" si="0"/>
        <v>2529.6447006496205</v>
      </c>
      <c r="E6" s="2">
        <f t="shared" si="1"/>
        <v>8.5627361543281815</v>
      </c>
      <c r="F6" s="2">
        <f t="shared" si="2"/>
        <v>8.5627361543281815</v>
      </c>
      <c r="G6" s="2">
        <f>VLOOKUP($A6,'LE Data'!$A$3:$B$46,2,0)/10</f>
        <v>8.5627361543281815</v>
      </c>
      <c r="H6" s="2">
        <v>8.5627361543281815</v>
      </c>
      <c r="I6" s="1">
        <v>29.81</v>
      </c>
      <c r="J6" s="209">
        <f>'LE KY GSP'!D$15</f>
        <v>104221.13319360001</v>
      </c>
      <c r="K6" s="2">
        <f>VLOOKUP($A6&amp;$B6,'LE Data'!$P$3:$Z$578,MATCH(K$1,'LE Data'!$P$2:$Z$2,0),0)</f>
        <v>54.809523809523832</v>
      </c>
      <c r="L6" s="2">
        <f>VLOOKUP($A6&amp;$B6,'LE Data'!$P$3:$Z$578,MATCH(L$1,'LE Data'!$P$2:$Z$2,0),0)</f>
        <v>153.71428571428572</v>
      </c>
      <c r="M6" s="2"/>
      <c r="N6" s="2"/>
    </row>
    <row r="7" spans="1:14" x14ac:dyDescent="0.2">
      <c r="A7" s="1">
        <v>1995</v>
      </c>
      <c r="B7" s="1">
        <v>6</v>
      </c>
      <c r="C7" s="2">
        <f>VLOOKUP($A7&amp;$B7,'LE Data'!$P$3:$Z$530,MATCH(C$1,'LE Data'!$P$2:$Z$2,0),0)</f>
        <v>3101.4932104184913</v>
      </c>
      <c r="D7" s="158">
        <f t="shared" si="0"/>
        <v>3101.4932104184913</v>
      </c>
      <c r="E7" s="2">
        <f t="shared" si="1"/>
        <v>8.5627361543281815</v>
      </c>
      <c r="F7" s="2">
        <f t="shared" si="2"/>
        <v>8.5627361543281815</v>
      </c>
      <c r="G7" s="2">
        <f>VLOOKUP($A7,'LE Data'!$A$3:$B$46,2,0)/10</f>
        <v>8.5627361543281815</v>
      </c>
      <c r="H7" s="2">
        <v>8.5627361543281815</v>
      </c>
      <c r="I7" s="1">
        <v>30.68</v>
      </c>
      <c r="J7" s="209">
        <f>'LE KY GSP'!D$15</f>
        <v>104221.13319360001</v>
      </c>
      <c r="K7" s="2">
        <f>VLOOKUP($A7&amp;$B7,'LE Data'!$P$3:$Z$578,MATCH(K$1,'LE Data'!$P$2:$Z$2,0),0)</f>
        <v>214.76190476190442</v>
      </c>
      <c r="L7" s="2">
        <f>VLOOKUP($A7&amp;$B7,'LE Data'!$P$3:$Z$578,MATCH(L$1,'LE Data'!$P$2:$Z$2,0),0)</f>
        <v>9.4285714285714306</v>
      </c>
      <c r="M7" s="2"/>
      <c r="N7" s="2"/>
    </row>
    <row r="8" spans="1:14" x14ac:dyDescent="0.2">
      <c r="A8" s="1">
        <v>1995</v>
      </c>
      <c r="B8" s="1">
        <v>7</v>
      </c>
      <c r="C8" s="2">
        <f>VLOOKUP($A8&amp;$B8,'LE Data'!$P$3:$Z$530,MATCH(C$1,'LE Data'!$P$2:$Z$2,0),0)</f>
        <v>3529.8730757974859</v>
      </c>
      <c r="D8" s="158">
        <f t="shared" si="0"/>
        <v>3529.8730757974859</v>
      </c>
      <c r="E8" s="2">
        <f t="shared" si="1"/>
        <v>8.5627361543281815</v>
      </c>
      <c r="F8" s="2">
        <f t="shared" si="2"/>
        <v>8.5627361543281815</v>
      </c>
      <c r="G8" s="2">
        <f>VLOOKUP($A8,'LE Data'!$A$3:$B$46,2,0)/10</f>
        <v>8.5627361543281815</v>
      </c>
      <c r="H8" s="2">
        <v>8.5627361543281815</v>
      </c>
      <c r="I8" s="1">
        <v>30.66</v>
      </c>
      <c r="J8" s="209">
        <f>'LE KY GSP'!D$15</f>
        <v>104221.13319360001</v>
      </c>
      <c r="K8" s="2">
        <f>VLOOKUP($A8&amp;$B8,'LE Data'!$P$3:$Z$578,MATCH(K$1,'LE Data'!$P$2:$Z$2,0),0)</f>
        <v>388.95238095238091</v>
      </c>
      <c r="L8" s="2">
        <f>VLOOKUP($A8&amp;$B8,'LE Data'!$P$3:$Z$578,MATCH(L$1,'LE Data'!$P$2:$Z$2,0),0)</f>
        <v>0</v>
      </c>
      <c r="M8" s="2"/>
      <c r="N8" s="2"/>
    </row>
    <row r="9" spans="1:14" x14ac:dyDescent="0.2">
      <c r="A9" s="1">
        <v>1995</v>
      </c>
      <c r="B9" s="1">
        <v>8</v>
      </c>
      <c r="C9" s="2">
        <f>VLOOKUP($A9&amp;$B9,'LE Data'!$P$3:$Z$530,MATCH(C$1,'LE Data'!$P$2:$Z$2,0),0)</f>
        <v>3820.4329173850801</v>
      </c>
      <c r="D9" s="158">
        <f t="shared" si="0"/>
        <v>3820.4329173850801</v>
      </c>
      <c r="E9" s="2">
        <f t="shared" si="1"/>
        <v>8.5627361543281815</v>
      </c>
      <c r="F9" s="2">
        <f t="shared" si="2"/>
        <v>8.5627361543281815</v>
      </c>
      <c r="G9" s="2">
        <f>VLOOKUP($A9,'LE Data'!$A$3:$B$46,2,0)/10</f>
        <v>8.5627361543281815</v>
      </c>
      <c r="H9" s="2">
        <v>8.5627361543281815</v>
      </c>
      <c r="I9" s="1">
        <v>30.07</v>
      </c>
      <c r="J9" s="209">
        <f>'LE KY GSP'!D$15</f>
        <v>104221.13319360001</v>
      </c>
      <c r="K9" s="2">
        <f>VLOOKUP($A9&amp;$B9,'LE Data'!$P$3:$Z$578,MATCH(K$1,'LE Data'!$P$2:$Z$2,0),0)</f>
        <v>505.38095238095173</v>
      </c>
      <c r="L9" s="2">
        <f>VLOOKUP($A9&amp;$B9,'LE Data'!$P$3:$Z$578,MATCH(L$1,'LE Data'!$P$2:$Z$2,0),0)</f>
        <v>0</v>
      </c>
      <c r="M9" s="2"/>
      <c r="N9" s="2"/>
    </row>
    <row r="10" spans="1:14" x14ac:dyDescent="0.2">
      <c r="A10" s="1">
        <v>1995</v>
      </c>
      <c r="B10" s="1">
        <v>9</v>
      </c>
      <c r="C10" s="2">
        <f>VLOOKUP($A10&amp;$B10,'LE Data'!$P$3:$Z$530,MATCH(C$1,'LE Data'!$P$2:$Z$2,0),0)</f>
        <v>3612.7808231147906</v>
      </c>
      <c r="D10" s="158">
        <f t="shared" si="0"/>
        <v>3612.7808231147906</v>
      </c>
      <c r="E10" s="2">
        <f t="shared" si="1"/>
        <v>8.5627361543281815</v>
      </c>
      <c r="F10" s="2">
        <f t="shared" si="2"/>
        <v>8.5627361543281815</v>
      </c>
      <c r="G10" s="2">
        <f>VLOOKUP($A10,'LE Data'!$A$3:$B$46,2,0)/10</f>
        <v>8.5627361543281815</v>
      </c>
      <c r="H10" s="2">
        <v>8.5627361543281815</v>
      </c>
      <c r="I10" s="1">
        <v>30.72</v>
      </c>
      <c r="J10" s="209">
        <f>'LE KY GSP'!D$15</f>
        <v>104221.13319360001</v>
      </c>
      <c r="K10" s="2">
        <f>VLOOKUP($A10&amp;$B10,'LE Data'!$P$3:$Z$578,MATCH(K$1,'LE Data'!$P$2:$Z$2,0),0)</f>
        <v>379.42857142857179</v>
      </c>
      <c r="L10" s="2">
        <f>VLOOKUP($A10&amp;$B10,'LE Data'!$P$3:$Z$578,MATCH(L$1,'LE Data'!$P$2:$Z$2,0),0)</f>
        <v>12.61904761904762</v>
      </c>
      <c r="M10" s="2"/>
      <c r="N10" s="2"/>
    </row>
    <row r="11" spans="1:14" x14ac:dyDescent="0.2">
      <c r="A11" s="1">
        <v>1995</v>
      </c>
      <c r="B11" s="1">
        <v>10</v>
      </c>
      <c r="C11" s="2">
        <f>VLOOKUP($A11&amp;$B11,'LE Data'!$P$3:$Z$530,MATCH(C$1,'LE Data'!$P$2:$Z$2,0),0)</f>
        <v>2657.8557432334201</v>
      </c>
      <c r="D11" s="158">
        <f t="shared" si="0"/>
        <v>2657.8557432334201</v>
      </c>
      <c r="E11" s="2">
        <f t="shared" si="1"/>
        <v>8.5627361543281815</v>
      </c>
      <c r="F11" s="2">
        <f t="shared" si="2"/>
        <v>8.5627361543281815</v>
      </c>
      <c r="G11" s="2">
        <f>VLOOKUP($A11,'LE Data'!$A$3:$B$46,2,0)/10</f>
        <v>8.5627361543281815</v>
      </c>
      <c r="H11" s="2">
        <v>8.5627361543281815</v>
      </c>
      <c r="I11" s="1">
        <v>30.56</v>
      </c>
      <c r="J11" s="209">
        <f>'LE KY GSP'!D$15</f>
        <v>104221.13319360001</v>
      </c>
      <c r="K11" s="2">
        <f>VLOOKUP($A11&amp;$B11,'LE Data'!$P$3:$Z$578,MATCH(K$1,'LE Data'!$P$2:$Z$2,0),0)</f>
        <v>65.619047619047606</v>
      </c>
      <c r="L11" s="2">
        <f>VLOOKUP($A11&amp;$B11,'LE Data'!$P$3:$Z$578,MATCH(L$1,'LE Data'!$P$2:$Z$2,0),0)</f>
        <v>94.666666666666686</v>
      </c>
      <c r="M11" s="2"/>
      <c r="N11" s="2"/>
    </row>
    <row r="12" spans="1:14" x14ac:dyDescent="0.2">
      <c r="A12" s="1">
        <v>1995</v>
      </c>
      <c r="B12" s="1">
        <v>11</v>
      </c>
      <c r="C12" s="2">
        <f>VLOOKUP($A12&amp;$B12,'LE Data'!$P$3:$Z$530,MATCH(C$1,'LE Data'!$P$2:$Z$2,0),0)</f>
        <v>2560.7502610208858</v>
      </c>
      <c r="D12" s="158">
        <f t="shared" si="0"/>
        <v>2560.7502610208858</v>
      </c>
      <c r="E12" s="2">
        <f t="shared" si="1"/>
        <v>8.5627361543281815</v>
      </c>
      <c r="F12" s="2">
        <f t="shared" si="2"/>
        <v>8.5627361543281815</v>
      </c>
      <c r="G12" s="2">
        <f>VLOOKUP($A12,'LE Data'!$A$3:$B$46,2,0)/10</f>
        <v>8.5627361543281815</v>
      </c>
      <c r="H12" s="2">
        <v>8.5627361543281815</v>
      </c>
      <c r="I12" s="1">
        <v>30.35</v>
      </c>
      <c r="J12" s="209">
        <f>'LE KY GSP'!D$15</f>
        <v>104221.13319360001</v>
      </c>
      <c r="K12" s="2">
        <f>VLOOKUP($A12&amp;$B12,'LE Data'!$P$3:$Z$578,MATCH(K$1,'LE Data'!$P$2:$Z$2,0),0)</f>
        <v>3.1428571428571401</v>
      </c>
      <c r="L12" s="2">
        <f>VLOOKUP($A12&amp;$B12,'LE Data'!$P$3:$Z$578,MATCH(L$1,'LE Data'!$P$2:$Z$2,0),0)</f>
        <v>451.09523809523768</v>
      </c>
      <c r="M12" s="2"/>
      <c r="N12" s="2"/>
    </row>
    <row r="13" spans="1:14" x14ac:dyDescent="0.2">
      <c r="A13" s="1">
        <v>1995</v>
      </c>
      <c r="B13" s="1">
        <v>12</v>
      </c>
      <c r="C13" s="2">
        <f>VLOOKUP($A13&amp;$B13,'LE Data'!$P$3:$Z$530,MATCH(C$1,'LE Data'!$P$2:$Z$2,0),0)</f>
        <v>2660.8091989245804</v>
      </c>
      <c r="D13" s="158">
        <f t="shared" si="0"/>
        <v>2660.8091989245804</v>
      </c>
      <c r="E13" s="2">
        <f t="shared" si="1"/>
        <v>8.5627361543281815</v>
      </c>
      <c r="F13" s="2">
        <f t="shared" si="2"/>
        <v>8.5627361543281815</v>
      </c>
      <c r="G13" s="2">
        <f>VLOOKUP($A13,'LE Data'!$A$3:$B$46,2,0)/10</f>
        <v>8.5627361543281815</v>
      </c>
      <c r="H13" s="2">
        <v>8.5627361543281815</v>
      </c>
      <c r="I13" s="1">
        <v>31</v>
      </c>
      <c r="J13" s="209">
        <f>'LE KY GSP'!D$15</f>
        <v>104221.13319360001</v>
      </c>
      <c r="K13" s="2">
        <f>VLOOKUP($A13&amp;$B13,'LE Data'!$P$3:$Z$578,MATCH(K$1,'LE Data'!$P$2:$Z$2,0),0)</f>
        <v>0</v>
      </c>
      <c r="L13" s="2">
        <f>VLOOKUP($A13&amp;$B13,'LE Data'!$P$3:$Z$578,MATCH(L$1,'LE Data'!$P$2:$Z$2,0),0)</f>
        <v>757.66666666666799</v>
      </c>
      <c r="M13" s="2"/>
      <c r="N13" s="2"/>
    </row>
    <row r="14" spans="1:14" x14ac:dyDescent="0.2">
      <c r="A14" s="1">
        <v>1996</v>
      </c>
      <c r="B14" s="1">
        <v>1</v>
      </c>
      <c r="C14" s="2">
        <f>VLOOKUP($A14&amp;$B14,'LE Data'!$P$3:$Z$530,MATCH(C$1,'LE Data'!$P$2:$Z$2,0),0)</f>
        <v>3029.77164015675</v>
      </c>
      <c r="D14" s="158">
        <f t="shared" si="0"/>
        <v>3029.77164015675</v>
      </c>
      <c r="E14" s="2">
        <f t="shared" si="1"/>
        <v>8.2684627472534906</v>
      </c>
      <c r="F14" s="2">
        <f t="shared" si="2"/>
        <v>8.2684627472534906</v>
      </c>
      <c r="G14" s="2">
        <f>VLOOKUP($A14,'LE Data'!$A$3:$B$46,2,0)/10</f>
        <v>8.2684627472534906</v>
      </c>
      <c r="H14" s="2">
        <v>8.2684627472534906</v>
      </c>
      <c r="I14" s="1">
        <v>31.65</v>
      </c>
      <c r="J14" s="210">
        <f>VLOOKUP($A14&amp;"_"&amp;$B14,'LE KY GSP'!$O$19:$S$582,4,0)</f>
        <v>104690.585771698</v>
      </c>
      <c r="K14" s="2">
        <f>VLOOKUP($A14&amp;$B14,'LE Data'!$P$3:$Z$578,MATCH(K$1,'LE Data'!$P$2:$Z$2,0),0)</f>
        <v>0</v>
      </c>
      <c r="L14" s="2">
        <f>VLOOKUP($A14&amp;$B14,'LE Data'!$P$3:$Z$578,MATCH(L$1,'LE Data'!$P$2:$Z$2,0),0)</f>
        <v>1051.6666666666661</v>
      </c>
      <c r="M14" s="2"/>
      <c r="N14" s="2"/>
    </row>
    <row r="15" spans="1:14" x14ac:dyDescent="0.2">
      <c r="A15" s="1">
        <v>1996</v>
      </c>
      <c r="B15" s="1">
        <v>2</v>
      </c>
      <c r="C15" s="2">
        <f>VLOOKUP($A15&amp;$B15,'LE Data'!$P$3:$Z$530,MATCH(C$1,'LE Data'!$P$2:$Z$2,0),0)</f>
        <v>2913.2983683652101</v>
      </c>
      <c r="D15" s="158">
        <f t="shared" si="0"/>
        <v>2913.2983683652101</v>
      </c>
      <c r="E15" s="2">
        <f t="shared" si="1"/>
        <v>8.2684627472534906</v>
      </c>
      <c r="F15" s="2">
        <f t="shared" si="2"/>
        <v>8.2684627472534906</v>
      </c>
      <c r="G15" s="2">
        <f>VLOOKUP($A15,'LE Data'!$A$3:$B$46,2,0)/10</f>
        <v>8.2684627472534906</v>
      </c>
      <c r="H15" s="2">
        <v>8.2684627472534906</v>
      </c>
      <c r="I15" s="1">
        <v>29.92</v>
      </c>
      <c r="J15" s="210">
        <f>VLOOKUP($A15&amp;"_"&amp;$B15,'LE KY GSP'!$O$19:$S$582,4,0)</f>
        <v>104690.585771698</v>
      </c>
      <c r="K15" s="2">
        <f>VLOOKUP($A15&amp;$B15,'LE Data'!$P$3:$Z$578,MATCH(K$1,'LE Data'!$P$2:$Z$2,0),0)</f>
        <v>0</v>
      </c>
      <c r="L15" s="2">
        <f>VLOOKUP($A15&amp;$B15,'LE Data'!$P$3:$Z$578,MATCH(L$1,'LE Data'!$P$2:$Z$2,0),0)</f>
        <v>959.95238095238005</v>
      </c>
      <c r="M15" s="2"/>
      <c r="N15" s="2"/>
    </row>
    <row r="16" spans="1:14" x14ac:dyDescent="0.2">
      <c r="A16" s="1">
        <v>1996</v>
      </c>
      <c r="B16" s="1">
        <v>3</v>
      </c>
      <c r="C16" s="2">
        <f>VLOOKUP($A16&amp;$B16,'LE Data'!$P$3:$Z$530,MATCH(C$1,'LE Data'!$P$2:$Z$2,0),0)</f>
        <v>2748.6916285714283</v>
      </c>
      <c r="D16" s="158">
        <f t="shared" si="0"/>
        <v>2748.6916285714283</v>
      </c>
      <c r="E16" s="2">
        <f t="shared" si="1"/>
        <v>8.2684627472534906</v>
      </c>
      <c r="F16" s="2">
        <f t="shared" si="2"/>
        <v>8.2684627472534906</v>
      </c>
      <c r="G16" s="2">
        <f>VLOOKUP($A16,'LE Data'!$A$3:$B$46,2,0)/10</f>
        <v>8.2684627472534906</v>
      </c>
      <c r="H16" s="2">
        <v>8.2684627472534906</v>
      </c>
      <c r="I16" s="1">
        <v>30.09</v>
      </c>
      <c r="J16" s="210">
        <f>VLOOKUP($A16&amp;"_"&amp;$B16,'LE KY GSP'!$O$19:$S$582,4,0)</f>
        <v>104690.585771698</v>
      </c>
      <c r="K16" s="2">
        <f>VLOOKUP($A16&amp;$B16,'LE Data'!$P$3:$Z$578,MATCH(K$1,'LE Data'!$P$2:$Z$2,0),0)</f>
        <v>0</v>
      </c>
      <c r="L16" s="2">
        <f>VLOOKUP($A16&amp;$B16,'LE Data'!$P$3:$Z$578,MATCH(L$1,'LE Data'!$P$2:$Z$2,0),0)</f>
        <v>718.23809523809575</v>
      </c>
      <c r="M16" s="2"/>
      <c r="N16" s="2"/>
    </row>
    <row r="17" spans="1:14" x14ac:dyDescent="0.2">
      <c r="A17" s="1">
        <v>1996</v>
      </c>
      <c r="B17" s="1">
        <v>4</v>
      </c>
      <c r="C17" s="2">
        <f>VLOOKUP($A17&amp;$B17,'LE Data'!$P$3:$Z$530,MATCH(C$1,'LE Data'!$P$2:$Z$2,0),0)</f>
        <v>2547.3430737774797</v>
      </c>
      <c r="D17" s="158">
        <f t="shared" si="0"/>
        <v>2547.3430737774797</v>
      </c>
      <c r="E17" s="2">
        <f t="shared" si="1"/>
        <v>8.2684627472534906</v>
      </c>
      <c r="F17" s="2">
        <f t="shared" si="2"/>
        <v>8.2684627472534906</v>
      </c>
      <c r="G17" s="2">
        <f>VLOOKUP($A17,'LE Data'!$A$3:$B$46,2,0)/10</f>
        <v>8.2684627472534906</v>
      </c>
      <c r="H17" s="2">
        <v>8.2684627472534906</v>
      </c>
      <c r="I17" s="1">
        <v>30.49</v>
      </c>
      <c r="J17" s="210">
        <f>VLOOKUP($A17&amp;"_"&amp;$B17,'LE KY GSP'!$O$19:$S$582,4,0)</f>
        <v>106156.64467723601</v>
      </c>
      <c r="K17" s="2">
        <f>VLOOKUP($A17&amp;$B17,'LE Data'!$P$3:$Z$578,MATCH(K$1,'LE Data'!$P$2:$Z$2,0),0)</f>
        <v>7.6190476190476204</v>
      </c>
      <c r="L17" s="2">
        <f>VLOOKUP($A17&amp;$B17,'LE Data'!$P$3:$Z$578,MATCH(L$1,'LE Data'!$P$2:$Z$2,0),0)</f>
        <v>542.47619047619105</v>
      </c>
      <c r="M17" s="2"/>
      <c r="N17" s="2"/>
    </row>
    <row r="18" spans="1:14" x14ac:dyDescent="0.2">
      <c r="A18" s="1">
        <v>1996</v>
      </c>
      <c r="B18" s="1">
        <v>5</v>
      </c>
      <c r="C18" s="2">
        <f>VLOOKUP($A18&amp;$B18,'LE Data'!$P$3:$Z$530,MATCH(C$1,'LE Data'!$P$2:$Z$2,0),0)</f>
        <v>2542.4381160077</v>
      </c>
      <c r="D18" s="158">
        <f t="shared" si="0"/>
        <v>2542.4381160077</v>
      </c>
      <c r="E18" s="2">
        <f t="shared" si="1"/>
        <v>8.2684627472534906</v>
      </c>
      <c r="F18" s="2">
        <f t="shared" si="2"/>
        <v>8.2684627472534906</v>
      </c>
      <c r="G18" s="2">
        <f>VLOOKUP($A18,'LE Data'!$A$3:$B$46,2,0)/10</f>
        <v>8.2684627472534906</v>
      </c>
      <c r="H18" s="2">
        <v>8.2684627472534906</v>
      </c>
      <c r="I18" s="1">
        <v>29.81</v>
      </c>
      <c r="J18" s="210">
        <f>VLOOKUP($A18&amp;"_"&amp;$B18,'LE KY GSP'!$O$19:$S$582,4,0)</f>
        <v>106156.64467723601</v>
      </c>
      <c r="K18" s="2">
        <f>VLOOKUP($A18&amp;$B18,'LE Data'!$P$3:$Z$578,MATCH(K$1,'LE Data'!$P$2:$Z$2,0),0)</f>
        <v>88.571428571428584</v>
      </c>
      <c r="L18" s="2">
        <f>VLOOKUP($A18&amp;$B18,'LE Data'!$P$3:$Z$578,MATCH(L$1,'LE Data'!$P$2:$Z$2,0),0)</f>
        <v>177.14285714285711</v>
      </c>
      <c r="M18" s="2"/>
      <c r="N18" s="2"/>
    </row>
    <row r="19" spans="1:14" x14ac:dyDescent="0.2">
      <c r="A19" s="1">
        <v>1996</v>
      </c>
      <c r="B19" s="1">
        <v>6</v>
      </c>
      <c r="C19" s="2">
        <f>VLOOKUP($A19&amp;$B19,'LE Data'!$P$3:$Z$530,MATCH(C$1,'LE Data'!$P$2:$Z$2,0),0)</f>
        <v>3032.5032755407501</v>
      </c>
      <c r="D19" s="158">
        <f t="shared" si="0"/>
        <v>3032.5032755407501</v>
      </c>
      <c r="E19" s="2">
        <f t="shared" si="1"/>
        <v>8.2684627472534906</v>
      </c>
      <c r="F19" s="2">
        <f t="shared" si="2"/>
        <v>8.2684627472534906</v>
      </c>
      <c r="G19" s="2">
        <f>VLOOKUP($A19,'LE Data'!$A$3:$B$46,2,0)/10</f>
        <v>8.2684627472534906</v>
      </c>
      <c r="H19" s="2">
        <v>8.2684627472534906</v>
      </c>
      <c r="I19" s="1">
        <v>30.68</v>
      </c>
      <c r="J19" s="210">
        <f>VLOOKUP($A19&amp;"_"&amp;$B19,'LE KY GSP'!$O$19:$S$582,4,0)</f>
        <v>106156.64467723601</v>
      </c>
      <c r="K19" s="2">
        <f>VLOOKUP($A19&amp;$B19,'LE Data'!$P$3:$Z$578,MATCH(K$1,'LE Data'!$P$2:$Z$2,0),0)</f>
        <v>212.09523809523807</v>
      </c>
      <c r="L19" s="2">
        <f>VLOOKUP($A19&amp;$B19,'LE Data'!$P$3:$Z$578,MATCH(L$1,'LE Data'!$P$2:$Z$2,0),0)</f>
        <v>25.28571428571427</v>
      </c>
      <c r="M19" s="2"/>
      <c r="N19" s="2"/>
    </row>
    <row r="20" spans="1:14" x14ac:dyDescent="0.2">
      <c r="A20" s="1">
        <v>1996</v>
      </c>
      <c r="B20" s="1">
        <v>7</v>
      </c>
      <c r="C20" s="2">
        <f>VLOOKUP($A20&amp;$B20,'LE Data'!$P$3:$Z$530,MATCH(C$1,'LE Data'!$P$2:$Z$2,0),0)</f>
        <v>3504.0115946097694</v>
      </c>
      <c r="D20" s="158">
        <f t="shared" si="0"/>
        <v>3504.0115946097694</v>
      </c>
      <c r="E20" s="2">
        <f t="shared" si="1"/>
        <v>8.2684627472534906</v>
      </c>
      <c r="F20" s="2">
        <f t="shared" si="2"/>
        <v>8.2684627472534906</v>
      </c>
      <c r="G20" s="2">
        <f>VLOOKUP($A20,'LE Data'!$A$3:$B$46,2,0)/10</f>
        <v>8.2684627472534906</v>
      </c>
      <c r="H20" s="2">
        <v>8.2684627472534906</v>
      </c>
      <c r="I20" s="1">
        <v>30.66</v>
      </c>
      <c r="J20" s="210">
        <f>VLOOKUP($A20&amp;"_"&amp;$B20,'LE KY GSP'!$O$19:$S$582,4,0)</f>
        <v>106799.027987134</v>
      </c>
      <c r="K20" s="2">
        <f>VLOOKUP($A20&amp;$B20,'LE Data'!$P$3:$Z$578,MATCH(K$1,'LE Data'!$P$2:$Z$2,0),0)</f>
        <v>364.99999999999937</v>
      </c>
      <c r="L20" s="2">
        <f>VLOOKUP($A20&amp;$B20,'LE Data'!$P$3:$Z$578,MATCH(L$1,'LE Data'!$P$2:$Z$2,0),0)</f>
        <v>0.19047619047618999</v>
      </c>
      <c r="M20" s="2"/>
      <c r="N20" s="2"/>
    </row>
    <row r="21" spans="1:14" x14ac:dyDescent="0.2">
      <c r="A21" s="1">
        <v>1996</v>
      </c>
      <c r="B21" s="1">
        <v>8</v>
      </c>
      <c r="C21" s="2">
        <f>VLOOKUP($A21&amp;$B21,'LE Data'!$P$3:$Z$530,MATCH(C$1,'LE Data'!$P$2:$Z$2,0),0)</f>
        <v>3385.5680869540893</v>
      </c>
      <c r="D21" s="158">
        <f t="shared" si="0"/>
        <v>3385.5680869540893</v>
      </c>
      <c r="E21" s="2">
        <f t="shared" si="1"/>
        <v>8.2684627472534906</v>
      </c>
      <c r="F21" s="2">
        <f t="shared" si="2"/>
        <v>8.2684627472534906</v>
      </c>
      <c r="G21" s="2">
        <f>VLOOKUP($A21,'LE Data'!$A$3:$B$46,2,0)/10</f>
        <v>8.2684627472534906</v>
      </c>
      <c r="H21" s="2">
        <v>8.2684627472534906</v>
      </c>
      <c r="I21" s="1">
        <v>30.07</v>
      </c>
      <c r="J21" s="210">
        <f>VLOOKUP($A21&amp;"_"&amp;$B21,'LE KY GSP'!$O$19:$S$582,4,0)</f>
        <v>106799.027987134</v>
      </c>
      <c r="K21" s="2">
        <f>VLOOKUP($A21&amp;$B21,'LE Data'!$P$3:$Z$578,MATCH(K$1,'LE Data'!$P$2:$Z$2,0),0)</f>
        <v>336.57142857142918</v>
      </c>
      <c r="L21" s="2">
        <f>VLOOKUP($A21&amp;$B21,'LE Data'!$P$3:$Z$578,MATCH(L$1,'LE Data'!$P$2:$Z$2,0),0)</f>
        <v>0</v>
      </c>
      <c r="M21" s="2"/>
      <c r="N21" s="2"/>
    </row>
    <row r="22" spans="1:14" x14ac:dyDescent="0.2">
      <c r="A22" s="1">
        <v>1996</v>
      </c>
      <c r="B22" s="1">
        <v>9</v>
      </c>
      <c r="C22" s="2">
        <f>VLOOKUP($A22&amp;$B22,'LE Data'!$P$3:$Z$530,MATCH(C$1,'LE Data'!$P$2:$Z$2,0),0)</f>
        <v>3381.8009193480998</v>
      </c>
      <c r="D22" s="158">
        <f t="shared" si="0"/>
        <v>3381.8009193480998</v>
      </c>
      <c r="E22" s="2">
        <f t="shared" si="1"/>
        <v>8.2684627472534906</v>
      </c>
      <c r="F22" s="2">
        <f t="shared" si="2"/>
        <v>8.2684627472534906</v>
      </c>
      <c r="G22" s="2">
        <f>VLOOKUP($A22,'LE Data'!$A$3:$B$46,2,0)/10</f>
        <v>8.2684627472534906</v>
      </c>
      <c r="H22" s="2">
        <v>8.2684627472534906</v>
      </c>
      <c r="I22" s="1">
        <v>30.72</v>
      </c>
      <c r="J22" s="210">
        <f>VLOOKUP($A22&amp;"_"&amp;$B22,'LE KY GSP'!$O$19:$S$582,4,0)</f>
        <v>106799.027987134</v>
      </c>
      <c r="K22" s="2">
        <f>VLOOKUP($A22&amp;$B22,'LE Data'!$P$3:$Z$578,MATCH(K$1,'LE Data'!$P$2:$Z$2,0),0)</f>
        <v>303.04761904761932</v>
      </c>
      <c r="L22" s="2">
        <f>VLOOKUP($A22&amp;$B22,'LE Data'!$P$3:$Z$578,MATCH(L$1,'LE Data'!$P$2:$Z$2,0),0)</f>
        <v>7.7619047619047601</v>
      </c>
      <c r="M22" s="2"/>
      <c r="N22" s="2"/>
    </row>
    <row r="23" spans="1:14" x14ac:dyDescent="0.2">
      <c r="A23" s="1">
        <v>1996</v>
      </c>
      <c r="B23" s="1">
        <v>10</v>
      </c>
      <c r="C23" s="2">
        <f>VLOOKUP($A23&amp;$B23,'LE Data'!$P$3:$Z$530,MATCH(C$1,'LE Data'!$P$2:$Z$2,0),0)</f>
        <v>2704.5714444815699</v>
      </c>
      <c r="D23" s="158">
        <f t="shared" si="0"/>
        <v>2704.5714444815699</v>
      </c>
      <c r="E23" s="2">
        <f t="shared" si="1"/>
        <v>8.2684627472534906</v>
      </c>
      <c r="F23" s="2">
        <f t="shared" si="2"/>
        <v>8.2684627472534906</v>
      </c>
      <c r="G23" s="2">
        <f>VLOOKUP($A23,'LE Data'!$A$3:$B$46,2,0)/10</f>
        <v>8.2684627472534906</v>
      </c>
      <c r="H23" s="2">
        <v>8.2684627472534906</v>
      </c>
      <c r="I23" s="1">
        <v>30.56</v>
      </c>
      <c r="J23" s="210">
        <f>VLOOKUP($A23&amp;"_"&amp;$B23,'LE KY GSP'!$O$19:$S$582,4,0)</f>
        <v>107801.911616367</v>
      </c>
      <c r="K23" s="2">
        <f>VLOOKUP($A23&amp;$B23,'LE Data'!$P$3:$Z$578,MATCH(K$1,'LE Data'!$P$2:$Z$2,0),0)</f>
        <v>53.047619047619079</v>
      </c>
      <c r="L23" s="2">
        <f>VLOOKUP($A23&amp;$B23,'LE Data'!$P$3:$Z$578,MATCH(L$1,'LE Data'!$P$2:$Z$2,0),0)</f>
        <v>100.14285714285714</v>
      </c>
      <c r="M23" s="2"/>
      <c r="N23" s="2"/>
    </row>
    <row r="24" spans="1:14" x14ac:dyDescent="0.2">
      <c r="A24" s="1">
        <v>1996</v>
      </c>
      <c r="B24" s="1">
        <v>11</v>
      </c>
      <c r="C24" s="2">
        <f>VLOOKUP($A24&amp;$B24,'LE Data'!$P$3:$Z$530,MATCH(C$1,'LE Data'!$P$2:$Z$2,0),0)</f>
        <v>2510.9927674785899</v>
      </c>
      <c r="D24" s="158">
        <f t="shared" si="0"/>
        <v>2510.9927674785899</v>
      </c>
      <c r="E24" s="2">
        <f t="shared" si="1"/>
        <v>8.2684627472534906</v>
      </c>
      <c r="F24" s="2">
        <f t="shared" si="2"/>
        <v>8.2684627472534906</v>
      </c>
      <c r="G24" s="2">
        <f>VLOOKUP($A24,'LE Data'!$A$3:$B$46,2,0)/10</f>
        <v>8.2684627472534906</v>
      </c>
      <c r="H24" s="2">
        <v>8.2684627472534906</v>
      </c>
      <c r="I24" s="1">
        <v>30.35</v>
      </c>
      <c r="J24" s="210">
        <f>VLOOKUP($A24&amp;"_"&amp;$B24,'LE KY GSP'!$O$19:$S$582,4,0)</f>
        <v>107801.911616367</v>
      </c>
      <c r="K24" s="2">
        <f>VLOOKUP($A24&amp;$B24,'LE Data'!$P$3:$Z$578,MATCH(K$1,'LE Data'!$P$2:$Z$2,0),0)</f>
        <v>9.0476190476190492</v>
      </c>
      <c r="L24" s="2">
        <f>VLOOKUP($A24&amp;$B24,'LE Data'!$P$3:$Z$578,MATCH(L$1,'LE Data'!$P$2:$Z$2,0),0)</f>
        <v>408.09523809523807</v>
      </c>
      <c r="M24" s="2"/>
      <c r="N24" s="2"/>
    </row>
    <row r="25" spans="1:14" x14ac:dyDescent="0.2">
      <c r="A25" s="1">
        <v>1996</v>
      </c>
      <c r="B25" s="1">
        <v>12</v>
      </c>
      <c r="C25" s="2">
        <f>VLOOKUP($A25&amp;$B25,'LE Data'!$P$3:$Z$530,MATCH(C$1,'LE Data'!$P$2:$Z$2,0),0)</f>
        <v>2758.5784806629827</v>
      </c>
      <c r="D25" s="158">
        <f t="shared" si="0"/>
        <v>2758.5784806629827</v>
      </c>
      <c r="E25" s="2">
        <f t="shared" si="1"/>
        <v>8.2684627472534906</v>
      </c>
      <c r="F25" s="2">
        <f t="shared" si="2"/>
        <v>8.2684627472534906</v>
      </c>
      <c r="G25" s="2">
        <f>VLOOKUP($A25,'LE Data'!$A$3:$B$46,2,0)/10</f>
        <v>8.2684627472534906</v>
      </c>
      <c r="H25" s="2">
        <v>8.2684627472534906</v>
      </c>
      <c r="I25" s="1">
        <v>31</v>
      </c>
      <c r="J25" s="210">
        <f>VLOOKUP($A25&amp;"_"&amp;$B25,'LE KY GSP'!$O$19:$S$582,4,0)</f>
        <v>107801.911616367</v>
      </c>
      <c r="K25" s="2">
        <f>VLOOKUP($A25&amp;$B25,'LE Data'!$P$3:$Z$578,MATCH(K$1,'LE Data'!$P$2:$Z$2,0),0)</f>
        <v>0</v>
      </c>
      <c r="L25" s="2">
        <f>VLOOKUP($A25&amp;$B25,'LE Data'!$P$3:$Z$578,MATCH(L$1,'LE Data'!$P$2:$Z$2,0),0)</f>
        <v>767.04761904761858</v>
      </c>
      <c r="M25" s="2"/>
      <c r="N25" s="2"/>
    </row>
    <row r="26" spans="1:14" x14ac:dyDescent="0.2">
      <c r="A26" s="1">
        <v>1997</v>
      </c>
      <c r="B26" s="1">
        <v>1</v>
      </c>
      <c r="C26" s="2">
        <f>VLOOKUP($A26&amp;$B26,'LE Data'!$P$3:$Z$530,MATCH(C$1,'LE Data'!$P$2:$Z$2,0),0)</f>
        <v>2846.8168123591199</v>
      </c>
      <c r="D26" s="158">
        <f t="shared" si="0"/>
        <v>2846.8168123591199</v>
      </c>
      <c r="E26" s="2">
        <f t="shared" si="1"/>
        <v>8.0887787235358815</v>
      </c>
      <c r="F26" s="2">
        <f t="shared" si="2"/>
        <v>8.0887787235358815</v>
      </c>
      <c r="G26" s="2">
        <f>VLOOKUP($A26,'LE Data'!$A$3:$B$46,2,0)/10</f>
        <v>8.0887787235358815</v>
      </c>
      <c r="H26" s="2">
        <v>8.0887787235358815</v>
      </c>
      <c r="I26" s="1">
        <v>31.65</v>
      </c>
      <c r="J26" s="210">
        <f>VLOOKUP($A26&amp;"_"&amp;$B26,'LE KY GSP'!$O$19:$S$582,4,0)</f>
        <v>109270.627568948</v>
      </c>
      <c r="K26" s="2">
        <f>VLOOKUP($A26&amp;$B26,'LE Data'!$P$3:$Z$578,MATCH(K$1,'LE Data'!$P$2:$Z$2,0),0)</f>
        <v>0</v>
      </c>
      <c r="L26" s="2">
        <f>VLOOKUP($A26&amp;$B26,'LE Data'!$P$3:$Z$578,MATCH(L$1,'LE Data'!$P$2:$Z$2,0),0)</f>
        <v>888.4285714285711</v>
      </c>
      <c r="M26" s="2"/>
      <c r="N26" s="2"/>
    </row>
    <row r="27" spans="1:14" x14ac:dyDescent="0.2">
      <c r="A27" s="1">
        <v>1997</v>
      </c>
      <c r="B27" s="1">
        <v>2</v>
      </c>
      <c r="C27" s="2">
        <f>VLOOKUP($A27&amp;$B27,'LE Data'!$P$3:$Z$530,MATCH(C$1,'LE Data'!$P$2:$Z$2,0),0)</f>
        <v>2788.3093775706061</v>
      </c>
      <c r="D27" s="158">
        <f t="shared" si="0"/>
        <v>2788.3093775706061</v>
      </c>
      <c r="E27" s="2">
        <f t="shared" si="1"/>
        <v>8.0887787235358815</v>
      </c>
      <c r="F27" s="2">
        <f t="shared" si="2"/>
        <v>8.0887787235358815</v>
      </c>
      <c r="G27" s="2">
        <f>VLOOKUP($A27,'LE Data'!$A$3:$B$46,2,0)/10</f>
        <v>8.0887787235358815</v>
      </c>
      <c r="H27" s="2">
        <v>8.0887787235358815</v>
      </c>
      <c r="I27" s="1">
        <v>28.92</v>
      </c>
      <c r="J27" s="210">
        <f>VLOOKUP($A27&amp;"_"&amp;$B27,'LE KY GSP'!$O$19:$S$582,4,0)</f>
        <v>109270.627568948</v>
      </c>
      <c r="K27" s="2">
        <f>VLOOKUP($A27&amp;$B27,'LE Data'!$P$3:$Z$578,MATCH(K$1,'LE Data'!$P$2:$Z$2,0),0)</f>
        <v>0</v>
      </c>
      <c r="L27" s="2">
        <f>VLOOKUP($A27&amp;$B27,'LE Data'!$P$3:$Z$578,MATCH(L$1,'LE Data'!$P$2:$Z$2,0),0)</f>
        <v>869.80952380952465</v>
      </c>
      <c r="M27" s="2"/>
      <c r="N27" s="2"/>
    </row>
    <row r="28" spans="1:14" x14ac:dyDescent="0.2">
      <c r="A28" s="1">
        <v>1997</v>
      </c>
      <c r="B28" s="1">
        <v>3</v>
      </c>
      <c r="C28" s="2">
        <f>VLOOKUP($A28&amp;$B28,'LE Data'!$P$3:$Z$530,MATCH(C$1,'LE Data'!$P$2:$Z$2,0),0)</f>
        <v>2542.5901333990701</v>
      </c>
      <c r="D28" s="158">
        <f t="shared" si="0"/>
        <v>2542.5901333990701</v>
      </c>
      <c r="E28" s="2">
        <f t="shared" si="1"/>
        <v>8.0887787235358815</v>
      </c>
      <c r="F28" s="2">
        <f t="shared" si="2"/>
        <v>8.0887787235358815</v>
      </c>
      <c r="G28" s="2">
        <f>VLOOKUP($A28,'LE Data'!$A$3:$B$46,2,0)/10</f>
        <v>8.0887787235358815</v>
      </c>
      <c r="H28" s="2">
        <v>8.0887787235358815</v>
      </c>
      <c r="I28" s="1">
        <v>30.09</v>
      </c>
      <c r="J28" s="210">
        <f>VLOOKUP($A28&amp;"_"&amp;$B28,'LE KY GSP'!$O$19:$S$582,4,0)</f>
        <v>109270.627568948</v>
      </c>
      <c r="K28" s="2">
        <f>VLOOKUP($A28&amp;$B28,'LE Data'!$P$3:$Z$578,MATCH(K$1,'LE Data'!$P$2:$Z$2,0),0)</f>
        <v>0</v>
      </c>
      <c r="L28" s="2">
        <f>VLOOKUP($A28&amp;$B28,'LE Data'!$P$3:$Z$578,MATCH(L$1,'LE Data'!$P$2:$Z$2,0),0)</f>
        <v>544.14285714285666</v>
      </c>
      <c r="M28" s="2"/>
      <c r="N28" s="2"/>
    </row>
    <row r="29" spans="1:14" x14ac:dyDescent="0.2">
      <c r="A29" s="1">
        <v>1997</v>
      </c>
      <c r="B29" s="1">
        <v>4</v>
      </c>
      <c r="C29" s="2">
        <f>VLOOKUP($A29&amp;$B29,'LE Data'!$P$3:$Z$530,MATCH(C$1,'LE Data'!$P$2:$Z$2,0),0)</f>
        <v>2403.3082272416195</v>
      </c>
      <c r="D29" s="158">
        <f t="shared" si="0"/>
        <v>2403.3082272416195</v>
      </c>
      <c r="E29" s="2">
        <f t="shared" si="1"/>
        <v>8.0887787235358815</v>
      </c>
      <c r="F29" s="2">
        <f t="shared" si="2"/>
        <v>8.0887787235358815</v>
      </c>
      <c r="G29" s="2">
        <f>VLOOKUP($A29,'LE Data'!$A$3:$B$46,2,0)/10</f>
        <v>8.0887787235358815</v>
      </c>
      <c r="H29" s="2">
        <v>8.0887787235358815</v>
      </c>
      <c r="I29" s="1">
        <v>30.49</v>
      </c>
      <c r="J29" s="210">
        <f>VLOOKUP($A29&amp;"_"&amp;$B29,'LE KY GSP'!$O$19:$S$582,4,0)</f>
        <v>111039.298748813</v>
      </c>
      <c r="K29" s="2">
        <f>VLOOKUP($A29&amp;$B29,'LE Data'!$P$3:$Z$578,MATCH(K$1,'LE Data'!$P$2:$Z$2,0),0)</f>
        <v>1</v>
      </c>
      <c r="L29" s="2">
        <f>VLOOKUP($A29&amp;$B29,'LE Data'!$P$3:$Z$578,MATCH(L$1,'LE Data'!$P$2:$Z$2,0),0)</f>
        <v>414.14285714285711</v>
      </c>
      <c r="M29" s="2"/>
      <c r="N29" s="2"/>
    </row>
    <row r="30" spans="1:14" x14ac:dyDescent="0.2">
      <c r="A30" s="1">
        <v>1997</v>
      </c>
      <c r="B30" s="1">
        <v>5</v>
      </c>
      <c r="C30" s="2">
        <f>VLOOKUP($A30&amp;$B30,'LE Data'!$P$3:$Z$530,MATCH(C$1,'LE Data'!$P$2:$Z$2,0),0)</f>
        <v>2324.99046183363</v>
      </c>
      <c r="D30" s="158">
        <f t="shared" si="0"/>
        <v>2324.99046183363</v>
      </c>
      <c r="E30" s="2">
        <f t="shared" si="1"/>
        <v>8.0887787235358815</v>
      </c>
      <c r="F30" s="2">
        <f t="shared" si="2"/>
        <v>8.0887787235358815</v>
      </c>
      <c r="G30" s="2">
        <f>VLOOKUP($A30,'LE Data'!$A$3:$B$46,2,0)/10</f>
        <v>8.0887787235358815</v>
      </c>
      <c r="H30" s="2">
        <v>8.0887787235358815</v>
      </c>
      <c r="I30" s="1">
        <v>29.81</v>
      </c>
      <c r="J30" s="210">
        <f>VLOOKUP($A30&amp;"_"&amp;$B30,'LE KY GSP'!$O$19:$S$582,4,0)</f>
        <v>111039.298748813</v>
      </c>
      <c r="K30" s="2">
        <f>VLOOKUP($A30&amp;$B30,'LE Data'!$P$3:$Z$578,MATCH(K$1,'LE Data'!$P$2:$Z$2,0),0)</f>
        <v>14.142857142857139</v>
      </c>
      <c r="L30" s="2">
        <f>VLOOKUP($A30&amp;$B30,'LE Data'!$P$3:$Z$578,MATCH(L$1,'LE Data'!$P$2:$Z$2,0),0)</f>
        <v>239.19047619047583</v>
      </c>
      <c r="M30" s="2"/>
      <c r="N30" s="2"/>
    </row>
    <row r="31" spans="1:14" x14ac:dyDescent="0.2">
      <c r="A31" s="1">
        <v>1997</v>
      </c>
      <c r="B31" s="1">
        <v>6</v>
      </c>
      <c r="C31" s="2">
        <f>VLOOKUP($A31&amp;$B31,'LE Data'!$P$3:$Z$530,MATCH(C$1,'LE Data'!$P$2:$Z$2,0),0)</f>
        <v>2598.7021771874602</v>
      </c>
      <c r="D31" s="158">
        <f t="shared" si="0"/>
        <v>2598.7021771874602</v>
      </c>
      <c r="E31" s="2">
        <f t="shared" si="1"/>
        <v>8.0887787235358815</v>
      </c>
      <c r="F31" s="2">
        <f t="shared" si="2"/>
        <v>8.0887787235358815</v>
      </c>
      <c r="G31" s="2">
        <f>VLOOKUP($A31,'LE Data'!$A$3:$B$46,2,0)/10</f>
        <v>8.0887787235358815</v>
      </c>
      <c r="H31" s="2">
        <v>8.0887787235358815</v>
      </c>
      <c r="I31" s="1">
        <v>30.68</v>
      </c>
      <c r="J31" s="210">
        <f>VLOOKUP($A31&amp;"_"&amp;$B31,'LE KY GSP'!$O$19:$S$582,4,0)</f>
        <v>111039.298748813</v>
      </c>
      <c r="K31" s="2">
        <f>VLOOKUP($A31&amp;$B31,'LE Data'!$P$3:$Z$578,MATCH(K$1,'LE Data'!$P$2:$Z$2,0),0)</f>
        <v>109.80952380952388</v>
      </c>
      <c r="L31" s="2">
        <f>VLOOKUP($A31&amp;$B31,'LE Data'!$P$3:$Z$578,MATCH(L$1,'LE Data'!$P$2:$Z$2,0),0)</f>
        <v>52.952380952380942</v>
      </c>
      <c r="M31" s="2"/>
      <c r="N31" s="2"/>
    </row>
    <row r="32" spans="1:14" x14ac:dyDescent="0.2">
      <c r="A32" s="1">
        <v>1997</v>
      </c>
      <c r="B32" s="1">
        <v>7</v>
      </c>
      <c r="C32" s="2">
        <f>VLOOKUP($A32&amp;$B32,'LE Data'!$P$3:$Z$530,MATCH(C$1,'LE Data'!$P$2:$Z$2,0),0)</f>
        <v>3427.0580143049001</v>
      </c>
      <c r="D32" s="158">
        <f t="shared" si="0"/>
        <v>3427.0580143049001</v>
      </c>
      <c r="E32" s="2">
        <f t="shared" si="1"/>
        <v>8.0887787235358815</v>
      </c>
      <c r="F32" s="2">
        <f t="shared" si="2"/>
        <v>8.0887787235358815</v>
      </c>
      <c r="G32" s="2">
        <f>VLOOKUP($A32,'LE Data'!$A$3:$B$46,2,0)/10</f>
        <v>8.0887787235358815</v>
      </c>
      <c r="H32" s="2">
        <v>8.0887787235358815</v>
      </c>
      <c r="I32" s="1">
        <v>30.66</v>
      </c>
      <c r="J32" s="210">
        <f>VLOOKUP($A32&amp;"_"&amp;$B32,'LE KY GSP'!$O$19:$S$582,4,0)</f>
        <v>112529.21996337301</v>
      </c>
      <c r="K32" s="2">
        <f>VLOOKUP($A32&amp;$B32,'LE Data'!$P$3:$Z$578,MATCH(K$1,'LE Data'!$P$2:$Z$2,0),0)</f>
        <v>368.80952380952351</v>
      </c>
      <c r="L32" s="2">
        <f>VLOOKUP($A32&amp;$B32,'LE Data'!$P$3:$Z$578,MATCH(L$1,'LE Data'!$P$2:$Z$2,0),0)</f>
        <v>1.2857142857142849</v>
      </c>
      <c r="M32" s="2"/>
      <c r="N32" s="2"/>
    </row>
    <row r="33" spans="1:14" x14ac:dyDescent="0.2">
      <c r="A33" s="1">
        <v>1997</v>
      </c>
      <c r="B33" s="1">
        <v>8</v>
      </c>
      <c r="C33" s="2">
        <f>VLOOKUP($A33&amp;$B33,'LE Data'!$P$3:$Z$530,MATCH(C$1,'LE Data'!$P$2:$Z$2,0),0)</f>
        <v>3385.0027070629694</v>
      </c>
      <c r="D33" s="158">
        <f t="shared" si="0"/>
        <v>3385.0027070629694</v>
      </c>
      <c r="E33" s="2">
        <f t="shared" si="1"/>
        <v>8.0887787235358815</v>
      </c>
      <c r="F33" s="2">
        <f t="shared" si="2"/>
        <v>8.0887787235358815</v>
      </c>
      <c r="G33" s="2">
        <f>VLOOKUP($A33,'LE Data'!$A$3:$B$46,2,0)/10</f>
        <v>8.0887787235358815</v>
      </c>
      <c r="H33" s="2">
        <v>8.0887787235358815</v>
      </c>
      <c r="I33" s="1">
        <v>30.07</v>
      </c>
      <c r="J33" s="210">
        <f>VLOOKUP($A33&amp;"_"&amp;$B33,'LE KY GSP'!$O$19:$S$582,4,0)</f>
        <v>112529.21996337301</v>
      </c>
      <c r="K33" s="2">
        <f>VLOOKUP($A33&amp;$B33,'LE Data'!$P$3:$Z$578,MATCH(K$1,'LE Data'!$P$2:$Z$2,0),0)</f>
        <v>393.19047619047569</v>
      </c>
      <c r="L33" s="2">
        <f>VLOOKUP($A33&amp;$B33,'LE Data'!$P$3:$Z$578,MATCH(L$1,'LE Data'!$P$2:$Z$2,0),0)</f>
        <v>0</v>
      </c>
      <c r="M33" s="2"/>
      <c r="N33" s="2"/>
    </row>
    <row r="34" spans="1:14" x14ac:dyDescent="0.2">
      <c r="A34" s="1">
        <v>1997</v>
      </c>
      <c r="B34" s="1">
        <v>9</v>
      </c>
      <c r="C34" s="2">
        <f>VLOOKUP($A34&amp;$B34,'LE Data'!$P$3:$Z$530,MATCH(C$1,'LE Data'!$P$2:$Z$2,0),0)</f>
        <v>3238.50574492532</v>
      </c>
      <c r="D34" s="158">
        <f t="shared" si="0"/>
        <v>3238.50574492532</v>
      </c>
      <c r="E34" s="2">
        <f t="shared" si="1"/>
        <v>8.0887787235358815</v>
      </c>
      <c r="F34" s="2">
        <f t="shared" si="2"/>
        <v>8.0887787235358815</v>
      </c>
      <c r="G34" s="2">
        <f>VLOOKUP($A34,'LE Data'!$A$3:$B$46,2,0)/10</f>
        <v>8.0887787235358815</v>
      </c>
      <c r="H34" s="2">
        <v>8.0887787235358815</v>
      </c>
      <c r="I34" s="1">
        <v>30.72</v>
      </c>
      <c r="J34" s="210">
        <f>VLOOKUP($A34&amp;"_"&amp;$B34,'LE KY GSP'!$O$19:$S$582,4,0)</f>
        <v>112529.21996337301</v>
      </c>
      <c r="K34" s="2">
        <f>VLOOKUP($A34&amp;$B34,'LE Data'!$P$3:$Z$578,MATCH(K$1,'LE Data'!$P$2:$Z$2,0),0)</f>
        <v>257.71428571428578</v>
      </c>
      <c r="L34" s="2">
        <f>VLOOKUP($A34&amp;$B34,'LE Data'!$P$3:$Z$578,MATCH(L$1,'LE Data'!$P$2:$Z$2,0),0)</f>
        <v>3.8571428571428532</v>
      </c>
      <c r="M34" s="2"/>
      <c r="N34" s="2"/>
    </row>
    <row r="35" spans="1:14" x14ac:dyDescent="0.2">
      <c r="A35" s="1">
        <v>1997</v>
      </c>
      <c r="B35" s="1">
        <v>10</v>
      </c>
      <c r="C35" s="2">
        <f>VLOOKUP($A35&amp;$B35,'LE Data'!$P$3:$Z$530,MATCH(C$1,'LE Data'!$P$2:$Z$2,0),0)</f>
        <v>2730.7770388615254</v>
      </c>
      <c r="D35" s="158">
        <f t="shared" si="0"/>
        <v>2730.7770388615254</v>
      </c>
      <c r="E35" s="2">
        <f t="shared" si="1"/>
        <v>8.0887787235358815</v>
      </c>
      <c r="F35" s="2">
        <f t="shared" si="2"/>
        <v>8.0887787235358815</v>
      </c>
      <c r="G35" s="2">
        <f>VLOOKUP($A35,'LE Data'!$A$3:$B$46,2,0)/10</f>
        <v>8.0887787235358815</v>
      </c>
      <c r="H35" s="2">
        <v>8.0887787235358815</v>
      </c>
      <c r="I35" s="1">
        <v>30.56</v>
      </c>
      <c r="J35" s="210">
        <f>VLOOKUP($A35&amp;"_"&amp;$B35,'LE KY GSP'!$O$19:$S$582,4,0)</f>
        <v>113464.85371886499</v>
      </c>
      <c r="K35" s="2">
        <f>VLOOKUP($A35&amp;$B35,'LE Data'!$P$3:$Z$578,MATCH(K$1,'LE Data'!$P$2:$Z$2,0),0)</f>
        <v>128.8095238095238</v>
      </c>
      <c r="L35" s="2">
        <f>VLOOKUP($A35&amp;$B35,'LE Data'!$P$3:$Z$578,MATCH(L$1,'LE Data'!$P$2:$Z$2,0),0)</f>
        <v>80.142857142857153</v>
      </c>
      <c r="M35" s="2"/>
      <c r="N35" s="2"/>
    </row>
    <row r="36" spans="1:14" x14ac:dyDescent="0.2">
      <c r="A36" s="1">
        <v>1997</v>
      </c>
      <c r="B36" s="1">
        <v>11</v>
      </c>
      <c r="C36" s="2">
        <f>VLOOKUP($A36&amp;$B36,'LE Data'!$P$3:$Z$530,MATCH(C$1,'LE Data'!$P$2:$Z$2,0),0)</f>
        <v>2470.7558565955101</v>
      </c>
      <c r="D36" s="158">
        <f t="shared" si="0"/>
        <v>2470.7558565955101</v>
      </c>
      <c r="E36" s="2">
        <f t="shared" si="1"/>
        <v>8.0887787235358815</v>
      </c>
      <c r="F36" s="2">
        <f t="shared" si="2"/>
        <v>8.0887787235358815</v>
      </c>
      <c r="G36" s="2">
        <f>VLOOKUP($A36,'LE Data'!$A$3:$B$46,2,0)/10</f>
        <v>8.0887787235358815</v>
      </c>
      <c r="H36" s="2">
        <v>8.0887787235358815</v>
      </c>
      <c r="I36" s="1">
        <v>30.35</v>
      </c>
      <c r="J36" s="210">
        <f>VLOOKUP($A36&amp;"_"&amp;$B36,'LE KY GSP'!$O$19:$S$582,4,0)</f>
        <v>113464.85371886499</v>
      </c>
      <c r="K36" s="2">
        <f>VLOOKUP($A36&amp;$B36,'LE Data'!$P$3:$Z$578,MATCH(K$1,'LE Data'!$P$2:$Z$2,0),0)</f>
        <v>18.523809523809518</v>
      </c>
      <c r="L36" s="2">
        <f>VLOOKUP($A36&amp;$B36,'LE Data'!$P$3:$Z$578,MATCH(L$1,'LE Data'!$P$2:$Z$2,0),0)</f>
        <v>479.90476190476193</v>
      </c>
      <c r="M36" s="2"/>
      <c r="N36" s="2"/>
    </row>
    <row r="37" spans="1:14" x14ac:dyDescent="0.2">
      <c r="A37" s="1">
        <v>1997</v>
      </c>
      <c r="B37" s="1">
        <v>12</v>
      </c>
      <c r="C37" s="2">
        <f>VLOOKUP($A37&amp;$B37,'LE Data'!$P$3:$Z$530,MATCH(C$1,'LE Data'!$P$2:$Z$2,0),0)</f>
        <v>2723.5259243053997</v>
      </c>
      <c r="D37" s="158">
        <f t="shared" si="0"/>
        <v>2723.5259243053997</v>
      </c>
      <c r="E37" s="2">
        <f t="shared" si="1"/>
        <v>8.0887787235358815</v>
      </c>
      <c r="F37" s="2">
        <f t="shared" si="2"/>
        <v>8.0887787235358815</v>
      </c>
      <c r="G37" s="2">
        <f>VLOOKUP($A37,'LE Data'!$A$3:$B$46,2,0)/10</f>
        <v>8.0887787235358815</v>
      </c>
      <c r="H37" s="2">
        <v>8.0887787235358815</v>
      </c>
      <c r="I37" s="1">
        <v>31</v>
      </c>
      <c r="J37" s="210">
        <f>VLOOKUP($A37&amp;"_"&amp;$B37,'LE KY GSP'!$O$19:$S$582,4,0)</f>
        <v>113464.85371886499</v>
      </c>
      <c r="K37" s="2">
        <f>VLOOKUP($A37&amp;$B37,'LE Data'!$P$3:$Z$578,MATCH(K$1,'LE Data'!$P$2:$Z$2,0),0)</f>
        <v>0</v>
      </c>
      <c r="L37" s="2">
        <f>VLOOKUP($A37&amp;$B37,'LE Data'!$P$3:$Z$578,MATCH(L$1,'LE Data'!$P$2:$Z$2,0),0)</f>
        <v>748.76190476190413</v>
      </c>
      <c r="M37" s="2"/>
      <c r="N37" s="2"/>
    </row>
    <row r="38" spans="1:14" x14ac:dyDescent="0.2">
      <c r="A38" s="1">
        <v>1998</v>
      </c>
      <c r="B38" s="1">
        <v>1</v>
      </c>
      <c r="C38" s="2">
        <f>VLOOKUP($A38&amp;$B38,'LE Data'!$P$3:$Z$530,MATCH(C$1,'LE Data'!$P$2:$Z$2,0),0)</f>
        <v>2734.7796135002704</v>
      </c>
      <c r="D38" s="158">
        <f t="shared" si="0"/>
        <v>2734.7796135002704</v>
      </c>
      <c r="E38" s="2">
        <f t="shared" si="1"/>
        <v>7.9416130740393553</v>
      </c>
      <c r="F38" s="2">
        <f t="shared" si="2"/>
        <v>7.9416130740393553</v>
      </c>
      <c r="G38" s="2">
        <f>VLOOKUP($A38,'LE Data'!$A$3:$B$46,2,0)/10</f>
        <v>7.9416130740393553</v>
      </c>
      <c r="H38" s="2">
        <v>7.9416130740393553</v>
      </c>
      <c r="I38" s="1">
        <v>31.65</v>
      </c>
      <c r="J38" s="210">
        <f>VLOOKUP($A38&amp;"_"&amp;$B38,'LE KY GSP'!$O$19:$S$582,4,0)</f>
        <v>112654.819251334</v>
      </c>
      <c r="K38" s="2">
        <f>VLOOKUP($A38&amp;$B38,'LE Data'!$P$3:$Z$578,MATCH(K$1,'LE Data'!$P$2:$Z$2,0),0)</f>
        <v>0</v>
      </c>
      <c r="L38" s="2">
        <f>VLOOKUP($A38&amp;$B38,'LE Data'!$P$3:$Z$578,MATCH(L$1,'LE Data'!$P$2:$Z$2,0),0)</f>
        <v>772.04761904761904</v>
      </c>
      <c r="M38" s="2"/>
      <c r="N38" s="2"/>
    </row>
    <row r="39" spans="1:14" x14ac:dyDescent="0.2">
      <c r="A39" s="1">
        <v>1998</v>
      </c>
      <c r="B39" s="1">
        <v>2</v>
      </c>
      <c r="C39" s="2">
        <f>VLOOKUP($A39&amp;$B39,'LE Data'!$P$3:$Z$530,MATCH(C$1,'LE Data'!$P$2:$Z$2,0),0)</f>
        <v>2597.8945599436202</v>
      </c>
      <c r="D39" s="158">
        <f t="shared" si="0"/>
        <v>2597.8945599436202</v>
      </c>
      <c r="E39" s="2">
        <f t="shared" si="1"/>
        <v>7.9416130740393553</v>
      </c>
      <c r="F39" s="2">
        <f t="shared" si="2"/>
        <v>7.9416130740393553</v>
      </c>
      <c r="G39" s="2">
        <f>VLOOKUP($A39,'LE Data'!$A$3:$B$46,2,0)/10</f>
        <v>7.9416130740393553</v>
      </c>
      <c r="H39" s="2">
        <v>7.9416130740393553</v>
      </c>
      <c r="I39" s="1">
        <v>28.92</v>
      </c>
      <c r="J39" s="210">
        <f>VLOOKUP($A39&amp;"_"&amp;$B39,'LE KY GSP'!$O$19:$S$582,4,0)</f>
        <v>112654.819251334</v>
      </c>
      <c r="K39" s="2">
        <f>VLOOKUP($A39&amp;$B39,'LE Data'!$P$3:$Z$578,MATCH(K$1,'LE Data'!$P$2:$Z$2,0),0)</f>
        <v>0</v>
      </c>
      <c r="L39" s="2">
        <f>VLOOKUP($A39&amp;$B39,'LE Data'!$P$3:$Z$578,MATCH(L$1,'LE Data'!$P$2:$Z$2,0),0)</f>
        <v>730.57142857142856</v>
      </c>
      <c r="M39" s="2"/>
      <c r="N39" s="2"/>
    </row>
    <row r="40" spans="1:14" x14ac:dyDescent="0.2">
      <c r="A40" s="1">
        <v>1998</v>
      </c>
      <c r="B40" s="1">
        <v>3</v>
      </c>
      <c r="C40" s="2">
        <f>VLOOKUP($A40&amp;$B40,'LE Data'!$P$3:$Z$530,MATCH(C$1,'LE Data'!$P$2:$Z$2,0),0)</f>
        <v>2537.7771198355995</v>
      </c>
      <c r="D40" s="158">
        <f t="shared" si="0"/>
        <v>2537.7771198355995</v>
      </c>
      <c r="E40" s="2">
        <f t="shared" si="1"/>
        <v>7.9416130740393553</v>
      </c>
      <c r="F40" s="2">
        <f t="shared" si="2"/>
        <v>7.9416130740393553</v>
      </c>
      <c r="G40" s="2">
        <f>VLOOKUP($A40,'LE Data'!$A$3:$B$46,2,0)/10</f>
        <v>7.9416130740393553</v>
      </c>
      <c r="H40" s="2">
        <v>7.9416130740393553</v>
      </c>
      <c r="I40" s="1">
        <v>30.09</v>
      </c>
      <c r="J40" s="210">
        <f>VLOOKUP($A40&amp;"_"&amp;$B40,'LE KY GSP'!$O$19:$S$582,4,0)</f>
        <v>112654.819251334</v>
      </c>
      <c r="K40" s="2">
        <f>VLOOKUP($A40&amp;$B40,'LE Data'!$P$3:$Z$578,MATCH(K$1,'LE Data'!$P$2:$Z$2,0),0)</f>
        <v>7.1428571428571406</v>
      </c>
      <c r="L40" s="2">
        <f>VLOOKUP($A40&amp;$B40,'LE Data'!$P$3:$Z$578,MATCH(L$1,'LE Data'!$P$2:$Z$2,0),0)</f>
        <v>622.47619047618969</v>
      </c>
      <c r="M40" s="2"/>
      <c r="N40" s="2"/>
    </row>
    <row r="41" spans="1:14" x14ac:dyDescent="0.2">
      <c r="A41" s="1">
        <v>1998</v>
      </c>
      <c r="B41" s="1">
        <v>4</v>
      </c>
      <c r="C41" s="2">
        <f>VLOOKUP($A41&amp;$B41,'LE Data'!$P$3:$Z$530,MATCH(C$1,'LE Data'!$P$2:$Z$2,0),0)</f>
        <v>2477.4012580653898</v>
      </c>
      <c r="D41" s="158">
        <f t="shared" si="0"/>
        <v>2477.4012580653898</v>
      </c>
      <c r="E41" s="2">
        <f t="shared" si="1"/>
        <v>7.9416130740393553</v>
      </c>
      <c r="F41" s="2">
        <f t="shared" si="2"/>
        <v>7.9416130740393553</v>
      </c>
      <c r="G41" s="2">
        <f>VLOOKUP($A41,'LE Data'!$A$3:$B$46,2,0)/10</f>
        <v>7.9416130740393553</v>
      </c>
      <c r="H41" s="2">
        <v>7.9416130740393553</v>
      </c>
      <c r="I41" s="1">
        <v>30.49</v>
      </c>
      <c r="J41" s="210">
        <f>VLOOKUP($A41&amp;"_"&amp;$B41,'LE KY GSP'!$O$19:$S$582,4,0)</f>
        <v>112635.148811507</v>
      </c>
      <c r="K41" s="2">
        <f>VLOOKUP($A41&amp;$B41,'LE Data'!$P$3:$Z$578,MATCH(K$1,'LE Data'!$P$2:$Z$2,0),0)</f>
        <v>39.38095238095233</v>
      </c>
      <c r="L41" s="2">
        <f>VLOOKUP($A41&amp;$B41,'LE Data'!$P$3:$Z$578,MATCH(L$1,'LE Data'!$P$2:$Z$2,0),0)</f>
        <v>322.71428571428538</v>
      </c>
      <c r="M41" s="2"/>
      <c r="N41" s="2"/>
    </row>
    <row r="42" spans="1:14" x14ac:dyDescent="0.2">
      <c r="A42" s="1">
        <v>1998</v>
      </c>
      <c r="B42" s="1">
        <v>5</v>
      </c>
      <c r="C42" s="2">
        <f>VLOOKUP($A42&amp;$B42,'LE Data'!$P$3:$Z$530,MATCH(C$1,'LE Data'!$P$2:$Z$2,0),0)</f>
        <v>2580.9720573956197</v>
      </c>
      <c r="D42" s="158">
        <f t="shared" si="0"/>
        <v>2580.9720573956197</v>
      </c>
      <c r="E42" s="2">
        <f t="shared" si="1"/>
        <v>7.9416130740393553</v>
      </c>
      <c r="F42" s="2">
        <f t="shared" si="2"/>
        <v>7.9416130740393553</v>
      </c>
      <c r="G42" s="2">
        <f>VLOOKUP($A42,'LE Data'!$A$3:$B$46,2,0)/10</f>
        <v>7.9416130740393553</v>
      </c>
      <c r="H42" s="2">
        <v>7.9416130740393553</v>
      </c>
      <c r="I42" s="1">
        <v>29.81</v>
      </c>
      <c r="J42" s="210">
        <f>VLOOKUP($A42&amp;"_"&amp;$B42,'LE KY GSP'!$O$19:$S$582,4,0)</f>
        <v>112635.148811507</v>
      </c>
      <c r="K42" s="2">
        <f>VLOOKUP($A42&amp;$B42,'LE Data'!$P$3:$Z$578,MATCH(K$1,'LE Data'!$P$2:$Z$2,0),0)</f>
        <v>80.666666666666657</v>
      </c>
      <c r="L42" s="2">
        <f>VLOOKUP($A42&amp;$B42,'LE Data'!$P$3:$Z$578,MATCH(L$1,'LE Data'!$P$2:$Z$2,0),0)</f>
        <v>124.76190476190476</v>
      </c>
      <c r="M42" s="2"/>
      <c r="N42" s="2"/>
    </row>
    <row r="43" spans="1:14" x14ac:dyDescent="0.2">
      <c r="A43" s="1">
        <v>1998</v>
      </c>
      <c r="B43" s="1">
        <v>6</v>
      </c>
      <c r="C43" s="2">
        <f>VLOOKUP($A43&amp;$B43,'LE Data'!$P$3:$Z$530,MATCH(C$1,'LE Data'!$P$2:$Z$2,0),0)</f>
        <v>3133.9379406857202</v>
      </c>
      <c r="D43" s="158">
        <f t="shared" si="0"/>
        <v>3133.9379406857202</v>
      </c>
      <c r="E43" s="2">
        <f t="shared" si="1"/>
        <v>7.9416130740393553</v>
      </c>
      <c r="F43" s="2">
        <f t="shared" si="2"/>
        <v>7.9416130740393553</v>
      </c>
      <c r="G43" s="2">
        <f>VLOOKUP($A43,'LE Data'!$A$3:$B$46,2,0)/10</f>
        <v>7.9416130740393553</v>
      </c>
      <c r="H43" s="2">
        <v>7.9416130740393553</v>
      </c>
      <c r="I43" s="1">
        <v>30.68</v>
      </c>
      <c r="J43" s="210">
        <f>VLOOKUP($A43&amp;"_"&amp;$B43,'LE KY GSP'!$O$19:$S$582,4,0)</f>
        <v>112635.148811507</v>
      </c>
      <c r="K43" s="2">
        <f>VLOOKUP($A43&amp;$B43,'LE Data'!$P$3:$Z$578,MATCH(K$1,'LE Data'!$P$2:$Z$2,0),0)</f>
        <v>260.71428571428606</v>
      </c>
      <c r="L43" s="2">
        <f>VLOOKUP($A43&amp;$B43,'LE Data'!$P$3:$Z$578,MATCH(L$1,'LE Data'!$P$2:$Z$2,0),0)</f>
        <v>13.904761904761902</v>
      </c>
      <c r="M43" s="2"/>
      <c r="N43" s="2"/>
    </row>
    <row r="44" spans="1:14" x14ac:dyDescent="0.2">
      <c r="A44" s="1">
        <v>1998</v>
      </c>
      <c r="B44" s="1">
        <v>7</v>
      </c>
      <c r="C44" s="2">
        <f>VLOOKUP($A44&amp;$B44,'LE Data'!$P$3:$Z$530,MATCH(C$1,'LE Data'!$P$2:$Z$2,0),0)</f>
        <v>3600.7217508417507</v>
      </c>
      <c r="D44" s="158">
        <f t="shared" si="0"/>
        <v>3600.7217508417507</v>
      </c>
      <c r="E44" s="2">
        <f t="shared" si="1"/>
        <v>7.9416130740393553</v>
      </c>
      <c r="F44" s="2">
        <f t="shared" si="2"/>
        <v>7.9416130740393553</v>
      </c>
      <c r="G44" s="2">
        <f>VLOOKUP($A44,'LE Data'!$A$3:$B$46,2,0)/10</f>
        <v>7.9416130740393553</v>
      </c>
      <c r="H44" s="2">
        <v>7.9416130740393553</v>
      </c>
      <c r="I44" s="1">
        <v>30.66</v>
      </c>
      <c r="J44" s="210">
        <f>VLOOKUP($A44&amp;"_"&amp;$B44,'LE KY GSP'!$O$19:$S$582,4,0)</f>
        <v>113174.513212159</v>
      </c>
      <c r="K44" s="2">
        <f>VLOOKUP($A44&amp;$B44,'LE Data'!$P$3:$Z$578,MATCH(K$1,'LE Data'!$P$2:$Z$2,0),0)</f>
        <v>423.04761904761858</v>
      </c>
      <c r="L44" s="2">
        <f>VLOOKUP($A44&amp;$B44,'LE Data'!$P$3:$Z$578,MATCH(L$1,'LE Data'!$P$2:$Z$2,0),0)</f>
        <v>1.857142857142859</v>
      </c>
      <c r="M44" s="2"/>
      <c r="N44" s="2"/>
    </row>
    <row r="45" spans="1:14" x14ac:dyDescent="0.2">
      <c r="A45" s="1">
        <v>1998</v>
      </c>
      <c r="B45" s="1">
        <v>8</v>
      </c>
      <c r="C45" s="2">
        <f>VLOOKUP($A45&amp;$B45,'LE Data'!$P$3:$Z$530,MATCH(C$1,'LE Data'!$P$2:$Z$2,0),0)</f>
        <v>3465.3134368669816</v>
      </c>
      <c r="D45" s="158">
        <f t="shared" si="0"/>
        <v>3465.3134368669816</v>
      </c>
      <c r="E45" s="2">
        <f t="shared" si="1"/>
        <v>7.9416130740393553</v>
      </c>
      <c r="F45" s="2">
        <f t="shared" si="2"/>
        <v>7.9416130740393553</v>
      </c>
      <c r="G45" s="2">
        <f>VLOOKUP($A45,'LE Data'!$A$3:$B$46,2,0)/10</f>
        <v>7.9416130740393553</v>
      </c>
      <c r="H45" s="2">
        <v>7.9416130740393553</v>
      </c>
      <c r="I45" s="1">
        <v>30.07</v>
      </c>
      <c r="J45" s="210">
        <f>VLOOKUP($A45&amp;"_"&amp;$B45,'LE KY GSP'!$O$19:$S$582,4,0)</f>
        <v>113174.513212159</v>
      </c>
      <c r="K45" s="2">
        <f>VLOOKUP($A45&amp;$B45,'LE Data'!$P$3:$Z$578,MATCH(K$1,'LE Data'!$P$2:$Z$2,0),0)</f>
        <v>402.47619047619008</v>
      </c>
      <c r="L45" s="2">
        <f>VLOOKUP($A45&amp;$B45,'LE Data'!$P$3:$Z$578,MATCH(L$1,'LE Data'!$P$2:$Z$2,0),0)</f>
        <v>0</v>
      </c>
      <c r="M45" s="2"/>
      <c r="N45" s="2"/>
    </row>
    <row r="46" spans="1:14" x14ac:dyDescent="0.2">
      <c r="A46" s="1">
        <v>1998</v>
      </c>
      <c r="B46" s="1">
        <v>9</v>
      </c>
      <c r="C46" s="2">
        <f>VLOOKUP($A46&amp;$B46,'LE Data'!$P$3:$Z$530,MATCH(C$1,'LE Data'!$P$2:$Z$2,0),0)</f>
        <v>3602.8225070840599</v>
      </c>
      <c r="D46" s="158">
        <f t="shared" si="0"/>
        <v>3602.8225070840599</v>
      </c>
      <c r="E46" s="2">
        <f t="shared" si="1"/>
        <v>7.9416130740393553</v>
      </c>
      <c r="F46" s="2">
        <f t="shared" si="2"/>
        <v>7.9416130740393553</v>
      </c>
      <c r="G46" s="2">
        <f>VLOOKUP($A46,'LE Data'!$A$3:$B$46,2,0)/10</f>
        <v>7.9416130740393553</v>
      </c>
      <c r="H46" s="2">
        <v>7.9416130740393553</v>
      </c>
      <c r="I46" s="1">
        <v>30.72</v>
      </c>
      <c r="J46" s="210">
        <f>VLOOKUP($A46&amp;"_"&amp;$B46,'LE KY GSP'!$O$19:$S$582,4,0)</f>
        <v>113174.513212159</v>
      </c>
      <c r="K46" s="2">
        <f>VLOOKUP($A46&amp;$B46,'LE Data'!$P$3:$Z$578,MATCH(K$1,'LE Data'!$P$2:$Z$2,0),0)</f>
        <v>384.61904761904793</v>
      </c>
      <c r="L46" s="2">
        <f>VLOOKUP($A46&amp;$B46,'LE Data'!$P$3:$Z$578,MATCH(L$1,'LE Data'!$P$2:$Z$2,0),0)</f>
        <v>0</v>
      </c>
      <c r="M46" s="2"/>
      <c r="N46" s="2"/>
    </row>
    <row r="47" spans="1:14" x14ac:dyDescent="0.2">
      <c r="A47" s="1">
        <v>1998</v>
      </c>
      <c r="B47" s="1">
        <v>10</v>
      </c>
      <c r="C47" s="2">
        <f>VLOOKUP($A47&amp;$B47,'LE Data'!$P$3:$Z$530,MATCH(C$1,'LE Data'!$P$2:$Z$2,0),0)</f>
        <v>2948.9925971955795</v>
      </c>
      <c r="D47" s="158">
        <f t="shared" si="0"/>
        <v>2948.9925971955795</v>
      </c>
      <c r="E47" s="2">
        <f t="shared" si="1"/>
        <v>7.9416130740393553</v>
      </c>
      <c r="F47" s="2">
        <f t="shared" si="2"/>
        <v>7.9416130740393553</v>
      </c>
      <c r="G47" s="2">
        <f>VLOOKUP($A47,'LE Data'!$A$3:$B$46,2,0)/10</f>
        <v>7.9416130740393553</v>
      </c>
      <c r="H47" s="2">
        <v>7.9416130740393553</v>
      </c>
      <c r="I47" s="1">
        <v>30.56</v>
      </c>
      <c r="J47" s="210">
        <f>VLOOKUP($A47&amp;"_"&amp;$B47,'LE KY GSP'!$O$19:$S$582,4,0)</f>
        <v>114139.518724999</v>
      </c>
      <c r="K47" s="2">
        <f>VLOOKUP($A47&amp;$B47,'LE Data'!$P$3:$Z$578,MATCH(K$1,'LE Data'!$P$2:$Z$2,0),0)</f>
        <v>201.04761904761915</v>
      </c>
      <c r="L47" s="2">
        <f>VLOOKUP($A47&amp;$B47,'LE Data'!$P$3:$Z$578,MATCH(L$1,'LE Data'!$P$2:$Z$2,0),0)</f>
        <v>45.761904761904766</v>
      </c>
      <c r="M47" s="2"/>
      <c r="N47" s="2"/>
    </row>
    <row r="48" spans="1:14" x14ac:dyDescent="0.2">
      <c r="A48" s="1">
        <v>1998</v>
      </c>
      <c r="B48" s="1">
        <v>11</v>
      </c>
      <c r="C48" s="2">
        <f>VLOOKUP($A48&amp;$B48,'LE Data'!$P$3:$Z$530,MATCH(C$1,'LE Data'!$P$2:$Z$2,0),0)</f>
        <v>2465.5233353070998</v>
      </c>
      <c r="D48" s="158">
        <f t="shared" si="0"/>
        <v>2465.5233353070998</v>
      </c>
      <c r="E48" s="2">
        <f t="shared" si="1"/>
        <v>7.9416130740393553</v>
      </c>
      <c r="F48" s="2">
        <f t="shared" si="2"/>
        <v>7.9416130740393553</v>
      </c>
      <c r="G48" s="2">
        <f>VLOOKUP($A48,'LE Data'!$A$3:$B$46,2,0)/10</f>
        <v>7.9416130740393553</v>
      </c>
      <c r="H48" s="2">
        <v>7.9416130740393553</v>
      </c>
      <c r="I48" s="1">
        <v>30.35</v>
      </c>
      <c r="J48" s="210">
        <f>VLOOKUP($A48&amp;"_"&amp;$B48,'LE KY GSP'!$O$19:$S$582,4,0)</f>
        <v>114139.518724999</v>
      </c>
      <c r="K48" s="2">
        <f>VLOOKUP($A48&amp;$B48,'LE Data'!$P$3:$Z$578,MATCH(K$1,'LE Data'!$P$2:$Z$2,0),0)</f>
        <v>18.904761904761941</v>
      </c>
      <c r="L48" s="2">
        <f>VLOOKUP($A48&amp;$B48,'LE Data'!$P$3:$Z$578,MATCH(L$1,'LE Data'!$P$2:$Z$2,0),0)</f>
        <v>280.47619047619025</v>
      </c>
      <c r="M48" s="2"/>
      <c r="N48" s="2"/>
    </row>
    <row r="49" spans="1:14" x14ac:dyDescent="0.2">
      <c r="A49" s="1">
        <v>1998</v>
      </c>
      <c r="B49" s="1">
        <v>12</v>
      </c>
      <c r="C49" s="2">
        <f>VLOOKUP($A49&amp;$B49,'LE Data'!$P$3:$Z$530,MATCH(C$1,'LE Data'!$P$2:$Z$2,0),0)</f>
        <v>2600.3119302949067</v>
      </c>
      <c r="D49" s="158">
        <f t="shared" si="0"/>
        <v>2600.3119302949067</v>
      </c>
      <c r="E49" s="2">
        <f t="shared" si="1"/>
        <v>7.9416130740393553</v>
      </c>
      <c r="F49" s="2">
        <f t="shared" si="2"/>
        <v>7.9416130740393553</v>
      </c>
      <c r="G49" s="2">
        <f>VLOOKUP($A49,'LE Data'!$A$3:$B$46,2,0)/10</f>
        <v>7.9416130740393553</v>
      </c>
      <c r="H49" s="2">
        <v>7.9416130740393553</v>
      </c>
      <c r="I49" s="1">
        <v>31</v>
      </c>
      <c r="J49" s="210">
        <f>VLOOKUP($A49&amp;"_"&amp;$B49,'LE KY GSP'!$O$19:$S$582,4,0)</f>
        <v>114139.518724999</v>
      </c>
      <c r="K49" s="2">
        <f>VLOOKUP($A49&amp;$B49,'LE Data'!$P$3:$Z$578,MATCH(K$1,'LE Data'!$P$2:$Z$2,0),0)</f>
        <v>6.1904761904761898</v>
      </c>
      <c r="L49" s="2">
        <f>VLOOKUP($A49&amp;$B49,'LE Data'!$P$3:$Z$578,MATCH(L$1,'LE Data'!$P$2:$Z$2,0),0)</f>
        <v>464.38095238095218</v>
      </c>
      <c r="M49" s="2"/>
      <c r="N49" s="2"/>
    </row>
    <row r="50" spans="1:14" x14ac:dyDescent="0.2">
      <c r="A50" s="1">
        <v>1999</v>
      </c>
      <c r="B50" s="1">
        <v>1</v>
      </c>
      <c r="C50" s="2">
        <f>VLOOKUP($A50&amp;$B50,'LE Data'!$P$3:$Z$530,MATCH(C$1,'LE Data'!$P$2:$Z$2,0),0)</f>
        <v>2944.8934441564002</v>
      </c>
      <c r="D50" s="158">
        <f t="shared" si="0"/>
        <v>2944.8934441564002</v>
      </c>
      <c r="E50" s="2">
        <f t="shared" si="1"/>
        <v>7.6688582010609947</v>
      </c>
      <c r="F50" s="2">
        <f t="shared" si="2"/>
        <v>7.6688582010609947</v>
      </c>
      <c r="G50" s="2">
        <f>VLOOKUP($A50,'LE Data'!$A$3:$B$46,2,0)/10</f>
        <v>7.6688582010609947</v>
      </c>
      <c r="H50" s="2">
        <v>7.6688582010609947</v>
      </c>
      <c r="I50" s="1">
        <v>31.65</v>
      </c>
      <c r="J50" s="210">
        <f>VLOOKUP($A50&amp;"_"&amp;$B50,'LE KY GSP'!$O$19:$S$582,4,0)</f>
        <v>130241.147</v>
      </c>
      <c r="K50" s="2">
        <f>VLOOKUP($A50&amp;$B50,'LE Data'!$P$3:$Z$578,MATCH(K$1,'LE Data'!$P$2:$Z$2,0),0)</f>
        <v>0.80952380952380898</v>
      </c>
      <c r="L50" s="2">
        <f>VLOOKUP($A50&amp;$B50,'LE Data'!$P$3:$Z$578,MATCH(L$1,'LE Data'!$P$2:$Z$2,0),0)</f>
        <v>1013.4761904761899</v>
      </c>
      <c r="M50" s="2"/>
      <c r="N50" s="2"/>
    </row>
    <row r="51" spans="1:14" x14ac:dyDescent="0.2">
      <c r="A51" s="1">
        <v>1999</v>
      </c>
      <c r="B51" s="1">
        <v>2</v>
      </c>
      <c r="C51" s="2">
        <f>VLOOKUP($A51&amp;$B51,'LE Data'!$P$3:$Z$530,MATCH(C$1,'LE Data'!$P$2:$Z$2,0),0)</f>
        <v>2622.8659450236</v>
      </c>
      <c r="D51" s="158">
        <f t="shared" si="0"/>
        <v>2622.8659450236</v>
      </c>
      <c r="E51" s="2">
        <f t="shared" si="1"/>
        <v>7.6688582010609947</v>
      </c>
      <c r="F51" s="2">
        <f t="shared" si="2"/>
        <v>7.6688582010609947</v>
      </c>
      <c r="G51" s="2">
        <f>VLOOKUP($A51,'LE Data'!$A$3:$B$46,2,0)/10</f>
        <v>7.6688582010609947</v>
      </c>
      <c r="H51" s="2">
        <v>7.6688582010609947</v>
      </c>
      <c r="I51" s="1">
        <v>28.92</v>
      </c>
      <c r="J51" s="210">
        <f>VLOOKUP($A51&amp;"_"&amp;$B51,'LE KY GSP'!$O$19:$S$582,4,0)</f>
        <v>130241.147</v>
      </c>
      <c r="K51" s="2">
        <f>VLOOKUP($A51&amp;$B51,'LE Data'!$P$3:$Z$578,MATCH(K$1,'LE Data'!$P$2:$Z$2,0),0)</f>
        <v>0</v>
      </c>
      <c r="L51" s="2">
        <f>VLOOKUP($A51&amp;$B51,'LE Data'!$P$3:$Z$578,MATCH(L$1,'LE Data'!$P$2:$Z$2,0),0)</f>
        <v>639.23809523809587</v>
      </c>
      <c r="M51" s="2"/>
      <c r="N51" s="2"/>
    </row>
    <row r="52" spans="1:14" x14ac:dyDescent="0.2">
      <c r="A52" s="1">
        <v>1999</v>
      </c>
      <c r="B52" s="1">
        <v>3</v>
      </c>
      <c r="C52" s="2">
        <f>VLOOKUP($A52&amp;$B52,'LE Data'!$P$3:$Z$530,MATCH(C$1,'LE Data'!$P$2:$Z$2,0),0)</f>
        <v>2660.212436751001</v>
      </c>
      <c r="D52" s="158">
        <f t="shared" si="0"/>
        <v>2660.212436751001</v>
      </c>
      <c r="E52" s="2">
        <f t="shared" si="1"/>
        <v>7.6688582010609947</v>
      </c>
      <c r="F52" s="2">
        <f t="shared" si="2"/>
        <v>7.6688582010609947</v>
      </c>
      <c r="G52" s="2">
        <f>VLOOKUP($A52,'LE Data'!$A$3:$B$46,2,0)/10</f>
        <v>7.6688582010609947</v>
      </c>
      <c r="H52" s="2">
        <v>7.6688582010609947</v>
      </c>
      <c r="I52" s="1">
        <v>30.09</v>
      </c>
      <c r="J52" s="210">
        <f>VLOOKUP($A52&amp;"_"&amp;$B52,'LE KY GSP'!$O$19:$S$582,4,0)</f>
        <v>130241.147</v>
      </c>
      <c r="K52" s="2">
        <f>VLOOKUP($A52&amp;$B52,'LE Data'!$P$3:$Z$578,MATCH(K$1,'LE Data'!$P$2:$Z$2,0),0)</f>
        <v>0</v>
      </c>
      <c r="L52" s="2">
        <f>VLOOKUP($A52&amp;$B52,'LE Data'!$P$3:$Z$578,MATCH(L$1,'LE Data'!$P$2:$Z$2,0),0)</f>
        <v>716.38095238095116</v>
      </c>
      <c r="M52" s="2"/>
      <c r="N52" s="2"/>
    </row>
    <row r="53" spans="1:14" x14ac:dyDescent="0.2">
      <c r="A53" s="1">
        <v>1999</v>
      </c>
      <c r="B53" s="1">
        <v>4</v>
      </c>
      <c r="C53" s="2">
        <f>VLOOKUP($A53&amp;$B53,'LE Data'!$P$3:$Z$530,MATCH(C$1,'LE Data'!$P$2:$Z$2,0),0)</f>
        <v>2495.6680408532402</v>
      </c>
      <c r="D53" s="158">
        <f t="shared" si="0"/>
        <v>2495.6680408532402</v>
      </c>
      <c r="E53" s="2">
        <f t="shared" si="1"/>
        <v>7.6688582010609947</v>
      </c>
      <c r="F53" s="2">
        <f t="shared" si="2"/>
        <v>7.6688582010609947</v>
      </c>
      <c r="G53" s="2">
        <f>VLOOKUP($A53,'LE Data'!$A$3:$B$46,2,0)/10</f>
        <v>7.6688582010609947</v>
      </c>
      <c r="H53" s="2">
        <v>7.6688582010609947</v>
      </c>
      <c r="I53" s="1">
        <v>30.49</v>
      </c>
      <c r="J53" s="210">
        <f>VLOOKUP($A53&amp;"_"&amp;$B53,'LE KY GSP'!$O$19:$S$582,4,0)</f>
        <v>130948.995</v>
      </c>
      <c r="K53" s="2">
        <f>VLOOKUP($A53&amp;$B53,'LE Data'!$P$3:$Z$578,MATCH(K$1,'LE Data'!$P$2:$Z$2,0),0)</f>
        <v>8.4761904761904798</v>
      </c>
      <c r="L53" s="2">
        <f>VLOOKUP($A53&amp;$B53,'LE Data'!$P$3:$Z$578,MATCH(L$1,'LE Data'!$P$2:$Z$2,0),0)</f>
        <v>340.61904761904788</v>
      </c>
      <c r="M53" s="2"/>
      <c r="N53" s="2"/>
    </row>
    <row r="54" spans="1:14" x14ac:dyDescent="0.2">
      <c r="A54" s="1">
        <v>1999</v>
      </c>
      <c r="B54" s="1">
        <v>5</v>
      </c>
      <c r="C54" s="2">
        <f>VLOOKUP($A54&amp;$B54,'LE Data'!$P$3:$Z$530,MATCH(C$1,'LE Data'!$P$2:$Z$2,0),0)</f>
        <v>2612.0599635142598</v>
      </c>
      <c r="D54" s="158">
        <f t="shared" si="0"/>
        <v>2612.0599635142598</v>
      </c>
      <c r="E54" s="2">
        <f t="shared" si="1"/>
        <v>7.6688582010609947</v>
      </c>
      <c r="F54" s="2">
        <f t="shared" si="2"/>
        <v>7.6688582010609947</v>
      </c>
      <c r="G54" s="2">
        <f>VLOOKUP($A54,'LE Data'!$A$3:$B$46,2,0)/10</f>
        <v>7.6688582010609947</v>
      </c>
      <c r="H54" s="2">
        <v>7.6688582010609947</v>
      </c>
      <c r="I54" s="1">
        <v>29.81</v>
      </c>
      <c r="J54" s="210">
        <f>VLOOKUP($A54&amp;"_"&amp;$B54,'LE KY GSP'!$O$19:$S$582,4,0)</f>
        <v>130948.995</v>
      </c>
      <c r="K54" s="2">
        <f>VLOOKUP($A54&amp;$B54,'LE Data'!$P$3:$Z$578,MATCH(K$1,'LE Data'!$P$2:$Z$2,0),0)</f>
        <v>65.857142857142833</v>
      </c>
      <c r="L54" s="2">
        <f>VLOOKUP($A54&amp;$B54,'LE Data'!$P$3:$Z$578,MATCH(L$1,'LE Data'!$P$2:$Z$2,0),0)</f>
        <v>87.190476190476133</v>
      </c>
      <c r="M54" s="2"/>
      <c r="N54" s="2"/>
    </row>
    <row r="55" spans="1:14" x14ac:dyDescent="0.2">
      <c r="A55" s="1">
        <v>1999</v>
      </c>
      <c r="B55" s="1">
        <v>6</v>
      </c>
      <c r="C55" s="2">
        <f>VLOOKUP($A55&amp;$B55,'LE Data'!$P$3:$Z$530,MATCH(C$1,'LE Data'!$P$2:$Z$2,0),0)</f>
        <v>3255.3985208663526</v>
      </c>
      <c r="D55" s="158">
        <f t="shared" si="0"/>
        <v>3255.3985208663526</v>
      </c>
      <c r="E55" s="2">
        <f t="shared" si="1"/>
        <v>7.6688582010609947</v>
      </c>
      <c r="F55" s="2">
        <f t="shared" si="2"/>
        <v>7.6688582010609947</v>
      </c>
      <c r="G55" s="2">
        <f>VLOOKUP($A55,'LE Data'!$A$3:$B$46,2,0)/10</f>
        <v>7.6688582010609947</v>
      </c>
      <c r="H55" s="2">
        <v>7.6688582010609947</v>
      </c>
      <c r="I55" s="1">
        <v>30.68</v>
      </c>
      <c r="J55" s="210">
        <f>VLOOKUP($A55&amp;"_"&amp;$B55,'LE KY GSP'!$O$19:$S$582,4,0)</f>
        <v>130948.995</v>
      </c>
      <c r="K55" s="2">
        <f>VLOOKUP($A55&amp;$B55,'LE Data'!$P$3:$Z$578,MATCH(K$1,'LE Data'!$P$2:$Z$2,0),0)</f>
        <v>252</v>
      </c>
      <c r="L55" s="2">
        <f>VLOOKUP($A55&amp;$B55,'LE Data'!$P$3:$Z$578,MATCH(L$1,'LE Data'!$P$2:$Z$2,0),0)</f>
        <v>8.4761904761904798</v>
      </c>
      <c r="M55" s="2"/>
      <c r="N55" s="2"/>
    </row>
    <row r="56" spans="1:14" x14ac:dyDescent="0.2">
      <c r="A56" s="1">
        <v>1999</v>
      </c>
      <c r="B56" s="1">
        <v>7</v>
      </c>
      <c r="C56" s="2">
        <f>VLOOKUP($A56&amp;$B56,'LE Data'!$P$3:$Z$530,MATCH(C$1,'LE Data'!$P$2:$Z$2,0),0)</f>
        <v>3672.51118092774</v>
      </c>
      <c r="D56" s="158">
        <f t="shared" si="0"/>
        <v>3672.51118092774</v>
      </c>
      <c r="E56" s="2">
        <f t="shared" si="1"/>
        <v>7.6688582010609947</v>
      </c>
      <c r="F56" s="2">
        <f t="shared" si="2"/>
        <v>7.6688582010609947</v>
      </c>
      <c r="G56" s="2">
        <f>VLOOKUP($A56,'LE Data'!$A$3:$B$46,2,0)/10</f>
        <v>7.6688582010609947</v>
      </c>
      <c r="H56" s="2">
        <v>7.6688582010609947</v>
      </c>
      <c r="I56" s="1">
        <v>30.66</v>
      </c>
      <c r="J56" s="210">
        <f>VLOOKUP($A56&amp;"_"&amp;$B56,'LE KY GSP'!$O$19:$S$582,4,0)</f>
        <v>131104.61199999999</v>
      </c>
      <c r="K56" s="2">
        <f>VLOOKUP($A56&amp;$B56,'LE Data'!$P$3:$Z$578,MATCH(K$1,'LE Data'!$P$2:$Z$2,0),0)</f>
        <v>443.09523809523802</v>
      </c>
      <c r="L56" s="2">
        <f>VLOOKUP($A56&amp;$B56,'LE Data'!$P$3:$Z$578,MATCH(L$1,'LE Data'!$P$2:$Z$2,0),0)</f>
        <v>0</v>
      </c>
      <c r="M56" s="2"/>
      <c r="N56" s="2"/>
    </row>
    <row r="57" spans="1:14" x14ac:dyDescent="0.2">
      <c r="A57" s="1">
        <v>1999</v>
      </c>
      <c r="B57" s="1">
        <v>8</v>
      </c>
      <c r="C57" s="2">
        <f>VLOOKUP($A57&amp;$B57,'LE Data'!$P$3:$Z$530,MATCH(C$1,'LE Data'!$P$2:$Z$2,0),0)</f>
        <v>3769.9380918466895</v>
      </c>
      <c r="D57" s="158">
        <f t="shared" si="0"/>
        <v>3769.9380918466895</v>
      </c>
      <c r="E57" s="2">
        <f t="shared" si="1"/>
        <v>7.6688582010609947</v>
      </c>
      <c r="F57" s="2">
        <f t="shared" si="2"/>
        <v>7.6688582010609947</v>
      </c>
      <c r="G57" s="2">
        <f>VLOOKUP($A57,'LE Data'!$A$3:$B$46,2,0)/10</f>
        <v>7.6688582010609947</v>
      </c>
      <c r="H57" s="2">
        <v>7.6688582010609947</v>
      </c>
      <c r="I57" s="1">
        <v>30.07</v>
      </c>
      <c r="J57" s="210">
        <f>VLOOKUP($A57&amp;"_"&amp;$B57,'LE KY GSP'!$O$19:$S$582,4,0)</f>
        <v>131104.61199999999</v>
      </c>
      <c r="K57" s="2">
        <f>VLOOKUP($A57&amp;$B57,'LE Data'!$P$3:$Z$578,MATCH(K$1,'LE Data'!$P$2:$Z$2,0),0)</f>
        <v>511.66666666666691</v>
      </c>
      <c r="L57" s="2">
        <f>VLOOKUP($A57&amp;$B57,'LE Data'!$P$3:$Z$578,MATCH(L$1,'LE Data'!$P$2:$Z$2,0),0)</f>
        <v>0</v>
      </c>
      <c r="M57" s="2"/>
      <c r="N57" s="2"/>
    </row>
    <row r="58" spans="1:14" x14ac:dyDescent="0.2">
      <c r="A58" s="1">
        <v>1999</v>
      </c>
      <c r="B58" s="1">
        <v>9</v>
      </c>
      <c r="C58" s="2">
        <f>VLOOKUP($A58&amp;$B58,'LE Data'!$P$3:$Z$530,MATCH(C$1,'LE Data'!$P$2:$Z$2,0),0)</f>
        <v>3415.0906245067599</v>
      </c>
      <c r="D58" s="158">
        <f t="shared" si="0"/>
        <v>3415.0906245067599</v>
      </c>
      <c r="E58" s="2">
        <f t="shared" si="1"/>
        <v>7.6688582010609947</v>
      </c>
      <c r="F58" s="2">
        <f t="shared" si="2"/>
        <v>7.6688582010609947</v>
      </c>
      <c r="G58" s="2">
        <f>VLOOKUP($A58,'LE Data'!$A$3:$B$46,2,0)/10</f>
        <v>7.6688582010609947</v>
      </c>
      <c r="H58" s="2">
        <v>7.6688582010609947</v>
      </c>
      <c r="I58" s="1">
        <v>30.72</v>
      </c>
      <c r="J58" s="210">
        <f>VLOOKUP($A58&amp;"_"&amp;$B58,'LE KY GSP'!$O$19:$S$582,4,0)</f>
        <v>131104.61199999999</v>
      </c>
      <c r="K58" s="2">
        <f>VLOOKUP($A58&amp;$B58,'LE Data'!$P$3:$Z$578,MATCH(K$1,'LE Data'!$P$2:$Z$2,0),0)</f>
        <v>345.5238095238094</v>
      </c>
      <c r="L58" s="2">
        <f>VLOOKUP($A58&amp;$B58,'LE Data'!$P$3:$Z$578,MATCH(L$1,'LE Data'!$P$2:$Z$2,0),0)</f>
        <v>4.2380952380952399</v>
      </c>
      <c r="M58" s="2"/>
      <c r="N58" s="2"/>
    </row>
    <row r="59" spans="1:14" x14ac:dyDescent="0.2">
      <c r="A59" s="1">
        <v>1999</v>
      </c>
      <c r="B59" s="1">
        <v>10</v>
      </c>
      <c r="C59" s="2">
        <f>VLOOKUP($A59&amp;$B59,'LE Data'!$P$3:$Z$530,MATCH(C$1,'LE Data'!$P$2:$Z$2,0),0)</f>
        <v>2701.8445121951218</v>
      </c>
      <c r="D59" s="158">
        <f t="shared" si="0"/>
        <v>2701.8445121951218</v>
      </c>
      <c r="E59" s="2">
        <f t="shared" si="1"/>
        <v>7.6688582010609947</v>
      </c>
      <c r="F59" s="2">
        <f t="shared" si="2"/>
        <v>7.6688582010609947</v>
      </c>
      <c r="G59" s="2">
        <f>VLOOKUP($A59,'LE Data'!$A$3:$B$46,2,0)/10</f>
        <v>7.6688582010609947</v>
      </c>
      <c r="H59" s="2">
        <v>7.6688582010609947</v>
      </c>
      <c r="I59" s="1">
        <v>30.56</v>
      </c>
      <c r="J59" s="210">
        <f>VLOOKUP($A59&amp;"_"&amp;$B59,'LE KY GSP'!$O$19:$S$582,4,0)</f>
        <v>131473.24600000001</v>
      </c>
      <c r="K59" s="2">
        <f>VLOOKUP($A59&amp;$B59,'LE Data'!$P$3:$Z$578,MATCH(K$1,'LE Data'!$P$2:$Z$2,0),0)</f>
        <v>85.85714285714289</v>
      </c>
      <c r="L59" s="2">
        <f>VLOOKUP($A59&amp;$B59,'LE Data'!$P$3:$Z$578,MATCH(L$1,'LE Data'!$P$2:$Z$2,0),0)</f>
        <v>98.761904761904802</v>
      </c>
      <c r="M59" s="2"/>
      <c r="N59" s="2"/>
    </row>
    <row r="60" spans="1:14" x14ac:dyDescent="0.2">
      <c r="A60" s="1">
        <v>1999</v>
      </c>
      <c r="B60" s="1">
        <v>11</v>
      </c>
      <c r="C60" s="2">
        <f>VLOOKUP($A60&amp;$B60,'LE Data'!$P$3:$Z$530,MATCH(C$1,'LE Data'!$P$2:$Z$2,0),0)</f>
        <v>2387.7905421354903</v>
      </c>
      <c r="D60" s="158">
        <f t="shared" si="0"/>
        <v>2387.7905421354903</v>
      </c>
      <c r="E60" s="2">
        <f t="shared" si="1"/>
        <v>7.6688582010609947</v>
      </c>
      <c r="F60" s="2">
        <f t="shared" si="2"/>
        <v>7.6688582010609947</v>
      </c>
      <c r="G60" s="2">
        <f>VLOOKUP($A60,'LE Data'!$A$3:$B$46,2,0)/10</f>
        <v>7.6688582010609947</v>
      </c>
      <c r="H60" s="2">
        <v>7.6688582010609947</v>
      </c>
      <c r="I60" s="1">
        <v>30.35</v>
      </c>
      <c r="J60" s="210">
        <f>VLOOKUP($A60&amp;"_"&amp;$B60,'LE KY GSP'!$O$19:$S$582,4,0)</f>
        <v>131473.24600000001</v>
      </c>
      <c r="K60" s="2">
        <f>VLOOKUP($A60&amp;$B60,'LE Data'!$P$3:$Z$578,MATCH(K$1,'LE Data'!$P$2:$Z$2,0),0)</f>
        <v>8.6190476190476133</v>
      </c>
      <c r="L60" s="2">
        <f>VLOOKUP($A60&amp;$B60,'LE Data'!$P$3:$Z$578,MATCH(L$1,'LE Data'!$P$2:$Z$2,0),0)</f>
        <v>243.23809523809501</v>
      </c>
      <c r="M60" s="2"/>
      <c r="N60" s="2"/>
    </row>
    <row r="61" spans="1:14" x14ac:dyDescent="0.2">
      <c r="A61" s="1">
        <v>1999</v>
      </c>
      <c r="B61" s="1">
        <v>12</v>
      </c>
      <c r="C61" s="2">
        <f>VLOOKUP($A61&amp;$B61,'LE Data'!$P$3:$Z$530,MATCH(C$1,'LE Data'!$P$2:$Z$2,0),0)</f>
        <v>2568.3484546883233</v>
      </c>
      <c r="D61" s="158">
        <f t="shared" si="0"/>
        <v>2568.3484546883233</v>
      </c>
      <c r="E61" s="2">
        <f t="shared" si="1"/>
        <v>7.6688582010609947</v>
      </c>
      <c r="F61" s="2">
        <f t="shared" si="2"/>
        <v>7.6688582010609947</v>
      </c>
      <c r="G61" s="2">
        <f>VLOOKUP($A61,'LE Data'!$A$3:$B$46,2,0)/10</f>
        <v>7.6688582010609947</v>
      </c>
      <c r="H61" s="2">
        <v>7.6688582010609947</v>
      </c>
      <c r="I61" s="1">
        <v>31</v>
      </c>
      <c r="J61" s="210">
        <f>VLOOKUP($A61&amp;"_"&amp;$B61,'LE KY GSP'!$O$19:$S$582,4,0)</f>
        <v>131473.24600000001</v>
      </c>
      <c r="K61" s="2">
        <f>VLOOKUP($A61&amp;$B61,'LE Data'!$P$3:$Z$578,MATCH(K$1,'LE Data'!$P$2:$Z$2,0),0)</f>
        <v>0.90476190476190499</v>
      </c>
      <c r="L61" s="2">
        <f>VLOOKUP($A61&amp;$B61,'LE Data'!$P$3:$Z$578,MATCH(L$1,'LE Data'!$P$2:$Z$2,0),0)</f>
        <v>544.38095238095275</v>
      </c>
      <c r="M61" s="2"/>
      <c r="N61" s="2"/>
    </row>
    <row r="62" spans="1:14" x14ac:dyDescent="0.2">
      <c r="A62" s="1">
        <v>2000</v>
      </c>
      <c r="B62" s="1">
        <v>1</v>
      </c>
      <c r="C62" s="2">
        <f>VLOOKUP($A62&amp;$B62,'LE Data'!$P$3:$Z$530,MATCH(C$1,'LE Data'!$P$2:$Z$2,0),0)</f>
        <v>2820.7475436395903</v>
      </c>
      <c r="D62" s="158">
        <f t="shared" si="0"/>
        <v>2820.7475436395903</v>
      </c>
      <c r="E62" s="2">
        <f t="shared" si="1"/>
        <v>6.0220000000000002</v>
      </c>
      <c r="F62" s="2">
        <f t="shared" si="2"/>
        <v>6.0220000000000002</v>
      </c>
      <c r="G62" s="2">
        <f>'LE Rates'!$C$5*100</f>
        <v>6.0220000000000002</v>
      </c>
      <c r="H62" s="2">
        <f>G62</f>
        <v>6.0220000000000002</v>
      </c>
      <c r="I62" s="1">
        <v>31.65</v>
      </c>
      <c r="J62" s="210">
        <f>VLOOKUP($A62&amp;"_"&amp;$B62,'LE KY GSP'!$O$19:$S$582,4,0)</f>
        <v>128780.32</v>
      </c>
      <c r="K62" s="2">
        <f>VLOOKUP($A62&amp;$B62,'LE Data'!$P$3:$Z$578,MATCH(K$1,'LE Data'!$P$2:$Z$2,0),0)</f>
        <v>0</v>
      </c>
      <c r="L62" s="2">
        <f>VLOOKUP($A62&amp;$B62,'LE Data'!$P$3:$Z$578,MATCH(L$1,'LE Data'!$P$2:$Z$2,0),0)</f>
        <v>877.76190476190402</v>
      </c>
      <c r="M62" s="2"/>
      <c r="N62" s="2"/>
    </row>
    <row r="63" spans="1:14" x14ac:dyDescent="0.2">
      <c r="A63" s="1">
        <v>2000</v>
      </c>
      <c r="B63" s="1">
        <v>2</v>
      </c>
      <c r="C63" s="2">
        <f>VLOOKUP($A63&amp;$B63,'LE Data'!$P$3:$Z$530,MATCH(C$1,'LE Data'!$P$2:$Z$2,0),0)</f>
        <v>2797.8322221350695</v>
      </c>
      <c r="D63" s="158">
        <f t="shared" si="0"/>
        <v>2797.8322221350695</v>
      </c>
      <c r="E63" s="2">
        <f t="shared" si="1"/>
        <v>6.0220000000000002</v>
      </c>
      <c r="F63" s="2">
        <f t="shared" si="2"/>
        <v>6.0220000000000002</v>
      </c>
      <c r="G63" s="2">
        <f>'LE Rates'!$C$5*100</f>
        <v>6.0220000000000002</v>
      </c>
      <c r="H63" s="2">
        <f t="shared" ref="H63:H126" si="3">G63</f>
        <v>6.0220000000000002</v>
      </c>
      <c r="I63" s="1">
        <v>29.92</v>
      </c>
      <c r="J63" s="210">
        <f>VLOOKUP($A63&amp;"_"&amp;$B63,'LE KY GSP'!$O$19:$S$582,4,0)</f>
        <v>128780.32</v>
      </c>
      <c r="K63" s="2">
        <f>VLOOKUP($A63&amp;$B63,'LE Data'!$P$3:$Z$578,MATCH(K$1,'LE Data'!$P$2:$Z$2,0),0)</f>
        <v>0.85714285714285698</v>
      </c>
      <c r="L63" s="2">
        <f>VLOOKUP($A63&amp;$B63,'LE Data'!$P$3:$Z$578,MATCH(L$1,'LE Data'!$P$2:$Z$2,0),0)</f>
        <v>886.00000000000091</v>
      </c>
      <c r="M63" s="2"/>
      <c r="N63" s="2"/>
    </row>
    <row r="64" spans="1:14" x14ac:dyDescent="0.2">
      <c r="A64" s="1">
        <v>2000</v>
      </c>
      <c r="B64" s="1">
        <v>3</v>
      </c>
      <c r="C64" s="2">
        <f>VLOOKUP($A64&amp;$B64,'LE Data'!$P$3:$Z$530,MATCH(C$1,'LE Data'!$P$2:$Z$2,0),0)</f>
        <v>2571.6003460207617</v>
      </c>
      <c r="D64" s="158">
        <f t="shared" si="0"/>
        <v>2571.6003460207617</v>
      </c>
      <c r="E64" s="2">
        <f t="shared" si="1"/>
        <v>6.0220000000000002</v>
      </c>
      <c r="F64" s="2">
        <f t="shared" si="2"/>
        <v>6.0220000000000002</v>
      </c>
      <c r="G64" s="2">
        <f>'LE Rates'!$C$5*100</f>
        <v>6.0220000000000002</v>
      </c>
      <c r="H64" s="2">
        <f t="shared" si="3"/>
        <v>6.0220000000000002</v>
      </c>
      <c r="I64" s="1">
        <v>30.09</v>
      </c>
      <c r="J64" s="210">
        <f>VLOOKUP($A64&amp;"_"&amp;$B64,'LE KY GSP'!$O$19:$S$582,4,0)</f>
        <v>128780.32</v>
      </c>
      <c r="K64" s="2">
        <f>VLOOKUP($A64&amp;$B64,'LE Data'!$P$3:$Z$578,MATCH(K$1,'LE Data'!$P$2:$Z$2,0),0)</f>
        <v>5.761904761904761</v>
      </c>
      <c r="L64" s="2">
        <f>VLOOKUP($A64&amp;$B64,'LE Data'!$P$3:$Z$578,MATCH(L$1,'LE Data'!$P$2:$Z$2,0),0)</f>
        <v>449.0476190476187</v>
      </c>
      <c r="M64" s="2"/>
      <c r="N64" s="2"/>
    </row>
    <row r="65" spans="1:14" x14ac:dyDescent="0.2">
      <c r="A65" s="1">
        <v>2000</v>
      </c>
      <c r="B65" s="1">
        <v>4</v>
      </c>
      <c r="C65" s="2">
        <f>VLOOKUP($A65&amp;$B65,'LE Data'!$P$3:$Z$530,MATCH(C$1,'LE Data'!$P$2:$Z$2,0),0)</f>
        <v>2394.6724070039095</v>
      </c>
      <c r="D65" s="158">
        <f t="shared" si="0"/>
        <v>2394.6724070039095</v>
      </c>
      <c r="E65" s="2">
        <f t="shared" si="1"/>
        <v>6.0220000000000002</v>
      </c>
      <c r="F65" s="2">
        <f t="shared" si="2"/>
        <v>6.0220000000000002</v>
      </c>
      <c r="G65" s="2">
        <f>'LE Rates'!$C$5*100</f>
        <v>6.0220000000000002</v>
      </c>
      <c r="H65" s="2">
        <f t="shared" si="3"/>
        <v>6.0220000000000002</v>
      </c>
      <c r="I65" s="1">
        <v>30.49</v>
      </c>
      <c r="J65" s="210">
        <f>VLOOKUP($A65&amp;"_"&amp;$B65,'LE KY GSP'!$O$19:$S$582,4,0)</f>
        <v>129097.428</v>
      </c>
      <c r="K65" s="2">
        <f>VLOOKUP($A65&amp;$B65,'LE Data'!$P$3:$Z$578,MATCH(K$1,'LE Data'!$P$2:$Z$2,0),0)</f>
        <v>0.38095238095238099</v>
      </c>
      <c r="L65" s="2">
        <f>VLOOKUP($A65&amp;$B65,'LE Data'!$P$3:$Z$578,MATCH(L$1,'LE Data'!$P$2:$Z$2,0),0)</f>
        <v>336</v>
      </c>
      <c r="M65" s="2"/>
      <c r="N65" s="2"/>
    </row>
    <row r="66" spans="1:14" x14ac:dyDescent="0.2">
      <c r="A66" s="1">
        <v>2000</v>
      </c>
      <c r="B66" s="1">
        <v>5</v>
      </c>
      <c r="C66" s="2">
        <f>VLOOKUP($A66&amp;$B66,'LE Data'!$P$3:$Z$530,MATCH(C$1,'LE Data'!$P$2:$Z$2,0),0)</f>
        <v>2653.2472222951901</v>
      </c>
      <c r="D66" s="158">
        <f t="shared" ref="D66:D129" si="4">C66</f>
        <v>2653.2472222951901</v>
      </c>
      <c r="E66" s="2">
        <f t="shared" si="1"/>
        <v>6.0220000000000002</v>
      </c>
      <c r="F66" s="2">
        <f t="shared" si="2"/>
        <v>6.0220000000000002</v>
      </c>
      <c r="G66" s="2">
        <f>'LE Rates'!$C$5*100</f>
        <v>6.0220000000000002</v>
      </c>
      <c r="H66" s="2">
        <f t="shared" si="3"/>
        <v>6.0220000000000002</v>
      </c>
      <c r="I66" s="1">
        <v>29.81</v>
      </c>
      <c r="J66" s="210">
        <f>VLOOKUP($A66&amp;"_"&amp;$B66,'LE KY GSP'!$O$19:$S$582,4,0)</f>
        <v>129097.428</v>
      </c>
      <c r="K66" s="2">
        <f>VLOOKUP($A66&amp;$B66,'LE Data'!$P$3:$Z$578,MATCH(K$1,'LE Data'!$P$2:$Z$2,0),0)</f>
        <v>86.476190476190496</v>
      </c>
      <c r="L66" s="2">
        <f>VLOOKUP($A66&amp;$B66,'LE Data'!$P$3:$Z$578,MATCH(L$1,'LE Data'!$P$2:$Z$2,0),0)</f>
        <v>134.09523809523813</v>
      </c>
      <c r="M66" s="2"/>
      <c r="N66" s="2"/>
    </row>
    <row r="67" spans="1:14" x14ac:dyDescent="0.2">
      <c r="A67" s="1">
        <v>2000</v>
      </c>
      <c r="B67" s="1">
        <v>6</v>
      </c>
      <c r="C67" s="2">
        <f>VLOOKUP($A67&amp;$B67,'LE Data'!$P$3:$Z$530,MATCH(C$1,'LE Data'!$P$2:$Z$2,0),0)</f>
        <v>3152.2155646301198</v>
      </c>
      <c r="D67" s="158">
        <f t="shared" si="4"/>
        <v>3152.2155646301198</v>
      </c>
      <c r="E67" s="2">
        <f t="shared" ref="E67:E130" si="5">G67</f>
        <v>6.8070000000000004</v>
      </c>
      <c r="F67" s="2">
        <f t="shared" ref="F67:F130" si="6">E67</f>
        <v>6.8070000000000004</v>
      </c>
      <c r="G67" s="2">
        <f>'LE Rates'!$C$6*100</f>
        <v>6.8070000000000004</v>
      </c>
      <c r="H67" s="2">
        <f t="shared" si="3"/>
        <v>6.8070000000000004</v>
      </c>
      <c r="I67" s="1">
        <v>30.68</v>
      </c>
      <c r="J67" s="210">
        <f>VLOOKUP($A67&amp;"_"&amp;$B67,'LE KY GSP'!$O$19:$S$582,4,0)</f>
        <v>129097.428</v>
      </c>
      <c r="K67" s="2">
        <f>VLOOKUP($A67&amp;$B67,'LE Data'!$P$3:$Z$578,MATCH(K$1,'LE Data'!$P$2:$Z$2,0),0)</f>
        <v>227.6666666666666</v>
      </c>
      <c r="L67" s="2">
        <f>VLOOKUP($A67&amp;$B67,'LE Data'!$P$3:$Z$578,MATCH(L$1,'LE Data'!$P$2:$Z$2,0),0)</f>
        <v>16.190476190476161</v>
      </c>
      <c r="M67" s="2"/>
      <c r="N67" s="2"/>
    </row>
    <row r="68" spans="1:14" x14ac:dyDescent="0.2">
      <c r="A68" s="1">
        <v>2000</v>
      </c>
      <c r="B68" s="1">
        <v>7</v>
      </c>
      <c r="C68" s="2">
        <f>VLOOKUP($A68&amp;$B68,'LE Data'!$P$3:$Z$530,MATCH(C$1,'LE Data'!$P$2:$Z$2,0),0)</f>
        <v>3542.1128019386597</v>
      </c>
      <c r="D68" s="158">
        <f t="shared" si="4"/>
        <v>3542.1128019386597</v>
      </c>
      <c r="E68" s="2">
        <f t="shared" si="5"/>
        <v>6.8070000000000004</v>
      </c>
      <c r="F68" s="2">
        <f t="shared" si="6"/>
        <v>6.8070000000000004</v>
      </c>
      <c r="G68" s="2">
        <f>'LE Rates'!$C$6*100</f>
        <v>6.8070000000000004</v>
      </c>
      <c r="H68" s="2">
        <f t="shared" si="3"/>
        <v>6.8070000000000004</v>
      </c>
      <c r="I68" s="1">
        <v>30.66</v>
      </c>
      <c r="J68" s="210">
        <f>VLOOKUP($A68&amp;"_"&amp;$B68,'LE KY GSP'!$O$19:$S$582,4,0)</f>
        <v>127621.33199999999</v>
      </c>
      <c r="K68" s="2">
        <f>VLOOKUP($A68&amp;$B68,'LE Data'!$P$3:$Z$578,MATCH(K$1,'LE Data'!$P$2:$Z$2,0),0)</f>
        <v>366.47619047619025</v>
      </c>
      <c r="L68" s="2">
        <f>VLOOKUP($A68&amp;$B68,'LE Data'!$P$3:$Z$578,MATCH(L$1,'LE Data'!$P$2:$Z$2,0),0)</f>
        <v>0.28571428571428598</v>
      </c>
      <c r="M68" s="2"/>
      <c r="N68" s="2"/>
    </row>
    <row r="69" spans="1:14" x14ac:dyDescent="0.2">
      <c r="A69" s="1">
        <v>2000</v>
      </c>
      <c r="B69" s="1">
        <v>8</v>
      </c>
      <c r="C69" s="2">
        <f>VLOOKUP($A69&amp;$B69,'LE Data'!$P$3:$Z$530,MATCH(C$1,'LE Data'!$P$2:$Z$2,0),0)</f>
        <v>3426.2462539021894</v>
      </c>
      <c r="D69" s="158">
        <f t="shared" si="4"/>
        <v>3426.2462539021894</v>
      </c>
      <c r="E69" s="2">
        <f t="shared" si="5"/>
        <v>6.8070000000000004</v>
      </c>
      <c r="F69" s="2">
        <f t="shared" si="6"/>
        <v>6.8070000000000004</v>
      </c>
      <c r="G69" s="2">
        <f>'LE Rates'!$C$6*100</f>
        <v>6.8070000000000004</v>
      </c>
      <c r="H69" s="2">
        <f t="shared" si="3"/>
        <v>6.8070000000000004</v>
      </c>
      <c r="I69" s="1">
        <v>30.07</v>
      </c>
      <c r="J69" s="210">
        <f>VLOOKUP($A69&amp;"_"&amp;$B69,'LE KY GSP'!$O$19:$S$582,4,0)</f>
        <v>127621.33199999999</v>
      </c>
      <c r="K69" s="2">
        <f>VLOOKUP($A69&amp;$B69,'LE Data'!$P$3:$Z$578,MATCH(K$1,'LE Data'!$P$2:$Z$2,0),0)</f>
        <v>353.47619047619111</v>
      </c>
      <c r="L69" s="2">
        <f>VLOOKUP($A69&amp;$B69,'LE Data'!$P$3:$Z$578,MATCH(L$1,'LE Data'!$P$2:$Z$2,0),0)</f>
        <v>0</v>
      </c>
      <c r="M69" s="2"/>
      <c r="N69" s="2"/>
    </row>
    <row r="70" spans="1:14" x14ac:dyDescent="0.2">
      <c r="A70" s="1">
        <v>2000</v>
      </c>
      <c r="B70" s="1">
        <v>9</v>
      </c>
      <c r="C70" s="2">
        <f>VLOOKUP($A70&amp;$B70,'LE Data'!$P$3:$Z$530,MATCH(C$1,'LE Data'!$P$2:$Z$2,0),0)</f>
        <v>3466.1423786029627</v>
      </c>
      <c r="D70" s="158">
        <f t="shared" si="4"/>
        <v>3466.1423786029627</v>
      </c>
      <c r="E70" s="2">
        <f t="shared" si="5"/>
        <v>6.8070000000000004</v>
      </c>
      <c r="F70" s="2">
        <f t="shared" si="6"/>
        <v>6.8070000000000004</v>
      </c>
      <c r="G70" s="2">
        <f>'LE Rates'!$C$6*100</f>
        <v>6.8070000000000004</v>
      </c>
      <c r="H70" s="2">
        <f t="shared" si="3"/>
        <v>6.8070000000000004</v>
      </c>
      <c r="I70" s="1">
        <v>30.72</v>
      </c>
      <c r="J70" s="210">
        <f>VLOOKUP($A70&amp;"_"&amp;$B70,'LE KY GSP'!$O$19:$S$582,4,0)</f>
        <v>127621.33199999999</v>
      </c>
      <c r="K70" s="2">
        <f>VLOOKUP($A70&amp;$B70,'LE Data'!$P$3:$Z$578,MATCH(K$1,'LE Data'!$P$2:$Z$2,0),0)</f>
        <v>303.14285714285762</v>
      </c>
      <c r="L70" s="2">
        <f>VLOOKUP($A70&amp;$B70,'LE Data'!$P$3:$Z$578,MATCH(L$1,'LE Data'!$P$2:$Z$2,0),0)</f>
        <v>11.428571428571431</v>
      </c>
      <c r="M70" s="2"/>
      <c r="N70" s="2"/>
    </row>
    <row r="71" spans="1:14" x14ac:dyDescent="0.2">
      <c r="A71" s="1">
        <v>2000</v>
      </c>
      <c r="B71" s="1">
        <v>10</v>
      </c>
      <c r="C71" s="2">
        <f>VLOOKUP($A71&amp;$B71,'LE Data'!$P$3:$Z$530,MATCH(C$1,'LE Data'!$P$2:$Z$2,0),0)</f>
        <v>2779.90894228773</v>
      </c>
      <c r="D71" s="158">
        <f t="shared" si="4"/>
        <v>2779.90894228773</v>
      </c>
      <c r="E71" s="2">
        <f t="shared" si="5"/>
        <v>6.0220000000000002</v>
      </c>
      <c r="F71" s="2">
        <f t="shared" si="6"/>
        <v>6.0220000000000002</v>
      </c>
      <c r="G71" s="2">
        <f>'LE Rates'!$C$5*100</f>
        <v>6.0220000000000002</v>
      </c>
      <c r="H71" s="2">
        <f t="shared" si="3"/>
        <v>6.0220000000000002</v>
      </c>
      <c r="I71" s="1">
        <v>30.56</v>
      </c>
      <c r="J71" s="210">
        <f>VLOOKUP($A71&amp;"_"&amp;$B71,'LE KY GSP'!$O$19:$S$582,4,0)</f>
        <v>127756.92</v>
      </c>
      <c r="K71" s="2">
        <f>VLOOKUP($A71&amp;$B71,'LE Data'!$P$3:$Z$578,MATCH(K$1,'LE Data'!$P$2:$Z$2,0),0)</f>
        <v>87.952380952380878</v>
      </c>
      <c r="L71" s="2">
        <f>VLOOKUP($A71&amp;$B71,'LE Data'!$P$3:$Z$578,MATCH(L$1,'LE Data'!$P$2:$Z$2,0),0)</f>
        <v>137.33333333333326</v>
      </c>
      <c r="M71" s="2"/>
      <c r="N71" s="2"/>
    </row>
    <row r="72" spans="1:14" x14ac:dyDescent="0.2">
      <c r="A72" s="1">
        <v>2000</v>
      </c>
      <c r="B72" s="1">
        <v>11</v>
      </c>
      <c r="C72" s="2">
        <f>VLOOKUP($A72&amp;$B72,'LE Data'!$P$3:$Z$530,MATCH(C$1,'LE Data'!$P$2:$Z$2,0),0)</f>
        <v>2616.1314780265302</v>
      </c>
      <c r="D72" s="158">
        <f t="shared" si="4"/>
        <v>2616.1314780265302</v>
      </c>
      <c r="E72" s="2">
        <f t="shared" si="5"/>
        <v>6.0220000000000002</v>
      </c>
      <c r="F72" s="2">
        <f t="shared" si="6"/>
        <v>6.0220000000000002</v>
      </c>
      <c r="G72" s="2">
        <f>'LE Rates'!$C$5*100</f>
        <v>6.0220000000000002</v>
      </c>
      <c r="H72" s="2">
        <f t="shared" si="3"/>
        <v>6.0220000000000002</v>
      </c>
      <c r="I72" s="1">
        <v>30.35</v>
      </c>
      <c r="J72" s="210">
        <f>VLOOKUP($A72&amp;"_"&amp;$B72,'LE KY GSP'!$O$19:$S$582,4,0)</f>
        <v>127756.92</v>
      </c>
      <c r="K72" s="2">
        <f>VLOOKUP($A72&amp;$B72,'LE Data'!$P$3:$Z$578,MATCH(K$1,'LE Data'!$P$2:$Z$2,0),0)</f>
        <v>30.523809523809547</v>
      </c>
      <c r="L72" s="2">
        <f>VLOOKUP($A72&amp;$B72,'LE Data'!$P$3:$Z$578,MATCH(L$1,'LE Data'!$P$2:$Z$2,0),0)</f>
        <v>277.42857142857122</v>
      </c>
      <c r="M72" s="2"/>
      <c r="N72" s="2"/>
    </row>
    <row r="73" spans="1:14" x14ac:dyDescent="0.2">
      <c r="A73" s="1">
        <v>2000</v>
      </c>
      <c r="B73" s="1">
        <v>12</v>
      </c>
      <c r="C73" s="2">
        <f>VLOOKUP($A73&amp;$B73,'LE Data'!$P$3:$Z$530,MATCH(C$1,'LE Data'!$P$2:$Z$2,0),0)</f>
        <v>2837.0195854922317</v>
      </c>
      <c r="D73" s="158">
        <f t="shared" si="4"/>
        <v>2837.0195854922317</v>
      </c>
      <c r="E73" s="2">
        <f t="shared" si="5"/>
        <v>6.0220000000000002</v>
      </c>
      <c r="F73" s="2">
        <f t="shared" si="6"/>
        <v>6.0220000000000002</v>
      </c>
      <c r="G73" s="2">
        <f>'LE Rates'!$C$5*100</f>
        <v>6.0220000000000002</v>
      </c>
      <c r="H73" s="2">
        <f t="shared" si="3"/>
        <v>6.0220000000000002</v>
      </c>
      <c r="I73" s="1">
        <v>31</v>
      </c>
      <c r="J73" s="210">
        <f>VLOOKUP($A73&amp;"_"&amp;$B73,'LE KY GSP'!$O$19:$S$582,4,0)</f>
        <v>127756.92</v>
      </c>
      <c r="K73" s="2">
        <f>VLOOKUP($A73&amp;$B73,'LE Data'!$P$3:$Z$578,MATCH(K$1,'LE Data'!$P$2:$Z$2,0),0)</f>
        <v>0.28571428571428598</v>
      </c>
      <c r="L73" s="2">
        <f>VLOOKUP($A73&amp;$B73,'LE Data'!$P$3:$Z$578,MATCH(L$1,'LE Data'!$P$2:$Z$2,0),0)</f>
        <v>916.23809523809518</v>
      </c>
      <c r="M73" s="2"/>
      <c r="N73" s="2"/>
    </row>
    <row r="74" spans="1:14" x14ac:dyDescent="0.2">
      <c r="A74" s="1">
        <v>2001</v>
      </c>
      <c r="B74" s="1">
        <v>1</v>
      </c>
      <c r="C74" s="2">
        <f>VLOOKUP($A74&amp;$B74,'LE Data'!$P$3:$Z$530,MATCH(C$1,'LE Data'!$P$2:$Z$2,0),0)</f>
        <v>3085.1425499948195</v>
      </c>
      <c r="D74" s="158">
        <f t="shared" si="4"/>
        <v>3085.1425499948195</v>
      </c>
      <c r="E74" s="2">
        <f t="shared" si="5"/>
        <v>6.0220000000000002</v>
      </c>
      <c r="F74" s="2">
        <f t="shared" si="6"/>
        <v>6.0220000000000002</v>
      </c>
      <c r="G74" s="2">
        <f>G62</f>
        <v>6.0220000000000002</v>
      </c>
      <c r="H74" s="2">
        <f t="shared" si="3"/>
        <v>6.0220000000000002</v>
      </c>
      <c r="I74" s="1">
        <v>31.65</v>
      </c>
      <c r="J74" s="210">
        <f>VLOOKUP($A74&amp;"_"&amp;$B74,'LE KY GSP'!$O$19:$S$582,4,0)</f>
        <v>127799.58199999999</v>
      </c>
      <c r="K74" s="2">
        <f>VLOOKUP($A74&amp;$B74,'LE Data'!$P$3:$Z$578,MATCH(K$1,'LE Data'!$P$2:$Z$2,0),0)</f>
        <v>0</v>
      </c>
      <c r="L74" s="2">
        <f>VLOOKUP($A74&amp;$B74,'LE Data'!$P$3:$Z$578,MATCH(L$1,'LE Data'!$P$2:$Z$2,0),0)</f>
        <v>1215.5714285714289</v>
      </c>
      <c r="M74" s="2">
        <f>'LE Data'!AB75</f>
        <v>0</v>
      </c>
      <c r="N74" s="2">
        <f>'LE Data'!AA75</f>
        <v>980</v>
      </c>
    </row>
    <row r="75" spans="1:14" x14ac:dyDescent="0.2">
      <c r="A75" s="1">
        <v>2001</v>
      </c>
      <c r="B75" s="1">
        <v>2</v>
      </c>
      <c r="C75" s="2">
        <f>VLOOKUP($A75&amp;$B75,'LE Data'!$P$3:$Z$530,MATCH(C$1,'LE Data'!$P$2:$Z$2,0),0)</f>
        <v>2766.3474346513899</v>
      </c>
      <c r="D75" s="158">
        <f t="shared" si="4"/>
        <v>2766.3474346513899</v>
      </c>
      <c r="E75" s="2">
        <f t="shared" si="5"/>
        <v>6.0220000000000002</v>
      </c>
      <c r="F75" s="2">
        <f t="shared" si="6"/>
        <v>6.0220000000000002</v>
      </c>
      <c r="G75" s="2">
        <f t="shared" ref="G75:G109" si="7">G63</f>
        <v>6.0220000000000002</v>
      </c>
      <c r="H75" s="2">
        <f t="shared" si="3"/>
        <v>6.0220000000000002</v>
      </c>
      <c r="I75" s="1">
        <v>28.92</v>
      </c>
      <c r="J75" s="210">
        <f>VLOOKUP($A75&amp;"_"&amp;$B75,'LE KY GSP'!$O$19:$S$582,4,0)</f>
        <v>127799.58199999999</v>
      </c>
      <c r="K75" s="2">
        <f>VLOOKUP($A75&amp;$B75,'LE Data'!$P$3:$Z$578,MATCH(K$1,'LE Data'!$P$2:$Z$2,0),0)</f>
        <v>0</v>
      </c>
      <c r="L75" s="2">
        <f>VLOOKUP($A75&amp;$B75,'LE Data'!$P$3:$Z$578,MATCH(L$1,'LE Data'!$P$2:$Z$2,0),0)</f>
        <v>815.28571428571433</v>
      </c>
      <c r="M75" s="2">
        <f>'LE Data'!AB76</f>
        <v>0</v>
      </c>
      <c r="N75" s="2">
        <f>'LE Data'!AA76</f>
        <v>664</v>
      </c>
    </row>
    <row r="76" spans="1:14" x14ac:dyDescent="0.2">
      <c r="A76" s="1">
        <v>2001</v>
      </c>
      <c r="B76" s="1">
        <v>3</v>
      </c>
      <c r="C76" s="2">
        <f>VLOOKUP($A76&amp;$B76,'LE Data'!$P$3:$Z$530,MATCH(C$1,'LE Data'!$P$2:$Z$2,0),0)</f>
        <v>2653.5673285244598</v>
      </c>
      <c r="D76" s="158">
        <f t="shared" si="4"/>
        <v>2653.5673285244598</v>
      </c>
      <c r="E76" s="2">
        <f t="shared" si="5"/>
        <v>6.0220000000000002</v>
      </c>
      <c r="F76" s="2">
        <f t="shared" si="6"/>
        <v>6.0220000000000002</v>
      </c>
      <c r="G76" s="2">
        <f t="shared" si="7"/>
        <v>6.0220000000000002</v>
      </c>
      <c r="H76" s="2">
        <f t="shared" si="3"/>
        <v>6.0220000000000002</v>
      </c>
      <c r="I76" s="1">
        <v>30.09</v>
      </c>
      <c r="J76" s="210">
        <f>VLOOKUP($A76&amp;"_"&amp;$B76,'LE KY GSP'!$O$19:$S$582,4,0)</f>
        <v>127799.58199999999</v>
      </c>
      <c r="K76" s="2">
        <f>VLOOKUP($A76&amp;$B76,'LE Data'!$P$3:$Z$578,MATCH(K$1,'LE Data'!$P$2:$Z$2,0),0)</f>
        <v>0</v>
      </c>
      <c r="L76" s="2">
        <f>VLOOKUP($A76&amp;$B76,'LE Data'!$P$3:$Z$578,MATCH(L$1,'LE Data'!$P$2:$Z$2,0),0)</f>
        <v>688.04761904761904</v>
      </c>
      <c r="M76" s="2">
        <f>'LE Data'!AB77</f>
        <v>0</v>
      </c>
      <c r="N76" s="2">
        <f>'LE Data'!AA77</f>
        <v>674</v>
      </c>
    </row>
    <row r="77" spans="1:14" x14ac:dyDescent="0.2">
      <c r="A77" s="1">
        <v>2001</v>
      </c>
      <c r="B77" s="1">
        <v>4</v>
      </c>
      <c r="C77" s="2">
        <f>VLOOKUP($A77&amp;$B77,'LE Data'!$P$3:$Z$530,MATCH(C$1,'LE Data'!$P$2:$Z$2,0),0)</f>
        <v>2575.6085198372357</v>
      </c>
      <c r="D77" s="158">
        <f t="shared" si="4"/>
        <v>2575.6085198372357</v>
      </c>
      <c r="E77" s="2">
        <f t="shared" si="5"/>
        <v>6.0220000000000002</v>
      </c>
      <c r="F77" s="2">
        <f t="shared" si="6"/>
        <v>6.0220000000000002</v>
      </c>
      <c r="G77" s="2">
        <f t="shared" si="7"/>
        <v>6.0220000000000002</v>
      </c>
      <c r="H77" s="2">
        <f t="shared" si="3"/>
        <v>6.0220000000000002</v>
      </c>
      <c r="I77" s="1">
        <v>30.49</v>
      </c>
      <c r="J77" s="210">
        <f>VLOOKUP($A77&amp;"_"&amp;$B77,'LE KY GSP'!$O$19:$S$582,4,0)</f>
        <v>128518.863</v>
      </c>
      <c r="K77" s="2">
        <f>VLOOKUP($A77&amp;$B77,'LE Data'!$P$3:$Z$578,MATCH(K$1,'LE Data'!$P$2:$Z$2,0),0)</f>
        <v>65.714285714285722</v>
      </c>
      <c r="L77" s="2">
        <f>VLOOKUP($A77&amp;$B77,'LE Data'!$P$3:$Z$578,MATCH(L$1,'LE Data'!$P$2:$Z$2,0),0)</f>
        <v>399.52380952381003</v>
      </c>
      <c r="M77" s="2">
        <f>'LE Data'!AB78</f>
        <v>103</v>
      </c>
      <c r="N77" s="2">
        <f>'LE Data'!AA78</f>
        <v>175</v>
      </c>
    </row>
    <row r="78" spans="1:14" x14ac:dyDescent="0.2">
      <c r="A78" s="1">
        <v>2001</v>
      </c>
      <c r="B78" s="1">
        <v>5</v>
      </c>
      <c r="C78" s="2">
        <f>VLOOKUP($A78&amp;$B78,'LE Data'!$P$3:$Z$530,MATCH(C$1,'LE Data'!$P$2:$Z$2,0),0)</f>
        <v>2765.6806931951</v>
      </c>
      <c r="D78" s="158">
        <f t="shared" si="4"/>
        <v>2765.6806931951</v>
      </c>
      <c r="E78" s="2">
        <f t="shared" si="5"/>
        <v>6.0220000000000002</v>
      </c>
      <c r="F78" s="2">
        <f t="shared" si="6"/>
        <v>6.0220000000000002</v>
      </c>
      <c r="G78" s="2">
        <f t="shared" si="7"/>
        <v>6.0220000000000002</v>
      </c>
      <c r="H78" s="2">
        <f t="shared" si="3"/>
        <v>6.0220000000000002</v>
      </c>
      <c r="I78" s="1">
        <v>29.81</v>
      </c>
      <c r="J78" s="210">
        <f>VLOOKUP($A78&amp;"_"&amp;$B78,'LE KY GSP'!$O$19:$S$582,4,0)</f>
        <v>128518.863</v>
      </c>
      <c r="K78" s="2">
        <f>VLOOKUP($A78&amp;$B78,'LE Data'!$P$3:$Z$578,MATCH(K$1,'LE Data'!$P$2:$Z$2,0),0)</f>
        <v>132</v>
      </c>
      <c r="L78" s="2">
        <f>VLOOKUP($A78&amp;$B78,'LE Data'!$P$3:$Z$578,MATCH(L$1,'LE Data'!$P$2:$Z$2,0),0)</f>
        <v>82.19047619047609</v>
      </c>
      <c r="M78" s="2">
        <f>'LE Data'!AB79</f>
        <v>150</v>
      </c>
      <c r="N78" s="2">
        <f>'LE Data'!AA79</f>
        <v>31</v>
      </c>
    </row>
    <row r="79" spans="1:14" x14ac:dyDescent="0.2">
      <c r="A79" s="1">
        <v>2001</v>
      </c>
      <c r="B79" s="1">
        <v>6</v>
      </c>
      <c r="C79" s="2">
        <f>VLOOKUP($A79&amp;$B79,'LE Data'!$P$3:$Z$530,MATCH(C$1,'LE Data'!$P$2:$Z$2,0),0)</f>
        <v>3041.5561123766092</v>
      </c>
      <c r="D79" s="158">
        <f t="shared" si="4"/>
        <v>3041.5561123766092</v>
      </c>
      <c r="E79" s="2">
        <f t="shared" si="5"/>
        <v>6.8070000000000004</v>
      </c>
      <c r="F79" s="2">
        <f t="shared" si="6"/>
        <v>6.8070000000000004</v>
      </c>
      <c r="G79" s="2">
        <f t="shared" si="7"/>
        <v>6.8070000000000004</v>
      </c>
      <c r="H79" s="2">
        <f t="shared" si="3"/>
        <v>6.8070000000000004</v>
      </c>
      <c r="I79" s="1">
        <v>30.68</v>
      </c>
      <c r="J79" s="210">
        <f>VLOOKUP($A79&amp;"_"&amp;$B79,'LE KY GSP'!$O$19:$S$582,4,0)</f>
        <v>128518.863</v>
      </c>
      <c r="K79" s="2">
        <f>VLOOKUP($A79&amp;$B79,'LE Data'!$P$3:$Z$578,MATCH(K$1,'LE Data'!$P$2:$Z$2,0),0)</f>
        <v>186.19047619047632</v>
      </c>
      <c r="L79" s="2">
        <f>VLOOKUP($A79&amp;$B79,'LE Data'!$P$3:$Z$578,MATCH(L$1,'LE Data'!$P$2:$Z$2,0),0)</f>
        <v>28.714285714285758</v>
      </c>
      <c r="M79" s="2">
        <f>'LE Data'!AB80</f>
        <v>280</v>
      </c>
      <c r="N79" s="2">
        <f>'LE Data'!AA80</f>
        <v>8</v>
      </c>
    </row>
    <row r="80" spans="1:14" x14ac:dyDescent="0.2">
      <c r="A80" s="1">
        <v>2001</v>
      </c>
      <c r="B80" s="1">
        <v>7</v>
      </c>
      <c r="C80" s="2">
        <f>VLOOKUP($A80&amp;$B80,'LE Data'!$P$3:$Z$530,MATCH(C$1,'LE Data'!$P$2:$Z$2,0),0)</f>
        <v>3392.7771312926893</v>
      </c>
      <c r="D80" s="158">
        <f t="shared" si="4"/>
        <v>3392.7771312926893</v>
      </c>
      <c r="E80" s="2">
        <f t="shared" si="5"/>
        <v>6.8070000000000004</v>
      </c>
      <c r="F80" s="2">
        <f t="shared" si="6"/>
        <v>6.8070000000000004</v>
      </c>
      <c r="G80" s="2">
        <f t="shared" si="7"/>
        <v>6.8070000000000004</v>
      </c>
      <c r="H80" s="2">
        <f t="shared" si="3"/>
        <v>6.8070000000000004</v>
      </c>
      <c r="I80" s="1">
        <v>30.66</v>
      </c>
      <c r="J80" s="210">
        <f>VLOOKUP($A80&amp;"_"&amp;$B80,'LE KY GSP'!$O$19:$S$582,4,0)</f>
        <v>128412.039</v>
      </c>
      <c r="K80" s="2">
        <f>VLOOKUP($A80&amp;$B80,'LE Data'!$P$3:$Z$578,MATCH(K$1,'LE Data'!$P$2:$Z$2,0),0)</f>
        <v>362.90476190476198</v>
      </c>
      <c r="L80" s="2">
        <f>VLOOKUP($A80&amp;$B80,'LE Data'!$P$3:$Z$578,MATCH(L$1,'LE Data'!$P$2:$Z$2,0),0)</f>
        <v>0.238095238095238</v>
      </c>
      <c r="M80" s="2">
        <f>'LE Data'!AB81</f>
        <v>433</v>
      </c>
      <c r="N80" s="2">
        <f>'LE Data'!AA81</f>
        <v>0</v>
      </c>
    </row>
    <row r="81" spans="1:14" x14ac:dyDescent="0.2">
      <c r="A81" s="1">
        <v>2001</v>
      </c>
      <c r="B81" s="1">
        <v>8</v>
      </c>
      <c r="C81" s="2">
        <f>VLOOKUP($A81&amp;$B81,'LE Data'!$P$3:$Z$530,MATCH(C$1,'LE Data'!$P$2:$Z$2,0),0)</f>
        <v>3643.93097694175</v>
      </c>
      <c r="D81" s="158">
        <f t="shared" si="4"/>
        <v>3643.93097694175</v>
      </c>
      <c r="E81" s="2">
        <f t="shared" si="5"/>
        <v>6.8070000000000004</v>
      </c>
      <c r="F81" s="2">
        <f t="shared" si="6"/>
        <v>6.8070000000000004</v>
      </c>
      <c r="G81" s="2">
        <f t="shared" si="7"/>
        <v>6.8070000000000004</v>
      </c>
      <c r="H81" s="2">
        <f t="shared" si="3"/>
        <v>6.8070000000000004</v>
      </c>
      <c r="I81" s="1">
        <v>30.07</v>
      </c>
      <c r="J81" s="210">
        <f>VLOOKUP($A81&amp;"_"&amp;$B81,'LE KY GSP'!$O$19:$S$582,4,0)</f>
        <v>128412.039</v>
      </c>
      <c r="K81" s="2">
        <f>VLOOKUP($A81&amp;$B81,'LE Data'!$P$3:$Z$578,MATCH(K$1,'LE Data'!$P$2:$Z$2,0),0)</f>
        <v>448.80952380952397</v>
      </c>
      <c r="L81" s="2">
        <f>VLOOKUP($A81&amp;$B81,'LE Data'!$P$3:$Z$578,MATCH(L$1,'LE Data'!$P$2:$Z$2,0),0)</f>
        <v>0</v>
      </c>
      <c r="M81" s="2">
        <f>'LE Data'!AB82</f>
        <v>445</v>
      </c>
      <c r="N81" s="2">
        <f>'LE Data'!AA82</f>
        <v>0</v>
      </c>
    </row>
    <row r="82" spans="1:14" x14ac:dyDescent="0.2">
      <c r="A82" s="1">
        <v>2001</v>
      </c>
      <c r="B82" s="1">
        <v>9</v>
      </c>
      <c r="C82" s="2">
        <f>VLOOKUP($A82&amp;$B82,'LE Data'!$P$3:$Z$530,MATCH(C$1,'LE Data'!$P$2:$Z$2,0),0)</f>
        <v>3468.6244251276103</v>
      </c>
      <c r="D82" s="158">
        <f t="shared" si="4"/>
        <v>3468.6244251276103</v>
      </c>
      <c r="E82" s="2">
        <f t="shared" si="5"/>
        <v>6.8070000000000004</v>
      </c>
      <c r="F82" s="2">
        <f t="shared" si="6"/>
        <v>6.8070000000000004</v>
      </c>
      <c r="G82" s="2">
        <f t="shared" si="7"/>
        <v>6.8070000000000004</v>
      </c>
      <c r="H82" s="2">
        <f t="shared" si="3"/>
        <v>6.8070000000000004</v>
      </c>
      <c r="I82" s="1">
        <v>30.72</v>
      </c>
      <c r="J82" s="210">
        <f>VLOOKUP($A82&amp;"_"&amp;$B82,'LE KY GSP'!$O$19:$S$582,4,0)</f>
        <v>128412.039</v>
      </c>
      <c r="K82" s="2">
        <f>VLOOKUP($A82&amp;$B82,'LE Data'!$P$3:$Z$578,MATCH(K$1,'LE Data'!$P$2:$Z$2,0),0)</f>
        <v>335.857142857143</v>
      </c>
      <c r="L82" s="2">
        <f>VLOOKUP($A82&amp;$B82,'LE Data'!$P$3:$Z$578,MATCH(L$1,'LE Data'!$P$2:$Z$2,0),0)</f>
        <v>7.1904761904761898</v>
      </c>
      <c r="M82" s="2">
        <f>'LE Data'!AB83</f>
        <v>174</v>
      </c>
      <c r="N82" s="2">
        <f>'LE Data'!AA83</f>
        <v>52</v>
      </c>
    </row>
    <row r="83" spans="1:14" x14ac:dyDescent="0.2">
      <c r="A83" s="1">
        <v>2001</v>
      </c>
      <c r="B83" s="1">
        <v>10</v>
      </c>
      <c r="C83" s="2">
        <f>VLOOKUP($A83&amp;$B83,'LE Data'!$P$3:$Z$530,MATCH(C$1,'LE Data'!$P$2:$Z$2,0),0)</f>
        <v>2671.5474867390799</v>
      </c>
      <c r="D83" s="158">
        <f t="shared" si="4"/>
        <v>2671.5474867390799</v>
      </c>
      <c r="E83" s="2">
        <f t="shared" si="5"/>
        <v>6.0220000000000002</v>
      </c>
      <c r="F83" s="2">
        <f t="shared" si="6"/>
        <v>6.0220000000000002</v>
      </c>
      <c r="G83" s="2">
        <f t="shared" si="7"/>
        <v>6.0220000000000002</v>
      </c>
      <c r="H83" s="2">
        <f t="shared" si="3"/>
        <v>6.0220000000000002</v>
      </c>
      <c r="I83" s="1">
        <v>30.56</v>
      </c>
      <c r="J83" s="210">
        <f>VLOOKUP($A83&amp;"_"&amp;$B83,'LE KY GSP'!$O$19:$S$582,4,0)</f>
        <v>129157.516</v>
      </c>
      <c r="K83" s="2">
        <f>VLOOKUP($A83&amp;$B83,'LE Data'!$P$3:$Z$578,MATCH(K$1,'LE Data'!$P$2:$Z$2,0),0)</f>
        <v>77.333333333333329</v>
      </c>
      <c r="L83" s="2">
        <f>VLOOKUP($A83&amp;$B83,'LE Data'!$P$3:$Z$578,MATCH(L$1,'LE Data'!$P$2:$Z$2,0),0)</f>
        <v>117.0952380952381</v>
      </c>
      <c r="M83" s="2">
        <f>'LE Data'!AB84</f>
        <v>40</v>
      </c>
      <c r="N83" s="2">
        <f>'LE Data'!AA84</f>
        <v>224</v>
      </c>
    </row>
    <row r="84" spans="1:14" x14ac:dyDescent="0.2">
      <c r="A84" s="1">
        <v>2001</v>
      </c>
      <c r="B84" s="1">
        <v>11</v>
      </c>
      <c r="C84" s="2">
        <f>VLOOKUP($A84&amp;$B84,'LE Data'!$P$3:$Z$530,MATCH(C$1,'LE Data'!$P$2:$Z$2,0),0)</f>
        <v>2462.3808722725794</v>
      </c>
      <c r="D84" s="158">
        <f t="shared" si="4"/>
        <v>2462.3808722725794</v>
      </c>
      <c r="E84" s="2">
        <f t="shared" si="5"/>
        <v>6.0220000000000002</v>
      </c>
      <c r="F84" s="2">
        <f t="shared" si="6"/>
        <v>6.0220000000000002</v>
      </c>
      <c r="G84" s="2">
        <f t="shared" si="7"/>
        <v>6.0220000000000002</v>
      </c>
      <c r="H84" s="2">
        <f t="shared" si="3"/>
        <v>6.0220000000000002</v>
      </c>
      <c r="I84" s="1">
        <v>30.35</v>
      </c>
      <c r="J84" s="210">
        <f>VLOOKUP($A84&amp;"_"&amp;$B84,'LE KY GSP'!$O$19:$S$582,4,0)</f>
        <v>129157.516</v>
      </c>
      <c r="K84" s="2">
        <f>VLOOKUP($A84&amp;$B84,'LE Data'!$P$3:$Z$578,MATCH(K$1,'LE Data'!$P$2:$Z$2,0),0)</f>
        <v>17.047619047619058</v>
      </c>
      <c r="L84" s="2">
        <f>VLOOKUP($A84&amp;$B84,'LE Data'!$P$3:$Z$578,MATCH(L$1,'LE Data'!$P$2:$Z$2,0),0)</f>
        <v>289.04761904761904</v>
      </c>
      <c r="M84" s="2">
        <f>'LE Data'!AB85</f>
        <v>1</v>
      </c>
      <c r="N84" s="2">
        <f>'LE Data'!AA85</f>
        <v>339</v>
      </c>
    </row>
    <row r="85" spans="1:14" x14ac:dyDescent="0.2">
      <c r="A85" s="1">
        <v>2001</v>
      </c>
      <c r="B85" s="1">
        <v>12</v>
      </c>
      <c r="C85" s="2">
        <f>VLOOKUP($A85&amp;$B85,'LE Data'!$P$3:$Z$530,MATCH(C$1,'LE Data'!$P$2:$Z$2,0),0)</f>
        <v>2574.8314547640502</v>
      </c>
      <c r="D85" s="158">
        <f t="shared" si="4"/>
        <v>2574.8314547640502</v>
      </c>
      <c r="E85" s="2">
        <f t="shared" si="5"/>
        <v>6.0220000000000002</v>
      </c>
      <c r="F85" s="2">
        <f t="shared" si="6"/>
        <v>6.0220000000000002</v>
      </c>
      <c r="G85" s="2">
        <f t="shared" si="7"/>
        <v>6.0220000000000002</v>
      </c>
      <c r="H85" s="2">
        <f t="shared" si="3"/>
        <v>6.0220000000000002</v>
      </c>
      <c r="I85" s="1">
        <v>31</v>
      </c>
      <c r="J85" s="210">
        <f>VLOOKUP($A85&amp;"_"&amp;$B85,'LE KY GSP'!$O$19:$S$582,4,0)</f>
        <v>129157.516</v>
      </c>
      <c r="K85" s="2">
        <f>VLOOKUP($A85&amp;$B85,'LE Data'!$P$3:$Z$578,MATCH(K$1,'LE Data'!$P$2:$Z$2,0),0)</f>
        <v>0.14285714285714299</v>
      </c>
      <c r="L85" s="2">
        <f>VLOOKUP($A85&amp;$B85,'LE Data'!$P$3:$Z$578,MATCH(L$1,'LE Data'!$P$2:$Z$2,0),0)</f>
        <v>449.76190476190436</v>
      </c>
      <c r="M85" s="2">
        <f>'LE Data'!AB86</f>
        <v>0</v>
      </c>
      <c r="N85" s="2">
        <f>'LE Data'!AA86</f>
        <v>689</v>
      </c>
    </row>
    <row r="86" spans="1:14" x14ac:dyDescent="0.2">
      <c r="A86" s="1">
        <v>2002</v>
      </c>
      <c r="B86" s="1">
        <v>1</v>
      </c>
      <c r="C86" s="2">
        <f>VLOOKUP($A86&amp;$B86,'LE Data'!$P$3:$Z$530,MATCH(C$1,'LE Data'!$P$2:$Z$2,0),0)</f>
        <v>2777.4927150008721</v>
      </c>
      <c r="D86" s="158">
        <f t="shared" si="4"/>
        <v>2777.4927150008721</v>
      </c>
      <c r="E86" s="2">
        <f t="shared" si="5"/>
        <v>6.0220000000000002</v>
      </c>
      <c r="F86" s="2">
        <f t="shared" si="6"/>
        <v>6.0220000000000002</v>
      </c>
      <c r="G86" s="2">
        <f t="shared" si="7"/>
        <v>6.0220000000000002</v>
      </c>
      <c r="H86" s="2">
        <f t="shared" si="3"/>
        <v>6.0220000000000002</v>
      </c>
      <c r="I86" s="1">
        <v>31.65</v>
      </c>
      <c r="J86" s="210">
        <f>VLOOKUP($A86&amp;"_"&amp;$B86,'LE KY GSP'!$O$19:$S$582,4,0)</f>
        <v>131032.91800000001</v>
      </c>
      <c r="K86" s="2">
        <f>VLOOKUP($A86&amp;$B86,'LE Data'!$P$3:$Z$578,MATCH(K$1,'LE Data'!$P$2:$Z$2,0),0)</f>
        <v>0</v>
      </c>
      <c r="L86" s="2">
        <f>VLOOKUP($A86&amp;$B86,'LE Data'!$P$3:$Z$578,MATCH(L$1,'LE Data'!$P$2:$Z$2,0),0)</f>
        <v>893.80952380952397</v>
      </c>
      <c r="M86" s="2">
        <f>'LE Data'!AB87</f>
        <v>0</v>
      </c>
      <c r="N86" s="2">
        <f>'LE Data'!AA87</f>
        <v>743</v>
      </c>
    </row>
    <row r="87" spans="1:14" x14ac:dyDescent="0.2">
      <c r="A87" s="1">
        <v>2002</v>
      </c>
      <c r="B87" s="1">
        <v>2</v>
      </c>
      <c r="C87" s="2">
        <f>VLOOKUP($A87&amp;$B87,'LE Data'!$P$3:$Z$530,MATCH(C$1,'LE Data'!$P$2:$Z$2,0),0)</f>
        <v>2596.1197698355595</v>
      </c>
      <c r="D87" s="158">
        <f t="shared" si="4"/>
        <v>2596.1197698355595</v>
      </c>
      <c r="E87" s="2">
        <f t="shared" si="5"/>
        <v>6.0220000000000002</v>
      </c>
      <c r="F87" s="2">
        <f t="shared" si="6"/>
        <v>6.0220000000000002</v>
      </c>
      <c r="G87" s="2">
        <f t="shared" si="7"/>
        <v>6.0220000000000002</v>
      </c>
      <c r="H87" s="2">
        <f t="shared" si="3"/>
        <v>6.0220000000000002</v>
      </c>
      <c r="I87" s="1">
        <v>28.92</v>
      </c>
      <c r="J87" s="210">
        <f>VLOOKUP($A87&amp;"_"&amp;$B87,'LE KY GSP'!$O$19:$S$582,4,0)</f>
        <v>131032.91800000001</v>
      </c>
      <c r="K87" s="2">
        <f>VLOOKUP($A87&amp;$B87,'LE Data'!$P$3:$Z$578,MATCH(K$1,'LE Data'!$P$2:$Z$2,0),0)</f>
        <v>0</v>
      </c>
      <c r="L87" s="2">
        <f>VLOOKUP($A87&amp;$B87,'LE Data'!$P$3:$Z$578,MATCH(L$1,'LE Data'!$P$2:$Z$2,0),0)</f>
        <v>648.61904761904725</v>
      </c>
      <c r="M87" s="2">
        <f>'LE Data'!AB88</f>
        <v>0</v>
      </c>
      <c r="N87" s="2">
        <f>'LE Data'!AA88</f>
        <v>677</v>
      </c>
    </row>
    <row r="88" spans="1:14" x14ac:dyDescent="0.2">
      <c r="A88" s="1">
        <v>2002</v>
      </c>
      <c r="B88" s="1">
        <v>3</v>
      </c>
      <c r="C88" s="2">
        <f>VLOOKUP($A88&amp;$B88,'LE Data'!$P$3:$Z$530,MATCH(C$1,'LE Data'!$P$2:$Z$2,0),0)</f>
        <v>2591.7541408506299</v>
      </c>
      <c r="D88" s="158">
        <f t="shared" si="4"/>
        <v>2591.7541408506299</v>
      </c>
      <c r="E88" s="2">
        <f t="shared" si="5"/>
        <v>6.0220000000000002</v>
      </c>
      <c r="F88" s="2">
        <f t="shared" si="6"/>
        <v>6.0220000000000002</v>
      </c>
      <c r="G88" s="2">
        <f t="shared" si="7"/>
        <v>6.0220000000000002</v>
      </c>
      <c r="H88" s="2">
        <f t="shared" si="3"/>
        <v>6.0220000000000002</v>
      </c>
      <c r="I88" s="1">
        <v>30.09</v>
      </c>
      <c r="J88" s="210">
        <f>VLOOKUP($A88&amp;"_"&amp;$B88,'LE KY GSP'!$O$19:$S$582,4,0)</f>
        <v>131032.91800000001</v>
      </c>
      <c r="K88" s="2">
        <f>VLOOKUP($A88&amp;$B88,'LE Data'!$P$3:$Z$578,MATCH(K$1,'LE Data'!$P$2:$Z$2,0),0)</f>
        <v>0</v>
      </c>
      <c r="L88" s="2">
        <f>VLOOKUP($A88&amp;$B88,'LE Data'!$P$3:$Z$578,MATCH(L$1,'LE Data'!$P$2:$Z$2,0),0)</f>
        <v>656.95238095238153</v>
      </c>
      <c r="M88" s="2">
        <f>'LE Data'!AB89</f>
        <v>0</v>
      </c>
      <c r="N88" s="2">
        <f>'LE Data'!AA89</f>
        <v>579</v>
      </c>
    </row>
    <row r="89" spans="1:14" x14ac:dyDescent="0.2">
      <c r="A89" s="1">
        <v>2002</v>
      </c>
      <c r="B89" s="1">
        <v>4</v>
      </c>
      <c r="C89" s="2">
        <f>VLOOKUP($A89&amp;$B89,'LE Data'!$P$3:$Z$530,MATCH(C$1,'LE Data'!$P$2:$Z$2,0),0)</f>
        <v>2529.5507889546352</v>
      </c>
      <c r="D89" s="158">
        <f t="shared" si="4"/>
        <v>2529.5507889546352</v>
      </c>
      <c r="E89" s="2">
        <f t="shared" si="5"/>
        <v>6.0220000000000002</v>
      </c>
      <c r="F89" s="2">
        <f t="shared" si="6"/>
        <v>6.0220000000000002</v>
      </c>
      <c r="G89" s="2">
        <f t="shared" si="7"/>
        <v>6.0220000000000002</v>
      </c>
      <c r="H89" s="2">
        <f t="shared" si="3"/>
        <v>6.0220000000000002</v>
      </c>
      <c r="I89" s="1">
        <v>30.49</v>
      </c>
      <c r="J89" s="210">
        <f>VLOOKUP($A89&amp;"_"&amp;$B89,'LE KY GSP'!$O$19:$S$582,4,0)</f>
        <v>131655.041</v>
      </c>
      <c r="K89" s="2">
        <f>VLOOKUP($A89&amp;$B89,'LE Data'!$P$3:$Z$578,MATCH(K$1,'LE Data'!$P$2:$Z$2,0),0)</f>
        <v>39.761904761904795</v>
      </c>
      <c r="L89" s="2">
        <f>VLOOKUP($A89&amp;$B89,'LE Data'!$P$3:$Z$578,MATCH(L$1,'LE Data'!$P$2:$Z$2,0),0)</f>
        <v>384.28571428571399</v>
      </c>
      <c r="M89" s="2">
        <f>'LE Data'!AB90</f>
        <v>77</v>
      </c>
      <c r="N89" s="2">
        <f>'LE Data'!AA90</f>
        <v>204</v>
      </c>
    </row>
    <row r="90" spans="1:14" x14ac:dyDescent="0.2">
      <c r="A90" s="1">
        <v>2002</v>
      </c>
      <c r="B90" s="1">
        <v>5</v>
      </c>
      <c r="C90" s="2">
        <f>VLOOKUP($A90&amp;$B90,'LE Data'!$P$3:$Z$530,MATCH(C$1,'LE Data'!$P$2:$Z$2,0),0)</f>
        <v>2508.337022430369</v>
      </c>
      <c r="D90" s="158">
        <f t="shared" si="4"/>
        <v>2508.337022430369</v>
      </c>
      <c r="E90" s="2">
        <f t="shared" si="5"/>
        <v>6.0220000000000002</v>
      </c>
      <c r="F90" s="2">
        <f t="shared" si="6"/>
        <v>6.0220000000000002</v>
      </c>
      <c r="G90" s="2">
        <f t="shared" si="7"/>
        <v>6.0220000000000002</v>
      </c>
      <c r="H90" s="2">
        <f t="shared" si="3"/>
        <v>6.0220000000000002</v>
      </c>
      <c r="I90" s="1">
        <v>29.81</v>
      </c>
      <c r="J90" s="210">
        <f>VLOOKUP($A90&amp;"_"&amp;$B90,'LE KY GSP'!$O$19:$S$582,4,0)</f>
        <v>131655.041</v>
      </c>
      <c r="K90" s="2">
        <f>VLOOKUP($A90&amp;$B90,'LE Data'!$P$3:$Z$578,MATCH(K$1,'LE Data'!$P$2:$Z$2,0),0)</f>
        <v>77.714285714285694</v>
      </c>
      <c r="L90" s="2">
        <f>VLOOKUP($A90&amp;$B90,'LE Data'!$P$3:$Z$578,MATCH(L$1,'LE Data'!$P$2:$Z$2,0),0)</f>
        <v>122.0952380952381</v>
      </c>
      <c r="M90" s="2">
        <f>'LE Data'!AB91</f>
        <v>110</v>
      </c>
      <c r="N90" s="2">
        <f>'LE Data'!AA91</f>
        <v>114</v>
      </c>
    </row>
    <row r="91" spans="1:14" x14ac:dyDescent="0.2">
      <c r="A91" s="1">
        <v>2002</v>
      </c>
      <c r="B91" s="1">
        <v>6</v>
      </c>
      <c r="C91" s="2">
        <f>VLOOKUP($A91&amp;$B91,'LE Data'!$P$3:$Z$530,MATCH(C$1,'LE Data'!$P$2:$Z$2,0),0)</f>
        <v>3052.3040433925066</v>
      </c>
      <c r="D91" s="158">
        <f t="shared" si="4"/>
        <v>3052.3040433925066</v>
      </c>
      <c r="E91" s="2">
        <f t="shared" si="5"/>
        <v>6.8070000000000004</v>
      </c>
      <c r="F91" s="2">
        <f t="shared" si="6"/>
        <v>6.8070000000000004</v>
      </c>
      <c r="G91" s="2">
        <f t="shared" si="7"/>
        <v>6.8070000000000004</v>
      </c>
      <c r="H91" s="2">
        <f t="shared" si="3"/>
        <v>6.8070000000000004</v>
      </c>
      <c r="I91" s="1">
        <v>30.68</v>
      </c>
      <c r="J91" s="210">
        <f>VLOOKUP($A91&amp;"_"&amp;$B91,'LE KY GSP'!$O$19:$S$582,4,0)</f>
        <v>131655.041</v>
      </c>
      <c r="K91" s="2">
        <f>VLOOKUP($A91&amp;$B91,'LE Data'!$P$3:$Z$578,MATCH(K$1,'LE Data'!$P$2:$Z$2,0),0)</f>
        <v>272.23809523809553</v>
      </c>
      <c r="L91" s="2">
        <f>VLOOKUP($A91&amp;$B91,'LE Data'!$P$3:$Z$578,MATCH(L$1,'LE Data'!$P$2:$Z$2,0),0)</f>
        <v>52.142857142857103</v>
      </c>
      <c r="M91" s="2">
        <f>'LE Data'!AB92</f>
        <v>391</v>
      </c>
      <c r="N91" s="2">
        <f>'LE Data'!AA92</f>
        <v>0</v>
      </c>
    </row>
    <row r="92" spans="1:14" x14ac:dyDescent="0.2">
      <c r="A92" s="1">
        <v>2002</v>
      </c>
      <c r="B92" s="1">
        <v>7</v>
      </c>
      <c r="C92" s="2">
        <f>VLOOKUP($A92&amp;$B92,'LE Data'!$P$3:$Z$530,MATCH(C$1,'LE Data'!$P$2:$Z$2,0),0)</f>
        <v>3594.7335487371702</v>
      </c>
      <c r="D92" s="158">
        <f t="shared" si="4"/>
        <v>3594.7335487371702</v>
      </c>
      <c r="E92" s="2">
        <f t="shared" si="5"/>
        <v>6.8070000000000004</v>
      </c>
      <c r="F92" s="2">
        <f t="shared" si="6"/>
        <v>6.8070000000000004</v>
      </c>
      <c r="G92" s="2">
        <f t="shared" si="7"/>
        <v>6.8070000000000004</v>
      </c>
      <c r="H92" s="2">
        <f t="shared" si="3"/>
        <v>6.8070000000000004</v>
      </c>
      <c r="I92" s="1">
        <v>30.66</v>
      </c>
      <c r="J92" s="210">
        <f>VLOOKUP($A92&amp;"_"&amp;$B92,'LE KY GSP'!$O$19:$S$582,4,0)</f>
        <v>132356.834</v>
      </c>
      <c r="K92" s="2">
        <f>VLOOKUP($A92&amp;$B92,'LE Data'!$P$3:$Z$578,MATCH(K$1,'LE Data'!$P$2:$Z$2,0),0)</f>
        <v>466.857142857143</v>
      </c>
      <c r="L92" s="2">
        <f>VLOOKUP($A92&amp;$B92,'LE Data'!$P$3:$Z$578,MATCH(L$1,'LE Data'!$P$2:$Z$2,0),0)</f>
        <v>0</v>
      </c>
      <c r="M92" s="2">
        <f>'LE Data'!AB93</f>
        <v>514</v>
      </c>
      <c r="N92" s="2">
        <f>'LE Data'!AA93</f>
        <v>0</v>
      </c>
    </row>
    <row r="93" spans="1:14" x14ac:dyDescent="0.2">
      <c r="A93" s="1">
        <v>2002</v>
      </c>
      <c r="B93" s="1">
        <v>8</v>
      </c>
      <c r="C93" s="2">
        <f>VLOOKUP($A93&amp;$B93,'LE Data'!$P$3:$Z$530,MATCH(C$1,'LE Data'!$P$2:$Z$2,0),0)</f>
        <v>3653.091167036765</v>
      </c>
      <c r="D93" s="158">
        <f t="shared" si="4"/>
        <v>3653.091167036765</v>
      </c>
      <c r="E93" s="2">
        <f t="shared" si="5"/>
        <v>6.8070000000000004</v>
      </c>
      <c r="F93" s="2">
        <f t="shared" si="6"/>
        <v>6.8070000000000004</v>
      </c>
      <c r="G93" s="2">
        <f t="shared" si="7"/>
        <v>6.8070000000000004</v>
      </c>
      <c r="H93" s="2">
        <f t="shared" si="3"/>
        <v>6.8070000000000004</v>
      </c>
      <c r="I93" s="1">
        <v>30.07</v>
      </c>
      <c r="J93" s="210">
        <f>VLOOKUP($A93&amp;"_"&amp;$B93,'LE KY GSP'!$O$19:$S$582,4,0)</f>
        <v>132356.834</v>
      </c>
      <c r="K93" s="2">
        <f>VLOOKUP($A93&amp;$B93,'LE Data'!$P$3:$Z$578,MATCH(K$1,'LE Data'!$P$2:$Z$2,0),0)</f>
        <v>493.90476190476102</v>
      </c>
      <c r="L93" s="2">
        <f>VLOOKUP($A93&amp;$B93,'LE Data'!$P$3:$Z$578,MATCH(L$1,'LE Data'!$P$2:$Z$2,0),0)</f>
        <v>0</v>
      </c>
      <c r="M93" s="2">
        <f>'LE Data'!AB94</f>
        <v>496</v>
      </c>
      <c r="N93" s="2">
        <f>'LE Data'!AA94</f>
        <v>0</v>
      </c>
    </row>
    <row r="94" spans="1:14" x14ac:dyDescent="0.2">
      <c r="A94" s="1">
        <v>2002</v>
      </c>
      <c r="B94" s="1">
        <v>9</v>
      </c>
      <c r="C94" s="2">
        <f>VLOOKUP($A94&amp;$B94,'LE Data'!$P$3:$Z$530,MATCH(C$1,'LE Data'!$P$2:$Z$2,0),0)</f>
        <v>3577.8508395061763</v>
      </c>
      <c r="D94" s="158">
        <f t="shared" si="4"/>
        <v>3577.8508395061763</v>
      </c>
      <c r="E94" s="2">
        <f t="shared" si="5"/>
        <v>6.8070000000000004</v>
      </c>
      <c r="F94" s="2">
        <f t="shared" si="6"/>
        <v>6.8070000000000004</v>
      </c>
      <c r="G94" s="2">
        <f t="shared" si="7"/>
        <v>6.8070000000000004</v>
      </c>
      <c r="H94" s="2">
        <f t="shared" si="3"/>
        <v>6.8070000000000004</v>
      </c>
      <c r="I94" s="1">
        <v>30.72</v>
      </c>
      <c r="J94" s="210">
        <f>VLOOKUP($A94&amp;"_"&amp;$B94,'LE KY GSP'!$O$19:$S$582,4,0)</f>
        <v>132356.834</v>
      </c>
      <c r="K94" s="2">
        <f>VLOOKUP($A94&amp;$B94,'LE Data'!$P$3:$Z$578,MATCH(K$1,'LE Data'!$P$2:$Z$2,0),0)</f>
        <v>440.142857142857</v>
      </c>
      <c r="L94" s="2">
        <f>VLOOKUP($A94&amp;$B94,'LE Data'!$P$3:$Z$578,MATCH(L$1,'LE Data'!$P$2:$Z$2,0),0)</f>
        <v>0.28571428571428598</v>
      </c>
      <c r="M94" s="2">
        <f>'LE Data'!AB95</f>
        <v>317</v>
      </c>
      <c r="N94" s="2">
        <f>'LE Data'!AA95</f>
        <v>1</v>
      </c>
    </row>
    <row r="95" spans="1:14" x14ac:dyDescent="0.2">
      <c r="A95" s="1">
        <v>2002</v>
      </c>
      <c r="B95" s="1">
        <v>10</v>
      </c>
      <c r="C95" s="2">
        <f>VLOOKUP($A95&amp;$B95,'LE Data'!$P$3:$Z$530,MATCH(C$1,'LE Data'!$P$2:$Z$2,0),0)</f>
        <v>2809.5155987343001</v>
      </c>
      <c r="D95" s="158">
        <f t="shared" si="4"/>
        <v>2809.5155987343001</v>
      </c>
      <c r="E95" s="2">
        <f t="shared" si="5"/>
        <v>6.0220000000000002</v>
      </c>
      <c r="F95" s="2">
        <f t="shared" si="6"/>
        <v>6.0220000000000002</v>
      </c>
      <c r="G95" s="2">
        <f t="shared" si="7"/>
        <v>6.0220000000000002</v>
      </c>
      <c r="H95" s="2">
        <f t="shared" si="3"/>
        <v>6.0220000000000002</v>
      </c>
      <c r="I95" s="1">
        <v>30.56</v>
      </c>
      <c r="J95" s="210">
        <f>VLOOKUP($A95&amp;"_"&amp;$B95,'LE KY GSP'!$O$19:$S$582,4,0)</f>
        <v>132367.20699999999</v>
      </c>
      <c r="K95" s="2">
        <f>VLOOKUP($A95&amp;$B95,'LE Data'!$P$3:$Z$578,MATCH(K$1,'LE Data'!$P$2:$Z$2,0),0)</f>
        <v>160.19047619047657</v>
      </c>
      <c r="L95" s="2">
        <f>VLOOKUP($A95&amp;$B95,'LE Data'!$P$3:$Z$578,MATCH(L$1,'LE Data'!$P$2:$Z$2,0),0)</f>
        <v>79.80952380952381</v>
      </c>
      <c r="M95" s="2">
        <f>'LE Data'!AB96</f>
        <v>51</v>
      </c>
      <c r="N95" s="2">
        <f>'LE Data'!AA96</f>
        <v>252</v>
      </c>
    </row>
    <row r="96" spans="1:14" x14ac:dyDescent="0.2">
      <c r="A96" s="1">
        <v>2002</v>
      </c>
      <c r="B96" s="1">
        <v>11</v>
      </c>
      <c r="C96" s="2">
        <f>VLOOKUP($A96&amp;$B96,'LE Data'!$P$3:$Z$530,MATCH(C$1,'LE Data'!$P$2:$Z$2,0),0)</f>
        <v>2407.1086978032799</v>
      </c>
      <c r="D96" s="158">
        <f t="shared" si="4"/>
        <v>2407.1086978032799</v>
      </c>
      <c r="E96" s="2">
        <f t="shared" si="5"/>
        <v>6.0220000000000002</v>
      </c>
      <c r="F96" s="2">
        <f t="shared" si="6"/>
        <v>6.0220000000000002</v>
      </c>
      <c r="G96" s="2">
        <f t="shared" si="7"/>
        <v>6.0220000000000002</v>
      </c>
      <c r="H96" s="2">
        <f t="shared" si="3"/>
        <v>6.0220000000000002</v>
      </c>
      <c r="I96" s="1">
        <v>30.35</v>
      </c>
      <c r="J96" s="210">
        <f>VLOOKUP($A96&amp;"_"&amp;$B96,'LE KY GSP'!$O$19:$S$582,4,0)</f>
        <v>132367.20699999999</v>
      </c>
      <c r="K96" s="2">
        <f>VLOOKUP($A96&amp;$B96,'LE Data'!$P$3:$Z$578,MATCH(K$1,'LE Data'!$P$2:$Z$2,0),0)</f>
        <v>7.0476190476190501</v>
      </c>
      <c r="L96" s="2">
        <f>VLOOKUP($A96&amp;$B96,'LE Data'!$P$3:$Z$578,MATCH(L$1,'LE Data'!$P$2:$Z$2,0),0)</f>
        <v>399.857142857143</v>
      </c>
      <c r="M96" s="2">
        <f>'LE Data'!AB97</f>
        <v>3</v>
      </c>
      <c r="N96" s="2">
        <f>'LE Data'!AA97</f>
        <v>585</v>
      </c>
    </row>
    <row r="97" spans="1:14" x14ac:dyDescent="0.2">
      <c r="A97" s="1">
        <v>2002</v>
      </c>
      <c r="B97" s="1">
        <v>12</v>
      </c>
      <c r="C97" s="2">
        <f>VLOOKUP($A97&amp;$B97,'LE Data'!$P$3:$Z$530,MATCH(C$1,'LE Data'!$P$2:$Z$2,0),0)</f>
        <v>2743.1482205613001</v>
      </c>
      <c r="D97" s="158">
        <f t="shared" si="4"/>
        <v>2743.1482205613001</v>
      </c>
      <c r="E97" s="2">
        <f t="shared" si="5"/>
        <v>6.0220000000000002</v>
      </c>
      <c r="F97" s="2">
        <f t="shared" si="6"/>
        <v>6.0220000000000002</v>
      </c>
      <c r="G97" s="2">
        <f t="shared" si="7"/>
        <v>6.0220000000000002</v>
      </c>
      <c r="H97" s="2">
        <f t="shared" si="3"/>
        <v>6.0220000000000002</v>
      </c>
      <c r="I97" s="1">
        <v>31</v>
      </c>
      <c r="J97" s="210">
        <f>VLOOKUP($A97&amp;"_"&amp;$B97,'LE KY GSP'!$O$19:$S$582,4,0)</f>
        <v>132367.20699999999</v>
      </c>
      <c r="K97" s="2">
        <f>VLOOKUP($A97&amp;$B97,'LE Data'!$P$3:$Z$578,MATCH(K$1,'LE Data'!$P$2:$Z$2,0),0)</f>
        <v>1.1428571428571399</v>
      </c>
      <c r="L97" s="2">
        <f>VLOOKUP($A97&amp;$B97,'LE Data'!$P$3:$Z$578,MATCH(L$1,'LE Data'!$P$2:$Z$2,0),0)</f>
        <v>800.04761904761892</v>
      </c>
      <c r="M97" s="2">
        <f>'LE Data'!AB98</f>
        <v>0</v>
      </c>
      <c r="N97" s="2">
        <f>'LE Data'!AA98</f>
        <v>821</v>
      </c>
    </row>
    <row r="98" spans="1:14" x14ac:dyDescent="0.2">
      <c r="A98" s="1">
        <v>2003</v>
      </c>
      <c r="B98" s="1">
        <v>1</v>
      </c>
      <c r="C98" s="2">
        <f>VLOOKUP($A98&amp;$B98,'LE Data'!$P$3:$Z$530,MATCH(C$1,'LE Data'!$P$2:$Z$2,0),0)</f>
        <v>2833.8379499333437</v>
      </c>
      <c r="D98" s="158">
        <f t="shared" si="4"/>
        <v>2833.8379499333437</v>
      </c>
      <c r="E98" s="2">
        <f t="shared" si="5"/>
        <v>6.0220000000000002</v>
      </c>
      <c r="F98" s="2">
        <f t="shared" si="6"/>
        <v>6.0220000000000002</v>
      </c>
      <c r="G98" s="2">
        <f t="shared" si="7"/>
        <v>6.0220000000000002</v>
      </c>
      <c r="H98" s="2">
        <f t="shared" si="3"/>
        <v>6.0220000000000002</v>
      </c>
      <c r="I98" s="1">
        <v>31.65</v>
      </c>
      <c r="J98" s="210">
        <f>VLOOKUP($A98&amp;"_"&amp;$B98,'LE KY GSP'!$O$19:$S$582,4,0)</f>
        <v>131761.25700000001</v>
      </c>
      <c r="K98" s="2">
        <f>VLOOKUP($A98&amp;$B98,'LE Data'!$P$3:$Z$578,MATCH(K$1,'LE Data'!$P$2:$Z$2,0),0)</f>
        <v>0</v>
      </c>
      <c r="L98" s="2">
        <f>VLOOKUP($A98&amp;$B98,'LE Data'!$P$3:$Z$578,MATCH(L$1,'LE Data'!$P$2:$Z$2,0),0)</f>
        <v>924.95238095238096</v>
      </c>
      <c r="M98" s="2">
        <f>'LE Data'!AB99</f>
        <v>0</v>
      </c>
      <c r="N98" s="2">
        <f>'LE Data'!AA99</f>
        <v>1114</v>
      </c>
    </row>
    <row r="99" spans="1:14" x14ac:dyDescent="0.2">
      <c r="A99" s="1">
        <v>2003</v>
      </c>
      <c r="B99" s="1">
        <v>2</v>
      </c>
      <c r="C99" s="2">
        <f>VLOOKUP($A99&amp;$B99,'LE Data'!$P$3:$Z$530,MATCH(C$1,'LE Data'!$P$2:$Z$2,0),0)</f>
        <v>2809.6842312714007</v>
      </c>
      <c r="D99" s="158">
        <f t="shared" si="4"/>
        <v>2809.6842312714007</v>
      </c>
      <c r="E99" s="2">
        <f t="shared" si="5"/>
        <v>6.0220000000000002</v>
      </c>
      <c r="F99" s="2">
        <f t="shared" si="6"/>
        <v>6.0220000000000002</v>
      </c>
      <c r="G99" s="2">
        <f t="shared" si="7"/>
        <v>6.0220000000000002</v>
      </c>
      <c r="H99" s="2">
        <f t="shared" si="3"/>
        <v>6.0220000000000002</v>
      </c>
      <c r="I99" s="1">
        <v>28.92</v>
      </c>
      <c r="J99" s="210">
        <f>VLOOKUP($A99&amp;"_"&amp;$B99,'LE KY GSP'!$O$19:$S$582,4,0)</f>
        <v>131761.25700000001</v>
      </c>
      <c r="K99" s="2">
        <f>VLOOKUP($A99&amp;$B99,'LE Data'!$P$3:$Z$578,MATCH(K$1,'LE Data'!$P$2:$Z$2,0),0)</f>
        <v>0</v>
      </c>
      <c r="L99" s="2">
        <f>VLOOKUP($A99&amp;$B99,'LE Data'!$P$3:$Z$578,MATCH(L$1,'LE Data'!$P$2:$Z$2,0),0)</f>
        <v>1051.047619047619</v>
      </c>
      <c r="M99" s="2">
        <f>'LE Data'!AB100</f>
        <v>0</v>
      </c>
      <c r="N99" s="2">
        <f>'LE Data'!AA100</f>
        <v>898</v>
      </c>
    </row>
    <row r="100" spans="1:14" x14ac:dyDescent="0.2">
      <c r="A100" s="1">
        <v>2003</v>
      </c>
      <c r="B100" s="1">
        <v>3</v>
      </c>
      <c r="C100" s="2">
        <f>VLOOKUP($A100&amp;$B100,'LE Data'!$P$3:$Z$530,MATCH(C$1,'LE Data'!$P$2:$Z$2,0),0)</f>
        <v>2633.25744062284</v>
      </c>
      <c r="D100" s="158">
        <f t="shared" si="4"/>
        <v>2633.25744062284</v>
      </c>
      <c r="E100" s="2">
        <f t="shared" si="5"/>
        <v>6.0220000000000002</v>
      </c>
      <c r="F100" s="2">
        <f t="shared" si="6"/>
        <v>6.0220000000000002</v>
      </c>
      <c r="G100" s="2">
        <f t="shared" si="7"/>
        <v>6.0220000000000002</v>
      </c>
      <c r="H100" s="2">
        <f t="shared" si="3"/>
        <v>6.0220000000000002</v>
      </c>
      <c r="I100" s="1">
        <v>30.09</v>
      </c>
      <c r="J100" s="210">
        <f>VLOOKUP($A100&amp;"_"&amp;$B100,'LE KY GSP'!$O$19:$S$582,4,0)</f>
        <v>131761.25700000001</v>
      </c>
      <c r="K100" s="2">
        <f>VLOOKUP($A100&amp;$B100,'LE Data'!$P$3:$Z$578,MATCH(K$1,'LE Data'!$P$2:$Z$2,0),0)</f>
        <v>0</v>
      </c>
      <c r="L100" s="2">
        <f>VLOOKUP($A100&amp;$B100,'LE Data'!$P$3:$Z$578,MATCH(L$1,'LE Data'!$P$2:$Z$2,0),0)</f>
        <v>730.142857142857</v>
      </c>
      <c r="M100" s="2">
        <f>'LE Data'!AB101</f>
        <v>0</v>
      </c>
      <c r="N100" s="2">
        <f>'LE Data'!AA101</f>
        <v>474</v>
      </c>
    </row>
    <row r="101" spans="1:14" x14ac:dyDescent="0.2">
      <c r="A101" s="1">
        <v>2003</v>
      </c>
      <c r="B101" s="1">
        <v>4</v>
      </c>
      <c r="C101" s="2">
        <f>VLOOKUP($A101&amp;$B101,'LE Data'!$P$3:$Z$530,MATCH(C$1,'LE Data'!$P$2:$Z$2,0),0)</f>
        <v>2422.2247783251269</v>
      </c>
      <c r="D101" s="158">
        <f t="shared" si="4"/>
        <v>2422.2247783251269</v>
      </c>
      <c r="E101" s="2">
        <f t="shared" si="5"/>
        <v>6.0220000000000002</v>
      </c>
      <c r="F101" s="2">
        <f t="shared" si="6"/>
        <v>6.0220000000000002</v>
      </c>
      <c r="G101" s="2">
        <f t="shared" si="7"/>
        <v>6.0220000000000002</v>
      </c>
      <c r="H101" s="2">
        <f t="shared" si="3"/>
        <v>6.0220000000000002</v>
      </c>
      <c r="I101" s="1">
        <v>30.49</v>
      </c>
      <c r="J101" s="210">
        <f>VLOOKUP($A101&amp;"_"&amp;$B101,'LE KY GSP'!$O$19:$S$582,4,0)</f>
        <v>132509.77799999999</v>
      </c>
      <c r="K101" s="2">
        <f>VLOOKUP($A101&amp;$B101,'LE Data'!$P$3:$Z$578,MATCH(K$1,'LE Data'!$P$2:$Z$2,0),0)</f>
        <v>22.904761904761934</v>
      </c>
      <c r="L101" s="2">
        <f>VLOOKUP($A101&amp;$B101,'LE Data'!$P$3:$Z$578,MATCH(L$1,'LE Data'!$P$2:$Z$2,0),0)</f>
        <v>285.47619047619099</v>
      </c>
      <c r="M101" s="2">
        <f>'LE Data'!AB102</f>
        <v>46</v>
      </c>
      <c r="N101" s="2">
        <f>'LE Data'!AA102</f>
        <v>205</v>
      </c>
    </row>
    <row r="102" spans="1:14" x14ac:dyDescent="0.2">
      <c r="A102" s="1">
        <v>2003</v>
      </c>
      <c r="B102" s="1">
        <v>5</v>
      </c>
      <c r="C102" s="2">
        <f>VLOOKUP($A102&amp;$B102,'LE Data'!$P$3:$Z$530,MATCH(C$1,'LE Data'!$P$2:$Z$2,0),0)</f>
        <v>2608.8369364261598</v>
      </c>
      <c r="D102" s="158">
        <f t="shared" si="4"/>
        <v>2608.8369364261598</v>
      </c>
      <c r="E102" s="2">
        <f t="shared" si="5"/>
        <v>6.0220000000000002</v>
      </c>
      <c r="F102" s="2">
        <f t="shared" si="6"/>
        <v>6.0220000000000002</v>
      </c>
      <c r="G102" s="2">
        <f t="shared" si="7"/>
        <v>6.0220000000000002</v>
      </c>
      <c r="H102" s="2">
        <f t="shared" si="3"/>
        <v>6.0220000000000002</v>
      </c>
      <c r="I102" s="1">
        <v>29.81</v>
      </c>
      <c r="J102" s="210">
        <f>VLOOKUP($A102&amp;"_"&amp;$B102,'LE KY GSP'!$O$19:$S$582,4,0)</f>
        <v>132509.77799999999</v>
      </c>
      <c r="K102" s="2">
        <f>VLOOKUP($A102&amp;$B102,'LE Data'!$P$3:$Z$578,MATCH(K$1,'LE Data'!$P$2:$Z$2,0),0)</f>
        <v>83.428571428571402</v>
      </c>
      <c r="L102" s="2">
        <f>VLOOKUP($A102&amp;$B102,'LE Data'!$P$3:$Z$578,MATCH(L$1,'LE Data'!$P$2:$Z$2,0),0)</f>
        <v>102.95238095238098</v>
      </c>
      <c r="M102" s="2">
        <f>'LE Data'!AB103</f>
        <v>87</v>
      </c>
      <c r="N102" s="2">
        <f>'LE Data'!AA103</f>
        <v>48</v>
      </c>
    </row>
    <row r="103" spans="1:14" x14ac:dyDescent="0.2">
      <c r="A103" s="1">
        <v>2003</v>
      </c>
      <c r="B103" s="1">
        <v>6</v>
      </c>
      <c r="C103" s="2">
        <f>VLOOKUP($A103&amp;$B103,'LE Data'!$P$3:$Z$530,MATCH(C$1,'LE Data'!$P$2:$Z$2,0),0)</f>
        <v>2763.0302342786695</v>
      </c>
      <c r="D103" s="158">
        <f t="shared" si="4"/>
        <v>2763.0302342786695</v>
      </c>
      <c r="E103" s="2">
        <f t="shared" si="5"/>
        <v>6.8070000000000004</v>
      </c>
      <c r="F103" s="2">
        <f t="shared" si="6"/>
        <v>6.8070000000000004</v>
      </c>
      <c r="G103" s="2">
        <f t="shared" si="7"/>
        <v>6.8070000000000004</v>
      </c>
      <c r="H103" s="2">
        <f t="shared" si="3"/>
        <v>6.8070000000000004</v>
      </c>
      <c r="I103" s="1">
        <v>30.68</v>
      </c>
      <c r="J103" s="210">
        <f>VLOOKUP($A103&amp;"_"&amp;$B103,'LE KY GSP'!$O$19:$S$582,4,0)</f>
        <v>132509.77799999999</v>
      </c>
      <c r="K103" s="2">
        <f>VLOOKUP($A103&amp;$B103,'LE Data'!$P$3:$Z$578,MATCH(K$1,'LE Data'!$P$2:$Z$2,0),0)</f>
        <v>116.57142857142861</v>
      </c>
      <c r="L103" s="2">
        <f>VLOOKUP($A103&amp;$B103,'LE Data'!$P$3:$Z$578,MATCH(L$1,'LE Data'!$P$2:$Z$2,0),0)</f>
        <v>37.190476190476197</v>
      </c>
      <c r="M103" s="2">
        <f>'LE Data'!AB104</f>
        <v>203</v>
      </c>
      <c r="N103" s="2">
        <f>'LE Data'!AA104</f>
        <v>14</v>
      </c>
    </row>
    <row r="104" spans="1:14" x14ac:dyDescent="0.2">
      <c r="A104" s="1">
        <v>2003</v>
      </c>
      <c r="B104" s="1">
        <v>7</v>
      </c>
      <c r="C104" s="2">
        <f>VLOOKUP($A104&amp;$B104,'LE Data'!$P$3:$Z$530,MATCH(C$1,'LE Data'!$P$2:$Z$2,0),0)</f>
        <v>3370.9047666090401</v>
      </c>
      <c r="D104" s="158">
        <f t="shared" si="4"/>
        <v>3370.9047666090401</v>
      </c>
      <c r="E104" s="2">
        <f t="shared" si="5"/>
        <v>6.8070000000000004</v>
      </c>
      <c r="F104" s="2">
        <f t="shared" si="6"/>
        <v>6.8070000000000004</v>
      </c>
      <c r="G104" s="2">
        <f t="shared" si="7"/>
        <v>6.8070000000000004</v>
      </c>
      <c r="H104" s="2">
        <f t="shared" si="3"/>
        <v>6.8070000000000004</v>
      </c>
      <c r="I104" s="1">
        <v>30.66</v>
      </c>
      <c r="J104" s="210">
        <f>VLOOKUP($A104&amp;"_"&amp;$B104,'LE KY GSP'!$O$19:$S$582,4,0)</f>
        <v>134255.90299999999</v>
      </c>
      <c r="K104" s="2">
        <f>VLOOKUP($A104&amp;$B104,'LE Data'!$P$3:$Z$578,MATCH(K$1,'LE Data'!$P$2:$Z$2,0),0)</f>
        <v>349.71428571428601</v>
      </c>
      <c r="L104" s="2">
        <f>VLOOKUP($A104&amp;$B104,'LE Data'!$P$3:$Z$578,MATCH(L$1,'LE Data'!$P$2:$Z$2,0),0)</f>
        <v>0.238095238095238</v>
      </c>
      <c r="M104" s="2">
        <f>'LE Data'!AB105</f>
        <v>398</v>
      </c>
      <c r="N104" s="2">
        <f>'LE Data'!AA105</f>
        <v>0</v>
      </c>
    </row>
    <row r="105" spans="1:14" x14ac:dyDescent="0.2">
      <c r="A105" s="1">
        <v>2003</v>
      </c>
      <c r="B105" s="1">
        <v>8</v>
      </c>
      <c r="C105" s="2">
        <f>VLOOKUP($A105&amp;$B105,'LE Data'!$P$3:$Z$530,MATCH(C$1,'LE Data'!$P$2:$Z$2,0),0)</f>
        <v>3322.1482652960399</v>
      </c>
      <c r="D105" s="158">
        <f t="shared" si="4"/>
        <v>3322.1482652960399</v>
      </c>
      <c r="E105" s="2">
        <f t="shared" si="5"/>
        <v>6.8070000000000004</v>
      </c>
      <c r="F105" s="2">
        <f t="shared" si="6"/>
        <v>6.8070000000000004</v>
      </c>
      <c r="G105" s="2">
        <f t="shared" si="7"/>
        <v>6.8070000000000004</v>
      </c>
      <c r="H105" s="2">
        <f t="shared" si="3"/>
        <v>6.8070000000000004</v>
      </c>
      <c r="I105" s="1">
        <v>30.07</v>
      </c>
      <c r="J105" s="210">
        <f>VLOOKUP($A105&amp;"_"&amp;$B105,'LE KY GSP'!$O$19:$S$582,4,0)</f>
        <v>134255.90299999999</v>
      </c>
      <c r="K105" s="2">
        <f>VLOOKUP($A105&amp;$B105,'LE Data'!$P$3:$Z$578,MATCH(K$1,'LE Data'!$P$2:$Z$2,0),0)</f>
        <v>356.57142857142799</v>
      </c>
      <c r="L105" s="2">
        <f>VLOOKUP($A105&amp;$B105,'LE Data'!$P$3:$Z$578,MATCH(L$1,'LE Data'!$P$2:$Z$2,0),0)</f>
        <v>0</v>
      </c>
      <c r="M105" s="2">
        <f>'LE Data'!AB106</f>
        <v>411</v>
      </c>
      <c r="N105" s="2">
        <f>'LE Data'!AA106</f>
        <v>0</v>
      </c>
    </row>
    <row r="106" spans="1:14" x14ac:dyDescent="0.2">
      <c r="A106" s="1">
        <v>2003</v>
      </c>
      <c r="B106" s="1">
        <v>9</v>
      </c>
      <c r="C106" s="2">
        <f>VLOOKUP($A106&amp;$B106,'LE Data'!$P$3:$Z$530,MATCH(C$1,'LE Data'!$P$2:$Z$2,0),0)</f>
        <v>3358.6600881537192</v>
      </c>
      <c r="D106" s="158">
        <f t="shared" si="4"/>
        <v>3358.6600881537192</v>
      </c>
      <c r="E106" s="2">
        <f t="shared" si="5"/>
        <v>6.8070000000000004</v>
      </c>
      <c r="F106" s="2">
        <f t="shared" si="6"/>
        <v>6.8070000000000004</v>
      </c>
      <c r="G106" s="2">
        <f t="shared" si="7"/>
        <v>6.8070000000000004</v>
      </c>
      <c r="H106" s="2">
        <f t="shared" si="3"/>
        <v>6.8070000000000004</v>
      </c>
      <c r="I106" s="1">
        <v>30.72</v>
      </c>
      <c r="J106" s="210">
        <f>VLOOKUP($A106&amp;"_"&amp;$B106,'LE KY GSP'!$O$19:$S$582,4,0)</f>
        <v>134255.90299999999</v>
      </c>
      <c r="K106" s="2">
        <f>VLOOKUP($A106&amp;$B106,'LE Data'!$P$3:$Z$578,MATCH(K$1,'LE Data'!$P$2:$Z$2,0),0)</f>
        <v>314.38095238095258</v>
      </c>
      <c r="L106" s="2">
        <f>VLOOKUP($A106&amp;$B106,'LE Data'!$P$3:$Z$578,MATCH(L$1,'LE Data'!$P$2:$Z$2,0),0)</f>
        <v>4.8095238095238102</v>
      </c>
      <c r="M106" s="2">
        <f>'LE Data'!AB107</f>
        <v>136</v>
      </c>
      <c r="N106" s="2">
        <f>'LE Data'!AA107</f>
        <v>37</v>
      </c>
    </row>
    <row r="107" spans="1:14" x14ac:dyDescent="0.2">
      <c r="A107" s="1">
        <v>2003</v>
      </c>
      <c r="B107" s="1">
        <v>10</v>
      </c>
      <c r="C107" s="2">
        <f>VLOOKUP($A107&amp;$B107,'LE Data'!$P$3:$Z$530,MATCH(C$1,'LE Data'!$P$2:$Z$2,0),0)</f>
        <v>2584.0196870893401</v>
      </c>
      <c r="D107" s="158">
        <f t="shared" si="4"/>
        <v>2584.0196870893401</v>
      </c>
      <c r="E107" s="2">
        <f t="shared" si="5"/>
        <v>6.0220000000000002</v>
      </c>
      <c r="F107" s="2">
        <f t="shared" si="6"/>
        <v>6.0220000000000002</v>
      </c>
      <c r="G107" s="2">
        <f t="shared" si="7"/>
        <v>6.0220000000000002</v>
      </c>
      <c r="H107" s="2">
        <f t="shared" si="3"/>
        <v>6.0220000000000002</v>
      </c>
      <c r="I107" s="1">
        <v>30.56</v>
      </c>
      <c r="J107" s="210">
        <f>VLOOKUP($A107&amp;"_"&amp;$B107,'LE KY GSP'!$O$19:$S$582,4,0)</f>
        <v>135257.06200000001</v>
      </c>
      <c r="K107" s="2">
        <f>VLOOKUP($A107&amp;$B107,'LE Data'!$P$3:$Z$578,MATCH(K$1,'LE Data'!$P$2:$Z$2,0),0)</f>
        <v>41.952380952380921</v>
      </c>
      <c r="L107" s="2">
        <f>VLOOKUP($A107&amp;$B107,'LE Data'!$P$3:$Z$578,MATCH(L$1,'LE Data'!$P$2:$Z$2,0),0)</f>
        <v>134.4761904761902</v>
      </c>
      <c r="M107" s="2">
        <f>'LE Data'!AB108</f>
        <v>17</v>
      </c>
      <c r="N107" s="2">
        <f>'LE Data'!AA108</f>
        <v>214</v>
      </c>
    </row>
    <row r="108" spans="1:14" x14ac:dyDescent="0.2">
      <c r="A108" s="1">
        <v>2003</v>
      </c>
      <c r="B108" s="1">
        <v>11</v>
      </c>
      <c r="C108" s="2">
        <f>VLOOKUP($A108&amp;$B108,'LE Data'!$P$3:$Z$530,MATCH(C$1,'LE Data'!$P$2:$Z$2,0),0)</f>
        <v>2462.8701878924799</v>
      </c>
      <c r="D108" s="158">
        <f t="shared" si="4"/>
        <v>2462.8701878924799</v>
      </c>
      <c r="E108" s="2">
        <f t="shared" si="5"/>
        <v>6.0220000000000002</v>
      </c>
      <c r="F108" s="2">
        <f t="shared" si="6"/>
        <v>6.0220000000000002</v>
      </c>
      <c r="G108" s="2">
        <f t="shared" si="7"/>
        <v>6.0220000000000002</v>
      </c>
      <c r="H108" s="2">
        <f t="shared" si="3"/>
        <v>6.0220000000000002</v>
      </c>
      <c r="I108" s="1">
        <v>30.35</v>
      </c>
      <c r="J108" s="210">
        <f>VLOOKUP($A108&amp;"_"&amp;$B108,'LE KY GSP'!$O$19:$S$582,4,0)</f>
        <v>135257.06200000001</v>
      </c>
      <c r="K108" s="2">
        <f>VLOOKUP($A108&amp;$B108,'LE Data'!$P$3:$Z$578,MATCH(K$1,'LE Data'!$P$2:$Z$2,0),0)</f>
        <v>26.285714285714299</v>
      </c>
      <c r="L108" s="2">
        <f>VLOOKUP($A108&amp;$B108,'LE Data'!$P$3:$Z$578,MATCH(L$1,'LE Data'!$P$2:$Z$2,0),0)</f>
        <v>251.80952380952405</v>
      </c>
      <c r="M108" s="2">
        <f>'LE Data'!AB109</f>
        <v>17</v>
      </c>
      <c r="N108" s="2">
        <f>'LE Data'!AA109</f>
        <v>380</v>
      </c>
    </row>
    <row r="109" spans="1:14" x14ac:dyDescent="0.2">
      <c r="A109" s="1">
        <v>2003</v>
      </c>
      <c r="B109" s="1">
        <v>12</v>
      </c>
      <c r="C109" s="2">
        <f>VLOOKUP($A109&amp;$B109,'LE Data'!$P$3:$Z$530,MATCH(C$1,'LE Data'!$P$2:$Z$2,0),0)</f>
        <v>2699.1186541610837</v>
      </c>
      <c r="D109" s="158">
        <f t="shared" si="4"/>
        <v>2699.1186541610837</v>
      </c>
      <c r="E109" s="2">
        <f t="shared" si="5"/>
        <v>6.0220000000000002</v>
      </c>
      <c r="F109" s="2">
        <f t="shared" si="6"/>
        <v>6.0220000000000002</v>
      </c>
      <c r="G109" s="2">
        <f t="shared" si="7"/>
        <v>6.0220000000000002</v>
      </c>
      <c r="H109" s="2">
        <f t="shared" si="3"/>
        <v>6.0220000000000002</v>
      </c>
      <c r="I109" s="1">
        <v>31</v>
      </c>
      <c r="J109" s="210">
        <f>VLOOKUP($A109&amp;"_"&amp;$B109,'LE KY GSP'!$O$19:$S$582,4,0)</f>
        <v>135257.06200000001</v>
      </c>
      <c r="K109" s="2">
        <f>VLOOKUP($A109&amp;$B109,'LE Data'!$P$3:$Z$578,MATCH(K$1,'LE Data'!$P$2:$Z$2,0),0)</f>
        <v>3.1904761904761911</v>
      </c>
      <c r="L109" s="2">
        <f>VLOOKUP($A109&amp;$B109,'LE Data'!$P$3:$Z$578,MATCH(L$1,'LE Data'!$P$2:$Z$2,0),0)</f>
        <v>626.80952380952397</v>
      </c>
      <c r="M109" s="2">
        <f>'LE Data'!AB110</f>
        <v>0</v>
      </c>
      <c r="N109" s="2">
        <f>'LE Data'!AA110</f>
        <v>771.10476190476197</v>
      </c>
    </row>
    <row r="110" spans="1:14" x14ac:dyDescent="0.2">
      <c r="A110" s="1">
        <v>2004</v>
      </c>
      <c r="B110" s="1">
        <v>1</v>
      </c>
      <c r="C110" s="2">
        <f>VLOOKUP($A110&amp;$B110,'LE Data'!$P$3:$Z$530,MATCH(C$1,'LE Data'!$P$2:$Z$2,0),0)</f>
        <v>2866.7919360031701</v>
      </c>
      <c r="D110" s="158">
        <f t="shared" si="4"/>
        <v>2866.7919360031701</v>
      </c>
      <c r="E110" s="2">
        <f t="shared" si="5"/>
        <v>6.3130000000000006</v>
      </c>
      <c r="F110" s="2">
        <f t="shared" si="6"/>
        <v>6.3130000000000006</v>
      </c>
      <c r="G110" s="2">
        <f>'LE Rates'!$C$8*100</f>
        <v>6.3130000000000006</v>
      </c>
      <c r="H110" s="2">
        <f t="shared" si="3"/>
        <v>6.3130000000000006</v>
      </c>
      <c r="I110" s="1">
        <v>31.65</v>
      </c>
      <c r="J110" s="210">
        <f>VLOOKUP($A110&amp;"_"&amp;$B110,'LE KY GSP'!$O$19:$S$582,4,0)</f>
        <v>135294.67300000001</v>
      </c>
      <c r="K110" s="2">
        <f>VLOOKUP($A110&amp;$B110,'LE Data'!$P$3:$Z$578,MATCH(K$1,'LE Data'!$P$2:$Z$2,0),0)</f>
        <v>0</v>
      </c>
      <c r="L110" s="2">
        <f>VLOOKUP($A110&amp;$B110,'LE Data'!$P$3:$Z$578,MATCH(L$1,'LE Data'!$P$2:$Z$2,0),0)</f>
        <v>868.2</v>
      </c>
      <c r="M110" s="2">
        <f>'LE Data'!AB111</f>
        <v>0</v>
      </c>
      <c r="N110" s="2">
        <f>'LE Data'!AA111</f>
        <v>982</v>
      </c>
    </row>
    <row r="111" spans="1:14" x14ac:dyDescent="0.2">
      <c r="A111" s="1">
        <v>2004</v>
      </c>
      <c r="B111" s="1">
        <v>2</v>
      </c>
      <c r="C111" s="2">
        <f>VLOOKUP($A111&amp;$B111,'LE Data'!$P$3:$Z$530,MATCH(C$1,'LE Data'!$P$2:$Z$2,0),0)</f>
        <v>2804.4102722772277</v>
      </c>
      <c r="D111" s="158">
        <f t="shared" si="4"/>
        <v>2804.4102722772277</v>
      </c>
      <c r="E111" s="2">
        <f t="shared" si="5"/>
        <v>6.3130000000000006</v>
      </c>
      <c r="F111" s="2">
        <f t="shared" si="6"/>
        <v>6.3130000000000006</v>
      </c>
      <c r="G111" s="2">
        <f>'LE Rates'!$C$8*100</f>
        <v>6.3130000000000006</v>
      </c>
      <c r="H111" s="2">
        <f t="shared" si="3"/>
        <v>6.3130000000000006</v>
      </c>
      <c r="I111" s="1">
        <v>29.92</v>
      </c>
      <c r="J111" s="210">
        <f>VLOOKUP($A111&amp;"_"&amp;$B111,'LE KY GSP'!$O$19:$S$582,4,0)</f>
        <v>135294.67300000001</v>
      </c>
      <c r="K111" s="2">
        <f>VLOOKUP($A111&amp;$B111,'LE Data'!$P$3:$Z$578,MATCH(K$1,'LE Data'!$P$2:$Z$2,0),0)</f>
        <v>0</v>
      </c>
      <c r="L111" s="2">
        <f>VLOOKUP($A111&amp;$B111,'LE Data'!$P$3:$Z$578,MATCH(L$1,'LE Data'!$P$2:$Z$2,0),0)</f>
        <v>966.8</v>
      </c>
      <c r="M111" s="2">
        <f>'LE Data'!AB112</f>
        <v>0</v>
      </c>
      <c r="N111" s="2">
        <f>'LE Data'!AA112</f>
        <v>758</v>
      </c>
    </row>
    <row r="112" spans="1:14" x14ac:dyDescent="0.2">
      <c r="A112" s="1">
        <v>2004</v>
      </c>
      <c r="B112" s="1">
        <v>3</v>
      </c>
      <c r="C112" s="2">
        <f>VLOOKUP($A112&amp;$B112,'LE Data'!$P$3:$Z$530,MATCH(C$1,'LE Data'!$P$2:$Z$2,0),0)</f>
        <v>2673.9264370664027</v>
      </c>
      <c r="D112" s="158">
        <f t="shared" si="4"/>
        <v>2673.9264370664027</v>
      </c>
      <c r="E112" s="2">
        <f t="shared" si="5"/>
        <v>6.3130000000000006</v>
      </c>
      <c r="F112" s="2">
        <f t="shared" si="6"/>
        <v>6.3130000000000006</v>
      </c>
      <c r="G112" s="2">
        <f>'LE Rates'!$C$8*100</f>
        <v>6.3130000000000006</v>
      </c>
      <c r="H112" s="2">
        <f t="shared" si="3"/>
        <v>6.3130000000000006</v>
      </c>
      <c r="I112" s="1">
        <v>30.09</v>
      </c>
      <c r="J112" s="210">
        <f>VLOOKUP($A112&amp;"_"&amp;$B112,'LE KY GSP'!$O$19:$S$582,4,0)</f>
        <v>135294.67300000001</v>
      </c>
      <c r="K112" s="2">
        <f>VLOOKUP($A112&amp;$B112,'LE Data'!$P$3:$Z$578,MATCH(K$1,'LE Data'!$P$2:$Z$2,0),0)</f>
        <v>3.35</v>
      </c>
      <c r="L112" s="2">
        <f>VLOOKUP($A112&amp;$B112,'LE Data'!$P$3:$Z$578,MATCH(L$1,'LE Data'!$P$2:$Z$2,0),0)</f>
        <v>558.4</v>
      </c>
      <c r="M112" s="2">
        <f>'LE Data'!AB113</f>
        <v>18</v>
      </c>
      <c r="N112" s="2">
        <f>'LE Data'!AA113</f>
        <v>435</v>
      </c>
    </row>
    <row r="113" spans="1:14" x14ac:dyDescent="0.2">
      <c r="A113" s="1">
        <v>2004</v>
      </c>
      <c r="B113" s="1">
        <v>4</v>
      </c>
      <c r="C113" s="2">
        <f>VLOOKUP($A113&amp;$B113,'LE Data'!$P$3:$Z$530,MATCH(C$1,'LE Data'!$P$2:$Z$2,0),0)</f>
        <v>2397.1942709882001</v>
      </c>
      <c r="D113" s="158">
        <f t="shared" si="4"/>
        <v>2397.1942709882001</v>
      </c>
      <c r="E113" s="2">
        <f t="shared" si="5"/>
        <v>6.3130000000000006</v>
      </c>
      <c r="F113" s="2">
        <f t="shared" si="6"/>
        <v>6.3130000000000006</v>
      </c>
      <c r="G113" s="2">
        <f>'LE Rates'!$C$8*100</f>
        <v>6.3130000000000006</v>
      </c>
      <c r="H113" s="2">
        <f t="shared" si="3"/>
        <v>6.3130000000000006</v>
      </c>
      <c r="I113" s="1">
        <v>30.49</v>
      </c>
      <c r="J113" s="210">
        <f>VLOOKUP($A113&amp;"_"&amp;$B113,'LE KY GSP'!$O$19:$S$582,4,0)</f>
        <v>135341.99400000001</v>
      </c>
      <c r="K113" s="2">
        <f>VLOOKUP($A113&amp;$B113,'LE Data'!$P$3:$Z$578,MATCH(K$1,'LE Data'!$P$2:$Z$2,0),0)</f>
        <v>31.85</v>
      </c>
      <c r="L113" s="2">
        <f>VLOOKUP($A113&amp;$B113,'LE Data'!$P$3:$Z$578,MATCH(L$1,'LE Data'!$P$2:$Z$2,0),0)</f>
        <v>322.75</v>
      </c>
      <c r="M113" s="2">
        <f>'LE Data'!AB114</f>
        <v>41</v>
      </c>
      <c r="N113" s="2">
        <f>'LE Data'!AA114</f>
        <v>209</v>
      </c>
    </row>
    <row r="114" spans="1:14" x14ac:dyDescent="0.2">
      <c r="A114" s="1">
        <v>2004</v>
      </c>
      <c r="B114" s="1">
        <v>5</v>
      </c>
      <c r="C114" s="2">
        <f>VLOOKUP($A114&amp;$B114,'LE Data'!$P$3:$Z$530,MATCH(C$1,'LE Data'!$P$2:$Z$2,0),0)</f>
        <v>2700.9585921837488</v>
      </c>
      <c r="D114" s="158">
        <f t="shared" si="4"/>
        <v>2700.9585921837488</v>
      </c>
      <c r="E114" s="2">
        <f t="shared" si="5"/>
        <v>6.3130000000000006</v>
      </c>
      <c r="F114" s="2">
        <f t="shared" si="6"/>
        <v>6.3130000000000006</v>
      </c>
      <c r="G114" s="2">
        <f>'LE Rates'!$C$8*100</f>
        <v>6.3130000000000006</v>
      </c>
      <c r="H114" s="2">
        <f t="shared" si="3"/>
        <v>6.3130000000000006</v>
      </c>
      <c r="I114" s="1">
        <v>29.81</v>
      </c>
      <c r="J114" s="210">
        <f>VLOOKUP($A114&amp;"_"&amp;$B114,'LE KY GSP'!$O$19:$S$582,4,0)</f>
        <v>135341.99400000001</v>
      </c>
      <c r="K114" s="2">
        <f>VLOOKUP($A114&amp;$B114,'LE Data'!$P$3:$Z$578,MATCH(K$1,'LE Data'!$P$2:$Z$2,0),0)</f>
        <v>140.94999999999999</v>
      </c>
      <c r="L114" s="2">
        <f>VLOOKUP($A114&amp;$B114,'LE Data'!$P$3:$Z$578,MATCH(L$1,'LE Data'!$P$2:$Z$2,0),0)</f>
        <v>90.7</v>
      </c>
      <c r="M114" s="2">
        <f>'LE Data'!AB115</f>
        <v>255</v>
      </c>
      <c r="N114" s="2">
        <f>'LE Data'!AA115</f>
        <v>40</v>
      </c>
    </row>
    <row r="115" spans="1:14" x14ac:dyDescent="0.2">
      <c r="A115" s="1">
        <v>2004</v>
      </c>
      <c r="B115" s="1">
        <v>6</v>
      </c>
      <c r="C115" s="2">
        <f>VLOOKUP($A115&amp;$B115,'LE Data'!$P$3:$Z$530,MATCH(C$1,'LE Data'!$P$2:$Z$2,0),0)</f>
        <v>3314.8749165203208</v>
      </c>
      <c r="D115" s="158">
        <f t="shared" si="4"/>
        <v>3314.8749165203208</v>
      </c>
      <c r="E115" s="2">
        <f t="shared" si="5"/>
        <v>7.0860000000000003</v>
      </c>
      <c r="F115" s="2">
        <f t="shared" si="6"/>
        <v>7.0860000000000003</v>
      </c>
      <c r="G115" s="2">
        <f>'LE Rates'!$C$9*100</f>
        <v>7.0860000000000003</v>
      </c>
      <c r="H115" s="2">
        <f t="shared" si="3"/>
        <v>7.0860000000000003</v>
      </c>
      <c r="I115" s="1">
        <v>30.68</v>
      </c>
      <c r="J115" s="210">
        <f>VLOOKUP($A115&amp;"_"&amp;$B115,'LE KY GSP'!$O$19:$S$582,4,0)</f>
        <v>135341.99400000001</v>
      </c>
      <c r="K115" s="2">
        <f>VLOOKUP($A115&amp;$B115,'LE Data'!$P$3:$Z$578,MATCH(K$1,'LE Data'!$P$2:$Z$2,0),0)</f>
        <v>325.05</v>
      </c>
      <c r="L115" s="2">
        <f>VLOOKUP($A115&amp;$B115,'LE Data'!$P$3:$Z$578,MATCH(L$1,'LE Data'!$P$2:$Z$2,0),0)</f>
        <v>1.35</v>
      </c>
      <c r="M115" s="2">
        <f>'LE Data'!AB116</f>
        <v>339</v>
      </c>
      <c r="N115" s="2">
        <f>'LE Data'!AA116</f>
        <v>0</v>
      </c>
    </row>
    <row r="116" spans="1:14" x14ac:dyDescent="0.2">
      <c r="A116" s="1">
        <v>2004</v>
      </c>
      <c r="B116" s="1">
        <v>7</v>
      </c>
      <c r="C116" s="2">
        <f>VLOOKUP($A116&amp;$B116,'LE Data'!$P$3:$Z$530,MATCH(C$1,'LE Data'!$P$2:$Z$2,0),0)</f>
        <v>3368.7227161288702</v>
      </c>
      <c r="D116" s="158">
        <f t="shared" si="4"/>
        <v>3368.7227161288702</v>
      </c>
      <c r="E116" s="2">
        <f t="shared" si="5"/>
        <v>7.0860000000000003</v>
      </c>
      <c r="F116" s="2">
        <f t="shared" si="6"/>
        <v>7.0860000000000003</v>
      </c>
      <c r="G116" s="2">
        <f>'LE Rates'!$C$9*100</f>
        <v>7.0860000000000003</v>
      </c>
      <c r="H116" s="2">
        <f t="shared" si="3"/>
        <v>7.0860000000000003</v>
      </c>
      <c r="I116" s="1">
        <v>30.66</v>
      </c>
      <c r="J116" s="210">
        <f>VLOOKUP($A116&amp;"_"&amp;$B116,'LE KY GSP'!$O$19:$S$582,4,0)</f>
        <v>135881.416</v>
      </c>
      <c r="K116" s="2">
        <f>VLOOKUP($A116&amp;$B116,'LE Data'!$P$3:$Z$578,MATCH(K$1,'LE Data'!$P$2:$Z$2,0),0)</f>
        <v>392.55</v>
      </c>
      <c r="L116" s="2">
        <f>VLOOKUP($A116&amp;$B116,'LE Data'!$P$3:$Z$578,MATCH(L$1,'LE Data'!$P$2:$Z$2,0),0)</f>
        <v>0</v>
      </c>
      <c r="M116" s="2">
        <f>'LE Data'!AB117</f>
        <v>398</v>
      </c>
      <c r="N116" s="2">
        <f>'LE Data'!AA117</f>
        <v>0</v>
      </c>
    </row>
    <row r="117" spans="1:14" x14ac:dyDescent="0.2">
      <c r="A117" s="1">
        <v>2004</v>
      </c>
      <c r="B117" s="1">
        <v>8</v>
      </c>
      <c r="C117" s="2">
        <f>VLOOKUP($A117&amp;$B117,'LE Data'!$P$3:$Z$530,MATCH(C$1,'LE Data'!$P$2:$Z$2,0),0)</f>
        <v>3166.6681604357505</v>
      </c>
      <c r="D117" s="158">
        <f t="shared" si="4"/>
        <v>3166.6681604357505</v>
      </c>
      <c r="E117" s="2">
        <f t="shared" si="5"/>
        <v>7.0860000000000003</v>
      </c>
      <c r="F117" s="2">
        <f t="shared" si="6"/>
        <v>7.0860000000000003</v>
      </c>
      <c r="G117" s="2">
        <f>'LE Rates'!$C$9*100</f>
        <v>7.0860000000000003</v>
      </c>
      <c r="H117" s="2">
        <f t="shared" si="3"/>
        <v>7.0860000000000003</v>
      </c>
      <c r="I117" s="1">
        <v>30.07</v>
      </c>
      <c r="J117" s="210">
        <f>VLOOKUP($A117&amp;"_"&amp;$B117,'LE KY GSP'!$O$19:$S$582,4,0)</f>
        <v>135881.416</v>
      </c>
      <c r="K117" s="2">
        <f>VLOOKUP($A117&amp;$B117,'LE Data'!$P$3:$Z$578,MATCH(K$1,'LE Data'!$P$2:$Z$2,0),0)</f>
        <v>308.14999999999998</v>
      </c>
      <c r="L117" s="2">
        <f>VLOOKUP($A117&amp;$B117,'LE Data'!$P$3:$Z$578,MATCH(L$1,'LE Data'!$P$2:$Z$2,0),0)</f>
        <v>0.6</v>
      </c>
      <c r="M117" s="2">
        <f>'LE Data'!AB118</f>
        <v>296</v>
      </c>
      <c r="N117" s="2">
        <f>'LE Data'!AA118</f>
        <v>1</v>
      </c>
    </row>
    <row r="118" spans="1:14" x14ac:dyDescent="0.2">
      <c r="A118" s="1">
        <v>2004</v>
      </c>
      <c r="B118" s="1">
        <v>9</v>
      </c>
      <c r="C118" s="2">
        <f>VLOOKUP($A118&amp;$B118,'LE Data'!$P$3:$Z$530,MATCH(C$1,'LE Data'!$P$2:$Z$2,0),0)</f>
        <v>3281.0819801980147</v>
      </c>
      <c r="D118" s="158">
        <f t="shared" si="4"/>
        <v>3281.0819801980147</v>
      </c>
      <c r="E118" s="2">
        <f t="shared" si="5"/>
        <v>7.0860000000000003</v>
      </c>
      <c r="F118" s="2">
        <f t="shared" si="6"/>
        <v>7.0860000000000003</v>
      </c>
      <c r="G118" s="2">
        <f>'LE Rates'!$C$9*100</f>
        <v>7.0860000000000003</v>
      </c>
      <c r="H118" s="2">
        <f t="shared" si="3"/>
        <v>7.0860000000000003</v>
      </c>
      <c r="I118" s="1">
        <v>30.72</v>
      </c>
      <c r="J118" s="210">
        <f>VLOOKUP($A118&amp;"_"&amp;$B118,'LE KY GSP'!$O$19:$S$582,4,0)</f>
        <v>135881.416</v>
      </c>
      <c r="K118" s="2">
        <f>VLOOKUP($A118&amp;$B118,'LE Data'!$P$3:$Z$578,MATCH(K$1,'LE Data'!$P$2:$Z$2,0),0)</f>
        <v>279.35000000000002</v>
      </c>
      <c r="L118" s="2">
        <f>VLOOKUP($A118&amp;$B118,'LE Data'!$P$3:$Z$578,MATCH(L$1,'LE Data'!$P$2:$Z$2,0),0)</f>
        <v>0.65</v>
      </c>
      <c r="M118" s="2">
        <f>'LE Data'!AB119</f>
        <v>221</v>
      </c>
      <c r="N118" s="2">
        <f>'LE Data'!AA119</f>
        <v>8</v>
      </c>
    </row>
    <row r="119" spans="1:14" x14ac:dyDescent="0.2">
      <c r="A119" s="1">
        <v>2004</v>
      </c>
      <c r="B119" s="1">
        <v>10</v>
      </c>
      <c r="C119" s="2">
        <f>VLOOKUP($A119&amp;$B119,'LE Data'!$P$3:$Z$530,MATCH(C$1,'LE Data'!$P$2:$Z$2,0),0)</f>
        <v>2748.9044059405901</v>
      </c>
      <c r="D119" s="158">
        <f t="shared" si="4"/>
        <v>2748.9044059405901</v>
      </c>
      <c r="E119" s="2">
        <f t="shared" si="5"/>
        <v>6.3130000000000006</v>
      </c>
      <c r="F119" s="2">
        <f t="shared" si="6"/>
        <v>6.3130000000000006</v>
      </c>
      <c r="G119" s="2">
        <f>'LE Rates'!$C$8*100</f>
        <v>6.3130000000000006</v>
      </c>
      <c r="H119" s="2">
        <f t="shared" si="3"/>
        <v>6.3130000000000006</v>
      </c>
      <c r="I119" s="1">
        <v>30.56</v>
      </c>
      <c r="J119" s="210">
        <f>VLOOKUP($A119&amp;"_"&amp;$B119,'LE KY GSP'!$O$19:$S$582,4,0)</f>
        <v>137061.91699999999</v>
      </c>
      <c r="K119" s="2">
        <f>VLOOKUP($A119&amp;$B119,'LE Data'!$P$3:$Z$578,MATCH(K$1,'LE Data'!$P$2:$Z$2,0),0)</f>
        <v>91.75</v>
      </c>
      <c r="L119" s="2">
        <f>VLOOKUP($A119&amp;$B119,'LE Data'!$P$3:$Z$578,MATCH(L$1,'LE Data'!$P$2:$Z$2,0),0)</f>
        <v>76.05</v>
      </c>
      <c r="M119" s="2">
        <f>'LE Data'!AB120</f>
        <v>24</v>
      </c>
      <c r="N119" s="2">
        <f>'LE Data'!AA120</f>
        <v>128</v>
      </c>
    </row>
    <row r="120" spans="1:14" x14ac:dyDescent="0.2">
      <c r="A120" s="1">
        <v>2004</v>
      </c>
      <c r="B120" s="1">
        <v>11</v>
      </c>
      <c r="C120" s="2">
        <f>VLOOKUP($A120&amp;$B120,'LE Data'!$P$3:$Z$530,MATCH(C$1,'LE Data'!$P$2:$Z$2,0),0)</f>
        <v>2521.0776226047396</v>
      </c>
      <c r="D120" s="158">
        <f t="shared" si="4"/>
        <v>2521.0776226047396</v>
      </c>
      <c r="E120" s="2">
        <f t="shared" si="5"/>
        <v>6.3130000000000006</v>
      </c>
      <c r="F120" s="2">
        <f t="shared" si="6"/>
        <v>6.3130000000000006</v>
      </c>
      <c r="G120" s="2">
        <f>'LE Rates'!$C$8*100</f>
        <v>6.3130000000000006</v>
      </c>
      <c r="H120" s="2">
        <f t="shared" si="3"/>
        <v>6.3130000000000006</v>
      </c>
      <c r="I120" s="1">
        <v>30.35</v>
      </c>
      <c r="J120" s="210">
        <f>VLOOKUP($A120&amp;"_"&amp;$B120,'LE KY GSP'!$O$19:$S$582,4,0)</f>
        <v>137061.91699999999</v>
      </c>
      <c r="K120" s="2">
        <f>VLOOKUP($A120&amp;$B120,'LE Data'!$P$3:$Z$578,MATCH(K$1,'LE Data'!$P$2:$Z$2,0),0)</f>
        <v>21</v>
      </c>
      <c r="L120" s="2">
        <f>VLOOKUP($A120&amp;$B120,'LE Data'!$P$3:$Z$578,MATCH(L$1,'LE Data'!$P$2:$Z$2,0),0)</f>
        <v>220.35</v>
      </c>
      <c r="M120" s="2">
        <f>'LE Data'!AB121</f>
        <v>2</v>
      </c>
      <c r="N120" s="2">
        <f>'LE Data'!AA121</f>
        <v>402</v>
      </c>
    </row>
    <row r="121" spans="1:14" x14ac:dyDescent="0.2">
      <c r="A121" s="1">
        <v>2004</v>
      </c>
      <c r="B121" s="1">
        <v>12</v>
      </c>
      <c r="C121" s="2">
        <f>VLOOKUP($A121&amp;$B121,'LE Data'!$P$3:$Z$530,MATCH(C$1,'LE Data'!$P$2:$Z$2,0),0)</f>
        <v>2690.2969608753501</v>
      </c>
      <c r="D121" s="158">
        <f t="shared" si="4"/>
        <v>2690.2969608753501</v>
      </c>
      <c r="E121" s="2">
        <f t="shared" si="5"/>
        <v>6.3130000000000006</v>
      </c>
      <c r="F121" s="2">
        <f t="shared" si="6"/>
        <v>6.3130000000000006</v>
      </c>
      <c r="G121" s="2">
        <f>'LE Rates'!$C$8*100</f>
        <v>6.3130000000000006</v>
      </c>
      <c r="H121" s="2">
        <f t="shared" si="3"/>
        <v>6.3130000000000006</v>
      </c>
      <c r="I121" s="1">
        <v>31</v>
      </c>
      <c r="J121" s="210">
        <f>VLOOKUP($A121&amp;"_"&amp;$B121,'LE KY GSP'!$O$19:$S$582,4,0)</f>
        <v>137061.91699999999</v>
      </c>
      <c r="K121" s="2">
        <f>VLOOKUP($A121&amp;$B121,'LE Data'!$P$3:$Z$578,MATCH(K$1,'LE Data'!$P$2:$Z$2,0),0)</f>
        <v>0</v>
      </c>
      <c r="L121" s="2">
        <f>VLOOKUP($A121&amp;$B121,'LE Data'!$P$3:$Z$578,MATCH(L$1,'LE Data'!$P$2:$Z$2,0),0)</f>
        <v>627.65</v>
      </c>
      <c r="M121" s="2">
        <f>'LE Data'!AB122</f>
        <v>0</v>
      </c>
      <c r="N121" s="2">
        <f>'LE Data'!AA122</f>
        <v>873</v>
      </c>
    </row>
    <row r="122" spans="1:14" x14ac:dyDescent="0.2">
      <c r="A122" s="1">
        <v>2005</v>
      </c>
      <c r="B122" s="1">
        <v>1</v>
      </c>
      <c r="C122" s="2">
        <f>VLOOKUP($A122&amp;$B122,'LE Data'!$P$3:$Z$530,MATCH(C$1,'LE Data'!$P$2:$Z$2,0),0)</f>
        <v>2923.5407468796302</v>
      </c>
      <c r="D122" s="158">
        <f t="shared" si="4"/>
        <v>2923.5407468796302</v>
      </c>
      <c r="E122" s="2">
        <f t="shared" si="5"/>
        <v>6.3130000000000006</v>
      </c>
      <c r="F122" s="2">
        <f t="shared" si="6"/>
        <v>6.3130000000000006</v>
      </c>
      <c r="G122" s="2">
        <f t="shared" ref="G122:G127" si="8">G110</f>
        <v>6.3130000000000006</v>
      </c>
      <c r="H122" s="2">
        <f t="shared" si="3"/>
        <v>6.3130000000000006</v>
      </c>
      <c r="I122" s="1">
        <v>31.65</v>
      </c>
      <c r="J122" s="210">
        <f>VLOOKUP($A122&amp;"_"&amp;$B122,'LE KY GSP'!$O$19:$S$582,4,0)</f>
        <v>138179.94699999999</v>
      </c>
      <c r="K122" s="2">
        <f>VLOOKUP($A122&amp;$B122,'LE Data'!$P$3:$Z$578,MATCH(K$1,'LE Data'!$P$2:$Z$2,0),0)</f>
        <v>0.7</v>
      </c>
      <c r="L122" s="2">
        <f>VLOOKUP($A122&amp;$B122,'LE Data'!$P$3:$Z$578,MATCH(L$1,'LE Data'!$P$2:$Z$2,0),0)</f>
        <v>857.95</v>
      </c>
      <c r="M122" s="2">
        <f>'LE Data'!AB123</f>
        <v>1</v>
      </c>
      <c r="N122" s="2">
        <f>'LE Data'!AA123</f>
        <v>820</v>
      </c>
    </row>
    <row r="123" spans="1:14" x14ac:dyDescent="0.2">
      <c r="A123" s="1">
        <v>2005</v>
      </c>
      <c r="B123" s="1">
        <v>2</v>
      </c>
      <c r="C123" s="2">
        <f>VLOOKUP($A123&amp;$B123,'LE Data'!$P$3:$Z$530,MATCH(C$1,'LE Data'!$P$2:$Z$2,0),0)</f>
        <v>2747.9471846026281</v>
      </c>
      <c r="D123" s="158">
        <f t="shared" si="4"/>
        <v>2747.9471846026281</v>
      </c>
      <c r="E123" s="2">
        <f t="shared" si="5"/>
        <v>6.3130000000000006</v>
      </c>
      <c r="F123" s="2">
        <f t="shared" si="6"/>
        <v>6.3130000000000006</v>
      </c>
      <c r="G123" s="2">
        <f t="shared" si="8"/>
        <v>6.3130000000000006</v>
      </c>
      <c r="H123" s="2">
        <f t="shared" si="3"/>
        <v>6.3130000000000006</v>
      </c>
      <c r="I123" s="1">
        <v>28.92</v>
      </c>
      <c r="J123" s="210">
        <f>VLOOKUP($A123&amp;"_"&amp;$B123,'LE KY GSP'!$O$19:$S$582,4,0)</f>
        <v>138179.94699999999</v>
      </c>
      <c r="K123" s="2">
        <f>VLOOKUP($A123&amp;$B123,'LE Data'!$P$3:$Z$578,MATCH(K$1,'LE Data'!$P$2:$Z$2,0),0)</f>
        <v>0.3</v>
      </c>
      <c r="L123" s="2">
        <f>VLOOKUP($A123&amp;$B123,'LE Data'!$P$3:$Z$578,MATCH(L$1,'LE Data'!$P$2:$Z$2,0),0)</f>
        <v>796.15</v>
      </c>
      <c r="M123" s="2">
        <f>'LE Data'!AB124</f>
        <v>0</v>
      </c>
      <c r="N123" s="2">
        <f>'LE Data'!AA124</f>
        <v>648</v>
      </c>
    </row>
    <row r="124" spans="1:14" x14ac:dyDescent="0.2">
      <c r="A124" s="1">
        <v>2005</v>
      </c>
      <c r="B124" s="1">
        <v>3</v>
      </c>
      <c r="C124" s="2">
        <f>VLOOKUP($A124&amp;$B124,'LE Data'!$P$3:$Z$530,MATCH(C$1,'LE Data'!$P$2:$Z$2,0),0)</f>
        <v>2620.5901360118232</v>
      </c>
      <c r="D124" s="158">
        <f t="shared" si="4"/>
        <v>2620.5901360118232</v>
      </c>
      <c r="E124" s="2">
        <f t="shared" si="5"/>
        <v>6.3130000000000006</v>
      </c>
      <c r="F124" s="2">
        <f t="shared" si="6"/>
        <v>6.3130000000000006</v>
      </c>
      <c r="G124" s="2">
        <f t="shared" si="8"/>
        <v>6.3130000000000006</v>
      </c>
      <c r="H124" s="2">
        <f t="shared" si="3"/>
        <v>6.3130000000000006</v>
      </c>
      <c r="I124" s="1">
        <v>30.09</v>
      </c>
      <c r="J124" s="210">
        <f>VLOOKUP($A124&amp;"_"&amp;$B124,'LE KY GSP'!$O$19:$S$582,4,0)</f>
        <v>138179.94699999999</v>
      </c>
      <c r="K124" s="2">
        <f>VLOOKUP($A124&amp;$B124,'LE Data'!$P$3:$Z$578,MATCH(K$1,'LE Data'!$P$2:$Z$2,0),0)</f>
        <v>0</v>
      </c>
      <c r="L124" s="2">
        <f>VLOOKUP($A124&amp;$B124,'LE Data'!$P$3:$Z$578,MATCH(L$1,'LE Data'!$P$2:$Z$2,0),0)</f>
        <v>713.95</v>
      </c>
      <c r="M124" s="2">
        <f>'LE Data'!AB125</f>
        <v>0</v>
      </c>
      <c r="N124" s="2">
        <f>'LE Data'!AA125</f>
        <v>656</v>
      </c>
    </row>
    <row r="125" spans="1:14" x14ac:dyDescent="0.2">
      <c r="A125" s="1">
        <v>2005</v>
      </c>
      <c r="B125" s="1">
        <v>4</v>
      </c>
      <c r="C125" s="2">
        <f>VLOOKUP($A125&amp;$B125,'LE Data'!$P$3:$Z$530,MATCH(C$1,'LE Data'!$P$2:$Z$2,0),0)</f>
        <v>2544.0525512756376</v>
      </c>
      <c r="D125" s="158">
        <f t="shared" si="4"/>
        <v>2544.0525512756376</v>
      </c>
      <c r="E125" s="2">
        <f t="shared" si="5"/>
        <v>6.3130000000000006</v>
      </c>
      <c r="F125" s="2">
        <f t="shared" si="6"/>
        <v>6.3130000000000006</v>
      </c>
      <c r="G125" s="2">
        <f t="shared" si="8"/>
        <v>6.3130000000000006</v>
      </c>
      <c r="H125" s="2">
        <f t="shared" si="3"/>
        <v>6.3130000000000006</v>
      </c>
      <c r="I125" s="1">
        <v>30.49</v>
      </c>
      <c r="J125" s="210">
        <f>VLOOKUP($A125&amp;"_"&amp;$B125,'LE KY GSP'!$O$19:$S$582,4,0)</f>
        <v>138748.815</v>
      </c>
      <c r="K125" s="2">
        <f>VLOOKUP($A125&amp;$B125,'LE Data'!$P$3:$Z$578,MATCH(K$1,'LE Data'!$P$2:$Z$2,0),0)</f>
        <v>18.350000000000001</v>
      </c>
      <c r="L125" s="2">
        <f>VLOOKUP($A125&amp;$B125,'LE Data'!$P$3:$Z$578,MATCH(L$1,'LE Data'!$P$2:$Z$2,0),0)</f>
        <v>333.2</v>
      </c>
      <c r="M125" s="2">
        <f>'LE Data'!AB126</f>
        <v>29</v>
      </c>
      <c r="N125" s="2">
        <f>'LE Data'!AA126</f>
        <v>207</v>
      </c>
    </row>
    <row r="126" spans="1:14" x14ac:dyDescent="0.2">
      <c r="A126" s="1">
        <v>2005</v>
      </c>
      <c r="B126" s="1">
        <v>5</v>
      </c>
      <c r="C126" s="2">
        <f>VLOOKUP($A126&amp;$B126,'LE Data'!$P$3:$Z$530,MATCH(C$1,'LE Data'!$P$2:$Z$2,0),0)</f>
        <v>2474.9098678127889</v>
      </c>
      <c r="D126" s="158">
        <f t="shared" si="4"/>
        <v>2474.9098678127889</v>
      </c>
      <c r="E126" s="2">
        <f t="shared" si="5"/>
        <v>6.3130000000000006</v>
      </c>
      <c r="F126" s="2">
        <f t="shared" si="6"/>
        <v>6.3130000000000006</v>
      </c>
      <c r="G126" s="2">
        <f t="shared" si="8"/>
        <v>6.3130000000000006</v>
      </c>
      <c r="H126" s="2">
        <f t="shared" si="3"/>
        <v>6.3130000000000006</v>
      </c>
      <c r="I126" s="1">
        <v>29.81</v>
      </c>
      <c r="J126" s="210">
        <f>VLOOKUP($A126&amp;"_"&amp;$B126,'LE KY GSP'!$O$19:$S$582,4,0)</f>
        <v>138748.815</v>
      </c>
      <c r="K126" s="2">
        <f>VLOOKUP($A126&amp;$B126,'LE Data'!$P$3:$Z$578,MATCH(K$1,'LE Data'!$P$2:$Z$2,0),0)</f>
        <v>48.5</v>
      </c>
      <c r="L126" s="2">
        <f>VLOOKUP($A126&amp;$B126,'LE Data'!$P$3:$Z$578,MATCH(L$1,'LE Data'!$P$2:$Z$2,0),0)</f>
        <v>194.65</v>
      </c>
      <c r="M126" s="2">
        <f>'LE Data'!AB127</f>
        <v>89</v>
      </c>
      <c r="N126" s="2">
        <f>'LE Data'!AA127</f>
        <v>95</v>
      </c>
    </row>
    <row r="127" spans="1:14" x14ac:dyDescent="0.2">
      <c r="A127" s="1">
        <v>2005</v>
      </c>
      <c r="B127" s="1">
        <v>6</v>
      </c>
      <c r="C127" s="2">
        <f>VLOOKUP($A127&amp;$B127,'LE Data'!$P$3:$Z$530,MATCH(C$1,'LE Data'!$P$2:$Z$2,0),0)</f>
        <v>3091.5736662260247</v>
      </c>
      <c r="D127" s="158">
        <f t="shared" si="4"/>
        <v>3091.5736662260247</v>
      </c>
      <c r="E127" s="2">
        <f t="shared" si="5"/>
        <v>7.0860000000000003</v>
      </c>
      <c r="F127" s="2">
        <f t="shared" si="6"/>
        <v>7.0860000000000003</v>
      </c>
      <c r="G127" s="2">
        <f t="shared" si="8"/>
        <v>7.0860000000000003</v>
      </c>
      <c r="H127" s="2">
        <f t="shared" ref="H127:H190" si="9">G127</f>
        <v>7.0860000000000003</v>
      </c>
      <c r="I127" s="1">
        <v>30.68</v>
      </c>
      <c r="J127" s="210">
        <f>VLOOKUP($A127&amp;"_"&amp;$B127,'LE KY GSP'!$O$19:$S$582,4,0)</f>
        <v>138748.815</v>
      </c>
      <c r="K127" s="2">
        <f>VLOOKUP($A127&amp;$B127,'LE Data'!$P$3:$Z$578,MATCH(K$1,'LE Data'!$P$2:$Z$2,0),0)</f>
        <v>204.95</v>
      </c>
      <c r="L127" s="2">
        <f>VLOOKUP($A127&amp;$B127,'LE Data'!$P$3:$Z$578,MATCH(L$1,'LE Data'!$P$2:$Z$2,0),0)</f>
        <v>16.8</v>
      </c>
      <c r="M127" s="2">
        <f>'LE Data'!AB128</f>
        <v>365</v>
      </c>
      <c r="N127" s="2">
        <f>'LE Data'!AA128</f>
        <v>0</v>
      </c>
    </row>
    <row r="128" spans="1:14" x14ac:dyDescent="0.2">
      <c r="A128" s="1">
        <v>2005</v>
      </c>
      <c r="B128" s="1">
        <v>7</v>
      </c>
      <c r="C128" s="2">
        <f>VLOOKUP($A128&amp;$B128,'LE Data'!$P$3:$Z$530,MATCH(C$1,'LE Data'!$P$2:$Z$2,0),0)</f>
        <v>3612.9502986560474</v>
      </c>
      <c r="D128" s="158">
        <f t="shared" si="4"/>
        <v>3612.9502986560474</v>
      </c>
      <c r="E128" s="2">
        <f t="shared" si="5"/>
        <v>7.2450000000000001</v>
      </c>
      <c r="F128" s="2">
        <f t="shared" si="6"/>
        <v>7.2450000000000001</v>
      </c>
      <c r="G128" s="2">
        <f>'LE Rates'!$C$15*100</f>
        <v>7.2450000000000001</v>
      </c>
      <c r="H128" s="2">
        <f t="shared" si="9"/>
        <v>7.2450000000000001</v>
      </c>
      <c r="I128" s="1">
        <v>30.66</v>
      </c>
      <c r="J128" s="210">
        <f>VLOOKUP($A128&amp;"_"&amp;$B128,'LE KY GSP'!$O$19:$S$582,4,0)</f>
        <v>139829.63</v>
      </c>
      <c r="K128" s="2">
        <f>VLOOKUP($A128&amp;$B128,'LE Data'!$P$3:$Z$578,MATCH(K$1,'LE Data'!$P$2:$Z$2,0),0)</f>
        <v>424.85</v>
      </c>
      <c r="L128" s="2">
        <f>VLOOKUP($A128&amp;$B128,'LE Data'!$P$3:$Z$578,MATCH(L$1,'LE Data'!$P$2:$Z$2,0),0)</f>
        <v>0</v>
      </c>
      <c r="M128" s="2">
        <f>'LE Data'!AB129</f>
        <v>459</v>
      </c>
      <c r="N128" s="2">
        <f>'LE Data'!AA129</f>
        <v>0</v>
      </c>
    </row>
    <row r="129" spans="1:14" x14ac:dyDescent="0.2">
      <c r="A129" s="1">
        <v>2005</v>
      </c>
      <c r="B129" s="1">
        <v>8</v>
      </c>
      <c r="C129" s="2">
        <f>VLOOKUP($A129&amp;$B129,'LE Data'!$P$3:$Z$530,MATCH(C$1,'LE Data'!$P$2:$Z$2,0),0)</f>
        <v>3728.2634745425617</v>
      </c>
      <c r="D129" s="158">
        <f t="shared" si="4"/>
        <v>3728.2634745425617</v>
      </c>
      <c r="E129" s="2">
        <f t="shared" si="5"/>
        <v>7.2450000000000001</v>
      </c>
      <c r="F129" s="2">
        <f t="shared" si="6"/>
        <v>7.2450000000000001</v>
      </c>
      <c r="G129" s="2">
        <f>'LE Rates'!$C$15*100</f>
        <v>7.2450000000000001</v>
      </c>
      <c r="H129" s="2">
        <f t="shared" si="9"/>
        <v>7.2450000000000001</v>
      </c>
      <c r="I129" s="1">
        <v>30.07</v>
      </c>
      <c r="J129" s="210">
        <f>VLOOKUP($A129&amp;"_"&amp;$B129,'LE KY GSP'!$O$19:$S$582,4,0)</f>
        <v>139829.63</v>
      </c>
      <c r="K129" s="2">
        <f>VLOOKUP($A129&amp;$B129,'LE Data'!$P$3:$Z$578,MATCH(K$1,'LE Data'!$P$2:$Z$2,0),0)</f>
        <v>485.35</v>
      </c>
      <c r="L129" s="2">
        <f>VLOOKUP($A129&amp;$B129,'LE Data'!$P$3:$Z$578,MATCH(L$1,'LE Data'!$P$2:$Z$2,0),0)</f>
        <v>0</v>
      </c>
      <c r="M129" s="2">
        <f>'LE Data'!AB130</f>
        <v>494</v>
      </c>
      <c r="N129" s="2">
        <f>'LE Data'!AA130</f>
        <v>0</v>
      </c>
    </row>
    <row r="130" spans="1:14" x14ac:dyDescent="0.2">
      <c r="A130" s="1">
        <v>2005</v>
      </c>
      <c r="B130" s="1">
        <v>9</v>
      </c>
      <c r="C130" s="2">
        <f>VLOOKUP($A130&amp;$B130,'LE Data'!$P$3:$Z$530,MATCH(C$1,'LE Data'!$P$2:$Z$2,0),0)</f>
        <v>3605.6427080745343</v>
      </c>
      <c r="D130" s="158">
        <f t="shared" ref="D130:D171" si="10">C130</f>
        <v>3605.6427080745343</v>
      </c>
      <c r="E130" s="2">
        <f t="shared" si="5"/>
        <v>7.2450000000000001</v>
      </c>
      <c r="F130" s="2">
        <f t="shared" si="6"/>
        <v>7.2450000000000001</v>
      </c>
      <c r="G130" s="2">
        <f>'LE Rates'!$C$15*100</f>
        <v>7.2450000000000001</v>
      </c>
      <c r="H130" s="2">
        <f t="shared" si="9"/>
        <v>7.2450000000000001</v>
      </c>
      <c r="I130" s="1">
        <v>30.72</v>
      </c>
      <c r="J130" s="210">
        <f>VLOOKUP($A130&amp;"_"&amp;$B130,'LE KY GSP'!$O$19:$S$582,4,0)</f>
        <v>139829.63</v>
      </c>
      <c r="K130" s="2">
        <f>VLOOKUP($A130&amp;$B130,'LE Data'!$P$3:$Z$578,MATCH(K$1,'LE Data'!$P$2:$Z$2,0),0)</f>
        <v>392.95</v>
      </c>
      <c r="L130" s="2">
        <f>VLOOKUP($A130&amp;$B130,'LE Data'!$P$3:$Z$578,MATCH(L$1,'LE Data'!$P$2:$Z$2,0),0)</f>
        <v>0</v>
      </c>
      <c r="M130" s="2">
        <f>'LE Data'!AB131</f>
        <v>292</v>
      </c>
      <c r="N130" s="2">
        <f>'LE Data'!AA131</f>
        <v>9</v>
      </c>
    </row>
    <row r="131" spans="1:14" x14ac:dyDescent="0.2">
      <c r="A131" s="1">
        <v>2005</v>
      </c>
      <c r="B131" s="1">
        <v>10</v>
      </c>
      <c r="C131" s="2">
        <f>VLOOKUP($A131&amp;$B131,'LE Data'!$P$3:$Z$530,MATCH(C$1,'LE Data'!$P$2:$Z$2,0),0)</f>
        <v>3085.6704053717981</v>
      </c>
      <c r="D131" s="158">
        <f t="shared" si="10"/>
        <v>3085.6704053717981</v>
      </c>
      <c r="E131" s="2">
        <f t="shared" ref="E131:E193" si="11">G131</f>
        <v>6.4729999999999999</v>
      </c>
      <c r="F131" s="2">
        <f t="shared" ref="F131:F193" si="12">E131</f>
        <v>6.4729999999999999</v>
      </c>
      <c r="G131" s="2">
        <f>'LE Rates'!$C$14*100</f>
        <v>6.4729999999999999</v>
      </c>
      <c r="H131" s="2">
        <f t="shared" si="9"/>
        <v>6.4729999999999999</v>
      </c>
      <c r="I131" s="1">
        <v>30.56</v>
      </c>
      <c r="J131" s="210">
        <f>VLOOKUP($A131&amp;"_"&amp;$B131,'LE KY GSP'!$O$19:$S$582,4,0)</f>
        <v>140585.60800000001</v>
      </c>
      <c r="K131" s="2">
        <f>VLOOKUP($A131&amp;$B131,'LE Data'!$P$3:$Z$578,MATCH(K$1,'LE Data'!$P$2:$Z$2,0),0)</f>
        <v>204.45</v>
      </c>
      <c r="L131" s="2">
        <f>VLOOKUP($A131&amp;$B131,'LE Data'!$P$3:$Z$578,MATCH(L$1,'LE Data'!$P$2:$Z$2,0),0)</f>
        <v>46.45</v>
      </c>
      <c r="M131" s="2">
        <f>'LE Data'!AB132</f>
        <v>72</v>
      </c>
      <c r="N131" s="2">
        <f>'LE Data'!AA132</f>
        <v>206</v>
      </c>
    </row>
    <row r="132" spans="1:14" x14ac:dyDescent="0.2">
      <c r="A132" s="1">
        <v>2005</v>
      </c>
      <c r="B132" s="1">
        <v>11</v>
      </c>
      <c r="C132" s="2">
        <f>VLOOKUP($A132&amp;$B132,'LE Data'!$P$3:$Z$530,MATCH(C$1,'LE Data'!$P$2:$Z$2,0),0)</f>
        <v>2540.2109071918831</v>
      </c>
      <c r="D132" s="158">
        <f t="shared" si="10"/>
        <v>2540.2109071918831</v>
      </c>
      <c r="E132" s="2">
        <f t="shared" si="11"/>
        <v>6.4729999999999999</v>
      </c>
      <c r="F132" s="2">
        <f t="shared" si="12"/>
        <v>6.4729999999999999</v>
      </c>
      <c r="G132" s="2">
        <f>'LE Rates'!$C$14*100</f>
        <v>6.4729999999999999</v>
      </c>
      <c r="H132" s="2">
        <f t="shared" si="9"/>
        <v>6.4729999999999999</v>
      </c>
      <c r="I132" s="1">
        <v>30.35</v>
      </c>
      <c r="J132" s="210">
        <f>VLOOKUP($A132&amp;"_"&amp;$B132,'LE KY GSP'!$O$19:$S$582,4,0)</f>
        <v>140585.60800000001</v>
      </c>
      <c r="K132" s="2">
        <f>VLOOKUP($A132&amp;$B132,'LE Data'!$P$3:$Z$578,MATCH(K$1,'LE Data'!$P$2:$Z$2,0),0)</f>
        <v>24.05</v>
      </c>
      <c r="L132" s="2">
        <f>VLOOKUP($A132&amp;$B132,'LE Data'!$P$3:$Z$578,MATCH(L$1,'LE Data'!$P$2:$Z$2,0),0)</f>
        <v>295.14999999999998</v>
      </c>
      <c r="M132" s="2">
        <f>'LE Data'!AB133</f>
        <v>5</v>
      </c>
      <c r="N132" s="2">
        <f>'LE Data'!AA133</f>
        <v>469</v>
      </c>
    </row>
    <row r="133" spans="1:14" x14ac:dyDescent="0.2">
      <c r="A133" s="1">
        <v>2005</v>
      </c>
      <c r="B133" s="1">
        <v>12</v>
      </c>
      <c r="C133" s="2">
        <f>VLOOKUP($A133&amp;$B133,'LE Data'!$P$3:$Z$530,MATCH(C$1,'LE Data'!$P$2:$Z$2,0),0)</f>
        <v>2909.1409016515399</v>
      </c>
      <c r="D133" s="158">
        <f t="shared" si="10"/>
        <v>2909.1409016515399</v>
      </c>
      <c r="E133" s="2">
        <f t="shared" si="11"/>
        <v>6.4729999999999999</v>
      </c>
      <c r="F133" s="2">
        <f t="shared" si="12"/>
        <v>6.4729999999999999</v>
      </c>
      <c r="G133" s="2">
        <f>'LE Rates'!$C$14*100</f>
        <v>6.4729999999999999</v>
      </c>
      <c r="H133" s="2">
        <f t="shared" si="9"/>
        <v>6.4729999999999999</v>
      </c>
      <c r="I133" s="1">
        <v>31</v>
      </c>
      <c r="J133" s="210">
        <f>VLOOKUP($A133&amp;"_"&amp;$B133,'LE KY GSP'!$O$19:$S$582,4,0)</f>
        <v>140585.60800000001</v>
      </c>
      <c r="K133" s="2">
        <f>VLOOKUP($A133&amp;$B133,'LE Data'!$P$3:$Z$578,MATCH(K$1,'LE Data'!$P$2:$Z$2,0),0)</f>
        <v>1.55</v>
      </c>
      <c r="L133" s="2">
        <f>VLOOKUP($A133&amp;$B133,'LE Data'!$P$3:$Z$578,MATCH(L$1,'LE Data'!$P$2:$Z$2,0),0)</f>
        <v>797.25</v>
      </c>
      <c r="M133" s="2">
        <f>'LE Data'!AB134</f>
        <v>0</v>
      </c>
      <c r="N133" s="2">
        <f>'LE Data'!AA134</f>
        <v>946</v>
      </c>
    </row>
    <row r="134" spans="1:14" x14ac:dyDescent="0.2">
      <c r="A134" s="1">
        <v>2006</v>
      </c>
      <c r="B134" s="1">
        <v>1</v>
      </c>
      <c r="C134" s="2">
        <f>VLOOKUP($A134&amp;$B134,'LE Data'!$P$3:$Z$530,MATCH(C$1,'LE Data'!$P$2:$Z$2,0),0)</f>
        <v>2966.4311715325757</v>
      </c>
      <c r="D134" s="158">
        <f t="shared" si="10"/>
        <v>2966.4311715325757</v>
      </c>
      <c r="E134" s="2">
        <f t="shared" si="11"/>
        <v>6.4729999999999999</v>
      </c>
      <c r="F134" s="2">
        <f t="shared" si="12"/>
        <v>6.4729999999999999</v>
      </c>
      <c r="G134" s="2">
        <f>'LE Rates'!$C$14*100</f>
        <v>6.4729999999999999</v>
      </c>
      <c r="H134" s="2">
        <f t="shared" si="9"/>
        <v>6.4729999999999999</v>
      </c>
      <c r="I134" s="1">
        <v>31.65</v>
      </c>
      <c r="J134" s="210">
        <f>VLOOKUP($A134&amp;"_"&amp;$B134,'LE KY GSP'!$O$19:$S$582,4,0)</f>
        <v>142989.984</v>
      </c>
      <c r="K134" s="2">
        <f>VLOOKUP($A134&amp;$B134,'LE Data'!$P$3:$Z$578,MATCH(K$1,'LE Data'!$P$2:$Z$2,0),0)</f>
        <v>0</v>
      </c>
      <c r="L134" s="2">
        <f>VLOOKUP($A134&amp;$B134,'LE Data'!$P$3:$Z$578,MATCH(L$1,'LE Data'!$P$2:$Z$2,0),0)</f>
        <v>814.95</v>
      </c>
      <c r="M134" s="2">
        <f>'LE Data'!AB135</f>
        <v>0</v>
      </c>
      <c r="N134" s="2">
        <f>'LE Data'!AA135</f>
        <v>638</v>
      </c>
    </row>
    <row r="135" spans="1:14" x14ac:dyDescent="0.2">
      <c r="A135" s="1">
        <v>2006</v>
      </c>
      <c r="B135" s="1">
        <v>2</v>
      </c>
      <c r="C135" s="2">
        <f>VLOOKUP($A135&amp;$B135,'LE Data'!$P$3:$Z$530,MATCH(C$1,'LE Data'!$P$2:$Z$2,0),0)</f>
        <v>2681.0706611672304</v>
      </c>
      <c r="D135" s="158">
        <f t="shared" si="10"/>
        <v>2681.0706611672304</v>
      </c>
      <c r="E135" s="2">
        <f t="shared" si="11"/>
        <v>6.4729999999999999</v>
      </c>
      <c r="F135" s="2">
        <f t="shared" si="12"/>
        <v>6.4729999999999999</v>
      </c>
      <c r="G135" s="2">
        <f>'LE Rates'!$C$14*100</f>
        <v>6.4729999999999999</v>
      </c>
      <c r="H135" s="2">
        <f t="shared" si="9"/>
        <v>6.4729999999999999</v>
      </c>
      <c r="I135" s="1">
        <v>28.92</v>
      </c>
      <c r="J135" s="210">
        <f>VLOOKUP($A135&amp;"_"&amp;$B135,'LE KY GSP'!$O$19:$S$582,4,0)</f>
        <v>142989.984</v>
      </c>
      <c r="K135" s="2">
        <f>VLOOKUP($A135&amp;$B135,'LE Data'!$P$3:$Z$578,MATCH(K$1,'LE Data'!$P$2:$Z$2,0),0)</f>
        <v>0</v>
      </c>
      <c r="L135" s="2">
        <f>VLOOKUP($A135&amp;$B135,'LE Data'!$P$3:$Z$578,MATCH(L$1,'LE Data'!$P$2:$Z$2,0),0)</f>
        <v>708.4</v>
      </c>
      <c r="M135" s="2">
        <f>'LE Data'!AB136</f>
        <v>0</v>
      </c>
      <c r="N135" s="2">
        <f>'LE Data'!AA136</f>
        <v>756</v>
      </c>
    </row>
    <row r="136" spans="1:14" x14ac:dyDescent="0.2">
      <c r="A136" s="1">
        <v>2006</v>
      </c>
      <c r="B136" s="1">
        <v>3</v>
      </c>
      <c r="C136" s="2">
        <f>VLOOKUP($A136&amp;$B136,'LE Data'!$P$3:$Z$530,MATCH(C$1,'LE Data'!$P$2:$Z$2,0),0)</f>
        <v>2628.2627417169601</v>
      </c>
      <c r="D136" s="158">
        <f t="shared" si="10"/>
        <v>2628.2627417169601</v>
      </c>
      <c r="E136" s="2">
        <f t="shared" si="11"/>
        <v>6.4729999999999999</v>
      </c>
      <c r="F136" s="2">
        <f t="shared" si="12"/>
        <v>6.4729999999999999</v>
      </c>
      <c r="G136" s="2">
        <f>'LE Rates'!$C$14*100</f>
        <v>6.4729999999999999</v>
      </c>
      <c r="H136" s="2">
        <f t="shared" si="9"/>
        <v>6.4729999999999999</v>
      </c>
      <c r="I136" s="1">
        <v>30.09</v>
      </c>
      <c r="J136" s="210">
        <f>VLOOKUP($A136&amp;"_"&amp;$B136,'LE KY GSP'!$O$19:$S$582,4,0)</f>
        <v>142989.984</v>
      </c>
      <c r="K136" s="2">
        <f>VLOOKUP($A136&amp;$B136,'LE Data'!$P$3:$Z$578,MATCH(K$1,'LE Data'!$P$2:$Z$2,0),0)</f>
        <v>0</v>
      </c>
      <c r="L136" s="2">
        <f>VLOOKUP($A136&amp;$B136,'LE Data'!$P$3:$Z$578,MATCH(L$1,'LE Data'!$P$2:$Z$2,0),0)</f>
        <v>637.65</v>
      </c>
      <c r="M136" s="2">
        <f>'LE Data'!AB137</f>
        <v>0</v>
      </c>
      <c r="N136" s="2">
        <f>'LE Data'!AA137</f>
        <v>548</v>
      </c>
    </row>
    <row r="137" spans="1:14" x14ac:dyDescent="0.2">
      <c r="A137" s="1">
        <v>2006</v>
      </c>
      <c r="B137" s="1">
        <v>4</v>
      </c>
      <c r="C137" s="2">
        <f>VLOOKUP($A137&amp;$B137,'LE Data'!$P$3:$Z$530,MATCH(C$1,'LE Data'!$P$2:$Z$2,0),0)</f>
        <v>2599.2894555139083</v>
      </c>
      <c r="D137" s="158">
        <f t="shared" si="10"/>
        <v>2599.2894555139083</v>
      </c>
      <c r="E137" s="2">
        <f t="shared" si="11"/>
        <v>6.4729999999999999</v>
      </c>
      <c r="F137" s="2">
        <f t="shared" si="12"/>
        <v>6.4729999999999999</v>
      </c>
      <c r="G137" s="2">
        <f>'LE Rates'!$C$14*100</f>
        <v>6.4729999999999999</v>
      </c>
      <c r="H137" s="2">
        <f t="shared" si="9"/>
        <v>6.4729999999999999</v>
      </c>
      <c r="I137" s="1">
        <v>30.49</v>
      </c>
      <c r="J137" s="210">
        <f>VLOOKUP($A137&amp;"_"&amp;$B137,'LE KY GSP'!$O$19:$S$582,4,0)</f>
        <v>142810.83799999999</v>
      </c>
      <c r="K137" s="2">
        <f>VLOOKUP($A137&amp;$B137,'LE Data'!$P$3:$Z$578,MATCH(K$1,'LE Data'!$P$2:$Z$2,0),0)</f>
        <v>27.55</v>
      </c>
      <c r="L137" s="2">
        <f>VLOOKUP($A137&amp;$B137,'LE Data'!$P$3:$Z$578,MATCH(L$1,'LE Data'!$P$2:$Z$2,0),0)</f>
        <v>368.7</v>
      </c>
      <c r="M137" s="2">
        <f>'LE Data'!AB138</f>
        <v>53</v>
      </c>
      <c r="N137" s="2">
        <f>'LE Data'!AA138</f>
        <v>152</v>
      </c>
    </row>
    <row r="138" spans="1:14" x14ac:dyDescent="0.2">
      <c r="A138" s="1">
        <v>2006</v>
      </c>
      <c r="B138" s="1">
        <v>5</v>
      </c>
      <c r="C138" s="2">
        <f>VLOOKUP($A138&amp;$B138,'LE Data'!$P$3:$Z$530,MATCH(C$1,'LE Data'!$P$2:$Z$2,0),0)</f>
        <v>2696.6940553846157</v>
      </c>
      <c r="D138" s="158">
        <f t="shared" si="10"/>
        <v>2696.6940553846157</v>
      </c>
      <c r="E138" s="2">
        <f t="shared" si="11"/>
        <v>6.4729999999999999</v>
      </c>
      <c r="F138" s="2">
        <f t="shared" si="12"/>
        <v>6.4729999999999999</v>
      </c>
      <c r="G138" s="2">
        <f>'LE Rates'!$C$14*100</f>
        <v>6.4729999999999999</v>
      </c>
      <c r="H138" s="2">
        <f t="shared" si="9"/>
        <v>6.4729999999999999</v>
      </c>
      <c r="I138" s="1">
        <v>29.81</v>
      </c>
      <c r="J138" s="210">
        <f>VLOOKUP($A138&amp;"_"&amp;$B138,'LE KY GSP'!$O$19:$S$582,4,0)</f>
        <v>142810.83799999999</v>
      </c>
      <c r="K138" s="2">
        <f>VLOOKUP($A138&amp;$B138,'LE Data'!$P$3:$Z$578,MATCH(K$1,'LE Data'!$P$2:$Z$2,0),0)</f>
        <v>43.8</v>
      </c>
      <c r="L138" s="2">
        <f>VLOOKUP($A138&amp;$B138,'LE Data'!$P$3:$Z$578,MATCH(L$1,'LE Data'!$P$2:$Z$2,0),0)</f>
        <v>116.35</v>
      </c>
      <c r="M138" s="2">
        <f>'LE Data'!AB139</f>
        <v>106</v>
      </c>
      <c r="N138" s="2">
        <f>'LE Data'!AA139</f>
        <v>98</v>
      </c>
    </row>
    <row r="139" spans="1:14" x14ac:dyDescent="0.2">
      <c r="A139" s="1">
        <v>2006</v>
      </c>
      <c r="B139" s="1">
        <v>6</v>
      </c>
      <c r="C139" s="2">
        <f>VLOOKUP($A139&amp;$B139,'LE Data'!$P$3:$Z$530,MATCH(C$1,'LE Data'!$P$2:$Z$2,0),0)</f>
        <v>3138.8935468792283</v>
      </c>
      <c r="D139" s="158">
        <f t="shared" si="10"/>
        <v>3138.8935468792283</v>
      </c>
      <c r="E139" s="2">
        <f t="shared" si="11"/>
        <v>7.2450000000000001</v>
      </c>
      <c r="F139" s="2">
        <f t="shared" si="12"/>
        <v>7.2450000000000001</v>
      </c>
      <c r="G139" s="2">
        <f>'LE Rates'!$C$15*100</f>
        <v>7.2450000000000001</v>
      </c>
      <c r="H139" s="2">
        <f t="shared" si="9"/>
        <v>7.2450000000000001</v>
      </c>
      <c r="I139" s="1">
        <v>30.68</v>
      </c>
      <c r="J139" s="210">
        <f>VLOOKUP($A139&amp;"_"&amp;$B139,'LE KY GSP'!$O$19:$S$582,4,0)</f>
        <v>142810.83799999999</v>
      </c>
      <c r="K139" s="2">
        <f>VLOOKUP($A139&amp;$B139,'LE Data'!$P$3:$Z$578,MATCH(K$1,'LE Data'!$P$2:$Z$2,0),0)</f>
        <v>210.1</v>
      </c>
      <c r="L139" s="2">
        <f>VLOOKUP($A139&amp;$B139,'LE Data'!$P$3:$Z$578,MATCH(L$1,'LE Data'!$P$2:$Z$2,0),0)</f>
        <v>41.15</v>
      </c>
      <c r="M139" s="2">
        <f>'LE Data'!AB140</f>
        <v>269</v>
      </c>
      <c r="N139" s="2">
        <f>'LE Data'!AA140</f>
        <v>0</v>
      </c>
    </row>
    <row r="140" spans="1:14" x14ac:dyDescent="0.2">
      <c r="A140" s="1">
        <v>2006</v>
      </c>
      <c r="B140" s="1">
        <v>7</v>
      </c>
      <c r="C140" s="2">
        <f>VLOOKUP($A140&amp;$B140,'LE Data'!$P$3:$Z$530,MATCH(C$1,'LE Data'!$P$2:$Z$2,0),0)</f>
        <v>3500.7530809534351</v>
      </c>
      <c r="D140" s="158">
        <f t="shared" si="10"/>
        <v>3500.7530809534351</v>
      </c>
      <c r="E140" s="2">
        <f t="shared" si="11"/>
        <v>7.2450000000000001</v>
      </c>
      <c r="F140" s="2">
        <f t="shared" si="12"/>
        <v>7.2450000000000001</v>
      </c>
      <c r="G140" s="2">
        <f>'LE Rates'!$C$15*100</f>
        <v>7.2450000000000001</v>
      </c>
      <c r="H140" s="2">
        <f t="shared" si="9"/>
        <v>7.2450000000000001</v>
      </c>
      <c r="I140" s="1">
        <v>30.66</v>
      </c>
      <c r="J140" s="210">
        <f>VLOOKUP($A140&amp;"_"&amp;$B140,'LE KY GSP'!$O$19:$S$582,4,0)</f>
        <v>141970.07699999999</v>
      </c>
      <c r="K140" s="2">
        <f>VLOOKUP($A140&amp;$B140,'LE Data'!$P$3:$Z$578,MATCH(K$1,'LE Data'!$P$2:$Z$2,0),0)</f>
        <v>385.45</v>
      </c>
      <c r="L140" s="2">
        <f>VLOOKUP($A140&amp;$B140,'LE Data'!$P$3:$Z$578,MATCH(L$1,'LE Data'!$P$2:$Z$2,0),0)</f>
        <v>0</v>
      </c>
      <c r="M140" s="2">
        <f>'LE Data'!AB141</f>
        <v>454</v>
      </c>
      <c r="N140" s="2">
        <f>'LE Data'!AA141</f>
        <v>0</v>
      </c>
    </row>
    <row r="141" spans="1:14" x14ac:dyDescent="0.2">
      <c r="A141" s="1">
        <v>2006</v>
      </c>
      <c r="B141" s="1">
        <v>8</v>
      </c>
      <c r="C141" s="2">
        <f>VLOOKUP($A141&amp;$B141,'LE Data'!$P$3:$Z$530,MATCH(C$1,'LE Data'!$P$2:$Z$2,0),0)</f>
        <v>3718.9663551401868</v>
      </c>
      <c r="D141" s="158">
        <f t="shared" si="10"/>
        <v>3718.9663551401868</v>
      </c>
      <c r="E141" s="2">
        <f t="shared" si="11"/>
        <v>7.2450000000000001</v>
      </c>
      <c r="F141" s="2">
        <f t="shared" si="12"/>
        <v>7.2450000000000001</v>
      </c>
      <c r="G141" s="2">
        <f>'LE Rates'!$C$15*100</f>
        <v>7.2450000000000001</v>
      </c>
      <c r="H141" s="2">
        <f t="shared" si="9"/>
        <v>7.2450000000000001</v>
      </c>
      <c r="I141" s="1">
        <v>30.07</v>
      </c>
      <c r="J141" s="210">
        <f>VLOOKUP($A141&amp;"_"&amp;$B141,'LE KY GSP'!$O$19:$S$582,4,0)</f>
        <v>141970.07699999999</v>
      </c>
      <c r="K141" s="2">
        <f>VLOOKUP($A141&amp;$B141,'LE Data'!$P$3:$Z$578,MATCH(K$1,'LE Data'!$P$2:$Z$2,0),0)</f>
        <v>459.6</v>
      </c>
      <c r="L141" s="2">
        <f>VLOOKUP($A141&amp;$B141,'LE Data'!$P$3:$Z$578,MATCH(L$1,'LE Data'!$P$2:$Z$2,0),0)</f>
        <v>0</v>
      </c>
      <c r="M141" s="2">
        <f>'LE Data'!AB142</f>
        <v>452</v>
      </c>
      <c r="N141" s="2">
        <f>'LE Data'!AA142</f>
        <v>0</v>
      </c>
    </row>
    <row r="142" spans="1:14" x14ac:dyDescent="0.2">
      <c r="A142" s="1">
        <v>2006</v>
      </c>
      <c r="B142" s="1">
        <v>9</v>
      </c>
      <c r="C142" s="2">
        <f>VLOOKUP($A142&amp;$B142,'LE Data'!$P$3:$Z$530,MATCH(C$1,'LE Data'!$P$2:$Z$2,0),0)</f>
        <v>3388.2932645034412</v>
      </c>
      <c r="D142" s="158">
        <f t="shared" si="10"/>
        <v>3388.2932645034412</v>
      </c>
      <c r="E142" s="2">
        <f t="shared" si="11"/>
        <v>7.2450000000000001</v>
      </c>
      <c r="F142" s="2">
        <f t="shared" si="12"/>
        <v>7.2450000000000001</v>
      </c>
      <c r="G142" s="2">
        <f>'LE Rates'!$C$15*100</f>
        <v>7.2450000000000001</v>
      </c>
      <c r="H142" s="2">
        <f t="shared" si="9"/>
        <v>7.2450000000000001</v>
      </c>
      <c r="I142" s="1">
        <v>30.72</v>
      </c>
      <c r="J142" s="210">
        <f>VLOOKUP($A142&amp;"_"&amp;$B142,'LE KY GSP'!$O$19:$S$582,4,0)</f>
        <v>141970.07699999999</v>
      </c>
      <c r="K142" s="2">
        <f>VLOOKUP($A142&amp;$B142,'LE Data'!$P$3:$Z$578,MATCH(K$1,'LE Data'!$P$2:$Z$2,0),0)</f>
        <v>273.10000000000002</v>
      </c>
      <c r="L142" s="2">
        <f>VLOOKUP($A142&amp;$B142,'LE Data'!$P$3:$Z$578,MATCH(L$1,'LE Data'!$P$2:$Z$2,0),0)</f>
        <v>7.55</v>
      </c>
      <c r="M142" s="2">
        <f>'LE Data'!AB143</f>
        <v>102</v>
      </c>
      <c r="N142" s="2">
        <f>'LE Data'!AA143</f>
        <v>40</v>
      </c>
    </row>
    <row r="143" spans="1:14" x14ac:dyDescent="0.2">
      <c r="A143" s="1">
        <v>2006</v>
      </c>
      <c r="B143" s="1">
        <v>10</v>
      </c>
      <c r="C143" s="2">
        <f>VLOOKUP($A143&amp;$B143,'LE Data'!$P$3:$Z$530,MATCH(C$1,'LE Data'!$P$2:$Z$2,0),0)</f>
        <v>2755.352848722986</v>
      </c>
      <c r="D143" s="158">
        <f t="shared" si="10"/>
        <v>2755.352848722986</v>
      </c>
      <c r="E143" s="2">
        <f t="shared" si="11"/>
        <v>6.4729999999999999</v>
      </c>
      <c r="F143" s="2">
        <f t="shared" si="12"/>
        <v>6.4729999999999999</v>
      </c>
      <c r="G143" s="2">
        <f>'LE Rates'!$C$14*100</f>
        <v>6.4729999999999999</v>
      </c>
      <c r="H143" s="2">
        <f t="shared" si="9"/>
        <v>6.4729999999999999</v>
      </c>
      <c r="I143" s="1">
        <v>30.56</v>
      </c>
      <c r="J143" s="210">
        <f>VLOOKUP($A143&amp;"_"&amp;$B143,'LE KY GSP'!$O$19:$S$582,4,0)</f>
        <v>142285.101</v>
      </c>
      <c r="K143" s="2">
        <f>VLOOKUP($A143&amp;$B143,'LE Data'!$P$3:$Z$578,MATCH(K$1,'LE Data'!$P$2:$Z$2,0),0)</f>
        <v>62.9</v>
      </c>
      <c r="L143" s="2">
        <f>VLOOKUP($A143&amp;$B143,'LE Data'!$P$3:$Z$578,MATCH(L$1,'LE Data'!$P$2:$Z$2,0),0)</f>
        <v>136.6</v>
      </c>
      <c r="M143" s="2">
        <f>'LE Data'!AB144</f>
        <v>30</v>
      </c>
      <c r="N143" s="2">
        <f>'LE Data'!AA144</f>
        <v>311</v>
      </c>
    </row>
    <row r="144" spans="1:14" x14ac:dyDescent="0.2">
      <c r="A144" s="1">
        <v>2006</v>
      </c>
      <c r="B144" s="1">
        <v>11</v>
      </c>
      <c r="C144" s="2">
        <f>VLOOKUP($A144&amp;$B144,'LE Data'!$P$3:$Z$530,MATCH(C$1,'LE Data'!$P$2:$Z$2,0),0)</f>
        <v>2622.7157481281456</v>
      </c>
      <c r="D144" s="158">
        <f t="shared" si="10"/>
        <v>2622.7157481281456</v>
      </c>
      <c r="E144" s="2">
        <f t="shared" si="11"/>
        <v>6.4729999999999999</v>
      </c>
      <c r="F144" s="2">
        <f t="shared" si="12"/>
        <v>6.4729999999999999</v>
      </c>
      <c r="G144" s="2">
        <f>'LE Rates'!$C$14*100</f>
        <v>6.4729999999999999</v>
      </c>
      <c r="H144" s="2">
        <f t="shared" si="9"/>
        <v>6.4729999999999999</v>
      </c>
      <c r="I144" s="1">
        <v>30.35</v>
      </c>
      <c r="J144" s="210">
        <f>VLOOKUP($A144&amp;"_"&amp;$B144,'LE KY GSP'!$O$19:$S$582,4,0)</f>
        <v>142285.101</v>
      </c>
      <c r="K144" s="2">
        <f>VLOOKUP($A144&amp;$B144,'LE Data'!$P$3:$Z$578,MATCH(K$1,'LE Data'!$P$2:$Z$2,0),0)</f>
        <v>3.6</v>
      </c>
      <c r="L144" s="2">
        <f>VLOOKUP($A144&amp;$B144,'LE Data'!$P$3:$Z$578,MATCH(L$1,'LE Data'!$P$2:$Z$2,0),0)</f>
        <v>438.35</v>
      </c>
      <c r="M144" s="2">
        <f>'LE Data'!AB145</f>
        <v>2</v>
      </c>
      <c r="N144" s="2">
        <f>'LE Data'!AA145</f>
        <v>471</v>
      </c>
    </row>
    <row r="145" spans="1:14" x14ac:dyDescent="0.2">
      <c r="A145" s="1">
        <v>2006</v>
      </c>
      <c r="B145" s="1">
        <v>12</v>
      </c>
      <c r="C145" s="2">
        <f>VLOOKUP($A145&amp;$B145,'LE Data'!$P$3:$Z$530,MATCH(C$1,'LE Data'!$P$2:$Z$2,0),0)</f>
        <v>2791.4320309819109</v>
      </c>
      <c r="D145" s="158">
        <f t="shared" si="10"/>
        <v>2791.4320309819109</v>
      </c>
      <c r="E145" s="2">
        <f t="shared" si="11"/>
        <v>6.4729999999999999</v>
      </c>
      <c r="F145" s="2">
        <f t="shared" si="12"/>
        <v>6.4729999999999999</v>
      </c>
      <c r="G145" s="2">
        <f>'LE Rates'!$C$14*100</f>
        <v>6.4729999999999999</v>
      </c>
      <c r="H145" s="2">
        <f t="shared" si="9"/>
        <v>6.4729999999999999</v>
      </c>
      <c r="I145" s="1">
        <v>31</v>
      </c>
      <c r="J145" s="210">
        <f>VLOOKUP($A145&amp;"_"&amp;$B145,'LE KY GSP'!$O$19:$S$582,4,0)</f>
        <v>142285.101</v>
      </c>
      <c r="K145" s="2">
        <f>VLOOKUP($A145&amp;$B145,'LE Data'!$P$3:$Z$578,MATCH(K$1,'LE Data'!$P$2:$Z$2,0),0)</f>
        <v>1.9</v>
      </c>
      <c r="L145" s="2">
        <f>VLOOKUP($A145&amp;$B145,'LE Data'!$P$3:$Z$578,MATCH(L$1,'LE Data'!$P$2:$Z$2,0),0)</f>
        <v>583.79999999999995</v>
      </c>
      <c r="M145" s="2">
        <f>'LE Data'!AB146</f>
        <v>0</v>
      </c>
      <c r="N145" s="2">
        <f>'LE Data'!AA146</f>
        <v>670</v>
      </c>
    </row>
    <row r="146" spans="1:14" x14ac:dyDescent="0.2">
      <c r="A146" s="1">
        <v>2007</v>
      </c>
      <c r="B146" s="1">
        <v>1</v>
      </c>
      <c r="C146" s="2">
        <f>VLOOKUP($A146&amp;$B146,'LE Data'!$P$3:$Z$530,MATCH(C$1,'LE Data'!$P$2:$Z$2,0),0)</f>
        <v>2939.8925386227397</v>
      </c>
      <c r="D146" s="158">
        <f t="shared" si="10"/>
        <v>2939.8925386227397</v>
      </c>
      <c r="E146" s="2">
        <f t="shared" si="11"/>
        <v>6.4729999999999999</v>
      </c>
      <c r="F146" s="2">
        <f t="shared" si="12"/>
        <v>6.4729999999999999</v>
      </c>
      <c r="G146" s="2">
        <f>G134</f>
        <v>6.4729999999999999</v>
      </c>
      <c r="H146" s="2">
        <f t="shared" si="9"/>
        <v>6.4729999999999999</v>
      </c>
      <c r="I146" s="1">
        <v>31.65</v>
      </c>
      <c r="J146" s="210">
        <f>VLOOKUP($A146&amp;"_"&amp;$B146,'LE KY GSP'!$O$19:$S$582,4,0)</f>
        <v>141153.96799999999</v>
      </c>
      <c r="K146" s="2">
        <f>VLOOKUP($A146&amp;$B146,'LE Data'!$P$3:$Z$578,MATCH(K$1,'LE Data'!$P$2:$Z$2,0),0)</f>
        <v>0</v>
      </c>
      <c r="L146" s="2">
        <f>VLOOKUP($A146&amp;$B146,'LE Data'!$P$3:$Z$578,MATCH(L$1,'LE Data'!$P$2:$Z$2,0),0)</f>
        <v>690.45</v>
      </c>
      <c r="M146" s="2">
        <f>'LE Data'!AB147</f>
        <v>0</v>
      </c>
      <c r="N146" s="2">
        <f>'LE Data'!AA147</f>
        <v>805</v>
      </c>
    </row>
    <row r="147" spans="1:14" x14ac:dyDescent="0.2">
      <c r="A147" s="1">
        <v>2007</v>
      </c>
      <c r="B147" s="1">
        <v>2</v>
      </c>
      <c r="C147" s="2">
        <f>VLOOKUP($A147&amp;$B147,'LE Data'!$P$3:$Z$530,MATCH(C$1,'LE Data'!$P$2:$Z$2,0),0)</f>
        <v>3002.4716144437407</v>
      </c>
      <c r="D147" s="158">
        <f t="shared" si="10"/>
        <v>3002.4716144437407</v>
      </c>
      <c r="E147" s="2">
        <f t="shared" si="11"/>
        <v>6.4729999999999999</v>
      </c>
      <c r="F147" s="2">
        <f t="shared" si="12"/>
        <v>6.4729999999999999</v>
      </c>
      <c r="G147" s="2">
        <f t="shared" ref="G147:G156" si="13">G135</f>
        <v>6.4729999999999999</v>
      </c>
      <c r="H147" s="2">
        <f t="shared" si="9"/>
        <v>6.4729999999999999</v>
      </c>
      <c r="I147" s="1">
        <v>28.92</v>
      </c>
      <c r="J147" s="210">
        <f>VLOOKUP($A147&amp;"_"&amp;$B147,'LE KY GSP'!$O$19:$S$582,4,0)</f>
        <v>141153.96799999999</v>
      </c>
      <c r="K147" s="2">
        <f>VLOOKUP($A147&amp;$B147,'LE Data'!$P$3:$Z$578,MATCH(K$1,'LE Data'!$P$2:$Z$2,0),0)</f>
        <v>0</v>
      </c>
      <c r="L147" s="2">
        <f>VLOOKUP($A147&amp;$B147,'LE Data'!$P$3:$Z$578,MATCH(L$1,'LE Data'!$P$2:$Z$2,0),0)</f>
        <v>1015</v>
      </c>
      <c r="M147" s="2">
        <f>'LE Data'!AB148</f>
        <v>0</v>
      </c>
      <c r="N147" s="2">
        <f>'LE Data'!AA148</f>
        <v>971</v>
      </c>
    </row>
    <row r="148" spans="1:14" x14ac:dyDescent="0.2">
      <c r="A148" s="1">
        <v>2007</v>
      </c>
      <c r="B148" s="1">
        <v>3</v>
      </c>
      <c r="C148" s="2">
        <f>VLOOKUP($A148&amp;$B148,'LE Data'!$P$3:$Z$530,MATCH(C$1,'LE Data'!$P$2:$Z$2,0),0)</f>
        <v>2798.0410136793257</v>
      </c>
      <c r="D148" s="158">
        <f t="shared" si="10"/>
        <v>2798.0410136793257</v>
      </c>
      <c r="E148" s="2">
        <f t="shared" si="11"/>
        <v>6.4729999999999999</v>
      </c>
      <c r="F148" s="2">
        <f t="shared" si="12"/>
        <v>6.4729999999999999</v>
      </c>
      <c r="G148" s="2">
        <f t="shared" si="13"/>
        <v>6.4729999999999999</v>
      </c>
      <c r="H148" s="2">
        <f t="shared" si="9"/>
        <v>6.4729999999999999</v>
      </c>
      <c r="I148" s="1">
        <v>30.09</v>
      </c>
      <c r="J148" s="210">
        <f>VLOOKUP($A148&amp;"_"&amp;$B148,'LE KY GSP'!$O$19:$S$582,4,0)</f>
        <v>141153.96799999999</v>
      </c>
      <c r="K148" s="2">
        <f>VLOOKUP($A148&amp;$B148,'LE Data'!$P$3:$Z$578,MATCH(K$1,'LE Data'!$P$2:$Z$2,0),0)</f>
        <v>10.6</v>
      </c>
      <c r="L148" s="2">
        <f>VLOOKUP($A148&amp;$B148,'LE Data'!$P$3:$Z$578,MATCH(L$1,'LE Data'!$P$2:$Z$2,0),0)</f>
        <v>657</v>
      </c>
      <c r="M148" s="2">
        <f>'LE Data'!AB149</f>
        <v>51</v>
      </c>
      <c r="N148" s="2">
        <f>'LE Data'!AA149</f>
        <v>346</v>
      </c>
    </row>
    <row r="149" spans="1:14" x14ac:dyDescent="0.2">
      <c r="A149" s="1">
        <v>2007</v>
      </c>
      <c r="B149" s="1">
        <v>4</v>
      </c>
      <c r="C149" s="2">
        <f>VLOOKUP($A149&amp;$B149,'LE Data'!$P$3:$Z$530,MATCH(C$1,'LE Data'!$P$2:$Z$2,0),0)</f>
        <v>2748.530021157073</v>
      </c>
      <c r="D149" s="158">
        <f t="shared" si="10"/>
        <v>2748.530021157073</v>
      </c>
      <c r="E149" s="2">
        <f t="shared" si="11"/>
        <v>6.4729999999999999</v>
      </c>
      <c r="F149" s="2">
        <f t="shared" si="12"/>
        <v>6.4729999999999999</v>
      </c>
      <c r="G149" s="2">
        <f t="shared" si="13"/>
        <v>6.4729999999999999</v>
      </c>
      <c r="H149" s="2">
        <f t="shared" si="9"/>
        <v>6.4729999999999999</v>
      </c>
      <c r="I149" s="1">
        <v>30.49</v>
      </c>
      <c r="J149" s="210">
        <f>VLOOKUP($A149&amp;"_"&amp;$B149,'LE KY GSP'!$O$19:$S$582,4,0)</f>
        <v>142060.65400000001</v>
      </c>
      <c r="K149" s="2">
        <f>VLOOKUP($A149&amp;$B149,'LE Data'!$P$3:$Z$578,MATCH(K$1,'LE Data'!$P$2:$Z$2,0),0)</f>
        <v>60.1</v>
      </c>
      <c r="L149" s="2">
        <f>VLOOKUP($A149&amp;$B149,'LE Data'!$P$3:$Z$578,MATCH(L$1,'LE Data'!$P$2:$Z$2,0),0)</f>
        <v>311.8</v>
      </c>
      <c r="M149" s="2">
        <f>'LE Data'!AB150</f>
        <v>51</v>
      </c>
      <c r="N149" s="2">
        <f>'LE Data'!AA150</f>
        <v>329</v>
      </c>
    </row>
    <row r="150" spans="1:14" x14ac:dyDescent="0.2">
      <c r="A150" s="1">
        <v>2007</v>
      </c>
      <c r="B150" s="1">
        <v>5</v>
      </c>
      <c r="C150" s="2">
        <f>VLOOKUP($A150&amp;$B150,'LE Data'!$P$3:$Z$530,MATCH(C$1,'LE Data'!$P$2:$Z$2,0),0)</f>
        <v>2774.3114662657031</v>
      </c>
      <c r="D150" s="158">
        <f t="shared" si="10"/>
        <v>2774.3114662657031</v>
      </c>
      <c r="E150" s="2">
        <f t="shared" si="11"/>
        <v>6.4729999999999999</v>
      </c>
      <c r="F150" s="2">
        <f t="shared" si="12"/>
        <v>6.4729999999999999</v>
      </c>
      <c r="G150" s="2">
        <f t="shared" si="13"/>
        <v>6.4729999999999999</v>
      </c>
      <c r="H150" s="2">
        <f t="shared" si="9"/>
        <v>6.4729999999999999</v>
      </c>
      <c r="I150" s="1">
        <v>29.81</v>
      </c>
      <c r="J150" s="210">
        <f>VLOOKUP($A150&amp;"_"&amp;$B150,'LE KY GSP'!$O$19:$S$582,4,0)</f>
        <v>142060.65400000001</v>
      </c>
      <c r="K150" s="2">
        <f>VLOOKUP($A150&amp;$B150,'LE Data'!$P$3:$Z$578,MATCH(K$1,'LE Data'!$P$2:$Z$2,0),0)</f>
        <v>113.95</v>
      </c>
      <c r="L150" s="2">
        <f>VLOOKUP($A150&amp;$B150,'LE Data'!$P$3:$Z$578,MATCH(L$1,'LE Data'!$P$2:$Z$2,0),0)</f>
        <v>119.4</v>
      </c>
      <c r="M150" s="2">
        <f>'LE Data'!AB151</f>
        <v>202</v>
      </c>
      <c r="N150" s="2">
        <f>'LE Data'!AA151</f>
        <v>27</v>
      </c>
    </row>
    <row r="151" spans="1:14" x14ac:dyDescent="0.2">
      <c r="A151" s="1">
        <v>2007</v>
      </c>
      <c r="B151" s="1">
        <v>6</v>
      </c>
      <c r="C151" s="2">
        <f>VLOOKUP($A151&amp;$B151,'LE Data'!$P$3:$Z$530,MATCH(C$1,'LE Data'!$P$2:$Z$2,0),0)</f>
        <v>3336.9221819061445</v>
      </c>
      <c r="D151" s="158">
        <f t="shared" si="10"/>
        <v>3336.9221819061445</v>
      </c>
      <c r="E151" s="2">
        <f t="shared" si="11"/>
        <v>7.2450000000000001</v>
      </c>
      <c r="F151" s="2">
        <f t="shared" si="12"/>
        <v>7.2450000000000001</v>
      </c>
      <c r="G151" s="2">
        <f t="shared" si="13"/>
        <v>7.2450000000000001</v>
      </c>
      <c r="H151" s="2">
        <f t="shared" si="9"/>
        <v>7.2450000000000001</v>
      </c>
      <c r="I151" s="1">
        <v>30.68</v>
      </c>
      <c r="J151" s="210">
        <f>VLOOKUP($A151&amp;"_"&amp;$B151,'LE KY GSP'!$O$19:$S$582,4,0)</f>
        <v>142060.65400000001</v>
      </c>
      <c r="K151" s="2">
        <f>VLOOKUP($A151&amp;$B151,'LE Data'!$P$3:$Z$578,MATCH(K$1,'LE Data'!$P$2:$Z$2,0),0)</f>
        <v>304.2</v>
      </c>
      <c r="L151" s="2">
        <f>VLOOKUP($A151&amp;$B151,'LE Data'!$P$3:$Z$578,MATCH(L$1,'LE Data'!$P$2:$Z$2,0),0)</f>
        <v>13.4</v>
      </c>
      <c r="M151" s="2">
        <f>'LE Data'!AB152</f>
        <v>382</v>
      </c>
      <c r="N151" s="2">
        <f>'LE Data'!AA152</f>
        <v>0</v>
      </c>
    </row>
    <row r="152" spans="1:14" x14ac:dyDescent="0.2">
      <c r="A152" s="1">
        <v>2007</v>
      </c>
      <c r="B152" s="1">
        <v>7</v>
      </c>
      <c r="C152" s="2">
        <f>VLOOKUP($A152&amp;$B152,'LE Data'!$P$3:$Z$530,MATCH(C$1,'LE Data'!$P$2:$Z$2,0),0)</f>
        <v>3554.1353859538885</v>
      </c>
      <c r="D152" s="158">
        <f t="shared" si="10"/>
        <v>3554.1353859538885</v>
      </c>
      <c r="E152" s="2">
        <f t="shared" si="11"/>
        <v>7.2450000000000001</v>
      </c>
      <c r="F152" s="2">
        <f t="shared" si="12"/>
        <v>7.2450000000000001</v>
      </c>
      <c r="G152" s="2">
        <f t="shared" si="13"/>
        <v>7.2450000000000001</v>
      </c>
      <c r="H152" s="2">
        <f t="shared" si="9"/>
        <v>7.2450000000000001</v>
      </c>
      <c r="I152" s="1">
        <v>30.66</v>
      </c>
      <c r="J152" s="210">
        <f>VLOOKUP($A152&amp;"_"&amp;$B152,'LE KY GSP'!$O$19:$S$582,4,0)</f>
        <v>142520.739</v>
      </c>
      <c r="K152" s="2">
        <f>VLOOKUP($A152&amp;$B152,'LE Data'!$P$3:$Z$578,MATCH(K$1,'LE Data'!$P$2:$Z$2,0),0)</f>
        <v>400.2</v>
      </c>
      <c r="L152" s="2">
        <f>VLOOKUP($A152&amp;$B152,'LE Data'!$P$3:$Z$578,MATCH(L$1,'LE Data'!$P$2:$Z$2,0),0)</f>
        <v>0</v>
      </c>
      <c r="M152" s="2">
        <f>'LE Data'!AB153</f>
        <v>397</v>
      </c>
      <c r="N152" s="2">
        <f>'LE Data'!AA153</f>
        <v>0</v>
      </c>
    </row>
    <row r="153" spans="1:14" x14ac:dyDescent="0.2">
      <c r="A153" s="1">
        <v>2007</v>
      </c>
      <c r="B153" s="1">
        <v>8</v>
      </c>
      <c r="C153" s="2">
        <f>VLOOKUP($A153&amp;$B153,'LE Data'!$P$3:$Z$530,MATCH(C$1,'LE Data'!$P$2:$Z$2,0),0)</f>
        <v>3792.207823842944</v>
      </c>
      <c r="D153" s="158">
        <f t="shared" si="10"/>
        <v>3792.207823842944</v>
      </c>
      <c r="E153" s="2">
        <f t="shared" si="11"/>
        <v>7.2450000000000001</v>
      </c>
      <c r="F153" s="2">
        <f t="shared" si="12"/>
        <v>7.2450000000000001</v>
      </c>
      <c r="G153" s="2">
        <f t="shared" si="13"/>
        <v>7.2450000000000001</v>
      </c>
      <c r="H153" s="2">
        <f t="shared" si="9"/>
        <v>7.2450000000000001</v>
      </c>
      <c r="I153" s="1">
        <v>30.07</v>
      </c>
      <c r="J153" s="210">
        <f>VLOOKUP($A153&amp;"_"&amp;$B153,'LE KY GSP'!$O$19:$S$582,4,0)</f>
        <v>142520.739</v>
      </c>
      <c r="K153" s="2">
        <f>VLOOKUP($A153&amp;$B153,'LE Data'!$P$3:$Z$578,MATCH(K$1,'LE Data'!$P$2:$Z$2,0),0)</f>
        <v>512</v>
      </c>
      <c r="L153" s="2">
        <f>VLOOKUP($A153&amp;$B153,'LE Data'!$P$3:$Z$578,MATCH(L$1,'LE Data'!$P$2:$Z$2,0),0)</f>
        <v>0</v>
      </c>
      <c r="M153" s="2">
        <f>'LE Data'!AB154</f>
        <v>629</v>
      </c>
      <c r="N153" s="2">
        <f>'LE Data'!AA154</f>
        <v>0</v>
      </c>
    </row>
    <row r="154" spans="1:14" x14ac:dyDescent="0.2">
      <c r="A154" s="1">
        <v>2007</v>
      </c>
      <c r="B154" s="1">
        <v>9</v>
      </c>
      <c r="C154" s="2">
        <f>VLOOKUP($A154&amp;$B154,'LE Data'!$P$3:$Z$530,MATCH(C$1,'LE Data'!$P$2:$Z$2,0),0)</f>
        <v>3899.1311724304132</v>
      </c>
      <c r="D154" s="158">
        <f t="shared" si="10"/>
        <v>3899.1311724304132</v>
      </c>
      <c r="E154" s="2">
        <f t="shared" si="11"/>
        <v>7.2450000000000001</v>
      </c>
      <c r="F154" s="2">
        <f t="shared" si="12"/>
        <v>7.2450000000000001</v>
      </c>
      <c r="G154" s="2">
        <f t="shared" si="13"/>
        <v>7.2450000000000001</v>
      </c>
      <c r="H154" s="2">
        <f t="shared" si="9"/>
        <v>7.2450000000000001</v>
      </c>
      <c r="I154" s="1">
        <v>30.72</v>
      </c>
      <c r="J154" s="210">
        <f>VLOOKUP($A154&amp;"_"&amp;$B154,'LE KY GSP'!$O$19:$S$582,4,0)</f>
        <v>142520.739</v>
      </c>
      <c r="K154" s="2">
        <f>VLOOKUP($A154&amp;$B154,'LE Data'!$P$3:$Z$578,MATCH(K$1,'LE Data'!$P$2:$Z$2,0),0)</f>
        <v>508.55</v>
      </c>
      <c r="L154" s="2">
        <f>VLOOKUP($A154&amp;$B154,'LE Data'!$P$3:$Z$578,MATCH(L$1,'LE Data'!$P$2:$Z$2,0),0)</f>
        <v>1.5</v>
      </c>
      <c r="M154" s="2">
        <f>'LE Data'!AB155</f>
        <v>350</v>
      </c>
      <c r="N154" s="2">
        <f>'LE Data'!AA155</f>
        <v>3</v>
      </c>
    </row>
    <row r="155" spans="1:14" x14ac:dyDescent="0.2">
      <c r="A155" s="1">
        <v>2007</v>
      </c>
      <c r="B155" s="1">
        <v>10</v>
      </c>
      <c r="C155" s="2">
        <f>VLOOKUP($A155&amp;$B155,'LE Data'!$P$3:$Z$530,MATCH(C$1,'LE Data'!$P$2:$Z$2,0),0)</f>
        <v>3193.4018799710775</v>
      </c>
      <c r="D155" s="158">
        <f t="shared" si="10"/>
        <v>3193.4018799710775</v>
      </c>
      <c r="E155" s="2">
        <f t="shared" si="11"/>
        <v>6.4729999999999999</v>
      </c>
      <c r="F155" s="2">
        <f t="shared" si="12"/>
        <v>6.4729999999999999</v>
      </c>
      <c r="G155" s="2">
        <f t="shared" si="13"/>
        <v>6.4729999999999999</v>
      </c>
      <c r="H155" s="2">
        <f t="shared" si="9"/>
        <v>6.4729999999999999</v>
      </c>
      <c r="I155" s="1">
        <v>30.56</v>
      </c>
      <c r="J155" s="210">
        <f>VLOOKUP($A155&amp;"_"&amp;$B155,'LE KY GSP'!$O$19:$S$582,4,0)</f>
        <v>143272.64000000001</v>
      </c>
      <c r="K155" s="2">
        <f>VLOOKUP($A155&amp;$B155,'LE Data'!$P$3:$Z$578,MATCH(K$1,'LE Data'!$P$2:$Z$2,0),0)</f>
        <v>262.8</v>
      </c>
      <c r="L155" s="2">
        <f>VLOOKUP($A155&amp;$B155,'LE Data'!$P$3:$Z$578,MATCH(L$1,'LE Data'!$P$2:$Z$2,0),0)</f>
        <v>26</v>
      </c>
      <c r="M155" s="2">
        <f>'LE Data'!AB156</f>
        <v>149</v>
      </c>
      <c r="N155" s="2">
        <f>'LE Data'!AA156</f>
        <v>114</v>
      </c>
    </row>
    <row r="156" spans="1:14" x14ac:dyDescent="0.2">
      <c r="A156" s="1">
        <v>2007</v>
      </c>
      <c r="B156" s="1">
        <v>11</v>
      </c>
      <c r="C156" s="2">
        <f>VLOOKUP($A156&amp;$B156,'LE Data'!$P$3:$Z$530,MATCH(C$1,'LE Data'!$P$2:$Z$2,0),0)</f>
        <v>2695.7702819956621</v>
      </c>
      <c r="D156" s="158">
        <f t="shared" si="10"/>
        <v>2695.7702819956621</v>
      </c>
      <c r="E156" s="2">
        <f t="shared" si="11"/>
        <v>6.4729999999999999</v>
      </c>
      <c r="F156" s="2">
        <f t="shared" si="12"/>
        <v>6.4729999999999999</v>
      </c>
      <c r="G156" s="2">
        <f t="shared" si="13"/>
        <v>6.4729999999999999</v>
      </c>
      <c r="H156" s="2">
        <f t="shared" si="9"/>
        <v>6.4729999999999999</v>
      </c>
      <c r="I156" s="1">
        <v>30.35</v>
      </c>
      <c r="J156" s="210">
        <f>VLOOKUP($A156&amp;"_"&amp;$B156,'LE KY GSP'!$O$19:$S$582,4,0)</f>
        <v>143272.64000000001</v>
      </c>
      <c r="K156" s="2">
        <f>VLOOKUP($A156&amp;$B156,'LE Data'!$P$3:$Z$578,MATCH(K$1,'LE Data'!$P$2:$Z$2,0),0)</f>
        <v>36.4</v>
      </c>
      <c r="L156" s="2">
        <f>VLOOKUP($A156&amp;$B156,'LE Data'!$P$3:$Z$578,MATCH(L$1,'LE Data'!$P$2:$Z$2,0),0)</f>
        <v>293.5</v>
      </c>
      <c r="M156" s="2">
        <f>'LE Data'!AB157</f>
        <v>2</v>
      </c>
      <c r="N156" s="2">
        <f>'LE Data'!AA157</f>
        <v>484</v>
      </c>
    </row>
    <row r="157" spans="1:14" x14ac:dyDescent="0.2">
      <c r="A157" s="1">
        <v>2007</v>
      </c>
      <c r="B157" s="1">
        <v>12</v>
      </c>
      <c r="C157" s="2">
        <f>VLOOKUP($A157&amp;$B157,'LE Data'!$P$3:$Z$530,MATCH(C$1,'LE Data'!$P$2:$Z$2,0),0)</f>
        <v>2791.5954687876597</v>
      </c>
      <c r="D157" s="158">
        <f t="shared" si="10"/>
        <v>2791.5954687876597</v>
      </c>
      <c r="E157" s="2">
        <f t="shared" si="11"/>
        <v>6.827</v>
      </c>
      <c r="F157" s="2">
        <f t="shared" si="12"/>
        <v>6.827</v>
      </c>
      <c r="G157" s="2">
        <f>'LE Rates'!$C$17*100</f>
        <v>6.827</v>
      </c>
      <c r="H157" s="2">
        <f t="shared" si="9"/>
        <v>6.827</v>
      </c>
      <c r="I157" s="1">
        <v>31</v>
      </c>
      <c r="J157" s="210">
        <f>VLOOKUP($A157&amp;"_"&amp;$B157,'LE KY GSP'!$O$19:$S$582,4,0)</f>
        <v>143272.64000000001</v>
      </c>
      <c r="K157" s="2">
        <f>VLOOKUP($A157&amp;$B157,'LE Data'!$P$3:$Z$578,MATCH(K$1,'LE Data'!$P$2:$Z$2,0),0)</f>
        <v>1.45</v>
      </c>
      <c r="L157" s="2">
        <f>VLOOKUP($A157&amp;$B157,'LE Data'!$P$3:$Z$578,MATCH(L$1,'LE Data'!$P$2:$Z$2,0),0)</f>
        <v>620.75</v>
      </c>
      <c r="M157" s="2">
        <f>'LE Data'!AB158</f>
        <v>0</v>
      </c>
      <c r="N157" s="2">
        <f>'LE Data'!AA158</f>
        <v>712</v>
      </c>
    </row>
    <row r="158" spans="1:14" x14ac:dyDescent="0.2">
      <c r="A158" s="1">
        <v>2008</v>
      </c>
      <c r="B158" s="1">
        <v>1</v>
      </c>
      <c r="C158" s="2">
        <f>VLOOKUP($A158&amp;$B158,'LE Data'!$P$3:$Z$530,MATCH(C$1,'LE Data'!$P$2:$Z$2,0),0)</f>
        <v>3125.1587129428781</v>
      </c>
      <c r="D158" s="158">
        <f t="shared" si="10"/>
        <v>3125.1587129428781</v>
      </c>
      <c r="E158" s="2">
        <f t="shared" si="11"/>
        <v>6.827</v>
      </c>
      <c r="F158" s="2">
        <f t="shared" si="12"/>
        <v>6.827</v>
      </c>
      <c r="G158" s="2">
        <f>'LE Rates'!$C$17*100</f>
        <v>6.827</v>
      </c>
      <c r="H158" s="2">
        <f t="shared" si="9"/>
        <v>6.827</v>
      </c>
      <c r="I158" s="1">
        <v>31.65</v>
      </c>
      <c r="J158" s="210">
        <f>VLOOKUP($A158&amp;"_"&amp;$B158,'LE KY GSP'!$O$19:$S$582,4,0)</f>
        <v>143518.122</v>
      </c>
      <c r="K158" s="2">
        <f>VLOOKUP($A158&amp;$B158,'LE Data'!$P$3:$Z$578,MATCH(K$1,'LE Data'!$P$2:$Z$2,0),0)</f>
        <v>0</v>
      </c>
      <c r="L158" s="2">
        <f>VLOOKUP($A158&amp;$B158,'LE Data'!$P$3:$Z$578,MATCH(L$1,'LE Data'!$P$2:$Z$2,0),0)</f>
        <v>840</v>
      </c>
      <c r="M158" s="2">
        <f>'LE Data'!AB159</f>
        <v>2</v>
      </c>
      <c r="N158" s="2">
        <f>'LE Data'!AA159</f>
        <v>935</v>
      </c>
    </row>
    <row r="159" spans="1:14" x14ac:dyDescent="0.2">
      <c r="A159" s="1">
        <v>2008</v>
      </c>
      <c r="B159" s="1">
        <v>2</v>
      </c>
      <c r="C159" s="2">
        <f>VLOOKUP($A159&amp;$B159,'LE Data'!$P$3:$Z$530,MATCH(C$1,'LE Data'!$P$2:$Z$2,0),0)</f>
        <v>2929.5515786936612</v>
      </c>
      <c r="D159" s="158">
        <f t="shared" si="10"/>
        <v>2929.5515786936612</v>
      </c>
      <c r="E159" s="2">
        <f t="shared" si="11"/>
        <v>6.827</v>
      </c>
      <c r="F159" s="2">
        <f t="shared" si="12"/>
        <v>6.827</v>
      </c>
      <c r="G159" s="2">
        <f>'LE Rates'!$C$17*100</f>
        <v>6.827</v>
      </c>
      <c r="H159" s="2">
        <f t="shared" si="9"/>
        <v>6.827</v>
      </c>
      <c r="I159" s="1">
        <v>29.92</v>
      </c>
      <c r="J159" s="210">
        <f>VLOOKUP($A159&amp;"_"&amp;$B159,'LE KY GSP'!$O$19:$S$582,4,0)</f>
        <v>143518.122</v>
      </c>
      <c r="K159" s="2">
        <f>VLOOKUP($A159&amp;$B159,'LE Data'!$P$3:$Z$578,MATCH(K$1,'LE Data'!$P$2:$Z$2,0),0)</f>
        <v>0</v>
      </c>
      <c r="L159" s="2">
        <f>VLOOKUP($A159&amp;$B159,'LE Data'!$P$3:$Z$578,MATCH(L$1,'LE Data'!$P$2:$Z$2,0),0)</f>
        <v>841</v>
      </c>
      <c r="M159" s="2">
        <f>'LE Data'!AB160</f>
        <v>0</v>
      </c>
      <c r="N159" s="2">
        <f>'LE Data'!AA160</f>
        <v>787</v>
      </c>
    </row>
    <row r="160" spans="1:14" x14ac:dyDescent="0.2">
      <c r="A160" s="1">
        <v>2008</v>
      </c>
      <c r="B160" s="1">
        <v>3</v>
      </c>
      <c r="C160" s="2">
        <f>VLOOKUP($A160&amp;$B160,'LE Data'!$P$3:$Z$530,MATCH(C$1,'LE Data'!$P$2:$Z$2,0),0)</f>
        <v>2845.4089879518069</v>
      </c>
      <c r="D160" s="158">
        <f t="shared" si="10"/>
        <v>2845.4089879518069</v>
      </c>
      <c r="E160" s="2">
        <f t="shared" si="11"/>
        <v>6.827</v>
      </c>
      <c r="F160" s="2">
        <f t="shared" si="12"/>
        <v>6.827</v>
      </c>
      <c r="G160" s="2">
        <f>'LE Rates'!$C$17*100</f>
        <v>6.827</v>
      </c>
      <c r="H160" s="2">
        <f t="shared" si="9"/>
        <v>6.827</v>
      </c>
      <c r="I160" s="1">
        <v>30.09</v>
      </c>
      <c r="J160" s="210">
        <f>VLOOKUP($A160&amp;"_"&amp;$B160,'LE KY GSP'!$O$19:$S$582,4,0)</f>
        <v>143518.122</v>
      </c>
      <c r="K160" s="2">
        <f>VLOOKUP($A160&amp;$B160,'LE Data'!$P$3:$Z$578,MATCH(K$1,'LE Data'!$P$2:$Z$2,0),0)</f>
        <v>0</v>
      </c>
      <c r="L160" s="2">
        <f>VLOOKUP($A160&amp;$B160,'LE Data'!$P$3:$Z$578,MATCH(L$1,'LE Data'!$P$2:$Z$2,0),0)</f>
        <v>739</v>
      </c>
      <c r="M160" s="2">
        <f>'LE Data'!AB161</f>
        <v>0</v>
      </c>
      <c r="N160" s="2">
        <f>'LE Data'!AA161</f>
        <v>569</v>
      </c>
    </row>
    <row r="161" spans="1:16" x14ac:dyDescent="0.2">
      <c r="A161" s="1">
        <v>2008</v>
      </c>
      <c r="B161" s="1">
        <v>4</v>
      </c>
      <c r="C161" s="2">
        <f>VLOOKUP($A161&amp;$B161,'LE Data'!$P$3:$Z$530,MATCH(C$1,'LE Data'!$P$2:$Z$2,0),0)</f>
        <v>2658.6371146435449</v>
      </c>
      <c r="D161" s="158">
        <f t="shared" si="10"/>
        <v>2658.6371146435449</v>
      </c>
      <c r="E161" s="2">
        <f t="shared" si="11"/>
        <v>6.827</v>
      </c>
      <c r="F161" s="2">
        <f t="shared" si="12"/>
        <v>6.827</v>
      </c>
      <c r="G161" s="2">
        <f>'LE Rates'!$C$17*100</f>
        <v>6.827</v>
      </c>
      <c r="H161" s="2">
        <f t="shared" si="9"/>
        <v>6.827</v>
      </c>
      <c r="I161" s="1">
        <v>30.49</v>
      </c>
      <c r="J161" s="210">
        <f>VLOOKUP($A161&amp;"_"&amp;$B161,'LE KY GSP'!$O$19:$S$582,4,0)</f>
        <v>144389.92199999999</v>
      </c>
      <c r="K161" s="2">
        <f>VLOOKUP($A161&amp;$B161,'LE Data'!$P$3:$Z$578,MATCH(K$1,'LE Data'!$P$2:$Z$2,0),0)</f>
        <v>9</v>
      </c>
      <c r="L161" s="2">
        <f>VLOOKUP($A161&amp;$B161,'LE Data'!$P$3:$Z$578,MATCH(L$1,'LE Data'!$P$2:$Z$2,0),0)</f>
        <v>377</v>
      </c>
      <c r="M161" s="2">
        <f>'LE Data'!AB162</f>
        <v>30</v>
      </c>
      <c r="N161" s="2">
        <f>'LE Data'!AA162</f>
        <v>240</v>
      </c>
    </row>
    <row r="162" spans="1:16" x14ac:dyDescent="0.2">
      <c r="A162" s="1">
        <v>2008</v>
      </c>
      <c r="B162" s="1">
        <v>5</v>
      </c>
      <c r="C162" s="2">
        <f>VLOOKUP($A162&amp;$B162,'LE Data'!$P$3:$Z$530,MATCH(C$1,'LE Data'!$P$2:$Z$2,0),0)</f>
        <v>2554.3199713842851</v>
      </c>
      <c r="D162" s="158">
        <f t="shared" si="10"/>
        <v>2554.3199713842851</v>
      </c>
      <c r="E162" s="2">
        <f t="shared" si="11"/>
        <v>6.8489999999999993</v>
      </c>
      <c r="F162" s="2">
        <f t="shared" si="12"/>
        <v>6.8489999999999993</v>
      </c>
      <c r="G162" s="2">
        <f>'LE Rates'!$C$20*100</f>
        <v>6.8489999999999993</v>
      </c>
      <c r="H162" s="2">
        <f t="shared" si="9"/>
        <v>6.8489999999999993</v>
      </c>
      <c r="I162" s="1">
        <v>29.81</v>
      </c>
      <c r="J162" s="210">
        <f>VLOOKUP($A162&amp;"_"&amp;$B162,'LE KY GSP'!$O$19:$S$582,4,0)</f>
        <v>144389.92199999999</v>
      </c>
      <c r="K162" s="2">
        <f>VLOOKUP($A162&amp;$B162,'LE Data'!$P$3:$Z$578,MATCH(K$1,'LE Data'!$P$2:$Z$2,0),0)</f>
        <v>39.450000000000003</v>
      </c>
      <c r="L162" s="2">
        <f>VLOOKUP($A162&amp;$B162,'LE Data'!$P$3:$Z$578,MATCH(L$1,'LE Data'!$P$2:$Z$2,0),0)</f>
        <v>142.55000000000001</v>
      </c>
      <c r="M162" s="2">
        <f>'LE Data'!AB163</f>
        <v>56</v>
      </c>
      <c r="N162" s="2">
        <f>'LE Data'!AA163</f>
        <v>83</v>
      </c>
    </row>
    <row r="163" spans="1:16" x14ac:dyDescent="0.2">
      <c r="A163" s="1">
        <v>2008</v>
      </c>
      <c r="B163" s="1">
        <v>6</v>
      </c>
      <c r="C163" s="2">
        <f>VLOOKUP($A163&amp;$B163,'LE Data'!$P$3:$Z$530,MATCH(C$1,'LE Data'!$P$2:$Z$2,0),0)</f>
        <v>3147.8279497907952</v>
      </c>
      <c r="D163" s="158">
        <f t="shared" si="10"/>
        <v>3147.8279497907952</v>
      </c>
      <c r="E163" s="2">
        <f t="shared" si="11"/>
        <v>7.6210000000000004</v>
      </c>
      <c r="F163" s="2">
        <f t="shared" si="12"/>
        <v>7.6210000000000004</v>
      </c>
      <c r="G163" s="2">
        <f>'LE Rates'!$C$21*100</f>
        <v>7.6210000000000004</v>
      </c>
      <c r="H163" s="2">
        <f t="shared" si="9"/>
        <v>7.6210000000000004</v>
      </c>
      <c r="I163" s="1">
        <v>30.68</v>
      </c>
      <c r="J163" s="210">
        <f>VLOOKUP($A163&amp;"_"&amp;$B163,'LE KY GSP'!$O$19:$S$582,4,0)</f>
        <v>144389.92199999999</v>
      </c>
      <c r="K163" s="2">
        <f>VLOOKUP($A163&amp;$B163,'LE Data'!$P$3:$Z$578,MATCH(K$1,'LE Data'!$P$2:$Z$2,0),0)</f>
        <v>269.75</v>
      </c>
      <c r="L163" s="2">
        <f>VLOOKUP($A163&amp;$B163,'LE Data'!$P$3:$Z$578,MATCH(L$1,'LE Data'!$P$2:$Z$2,0),0)</f>
        <v>26.1</v>
      </c>
      <c r="M163" s="2">
        <f>'LE Data'!AB164</f>
        <v>383</v>
      </c>
      <c r="N163" s="2">
        <f>'LE Data'!AA164</f>
        <v>0</v>
      </c>
    </row>
    <row r="164" spans="1:16" x14ac:dyDescent="0.2">
      <c r="A164" s="1">
        <v>2008</v>
      </c>
      <c r="B164" s="1">
        <v>7</v>
      </c>
      <c r="C164" s="2">
        <f>VLOOKUP($A164&amp;$B164,'LE Data'!$P$3:$Z$530,MATCH(C$1,'LE Data'!$P$2:$Z$2,0),0)</f>
        <v>3543.3414831375167</v>
      </c>
      <c r="D164" s="158">
        <f t="shared" si="10"/>
        <v>3543.3414831375167</v>
      </c>
      <c r="E164" s="2">
        <f t="shared" si="11"/>
        <v>7.6210000000000004</v>
      </c>
      <c r="F164" s="2">
        <f t="shared" si="12"/>
        <v>7.6210000000000004</v>
      </c>
      <c r="G164" s="2">
        <f>'LE Rates'!$C$21*100</f>
        <v>7.6210000000000004</v>
      </c>
      <c r="H164" s="2">
        <f t="shared" si="9"/>
        <v>7.6210000000000004</v>
      </c>
      <c r="I164" s="1">
        <v>30.66</v>
      </c>
      <c r="J164" s="210">
        <f>VLOOKUP($A164&amp;"_"&amp;$B164,'LE KY GSP'!$O$19:$S$582,4,0)</f>
        <v>143268.47700000001</v>
      </c>
      <c r="K164" s="2">
        <f>VLOOKUP($A164&amp;$B164,'LE Data'!$P$3:$Z$578,MATCH(K$1,'LE Data'!$P$2:$Z$2,0),0)</f>
        <v>390</v>
      </c>
      <c r="L164" s="2">
        <f>VLOOKUP($A164&amp;$B164,'LE Data'!$P$3:$Z$578,MATCH(L$1,'LE Data'!$P$2:$Z$2,0),0)</f>
        <v>0</v>
      </c>
      <c r="M164" s="2">
        <f>'LE Data'!AB165</f>
        <v>427</v>
      </c>
      <c r="N164" s="2">
        <f>'LE Data'!AA165</f>
        <v>0</v>
      </c>
    </row>
    <row r="165" spans="1:16" x14ac:dyDescent="0.2">
      <c r="A165" s="1">
        <v>2008</v>
      </c>
      <c r="B165" s="1">
        <v>8</v>
      </c>
      <c r="C165" s="2">
        <f>VLOOKUP($A165&amp;$B165,'LE Data'!$P$3:$Z$530,MATCH(C$1,'LE Data'!$P$2:$Z$2,0),0)</f>
        <v>3616.338925058214</v>
      </c>
      <c r="D165" s="158">
        <f t="shared" si="10"/>
        <v>3616.338925058214</v>
      </c>
      <c r="E165" s="2">
        <f t="shared" si="11"/>
        <v>7.6210000000000004</v>
      </c>
      <c r="F165" s="2">
        <f t="shared" si="12"/>
        <v>7.6210000000000004</v>
      </c>
      <c r="G165" s="2">
        <f>'LE Rates'!$C$21*100</f>
        <v>7.6210000000000004</v>
      </c>
      <c r="H165" s="2">
        <f t="shared" si="9"/>
        <v>7.6210000000000004</v>
      </c>
      <c r="I165" s="1">
        <v>30.07</v>
      </c>
      <c r="J165" s="210">
        <f>VLOOKUP($A165&amp;"_"&amp;$B165,'LE KY GSP'!$O$19:$S$582,4,0)</f>
        <v>143268.47700000001</v>
      </c>
      <c r="K165" s="2">
        <f>VLOOKUP($A165&amp;$B165,'LE Data'!$P$3:$Z$578,MATCH(K$1,'LE Data'!$P$2:$Z$2,0),0)</f>
        <v>409</v>
      </c>
      <c r="L165" s="2">
        <f>VLOOKUP($A165&amp;$B165,'LE Data'!$P$3:$Z$578,MATCH(L$1,'LE Data'!$P$2:$Z$2,0),0)</f>
        <v>0</v>
      </c>
      <c r="M165" s="2">
        <f>'LE Data'!AB166</f>
        <v>390</v>
      </c>
      <c r="N165" s="2">
        <f>'LE Data'!AA166</f>
        <v>0</v>
      </c>
    </row>
    <row r="166" spans="1:16" x14ac:dyDescent="0.2">
      <c r="A166" s="1">
        <v>2008</v>
      </c>
      <c r="B166" s="1">
        <v>9</v>
      </c>
      <c r="C166" s="2">
        <f>VLOOKUP($A166&amp;$B166,'LE Data'!$P$3:$Z$530,MATCH(C$1,'LE Data'!$P$2:$Z$2,0),0)</f>
        <v>3424.5554103502354</v>
      </c>
      <c r="D166" s="158">
        <f t="shared" si="10"/>
        <v>3424.5554103502354</v>
      </c>
      <c r="E166" s="2">
        <f t="shared" si="11"/>
        <v>7.6210000000000004</v>
      </c>
      <c r="F166" s="2">
        <f t="shared" si="12"/>
        <v>7.6210000000000004</v>
      </c>
      <c r="G166" s="2">
        <f>'LE Rates'!$C$21*100</f>
        <v>7.6210000000000004</v>
      </c>
      <c r="H166" s="2">
        <f t="shared" si="9"/>
        <v>7.6210000000000004</v>
      </c>
      <c r="I166" s="1">
        <v>30.72</v>
      </c>
      <c r="J166" s="210">
        <f>VLOOKUP($A166&amp;"_"&amp;$B166,'LE KY GSP'!$O$19:$S$582,4,0)</f>
        <v>143268.47700000001</v>
      </c>
      <c r="K166" s="2">
        <f>VLOOKUP($A166&amp;$B166,'LE Data'!$P$3:$Z$578,MATCH(K$1,'LE Data'!$P$2:$Z$2,0),0)</f>
        <v>357.35</v>
      </c>
      <c r="L166" s="2">
        <f>VLOOKUP($A166&amp;$B166,'LE Data'!$P$3:$Z$578,MATCH(L$1,'LE Data'!$P$2:$Z$2,0),0)</f>
        <v>0</v>
      </c>
      <c r="M166" s="2">
        <f>'LE Data'!AB167</f>
        <v>256</v>
      </c>
      <c r="N166" s="2">
        <f>'LE Data'!AA167</f>
        <v>0</v>
      </c>
    </row>
    <row r="167" spans="1:16" x14ac:dyDescent="0.2">
      <c r="A167" s="1">
        <v>2008</v>
      </c>
      <c r="B167" s="1">
        <v>10</v>
      </c>
      <c r="C167" s="2">
        <f>VLOOKUP($A167&amp;$B167,'LE Data'!$P$3:$Z$530,MATCH(C$1,'LE Data'!$P$2:$Z$2,0),0)</f>
        <v>2850.3030432715168</v>
      </c>
      <c r="D167" s="158">
        <f t="shared" si="10"/>
        <v>2850.3030432715168</v>
      </c>
      <c r="E167" s="2">
        <f t="shared" si="11"/>
        <v>6.8489999999999993</v>
      </c>
      <c r="F167" s="2">
        <f t="shared" si="12"/>
        <v>6.8489999999999993</v>
      </c>
      <c r="G167" s="2">
        <f>'LE Rates'!$C$20*100</f>
        <v>6.8489999999999993</v>
      </c>
      <c r="H167" s="2">
        <f t="shared" si="9"/>
        <v>6.8489999999999993</v>
      </c>
      <c r="I167" s="1">
        <v>30.56</v>
      </c>
      <c r="J167" s="210">
        <f>VLOOKUP($A167&amp;"_"&amp;$B167,'LE KY GSP'!$O$19:$S$582,4,0)</f>
        <v>140115.47899999999</v>
      </c>
      <c r="K167" s="2">
        <f>VLOOKUP($A167&amp;$B167,'LE Data'!$P$3:$Z$578,MATCH(K$1,'LE Data'!$P$2:$Z$2,0),0)</f>
        <v>139</v>
      </c>
      <c r="L167" s="2">
        <f>VLOOKUP($A167&amp;$B167,'LE Data'!$P$3:$Z$578,MATCH(L$1,'LE Data'!$P$2:$Z$2,0),0)</f>
        <v>53</v>
      </c>
      <c r="M167" s="2">
        <f>'LE Data'!AB168</f>
        <v>57</v>
      </c>
      <c r="N167" s="2">
        <f>'LE Data'!AA168</f>
        <v>212</v>
      </c>
      <c r="P167" s="148"/>
    </row>
    <row r="168" spans="1:16" x14ac:dyDescent="0.2">
      <c r="A168" s="1">
        <v>2008</v>
      </c>
      <c r="B168" s="1">
        <v>11</v>
      </c>
      <c r="C168" s="2">
        <f>VLOOKUP($A168&amp;$B168,'LE Data'!$P$3:$Z$530,MATCH(C$1,'LE Data'!$P$2:$Z$2,0),0)</f>
        <v>2771.7618669670746</v>
      </c>
      <c r="D168" s="158">
        <f t="shared" si="10"/>
        <v>2771.7618669670746</v>
      </c>
      <c r="E168" s="2">
        <f t="shared" si="11"/>
        <v>6.8489999999999993</v>
      </c>
      <c r="F168" s="2">
        <f t="shared" si="12"/>
        <v>6.8489999999999993</v>
      </c>
      <c r="G168" s="2">
        <f>'LE Rates'!$C$20*100</f>
        <v>6.8489999999999993</v>
      </c>
      <c r="H168" s="2">
        <f t="shared" si="9"/>
        <v>6.8489999999999993</v>
      </c>
      <c r="I168" s="1">
        <v>30.35</v>
      </c>
      <c r="J168" s="210">
        <f>VLOOKUP($A168&amp;"_"&amp;$B168,'LE KY GSP'!$O$19:$S$582,4,0)</f>
        <v>140115.47899999999</v>
      </c>
      <c r="K168" s="2">
        <f>VLOOKUP($A168&amp;$B168,'LE Data'!$P$3:$Z$578,MATCH(K$1,'LE Data'!$P$2:$Z$2,0),0)</f>
        <v>21</v>
      </c>
      <c r="L168" s="2">
        <f>VLOOKUP($A168&amp;$B168,'LE Data'!$P$3:$Z$578,MATCH(L$1,'LE Data'!$P$2:$Z$2,0),0)</f>
        <v>336</v>
      </c>
      <c r="M168" s="2">
        <f>'LE Data'!AB169</f>
        <v>0</v>
      </c>
      <c r="N168" s="2">
        <f>'LE Data'!AA169</f>
        <v>578</v>
      </c>
      <c r="P168" s="148"/>
    </row>
    <row r="169" spans="1:16" x14ac:dyDescent="0.2">
      <c r="A169" s="1">
        <v>2008</v>
      </c>
      <c r="B169" s="1">
        <v>12</v>
      </c>
      <c r="C169" s="2">
        <f>VLOOKUP($A169&amp;$B169,'LE Data'!$P$3:$Z$530,MATCH(C$1,'LE Data'!$P$2:$Z$2,0),0)</f>
        <v>3245.587977104135</v>
      </c>
      <c r="D169" s="158">
        <f t="shared" si="10"/>
        <v>3245.587977104135</v>
      </c>
      <c r="E169" s="2">
        <f t="shared" si="11"/>
        <v>6.8489999999999993</v>
      </c>
      <c r="F169" s="2">
        <f t="shared" si="12"/>
        <v>6.8489999999999993</v>
      </c>
      <c r="G169" s="2">
        <f>'LE Rates'!$C$20*100</f>
        <v>6.8489999999999993</v>
      </c>
      <c r="H169" s="2">
        <f t="shared" si="9"/>
        <v>6.8489999999999993</v>
      </c>
      <c r="I169" s="1">
        <v>31</v>
      </c>
      <c r="J169" s="210">
        <f>VLOOKUP($A169&amp;"_"&amp;$B169,'LE KY GSP'!$O$19:$S$582,4,0)</f>
        <v>140115.47899999999</v>
      </c>
      <c r="K169" s="2">
        <f>VLOOKUP($A169&amp;$B169,'LE Data'!$P$3:$Z$578,MATCH(K$1,'LE Data'!$P$2:$Z$2,0),0)</f>
        <v>0.1</v>
      </c>
      <c r="L169" s="2">
        <f>VLOOKUP($A169&amp;$B169,'LE Data'!$P$3:$Z$578,MATCH(L$1,'LE Data'!$P$2:$Z$2,0),0)</f>
        <v>808.95</v>
      </c>
      <c r="M169" s="2">
        <f>'LE Data'!AB170</f>
        <v>1</v>
      </c>
      <c r="N169" s="2">
        <f>'LE Data'!AA170</f>
        <v>849</v>
      </c>
      <c r="P169" s="148"/>
    </row>
    <row r="170" spans="1:16" x14ac:dyDescent="0.2">
      <c r="A170" s="1">
        <v>2009</v>
      </c>
      <c r="B170" s="1">
        <v>1</v>
      </c>
      <c r="C170" s="2">
        <f>VLOOKUP($A170&amp;$B170,'LE Data'!$P$3:$Z$530,MATCH(C$1,'LE Data'!$P$2:$Z$2,0),0)</f>
        <v>3306.392459938585</v>
      </c>
      <c r="D170" s="158">
        <f t="shared" si="10"/>
        <v>3306.392459938585</v>
      </c>
      <c r="E170" s="2">
        <f t="shared" si="11"/>
        <v>6.8489999999999993</v>
      </c>
      <c r="F170" s="2">
        <f t="shared" si="12"/>
        <v>6.8489999999999993</v>
      </c>
      <c r="G170" s="2">
        <f>'LE Rates'!$C$20*100</f>
        <v>6.8489999999999993</v>
      </c>
      <c r="H170" s="2">
        <f t="shared" si="9"/>
        <v>6.8489999999999993</v>
      </c>
      <c r="I170" s="1">
        <v>31.65</v>
      </c>
      <c r="J170" s="210">
        <f>VLOOKUP($A170&amp;"_"&amp;$B170,'LE KY GSP'!$O$19:$S$582,4,0)</f>
        <v>138595.45499999999</v>
      </c>
      <c r="K170" s="2">
        <f>VLOOKUP($A170&amp;$B170,'LE Data'!$P$3:$Z$578,MATCH(K$1,'LE Data'!$P$2:$Z$2,0),0)</f>
        <v>0.9</v>
      </c>
      <c r="L170" s="2">
        <f>VLOOKUP($A170&amp;$B170,'LE Data'!$P$3:$Z$578,MATCH(L$1,'LE Data'!$P$2:$Z$2,0),0)</f>
        <v>966.95</v>
      </c>
      <c r="M170" s="2">
        <f>'LE Data'!AB171</f>
        <v>0</v>
      </c>
      <c r="N170" s="2">
        <f>'LE Data'!AA171</f>
        <v>1080</v>
      </c>
      <c r="P170" s="148"/>
    </row>
    <row r="171" spans="1:16" x14ac:dyDescent="0.2">
      <c r="A171" s="1">
        <v>2009</v>
      </c>
      <c r="B171" s="1">
        <v>2</v>
      </c>
      <c r="C171" s="2">
        <f>VLOOKUP($A171&amp;$B171,'LE Data'!$P$3:$Z$530,MATCH(C$1,'LE Data'!$P$2:$Z$2,0),0)</f>
        <v>2930.6388408639332</v>
      </c>
      <c r="D171" s="158">
        <f t="shared" si="10"/>
        <v>2930.6388408639332</v>
      </c>
      <c r="E171" s="2">
        <f t="shared" si="11"/>
        <v>7.0499999999999989</v>
      </c>
      <c r="F171" s="2">
        <f t="shared" si="12"/>
        <v>7.0499999999999989</v>
      </c>
      <c r="G171" s="2">
        <f>'LE Rates'!$C$23*100</f>
        <v>7.0499999999999989</v>
      </c>
      <c r="H171" s="2">
        <f t="shared" si="9"/>
        <v>7.0499999999999989</v>
      </c>
      <c r="I171" s="1">
        <v>28.92</v>
      </c>
      <c r="J171" s="210">
        <f>VLOOKUP($A171&amp;"_"&amp;$B171,'LE KY GSP'!$O$19:$S$582,4,0)</f>
        <v>138595.45499999999</v>
      </c>
      <c r="K171" s="2">
        <f>VLOOKUP($A171&amp;$B171,'LE Data'!$P$3:$Z$578,MATCH(K$1,'LE Data'!$P$2:$Z$2,0),0)</f>
        <v>0</v>
      </c>
      <c r="L171" s="2">
        <f>VLOOKUP($A171&amp;$B171,'LE Data'!$P$3:$Z$578,MATCH(L$1,'LE Data'!$P$2:$Z$2,0),0)</f>
        <v>883</v>
      </c>
      <c r="M171" s="2">
        <f>'LE Data'!AB172</f>
        <v>0</v>
      </c>
      <c r="N171" s="2">
        <f>'LE Data'!AA172</f>
        <v>687</v>
      </c>
      <c r="P171" s="148"/>
    </row>
    <row r="172" spans="1:16" x14ac:dyDescent="0.2">
      <c r="A172" s="1">
        <v>2009</v>
      </c>
      <c r="B172" s="1">
        <v>3</v>
      </c>
      <c r="C172" s="2">
        <f>VLOOKUP($A172&amp;$B172,'LE Data'!$P$3:$Z$530,MATCH(C$1,'LE Data'!$P$2:$Z$2,0),0)</f>
        <v>2757.4401465692981</v>
      </c>
      <c r="D172" s="158">
        <f>C172</f>
        <v>2757.4401465692981</v>
      </c>
      <c r="E172" s="2">
        <f t="shared" si="11"/>
        <v>7.0499999999999989</v>
      </c>
      <c r="F172" s="2">
        <f t="shared" si="12"/>
        <v>7.0499999999999989</v>
      </c>
      <c r="G172" s="2">
        <f>'LE Rates'!$C$23*100</f>
        <v>7.0499999999999989</v>
      </c>
      <c r="H172" s="2">
        <f t="shared" si="9"/>
        <v>7.0499999999999989</v>
      </c>
      <c r="I172" s="1">
        <v>30.09</v>
      </c>
      <c r="J172" s="210">
        <f>VLOOKUP($A172&amp;"_"&amp;$B172,'LE KY GSP'!$O$19:$S$582,4,0)</f>
        <v>138595.45499999999</v>
      </c>
      <c r="K172" s="2">
        <f>VLOOKUP($A172&amp;$B172,'LE Data'!$P$3:$Z$578,MATCH(K$1,'LE Data'!$P$2:$Z$2,0),0)</f>
        <v>0.7</v>
      </c>
      <c r="L172" s="2">
        <f>VLOOKUP($A172&amp;$B172,'LE Data'!$P$3:$Z$578,MATCH(L$1,'LE Data'!$P$2:$Z$2,0),0)</f>
        <v>585.54999999999995</v>
      </c>
      <c r="M172" s="2">
        <f>'LE Data'!AB173</f>
        <v>1</v>
      </c>
      <c r="N172" s="2">
        <f>'LE Data'!AA173</f>
        <v>449</v>
      </c>
      <c r="P172" s="148"/>
    </row>
    <row r="173" spans="1:16" x14ac:dyDescent="0.2">
      <c r="A173" s="1">
        <v>2009</v>
      </c>
      <c r="B173" s="1">
        <v>4</v>
      </c>
      <c r="C173" s="2">
        <f>VLOOKUP($A173&amp;$B173,'LE Data'!$P$3:$Z$530,MATCH(C$1,'LE Data'!$P$2:$Z$2,0),0)</f>
        <v>2809.8593846078165</v>
      </c>
      <c r="D173" s="2">
        <f>VLOOKUP($A173&amp;$B173,'LE Data'!$P$3:$Z$530,MATCH(D$1,'LE Data'!$P$2:$Z$2,0),0)</f>
        <v>2690.2594043887148</v>
      </c>
      <c r="E173" s="2">
        <f t="shared" si="11"/>
        <v>7.0499999999999989</v>
      </c>
      <c r="F173" s="2">
        <f t="shared" si="12"/>
        <v>7.0499999999999989</v>
      </c>
      <c r="G173" s="2">
        <f>'LE Rates'!$C$23*100</f>
        <v>7.0499999999999989</v>
      </c>
      <c r="H173" s="2">
        <f t="shared" si="9"/>
        <v>7.0499999999999989</v>
      </c>
      <c r="I173" s="1">
        <v>30.49</v>
      </c>
      <c r="J173" s="210">
        <f>VLOOKUP($A173&amp;"_"&amp;$B173,'LE KY GSP'!$O$19:$S$582,4,0)</f>
        <v>139005.40599999999</v>
      </c>
      <c r="K173" s="2">
        <f>VLOOKUP($A173&amp;$B173,'LE Data'!$P$3:$Z$578,MATCH(K$1,'LE Data'!$P$2:$Z$2,0),0)</f>
        <v>3</v>
      </c>
      <c r="L173" s="2">
        <f>VLOOKUP($A173&amp;$B173,'LE Data'!$P$3:$Z$578,MATCH(L$1,'LE Data'!$P$2:$Z$2,0),0)</f>
        <v>376</v>
      </c>
      <c r="M173" s="2">
        <f>'LE Data'!AB174</f>
        <v>64</v>
      </c>
      <c r="N173" s="2">
        <f>'LE Data'!AA174</f>
        <v>259</v>
      </c>
      <c r="P173" s="148"/>
    </row>
    <row r="174" spans="1:16" x14ac:dyDescent="0.2">
      <c r="A174" s="1">
        <v>2009</v>
      </c>
      <c r="B174" s="1">
        <v>5</v>
      </c>
      <c r="C174" s="2">
        <f>VLOOKUP($A174&amp;$B174,'LE Data'!$P$3:$Z$530,MATCH(C$1,'LE Data'!$P$2:$Z$2,0),0)</f>
        <v>2601.6381125315929</v>
      </c>
      <c r="D174" s="2">
        <f>VLOOKUP($A174&amp;$B174,'LE Data'!$P$3:$Z$530,MATCH(D$1,'LE Data'!$P$2:$Z$2,0),0)</f>
        <v>2351.3573985542389</v>
      </c>
      <c r="E174" s="2">
        <f t="shared" si="11"/>
        <v>7.0499999999999989</v>
      </c>
      <c r="F174" s="2">
        <f t="shared" si="12"/>
        <v>7.0499999999999989</v>
      </c>
      <c r="G174" s="2">
        <f>'LE Rates'!$C$23*100</f>
        <v>7.0499999999999989</v>
      </c>
      <c r="H174" s="2">
        <f t="shared" si="9"/>
        <v>7.0499999999999989</v>
      </c>
      <c r="I174" s="1">
        <v>29.81</v>
      </c>
      <c r="J174" s="210">
        <f>VLOOKUP($A174&amp;"_"&amp;$B174,'LE KY GSP'!$O$19:$S$582,4,0)</f>
        <v>139005.40599999999</v>
      </c>
      <c r="K174" s="2">
        <f>VLOOKUP($A174&amp;$B174,'LE Data'!$P$3:$Z$578,MATCH(K$1,'LE Data'!$P$2:$Z$2,0),0)</f>
        <v>78.75</v>
      </c>
      <c r="L174" s="2">
        <f>VLOOKUP($A174&amp;$B174,'LE Data'!$P$3:$Z$578,MATCH(L$1,'LE Data'!$P$2:$Z$2,0),0)</f>
        <v>146.05000000000001</v>
      </c>
      <c r="M174" s="2">
        <f>'LE Data'!AB175</f>
        <v>113</v>
      </c>
      <c r="N174" s="2">
        <f>'LE Data'!AA175</f>
        <v>48</v>
      </c>
      <c r="P174" s="148"/>
    </row>
    <row r="175" spans="1:16" x14ac:dyDescent="0.2">
      <c r="A175" s="1">
        <v>2009</v>
      </c>
      <c r="B175" s="1">
        <v>6</v>
      </c>
      <c r="C175" s="2">
        <f>VLOOKUP($A175&amp;$B175,'LE Data'!$P$3:$Z$530,MATCH(C$1,'LE Data'!$P$2:$Z$2,0),0)</f>
        <v>3142.4218830515547</v>
      </c>
      <c r="D175" s="2">
        <f>VLOOKUP($A175&amp;$B175,'LE Data'!$P$3:$Z$530,MATCH(D$1,'LE Data'!$P$2:$Z$2,0),0)</f>
        <v>3034.3986570677007</v>
      </c>
      <c r="E175" s="2">
        <f t="shared" si="11"/>
        <v>7.0499999999999989</v>
      </c>
      <c r="F175" s="2">
        <f t="shared" si="12"/>
        <v>7.0499999999999989</v>
      </c>
      <c r="G175" s="2">
        <f>'LE Rates'!$C$23*100</f>
        <v>7.0499999999999989</v>
      </c>
      <c r="H175" s="2">
        <f t="shared" si="9"/>
        <v>7.0499999999999989</v>
      </c>
      <c r="I175" s="1">
        <v>30.68</v>
      </c>
      <c r="J175" s="210">
        <f>VLOOKUP($A175&amp;"_"&amp;$B175,'LE KY GSP'!$O$19:$S$582,4,0)</f>
        <v>139005.40599999999</v>
      </c>
      <c r="K175" s="2">
        <f>VLOOKUP($A175&amp;$B175,'LE Data'!$P$3:$Z$578,MATCH(K$1,'LE Data'!$P$2:$Z$2,0),0)</f>
        <v>213</v>
      </c>
      <c r="L175" s="2">
        <f>VLOOKUP($A175&amp;$B175,'LE Data'!$P$3:$Z$578,MATCH(L$1,'LE Data'!$P$2:$Z$2,0),0)</f>
        <v>26</v>
      </c>
      <c r="M175" s="2">
        <f>'LE Data'!AB176</f>
        <v>329</v>
      </c>
      <c r="N175" s="2">
        <f>'LE Data'!AA176</f>
        <v>7</v>
      </c>
      <c r="P175" s="148"/>
    </row>
    <row r="176" spans="1:16" x14ac:dyDescent="0.2">
      <c r="A176" s="1">
        <v>2009</v>
      </c>
      <c r="B176" s="1">
        <v>7</v>
      </c>
      <c r="C176" s="2">
        <f>VLOOKUP($A176&amp;$B176,'LE Data'!$P$3:$Z$530,MATCH(C$1,'LE Data'!$P$2:$Z$2,0),0)</f>
        <v>3310.6392412828504</v>
      </c>
      <c r="D176" s="2">
        <f>VLOOKUP($A176&amp;$B176,'LE Data'!$P$3:$Z$530,MATCH(D$1,'LE Data'!$P$2:$Z$2,0),0)</f>
        <v>3158.7472099243682</v>
      </c>
      <c r="E176" s="2">
        <f t="shared" si="11"/>
        <v>7.4050000000000002</v>
      </c>
      <c r="F176" s="2">
        <f t="shared" si="12"/>
        <v>7.4050000000000002</v>
      </c>
      <c r="G176" s="2">
        <f>'LE Rates'!$C$25*100</f>
        <v>7.4050000000000002</v>
      </c>
      <c r="H176" s="2">
        <f t="shared" si="9"/>
        <v>7.4050000000000002</v>
      </c>
      <c r="I176" s="1">
        <v>30.66</v>
      </c>
      <c r="J176" s="210">
        <f>VLOOKUP($A176&amp;"_"&amp;$B176,'LE KY GSP'!$O$19:$S$582,4,0)</f>
        <v>140466.08199999999</v>
      </c>
      <c r="K176" s="2">
        <f>VLOOKUP($A176&amp;$B176,'LE Data'!$P$3:$Z$578,MATCH(K$1,'LE Data'!$P$2:$Z$2,0),0)</f>
        <v>331.2</v>
      </c>
      <c r="L176" s="2">
        <f>VLOOKUP($A176&amp;$B176,'LE Data'!$P$3:$Z$578,MATCH(L$1,'LE Data'!$P$2:$Z$2,0),0)</f>
        <v>1.1000000000000001</v>
      </c>
      <c r="M176" s="2">
        <f>'LE Data'!AB177</f>
        <v>268</v>
      </c>
      <c r="N176" s="2">
        <f>'LE Data'!AA177</f>
        <v>0</v>
      </c>
      <c r="P176" s="148"/>
    </row>
    <row r="177" spans="1:16" x14ac:dyDescent="0.2">
      <c r="A177" s="1">
        <v>2009</v>
      </c>
      <c r="B177" s="1">
        <v>8</v>
      </c>
      <c r="C177" s="2">
        <f>VLOOKUP($A177&amp;$B177,'LE Data'!$P$3:$Z$530,MATCH(C$1,'LE Data'!$P$2:$Z$2,0),0)</f>
        <v>3301.7531470075819</v>
      </c>
      <c r="D177" s="2">
        <f>VLOOKUP($A177&amp;$B177,'LE Data'!$P$3:$Z$530,MATCH(D$1,'LE Data'!$P$2:$Z$2,0),0)</f>
        <v>3035.3881870158611</v>
      </c>
      <c r="E177" s="2">
        <f t="shared" si="11"/>
        <v>7.4050000000000002</v>
      </c>
      <c r="F177" s="2">
        <f t="shared" si="12"/>
        <v>7.4050000000000002</v>
      </c>
      <c r="G177" s="2">
        <f>'LE Rates'!$C$25*100</f>
        <v>7.4050000000000002</v>
      </c>
      <c r="H177" s="2">
        <f t="shared" si="9"/>
        <v>7.4050000000000002</v>
      </c>
      <c r="I177" s="1">
        <v>30.07</v>
      </c>
      <c r="J177" s="210">
        <f>VLOOKUP($A177&amp;"_"&amp;$B177,'LE KY GSP'!$O$19:$S$582,4,0)</f>
        <v>140466.08199999999</v>
      </c>
      <c r="K177" s="2">
        <f>VLOOKUP($A177&amp;$B177,'LE Data'!$P$3:$Z$578,MATCH(K$1,'LE Data'!$P$2:$Z$2,0),0)</f>
        <v>299</v>
      </c>
      <c r="L177" s="2">
        <f>VLOOKUP($A177&amp;$B177,'LE Data'!$P$3:$Z$578,MATCH(L$1,'LE Data'!$P$2:$Z$2,0),0)</f>
        <v>0</v>
      </c>
      <c r="M177" s="2">
        <f>'LE Data'!AB178</f>
        <v>339</v>
      </c>
      <c r="N177" s="2">
        <f>'LE Data'!AA178</f>
        <v>0</v>
      </c>
      <c r="P177" s="148"/>
    </row>
    <row r="178" spans="1:16" x14ac:dyDescent="0.2">
      <c r="A178" s="1">
        <v>2009</v>
      </c>
      <c r="B178" s="1">
        <v>9</v>
      </c>
      <c r="C178" s="2">
        <f>VLOOKUP($A178&amp;$B178,'LE Data'!$P$3:$Z$530,MATCH(C$1,'LE Data'!$P$2:$Z$2,0),0)</f>
        <v>3050.1803302824333</v>
      </c>
      <c r="D178" s="2">
        <f>VLOOKUP($A178&amp;$B178,'LE Data'!$P$3:$Z$530,MATCH(D$1,'LE Data'!$P$2:$Z$2,0),0)</f>
        <v>3064.7957177795211</v>
      </c>
      <c r="E178" s="2">
        <f t="shared" si="11"/>
        <v>7.4050000000000002</v>
      </c>
      <c r="F178" s="2">
        <f t="shared" si="12"/>
        <v>7.4050000000000002</v>
      </c>
      <c r="G178" s="2">
        <f>'LE Rates'!$C$25*100</f>
        <v>7.4050000000000002</v>
      </c>
      <c r="H178" s="2">
        <f t="shared" si="9"/>
        <v>7.4050000000000002</v>
      </c>
      <c r="I178" s="1">
        <v>30.72</v>
      </c>
      <c r="J178" s="210">
        <f>VLOOKUP($A178&amp;"_"&amp;$B178,'LE KY GSP'!$O$19:$S$582,4,0)</f>
        <v>140466.08199999999</v>
      </c>
      <c r="K178" s="2">
        <f>VLOOKUP($A178&amp;$B178,'LE Data'!$P$3:$Z$578,MATCH(K$1,'LE Data'!$P$2:$Z$2,0),0)</f>
        <v>286.55</v>
      </c>
      <c r="L178" s="2">
        <f>VLOOKUP($A178&amp;$B178,'LE Data'!$P$3:$Z$578,MATCH(L$1,'LE Data'!$P$2:$Z$2,0),0)</f>
        <v>0</v>
      </c>
      <c r="M178" s="2">
        <f>'LE Data'!AB179</f>
        <v>206</v>
      </c>
      <c r="N178" s="2">
        <f>'LE Data'!AA179</f>
        <v>18</v>
      </c>
      <c r="P178" s="148"/>
    </row>
    <row r="179" spans="1:16" x14ac:dyDescent="0.2">
      <c r="A179" s="1">
        <v>2009</v>
      </c>
      <c r="B179" s="1">
        <v>10</v>
      </c>
      <c r="C179" s="2">
        <f>VLOOKUP($A179&amp;$B179,'LE Data'!$P$3:$Z$530,MATCH(C$1,'LE Data'!$P$2:$Z$2,0),0)</f>
        <v>2922.1918140995754</v>
      </c>
      <c r="D179" s="2">
        <f>VLOOKUP($A179&amp;$B179,'LE Data'!$P$3:$Z$530,MATCH(D$1,'LE Data'!$P$2:$Z$2,0),0)</f>
        <v>2566.2104365070213</v>
      </c>
      <c r="E179" s="2">
        <f t="shared" si="11"/>
        <v>7.4050000000000002</v>
      </c>
      <c r="F179" s="2">
        <f t="shared" si="12"/>
        <v>7.4050000000000002</v>
      </c>
      <c r="G179" s="2">
        <f>'LE Rates'!$C$25*100</f>
        <v>7.4050000000000002</v>
      </c>
      <c r="H179" s="2">
        <f t="shared" si="9"/>
        <v>7.4050000000000002</v>
      </c>
      <c r="I179" s="1">
        <v>30.56</v>
      </c>
      <c r="J179" s="210">
        <f>VLOOKUP($A179&amp;"_"&amp;$B179,'LE KY GSP'!$O$19:$S$582,4,0)</f>
        <v>142217.057</v>
      </c>
      <c r="K179" s="2">
        <f>VLOOKUP($A179&amp;$B179,'LE Data'!$P$3:$Z$578,MATCH(K$1,'LE Data'!$P$2:$Z$2,0),0)</f>
        <v>114.3</v>
      </c>
      <c r="L179" s="2">
        <f>VLOOKUP($A179&amp;$B179,'LE Data'!$P$3:$Z$578,MATCH(L$1,'LE Data'!$P$2:$Z$2,0),0)</f>
        <v>122.2</v>
      </c>
      <c r="M179" s="2">
        <f>'LE Data'!AB180</f>
        <v>4</v>
      </c>
      <c r="N179" s="2">
        <f>'LE Data'!AA180</f>
        <v>304</v>
      </c>
      <c r="P179" s="148"/>
    </row>
    <row r="180" spans="1:16" x14ac:dyDescent="0.2">
      <c r="A180" s="1">
        <v>2009</v>
      </c>
      <c r="B180" s="1">
        <v>11</v>
      </c>
      <c r="C180" s="2">
        <f>VLOOKUP($A180&amp;$B180,'LE Data'!$P$3:$Z$530,MATCH(C$1,'LE Data'!$P$2:$Z$2,0),0)</f>
        <v>2330.0095698476189</v>
      </c>
      <c r="D180" s="2">
        <f>VLOOKUP($A180&amp;$B180,'LE Data'!$P$3:$Z$530,MATCH(D$1,'LE Data'!$P$2:$Z$2,0),0)</f>
        <v>2240.7133822413357</v>
      </c>
      <c r="E180" s="2">
        <f t="shared" si="11"/>
        <v>7.4050000000000002</v>
      </c>
      <c r="F180" s="2">
        <f t="shared" si="12"/>
        <v>7.4050000000000002</v>
      </c>
      <c r="G180" s="2">
        <f>'LE Rates'!$C$25*100</f>
        <v>7.4050000000000002</v>
      </c>
      <c r="H180" s="2">
        <f t="shared" si="9"/>
        <v>7.4050000000000002</v>
      </c>
      <c r="I180" s="1">
        <v>30.35</v>
      </c>
      <c r="J180" s="210">
        <f>VLOOKUP($A180&amp;"_"&amp;$B180,'LE KY GSP'!$O$19:$S$582,4,0)</f>
        <v>142217.057</v>
      </c>
      <c r="K180" s="2">
        <f>VLOOKUP($A180&amp;$B180,'LE Data'!$P$3:$Z$578,MATCH(K$1,'LE Data'!$P$2:$Z$2,0),0)</f>
        <v>3.9</v>
      </c>
      <c r="L180" s="2">
        <f>VLOOKUP($A180&amp;$B180,'LE Data'!$P$3:$Z$578,MATCH(L$1,'LE Data'!$P$2:$Z$2,0),0)</f>
        <v>328.4</v>
      </c>
      <c r="M180" s="2">
        <f>'LE Data'!AB181</f>
        <v>0</v>
      </c>
      <c r="N180" s="2">
        <f>'LE Data'!AA181</f>
        <v>407</v>
      </c>
      <c r="P180" s="148"/>
    </row>
    <row r="181" spans="1:16" x14ac:dyDescent="0.2">
      <c r="A181" s="1">
        <v>2009</v>
      </c>
      <c r="B181" s="1">
        <v>12</v>
      </c>
      <c r="C181" s="2">
        <f>VLOOKUP($A181&amp;$B181,'LE Data'!$P$3:$Z$530,MATCH(C$1,'LE Data'!$P$2:$Z$2,0),0)</f>
        <v>2783.3151915196427</v>
      </c>
      <c r="D181" s="2">
        <f>VLOOKUP($A181&amp;$B181,'LE Data'!$P$3:$Z$530,MATCH(D$1,'LE Data'!$P$2:$Z$2,0),0)</f>
        <v>2571.8908615469309</v>
      </c>
      <c r="E181" s="2">
        <f t="shared" si="11"/>
        <v>7.4050000000000002</v>
      </c>
      <c r="F181" s="2">
        <f t="shared" si="12"/>
        <v>7.4050000000000002</v>
      </c>
      <c r="G181" s="2">
        <f>'LE Rates'!$C$25*100</f>
        <v>7.4050000000000002</v>
      </c>
      <c r="H181" s="2">
        <f t="shared" si="9"/>
        <v>7.4050000000000002</v>
      </c>
      <c r="I181" s="1">
        <v>31</v>
      </c>
      <c r="J181" s="210">
        <f>VLOOKUP($A181&amp;"_"&amp;$B181,'LE KY GSP'!$O$19:$S$582,4,0)</f>
        <v>142217.057</v>
      </c>
      <c r="K181" s="2">
        <f>VLOOKUP($A181&amp;$B181,'LE Data'!$P$3:$Z$578,MATCH(K$1,'LE Data'!$P$2:$Z$2,0),0)</f>
        <v>0</v>
      </c>
      <c r="L181" s="2">
        <f>VLOOKUP($A181&amp;$B181,'LE Data'!$P$3:$Z$578,MATCH(L$1,'LE Data'!$P$2:$Z$2,0),0)</f>
        <v>684</v>
      </c>
      <c r="M181" s="2">
        <f>'LE Data'!AB182</f>
        <v>0</v>
      </c>
      <c r="N181" s="2">
        <f>'LE Data'!AA182</f>
        <v>873</v>
      </c>
      <c r="P181" s="148"/>
    </row>
    <row r="182" spans="1:16" x14ac:dyDescent="0.2">
      <c r="A182" s="1">
        <v>2010</v>
      </c>
      <c r="B182" s="1">
        <v>1</v>
      </c>
      <c r="C182" s="2">
        <f>VLOOKUP($A182&amp;$B182,'LE Data'!$P$3:$Z$530,MATCH(C$1,'LE Data'!$P$2:$Z$2,0),0)</f>
        <v>3048.9331546894032</v>
      </c>
      <c r="D182" s="2">
        <f>VLOOKUP($A182&amp;$B182,'LE Data'!$P$3:$Z$530,MATCH(D$1,'LE Data'!$P$2:$Z$2,0),0)</f>
        <v>2848.9532384814534</v>
      </c>
      <c r="E182" s="2">
        <f t="shared" si="11"/>
        <v>7.4050000000000002</v>
      </c>
      <c r="F182" s="2">
        <f t="shared" si="12"/>
        <v>7.4050000000000002</v>
      </c>
      <c r="G182" s="2">
        <f>'LE Rates'!$C$25*100</f>
        <v>7.4050000000000002</v>
      </c>
      <c r="H182" s="2">
        <f t="shared" si="9"/>
        <v>7.4050000000000002</v>
      </c>
      <c r="I182" s="1">
        <v>31.65</v>
      </c>
      <c r="J182" s="210">
        <f>VLOOKUP($A182&amp;"_"&amp;$B182,'LE KY GSP'!$O$19:$S$582,4,0)</f>
        <v>142631.55799999999</v>
      </c>
      <c r="K182" s="2">
        <f>VLOOKUP($A182&amp;$B182,'LE Data'!$P$3:$Z$578,MATCH(K$1,'LE Data'!$P$2:$Z$2,0),0)</f>
        <v>0</v>
      </c>
      <c r="L182" s="2">
        <f>VLOOKUP($A182&amp;$B182,'LE Data'!$P$3:$Z$578,MATCH(L$1,'LE Data'!$P$2:$Z$2,0),0)</f>
        <v>1039.0999999999999</v>
      </c>
      <c r="M182" s="2">
        <f>'LE Data'!AB183</f>
        <v>0</v>
      </c>
      <c r="N182" s="2">
        <f>'LE Data'!AA183</f>
        <v>1072</v>
      </c>
      <c r="P182" s="148"/>
    </row>
    <row r="183" spans="1:16" x14ac:dyDescent="0.2">
      <c r="A183" s="1">
        <v>2010</v>
      </c>
      <c r="B183" s="1">
        <v>2</v>
      </c>
      <c r="C183" s="2">
        <f>VLOOKUP($A183&amp;$B183,'LE Data'!$P$3:$Z$530,MATCH(C$1,'LE Data'!$P$2:$Z$2,0),0)</f>
        <v>2917.5977199892359</v>
      </c>
      <c r="D183" s="2">
        <f>VLOOKUP($A183&amp;$B183,'LE Data'!$P$3:$Z$530,MATCH(D$1,'LE Data'!$P$2:$Z$2,0),0)</f>
        <v>2666.467446813383</v>
      </c>
      <c r="E183" s="2">
        <f t="shared" si="11"/>
        <v>7.5789999999999997</v>
      </c>
      <c r="F183" s="2">
        <f t="shared" si="12"/>
        <v>7.5789999999999997</v>
      </c>
      <c r="G183" s="2">
        <f>'LE Rates'!$C$27*100</f>
        <v>7.5789999999999997</v>
      </c>
      <c r="H183" s="2">
        <f t="shared" si="9"/>
        <v>7.5789999999999997</v>
      </c>
      <c r="I183" s="1">
        <v>28.92</v>
      </c>
      <c r="J183" s="210">
        <f>VLOOKUP($A183&amp;"_"&amp;$B183,'LE KY GSP'!$O$19:$S$582,4,0)</f>
        <v>142631.55799999999</v>
      </c>
      <c r="K183" s="2">
        <f>VLOOKUP($A183&amp;$B183,'LE Data'!$P$3:$Z$578,MATCH(K$1,'LE Data'!$P$2:$Z$2,0),0)</f>
        <v>0</v>
      </c>
      <c r="L183" s="2">
        <f>VLOOKUP($A183&amp;$B183,'LE Data'!$P$3:$Z$578,MATCH(L$1,'LE Data'!$P$2:$Z$2,0),0)</f>
        <v>941</v>
      </c>
      <c r="M183" s="2">
        <f>'LE Data'!AB184</f>
        <v>0</v>
      </c>
      <c r="N183" s="2">
        <f>'LE Data'!AA184</f>
        <v>954</v>
      </c>
      <c r="P183" s="148"/>
    </row>
    <row r="184" spans="1:16" x14ac:dyDescent="0.2">
      <c r="A184" s="1">
        <v>2010</v>
      </c>
      <c r="B184" s="1">
        <v>3</v>
      </c>
      <c r="C184" s="2">
        <f>VLOOKUP($A184&amp;$B184,'LE Data'!$P$3:$Z$530,MATCH(C$1,'LE Data'!$P$2:$Z$2,0),0)</f>
        <v>2736.618720532274</v>
      </c>
      <c r="D184" s="2">
        <f>VLOOKUP($A184&amp;$B184,'LE Data'!$P$3:$Z$530,MATCH(D$1,'LE Data'!$P$2:$Z$2,0),0)</f>
        <v>2587.4848166102624</v>
      </c>
      <c r="E184" s="2">
        <f t="shared" si="11"/>
        <v>7.5789999999999997</v>
      </c>
      <c r="F184" s="2">
        <f t="shared" si="12"/>
        <v>7.5789999999999997</v>
      </c>
      <c r="G184" s="2">
        <f>'LE Rates'!$C$27*100</f>
        <v>7.5789999999999997</v>
      </c>
      <c r="H184" s="2">
        <f t="shared" si="9"/>
        <v>7.5789999999999997</v>
      </c>
      <c r="I184" s="1">
        <v>30.09</v>
      </c>
      <c r="J184" s="210">
        <f>VLOOKUP($A184&amp;"_"&amp;$B184,'LE KY GSP'!$O$19:$S$582,4,0)</f>
        <v>142631.55799999999</v>
      </c>
      <c r="K184" s="2">
        <f>VLOOKUP($A184&amp;$B184,'LE Data'!$P$3:$Z$578,MATCH(K$1,'LE Data'!$P$2:$Z$2,0),0)</f>
        <v>0</v>
      </c>
      <c r="L184" s="2">
        <f>VLOOKUP($A184&amp;$B184,'LE Data'!$P$3:$Z$578,MATCH(L$1,'LE Data'!$P$2:$Z$2,0),0)</f>
        <v>827</v>
      </c>
      <c r="M184" s="2">
        <f>'LE Data'!AB185</f>
        <v>0</v>
      </c>
      <c r="N184" s="2">
        <f>'LE Data'!AA185</f>
        <v>496</v>
      </c>
      <c r="P184" s="148"/>
    </row>
    <row r="185" spans="1:16" x14ac:dyDescent="0.2">
      <c r="A185" s="1">
        <v>2010</v>
      </c>
      <c r="B185" s="1">
        <v>4</v>
      </c>
      <c r="C185" s="2">
        <f>VLOOKUP($A185&amp;$B185,'LE Data'!$P$3:$Z$530,MATCH(C$1,'LE Data'!$P$2:$Z$2,0),0)</f>
        <v>2571.4270740464085</v>
      </c>
      <c r="D185" s="2">
        <f>VLOOKUP($A185&amp;$B185,'LE Data'!$P$3:$Z$530,MATCH(D$1,'LE Data'!$P$2:$Z$2,0),0)</f>
        <v>2440.9752365244085</v>
      </c>
      <c r="E185" s="2">
        <f t="shared" si="11"/>
        <v>7.5789999999999997</v>
      </c>
      <c r="F185" s="2">
        <f t="shared" si="12"/>
        <v>7.5789999999999997</v>
      </c>
      <c r="G185" s="2">
        <f>'LE Rates'!$C$27*100</f>
        <v>7.5789999999999997</v>
      </c>
      <c r="H185" s="2">
        <f t="shared" si="9"/>
        <v>7.5789999999999997</v>
      </c>
      <c r="I185" s="1">
        <v>30.49</v>
      </c>
      <c r="J185" s="210">
        <f>VLOOKUP($A185&amp;"_"&amp;$B185,'LE KY GSP'!$O$19:$S$582,4,0)</f>
        <v>144245.22200000001</v>
      </c>
      <c r="K185" s="2">
        <f>VLOOKUP($A185&amp;$B185,'LE Data'!$P$3:$Z$578,MATCH(K$1,'LE Data'!$P$2:$Z$2,0),0)</f>
        <v>34.6</v>
      </c>
      <c r="L185" s="2">
        <f>VLOOKUP($A185&amp;$B185,'LE Data'!$P$3:$Z$578,MATCH(L$1,'LE Data'!$P$2:$Z$2,0),0)</f>
        <v>313.35000000000002</v>
      </c>
      <c r="M185" s="211">
        <v>25.45</v>
      </c>
      <c r="N185" s="212">
        <v>262</v>
      </c>
    </row>
    <row r="186" spans="1:16" x14ac:dyDescent="0.2">
      <c r="A186" s="1">
        <v>2010</v>
      </c>
      <c r="B186" s="1">
        <v>5</v>
      </c>
      <c r="C186" s="2">
        <f>VLOOKUP($A186&amp;$B186,'LE Data'!$P$3:$Z$530,MATCH(C$1,'LE Data'!$P$2:$Z$2,0),0)</f>
        <v>2515.8887781881804</v>
      </c>
      <c r="D186" s="2">
        <f>VLOOKUP($A186&amp;$B186,'LE Data'!$P$3:$Z$530,MATCH(D$1,'LE Data'!$P$2:$Z$2,0),0)</f>
        <v>2410.7435332966429</v>
      </c>
      <c r="E186" s="2">
        <f t="shared" si="11"/>
        <v>7.5789999999999997</v>
      </c>
      <c r="F186" s="2">
        <f t="shared" si="12"/>
        <v>7.5789999999999997</v>
      </c>
      <c r="G186" s="2">
        <f>'LE Rates'!$C$27*100</f>
        <v>7.5789999999999997</v>
      </c>
      <c r="H186" s="2">
        <f t="shared" si="9"/>
        <v>7.5789999999999997</v>
      </c>
      <c r="I186" s="1">
        <v>29.81</v>
      </c>
      <c r="J186" s="210">
        <f>VLOOKUP($A186&amp;"_"&amp;$B186,'LE KY GSP'!$O$19:$S$582,4,0)</f>
        <v>144245.22200000001</v>
      </c>
      <c r="K186" s="2">
        <f>VLOOKUP($A186&amp;$B186,'LE Data'!$P$3:$Z$578,MATCH(K$1,'LE Data'!$P$2:$Z$2,0),0)</f>
        <v>69.449999999999989</v>
      </c>
      <c r="L186" s="2">
        <f>VLOOKUP($A186&amp;$B186,'LE Data'!$P$3:$Z$578,MATCH(L$1,'LE Data'!$P$2:$Z$2,0),0)</f>
        <v>126.60000000000001</v>
      </c>
      <c r="M186" s="211">
        <v>51.762096774193559</v>
      </c>
      <c r="N186" s="212">
        <v>80</v>
      </c>
    </row>
    <row r="187" spans="1:16" x14ac:dyDescent="0.2">
      <c r="A187" s="1">
        <v>2010</v>
      </c>
      <c r="B187" s="1">
        <v>6</v>
      </c>
      <c r="C187" s="2">
        <f>VLOOKUP($A187&amp;$B187,'LE Data'!$P$3:$Z$530,MATCH(C$1,'LE Data'!$P$2:$Z$2,0),0)</f>
        <v>3364.5295589013422</v>
      </c>
      <c r="D187" s="2">
        <f>VLOOKUP($A187&amp;$B187,'LE Data'!$P$3:$Z$530,MATCH(D$1,'LE Data'!$P$2:$Z$2,0),0)</f>
        <v>3169.3436334088669</v>
      </c>
      <c r="E187" s="2">
        <f t="shared" si="11"/>
        <v>7.5789999999999997</v>
      </c>
      <c r="F187" s="2">
        <f t="shared" si="12"/>
        <v>7.5789999999999997</v>
      </c>
      <c r="G187" s="2">
        <f>'LE Rates'!$C$27*100</f>
        <v>7.5789999999999997</v>
      </c>
      <c r="H187" s="2">
        <f t="shared" si="9"/>
        <v>7.5789999999999997</v>
      </c>
      <c r="I187" s="1">
        <v>30.68</v>
      </c>
      <c r="J187" s="210">
        <f>VLOOKUP($A187&amp;"_"&amp;$B187,'LE KY GSP'!$O$19:$S$582,4,0)</f>
        <v>144245.22200000001</v>
      </c>
      <c r="K187" s="2">
        <f>VLOOKUP($A187&amp;$B187,'LE Data'!$P$3:$Z$578,MATCH(K$1,'LE Data'!$P$2:$Z$2,0),0)</f>
        <v>309.60000000000002</v>
      </c>
      <c r="L187" s="2">
        <f>VLOOKUP($A187&amp;$B187,'LE Data'!$P$3:$Z$578,MATCH(L$1,'LE Data'!$P$2:$Z$2,0),0)</f>
        <v>22.95</v>
      </c>
      <c r="M187" s="211">
        <v>205.16838709677435</v>
      </c>
      <c r="N187" s="212">
        <v>8</v>
      </c>
    </row>
    <row r="188" spans="1:16" x14ac:dyDescent="0.2">
      <c r="A188" s="1">
        <v>2010</v>
      </c>
      <c r="B188" s="1">
        <v>7</v>
      </c>
      <c r="C188" s="2">
        <f>VLOOKUP($A188&amp;$B188,'LE Data'!$P$3:$Z$530,MATCH(C$1,'LE Data'!$P$2:$Z$2,0),0)</f>
        <v>3754.2386478547696</v>
      </c>
      <c r="D188" s="2">
        <f>VLOOKUP($A188&amp;$B188,'LE Data'!$P$3:$Z$530,MATCH(D$1,'LE Data'!$P$2:$Z$2,0),0)</f>
        <v>3494.1303331652994</v>
      </c>
      <c r="E188" s="2">
        <f t="shared" si="11"/>
        <v>7.5789999999999997</v>
      </c>
      <c r="F188" s="2">
        <f t="shared" si="12"/>
        <v>7.5789999999999997</v>
      </c>
      <c r="G188" s="2">
        <f>'LE Rates'!$C$27*100</f>
        <v>7.5789999999999997</v>
      </c>
      <c r="H188" s="2">
        <f t="shared" si="9"/>
        <v>7.5789999999999997</v>
      </c>
      <c r="I188" s="1">
        <v>30.66</v>
      </c>
      <c r="J188" s="210">
        <f>VLOOKUP($A188&amp;"_"&amp;$B188,'LE KY GSP'!$O$19:$S$582,4,0)</f>
        <v>145122.557</v>
      </c>
      <c r="K188" s="2">
        <f>VLOOKUP($A188&amp;$B188,'LE Data'!$P$3:$Z$578,MATCH(K$1,'LE Data'!$P$2:$Z$2,0),0)</f>
        <v>476.2</v>
      </c>
      <c r="L188" s="2">
        <f>VLOOKUP($A188&amp;$B188,'LE Data'!$P$3:$Z$578,MATCH(L$1,'LE Data'!$P$2:$Z$2,0),0)</f>
        <v>0</v>
      </c>
      <c r="M188" s="211">
        <v>386.6359677419353</v>
      </c>
      <c r="N188" s="212">
        <v>0</v>
      </c>
    </row>
    <row r="189" spans="1:16" x14ac:dyDescent="0.2">
      <c r="A189" s="1">
        <v>2010</v>
      </c>
      <c r="B189" s="1">
        <v>8</v>
      </c>
      <c r="C189" s="2">
        <f>VLOOKUP($A189&amp;$B189,'LE Data'!$P$3:$Z$530,MATCH(C$1,'LE Data'!$P$2:$Z$2,0),0)</f>
        <v>3583.2931200153744</v>
      </c>
      <c r="D189" s="2">
        <f>VLOOKUP($A189&amp;$B189,'LE Data'!$P$3:$Z$530,MATCH(D$1,'LE Data'!$P$2:$Z$2,0),0)</f>
        <v>3477.2778082316931</v>
      </c>
      <c r="E189" s="2">
        <f t="shared" si="11"/>
        <v>8.0510000000000002</v>
      </c>
      <c r="F189" s="2">
        <f t="shared" si="12"/>
        <v>8.0510000000000002</v>
      </c>
      <c r="G189" s="2">
        <f>'LE Rates'!$C$29*100</f>
        <v>8.0510000000000002</v>
      </c>
      <c r="H189" s="2">
        <f t="shared" si="9"/>
        <v>8.0510000000000002</v>
      </c>
      <c r="I189" s="1">
        <v>30.07</v>
      </c>
      <c r="J189" s="210">
        <f>VLOOKUP($A189&amp;"_"&amp;$B189,'LE KY GSP'!$O$19:$S$582,4,0)</f>
        <v>145122.557</v>
      </c>
      <c r="K189" s="2">
        <f>VLOOKUP($A189&amp;$B189,'LE Data'!$P$3:$Z$578,MATCH(K$1,'LE Data'!$P$2:$Z$2,0),0)</f>
        <v>526.5</v>
      </c>
      <c r="L189" s="2">
        <f>VLOOKUP($A189&amp;$B189,'LE Data'!$P$3:$Z$578,MATCH(L$1,'LE Data'!$P$2:$Z$2,0),0)</f>
        <v>0</v>
      </c>
      <c r="M189" s="211">
        <v>395.40129032257971</v>
      </c>
      <c r="N189" s="212">
        <v>3</v>
      </c>
    </row>
    <row r="190" spans="1:16" x14ac:dyDescent="0.2">
      <c r="A190" s="1">
        <v>2010</v>
      </c>
      <c r="B190" s="1">
        <v>9</v>
      </c>
      <c r="C190" s="2">
        <f>VLOOKUP($A190&amp;$B190,'LE Data'!$P$3:$Z$530,MATCH(C$1,'LE Data'!$P$2:$Z$2,0),0)</f>
        <v>3400.4728326200889</v>
      </c>
      <c r="D190" s="2">
        <f>VLOOKUP($A190&amp;$B190,'LE Data'!$P$3:$Z$530,MATCH(D$1,'LE Data'!$P$2:$Z$2,0),0)</f>
        <v>3239.383569159028</v>
      </c>
      <c r="E190" s="2">
        <f t="shared" si="11"/>
        <v>8.0510000000000002</v>
      </c>
      <c r="F190" s="2">
        <f t="shared" si="12"/>
        <v>8.0510000000000002</v>
      </c>
      <c r="G190" s="2">
        <f>'LE Rates'!$C$29*100</f>
        <v>8.0510000000000002</v>
      </c>
      <c r="H190" s="2">
        <f t="shared" si="9"/>
        <v>8.0510000000000002</v>
      </c>
      <c r="I190" s="1">
        <v>30.72</v>
      </c>
      <c r="J190" s="210">
        <f>VLOOKUP($A190&amp;"_"&amp;$B190,'LE KY GSP'!$O$19:$S$582,4,0)</f>
        <v>145122.557</v>
      </c>
      <c r="K190" s="2">
        <f>VLOOKUP($A190&amp;$B190,'LE Data'!$P$3:$Z$578,MATCH(K$1,'LE Data'!$P$2:$Z$2,0),0)</f>
        <v>404.05</v>
      </c>
      <c r="L190" s="2">
        <f>VLOOKUP($A190&amp;$B190,'LE Data'!$P$3:$Z$578,MATCH(L$1,'LE Data'!$P$2:$Z$2,0),0)</f>
        <v>0.2</v>
      </c>
      <c r="M190" s="211">
        <v>303.08607526881622</v>
      </c>
      <c r="N190" s="212">
        <v>33</v>
      </c>
    </row>
    <row r="191" spans="1:16" x14ac:dyDescent="0.2">
      <c r="A191" s="1">
        <v>2010</v>
      </c>
      <c r="B191" s="1">
        <v>10</v>
      </c>
      <c r="C191" s="2">
        <f>VLOOKUP($A191&amp;$B191,'LE Data'!$P$3:$Z$530,MATCH(C$1,'LE Data'!$P$2:$Z$2,0),0)</f>
        <v>2799.729360003847</v>
      </c>
      <c r="D191" s="2">
        <f>VLOOKUP($A191&amp;$B191,'LE Data'!$P$3:$Z$530,MATCH(D$1,'LE Data'!$P$2:$Z$2,0),0)</f>
        <v>2633.4691964795979</v>
      </c>
      <c r="E191" s="2">
        <f t="shared" si="11"/>
        <v>8.0510000000000002</v>
      </c>
      <c r="F191" s="2">
        <f t="shared" si="12"/>
        <v>8.0510000000000002</v>
      </c>
      <c r="G191" s="2">
        <f>'LE Rates'!$C$29*100</f>
        <v>8.0510000000000002</v>
      </c>
      <c r="H191" s="2">
        <f>G191</f>
        <v>8.0510000000000002</v>
      </c>
      <c r="I191" s="1">
        <v>30.56</v>
      </c>
      <c r="J191" s="210">
        <f>VLOOKUP($A191&amp;"_"&amp;$B191,'LE KY GSP'!$O$19:$S$582,4,0)</f>
        <v>146448.663</v>
      </c>
      <c r="K191" s="2">
        <f>VLOOKUP($A191&amp;$B191,'LE Data'!$P$3:$Z$578,MATCH(K$1,'LE Data'!$P$2:$Z$2,0),0)</f>
        <v>156.04999999999998</v>
      </c>
      <c r="L191" s="2">
        <f>VLOOKUP($A191&amp;$B191,'LE Data'!$P$3:$Z$578,MATCH(L$1,'LE Data'!$P$2:$Z$2,0),0)</f>
        <v>64.900000000000006</v>
      </c>
      <c r="M191" s="211">
        <v>100.48166666666687</v>
      </c>
      <c r="N191" s="212">
        <v>238</v>
      </c>
    </row>
    <row r="192" spans="1:16" x14ac:dyDescent="0.2">
      <c r="A192" s="1">
        <v>2010</v>
      </c>
      <c r="B192" s="1">
        <v>11</v>
      </c>
      <c r="C192" s="2">
        <f>VLOOKUP($A192&amp;$B192,'LE Data'!$P$3:$Z$530,MATCH(C$1,'LE Data'!$P$2:$Z$2,0),0)</f>
        <v>2383.023200461605</v>
      </c>
      <c r="D192" s="2">
        <f>VLOOKUP($A192&amp;$B192,'LE Data'!$P$3:$Z$530,MATCH(D$1,'LE Data'!$P$2:$Z$2,0),0)</f>
        <v>2264.1062316163898</v>
      </c>
      <c r="E192" s="2">
        <f t="shared" si="11"/>
        <v>8.0510000000000002</v>
      </c>
      <c r="F192" s="2">
        <f t="shared" si="12"/>
        <v>8.0510000000000002</v>
      </c>
      <c r="G192" s="2">
        <f>'LE Rates'!$C$29*100</f>
        <v>8.0510000000000002</v>
      </c>
      <c r="H192" s="2">
        <f>G192</f>
        <v>8.0510000000000002</v>
      </c>
      <c r="I192" s="1">
        <v>30.35</v>
      </c>
      <c r="J192" s="210">
        <f>VLOOKUP($A192&amp;"_"&amp;$B192,'LE KY GSP'!$O$19:$S$582,4,0)</f>
        <v>146448.663</v>
      </c>
      <c r="K192" s="2">
        <f>VLOOKUP($A192&amp;$B192,'LE Data'!$P$3:$Z$578,MATCH(K$1,'LE Data'!$P$2:$Z$2,0),0)</f>
        <v>18</v>
      </c>
      <c r="L192" s="2">
        <f>VLOOKUP($A192&amp;$B192,'LE Data'!$P$3:$Z$578,MATCH(L$1,'LE Data'!$P$2:$Z$2,0),0)</f>
        <v>279</v>
      </c>
      <c r="M192" s="211">
        <v>8</v>
      </c>
      <c r="N192" s="212">
        <v>509</v>
      </c>
    </row>
    <row r="193" spans="1:14" ht="13.5" thickBot="1" x14ac:dyDescent="0.25">
      <c r="A193" s="1">
        <v>2010</v>
      </c>
      <c r="B193" s="1">
        <v>12</v>
      </c>
      <c r="C193" s="2">
        <f>VLOOKUP($A193&amp;$B193,'LE Data'!$P$3:$Z$530,MATCH(C$1,'LE Data'!$P$2:$Z$2,0),0)</f>
        <v>2847.6805789296536</v>
      </c>
      <c r="D193" s="2">
        <f>VLOOKUP($A193&amp;$B193,'LE Data'!$P$3:$Z$530,MATCH(D$1,'LE Data'!$P$2:$Z$2,0),0)</f>
        <v>2711.3926936479379</v>
      </c>
      <c r="E193" s="2">
        <f t="shared" si="11"/>
        <v>8.0510000000000002</v>
      </c>
      <c r="F193" s="2">
        <f t="shared" si="12"/>
        <v>8.0510000000000002</v>
      </c>
      <c r="G193" s="2">
        <f>'LE Rates'!$C$29*100</f>
        <v>8.0510000000000002</v>
      </c>
      <c r="H193" s="2">
        <f>G193</f>
        <v>8.0510000000000002</v>
      </c>
      <c r="I193" s="1">
        <v>31</v>
      </c>
      <c r="J193" s="210">
        <f>VLOOKUP($A193&amp;"_"&amp;$B193,'LE KY GSP'!$O$19:$S$582,4,0)</f>
        <v>146448.663</v>
      </c>
      <c r="K193" s="2">
        <f>VLOOKUP($A193&amp;$B193,'LE Data'!$P$3:$Z$578,MATCH(K$1,'LE Data'!$P$2:$Z$2,0),0)</f>
        <v>2.5499999999999998</v>
      </c>
      <c r="L193" s="2">
        <f>VLOOKUP($A193&amp;$B193,'LE Data'!$P$3:$Z$578,MATCH(L$1,'LE Data'!$P$2:$Z$2,0),0)</f>
        <v>769</v>
      </c>
      <c r="M193" s="211">
        <v>0.15</v>
      </c>
      <c r="N193" s="213">
        <v>811</v>
      </c>
    </row>
    <row r="194" spans="1:14" x14ac:dyDescent="0.2">
      <c r="A194" s="1">
        <v>2011</v>
      </c>
      <c r="B194" s="1">
        <v>1</v>
      </c>
      <c r="C194" s="2">
        <f>VLOOKUP($A194&amp;$B194,'LE Data'!$P$3:$Z$530,MATCH(C$1,'LE Data'!$P$2:$Z$2,0),0)</f>
        <v>3146.2618166081647</v>
      </c>
      <c r="D194" s="2">
        <f>VLOOKUP($A194&amp;$B194,'LE Data'!$P$3:$Z$530,MATCH(D$1,'LE Data'!$P$2:$Z$2,0),0)</f>
        <v>2902.9782005819238</v>
      </c>
      <c r="E194" s="2">
        <f>F194</f>
        <v>9.1096029008432051</v>
      </c>
      <c r="F194" s="214">
        <f>VLOOKUP($A194,'LE Rates'!$F$5:$L$38,7,0)*100</f>
        <v>9.1096029008432051</v>
      </c>
      <c r="G194" s="215">
        <f>VLOOKUP($A194,'LE Rates'!$F$5:$G$36,2,0)*100</f>
        <v>8.3712850553449361</v>
      </c>
      <c r="H194" s="215">
        <v>8.4202216582177876</v>
      </c>
      <c r="I194" s="1">
        <v>31.65</v>
      </c>
      <c r="J194" s="210">
        <f>VLOOKUP($A194&amp;"_"&amp;$B194,'LE KY GSP'!$O$19:$S$582,4,0)</f>
        <v>146466.86900000001</v>
      </c>
      <c r="K194" s="2">
        <f>VLOOKUP($A194&amp;$B194,'LE Data'!$P$3:$Z$578,MATCH(K$1,'LE Data'!$P$2:$Z$2,0),0)</f>
        <v>0</v>
      </c>
      <c r="L194" s="2">
        <f>VLOOKUP($A194&amp;$B194,'LE Data'!$P$3:$Z$578,MATCH(L$1,'LE Data'!$P$2:$Z$2,0),0)</f>
        <v>1123.5999999999999</v>
      </c>
      <c r="M194" s="216">
        <v>0</v>
      </c>
      <c r="N194" s="217">
        <v>912</v>
      </c>
    </row>
    <row r="195" spans="1:14" x14ac:dyDescent="0.2">
      <c r="A195" s="1">
        <v>2011</v>
      </c>
      <c r="B195" s="1">
        <v>2</v>
      </c>
      <c r="C195" s="2">
        <f>VLOOKUP($A195&amp;$B195,'LE Data'!$P$3:$Z$530,MATCH(C$1,'LE Data'!$P$2:$Z$2,0),0)</f>
        <v>3068.8487862774464</v>
      </c>
      <c r="D195" s="2">
        <f>VLOOKUP($A195&amp;$B195,'LE Data'!$P$3:$Z$530,MATCH(D$1,'LE Data'!$P$2:$Z$2,0),0)</f>
        <v>2536.7900816298684</v>
      </c>
      <c r="E195" s="2">
        <f t="shared" ref="E195:E205" si="14">F195</f>
        <v>9.1096029008432051</v>
      </c>
      <c r="F195" s="214">
        <f>VLOOKUP($A195,'LE Rates'!$F$5:$L$38,7,0)*100</f>
        <v>9.1096029008432051</v>
      </c>
      <c r="G195" s="215">
        <f>VLOOKUP($A195,'LE Rates'!$F$5:$G$36,2,0)*100</f>
        <v>8.3712850553449361</v>
      </c>
      <c r="H195" s="215">
        <v>8.4202216582177876</v>
      </c>
      <c r="I195" s="1">
        <v>28.92</v>
      </c>
      <c r="J195" s="210">
        <f>VLOOKUP($A195&amp;"_"&amp;$B195,'LE KY GSP'!$O$19:$S$582,4,0)</f>
        <v>146466.86900000001</v>
      </c>
      <c r="K195" s="2">
        <f>VLOOKUP($A195&amp;$B195,'LE Data'!$P$3:$Z$578,MATCH(K$1,'LE Data'!$P$2:$Z$2,0),0)</f>
        <v>0</v>
      </c>
      <c r="L195" s="2">
        <f>VLOOKUP($A195&amp;$B195,'LE Data'!$P$3:$Z$578,MATCH(L$1,'LE Data'!$P$2:$Z$2,0),0)</f>
        <v>885.3</v>
      </c>
      <c r="M195" s="216">
        <v>0</v>
      </c>
      <c r="N195" s="217">
        <v>742</v>
      </c>
    </row>
    <row r="196" spans="1:14" x14ac:dyDescent="0.2">
      <c r="A196" s="1">
        <v>2011</v>
      </c>
      <c r="B196" s="1">
        <v>3</v>
      </c>
      <c r="C196" s="2">
        <f>VLOOKUP($A196&amp;$B196,'LE Data'!$P$3:$Z$530,MATCH(C$1,'LE Data'!$P$2:$Z$2,0),0)</f>
        <v>3222.5564190239356</v>
      </c>
      <c r="D196" s="2">
        <f>VLOOKUP($A196&amp;$B196,'LE Data'!$P$3:$Z$530,MATCH(D$1,'LE Data'!$P$2:$Z$2,0),0)</f>
        <v>2508.3049365046909</v>
      </c>
      <c r="E196" s="2">
        <f t="shared" si="14"/>
        <v>9.1096029008432051</v>
      </c>
      <c r="F196" s="214">
        <f>VLOOKUP($A196,'LE Rates'!$F$5:$L$38,7,0)*100</f>
        <v>9.1096029008432051</v>
      </c>
      <c r="G196" s="215">
        <f>VLOOKUP($A196,'LE Rates'!$F$5:$G$36,2,0)*100</f>
        <v>8.3712850553449361</v>
      </c>
      <c r="H196" s="215">
        <v>8.4202216582177876</v>
      </c>
      <c r="I196" s="1">
        <v>30.09</v>
      </c>
      <c r="J196" s="210">
        <f>VLOOKUP($A196&amp;"_"&amp;$B196,'LE KY GSP'!$O$19:$S$582,4,0)</f>
        <v>146466.86900000001</v>
      </c>
      <c r="K196" s="2">
        <f>VLOOKUP($A196&amp;$B196,'LE Data'!$P$3:$Z$578,MATCH(K$1,'LE Data'!$P$2:$Z$2,0),0)</f>
        <v>2.9</v>
      </c>
      <c r="L196" s="2">
        <f>VLOOKUP($A196&amp;$B196,'LE Data'!$P$3:$Z$578,MATCH(L$1,'LE Data'!$P$2:$Z$2,0),0)</f>
        <v>590.70000000000005</v>
      </c>
      <c r="M196" s="216">
        <v>6</v>
      </c>
      <c r="N196" s="217">
        <v>569</v>
      </c>
    </row>
    <row r="197" spans="1:14" x14ac:dyDescent="0.2">
      <c r="A197" s="1">
        <v>2011</v>
      </c>
      <c r="B197" s="1">
        <v>4</v>
      </c>
      <c r="C197" s="2"/>
      <c r="D197" s="2">
        <f>VLOOKUP($A197&amp;$B197,'LE Data'!$P$3:$Z$530,MATCH(D$1,'LE Data'!$P$2:$Z$2,0),0)</f>
        <v>2405.9296672281148</v>
      </c>
      <c r="E197" s="2">
        <f t="shared" si="14"/>
        <v>9.1096029008432051</v>
      </c>
      <c r="F197" s="214">
        <f>VLOOKUP($A197,'LE Rates'!$F$5:$L$38,7,0)*100</f>
        <v>9.1096029008432051</v>
      </c>
      <c r="G197" s="215">
        <f>VLOOKUP($A197,'LE Rates'!$F$5:$G$36,2,0)*100</f>
        <v>8.3712850553449361</v>
      </c>
      <c r="H197" s="215">
        <v>8.4202216582177876</v>
      </c>
      <c r="I197" s="1">
        <v>30.49</v>
      </c>
      <c r="J197" s="210">
        <f>VLOOKUP($A197&amp;"_"&amp;$B197,'LE KY GSP'!$O$19:$S$582,4,0)</f>
        <v>146958.065</v>
      </c>
      <c r="K197" s="2">
        <f>VLOOKUP($A197&amp;$B197,'LE Data'!$P$3:$Z$578,MATCH(K$1,'LE Data'!$P$2:$Z$2,0),0)</f>
        <v>28.299999999999997</v>
      </c>
      <c r="L197" s="2">
        <f>VLOOKUP($A197&amp;$B197,'LE Data'!$P$3:$Z$578,MATCH(L$1,'LE Data'!$P$2:$Z$2,0),0)</f>
        <v>372.1</v>
      </c>
      <c r="M197" s="216">
        <v>32</v>
      </c>
      <c r="N197" s="212">
        <v>262</v>
      </c>
    </row>
    <row r="198" spans="1:14" x14ac:dyDescent="0.2">
      <c r="A198" s="1">
        <v>2011</v>
      </c>
      <c r="B198" s="1">
        <v>5</v>
      </c>
      <c r="C198" s="2"/>
      <c r="D198" s="2">
        <f>VLOOKUP($A198&amp;$B198,'LE Data'!$P$3:$Z$530,MATCH(D$1,'LE Data'!$P$2:$Z$2,0),0)</f>
        <v>2490.0307451087324</v>
      </c>
      <c r="E198" s="2">
        <f t="shared" si="14"/>
        <v>9.1096029008432051</v>
      </c>
      <c r="F198" s="214">
        <f>VLOOKUP($A198,'LE Rates'!$F$5:$L$38,7,0)*100</f>
        <v>9.1096029008432051</v>
      </c>
      <c r="G198" s="215">
        <f>VLOOKUP($A198,'LE Rates'!$F$5:$G$36,2,0)*100</f>
        <v>8.3712850553449361</v>
      </c>
      <c r="H198" s="215">
        <v>8.4202216582177876</v>
      </c>
      <c r="I198" s="1">
        <v>29.81</v>
      </c>
      <c r="J198" s="210">
        <f>VLOOKUP($A198&amp;"_"&amp;$B198,'LE KY GSP'!$O$19:$S$582,4,0)</f>
        <v>146958.065</v>
      </c>
      <c r="K198" s="2">
        <f>VLOOKUP($A198&amp;$B198,'LE Data'!$P$3:$Z$578,MATCH(K$1,'LE Data'!$P$2:$Z$2,0),0)</f>
        <v>70.349999999999994</v>
      </c>
      <c r="L198" s="2">
        <f>VLOOKUP($A198&amp;$B198,'LE Data'!$P$3:$Z$578,MATCH(L$1,'LE Data'!$P$2:$Z$2,0),0)</f>
        <v>152.6</v>
      </c>
      <c r="M198" s="216">
        <v>106</v>
      </c>
      <c r="N198" s="212">
        <v>80</v>
      </c>
    </row>
    <row r="199" spans="1:14" x14ac:dyDescent="0.2">
      <c r="A199" s="1">
        <v>2011</v>
      </c>
      <c r="B199" s="1">
        <v>6</v>
      </c>
      <c r="C199" s="2"/>
      <c r="D199" s="2">
        <f>VLOOKUP($A199&amp;$B199,'LE Data'!$P$3:$Z$530,MATCH(D$1,'LE Data'!$P$2:$Z$2,0),0)</f>
        <v>3060.8069756330628</v>
      </c>
      <c r="E199" s="2">
        <f t="shared" si="14"/>
        <v>9.1096029008432051</v>
      </c>
      <c r="F199" s="214">
        <f>VLOOKUP($A199,'LE Rates'!$F$5:$L$38,7,0)*100</f>
        <v>9.1096029008432051</v>
      </c>
      <c r="G199" s="215">
        <f>VLOOKUP($A199,'LE Rates'!$F$5:$G$36,2,0)*100</f>
        <v>8.3712850553449361</v>
      </c>
      <c r="H199" s="215">
        <v>8.4202216582177876</v>
      </c>
      <c r="I199" s="1">
        <v>30.68</v>
      </c>
      <c r="J199" s="210">
        <f>VLOOKUP($A199&amp;"_"&amp;$B199,'LE KY GSP'!$O$19:$S$582,4,0)</f>
        <v>146958.065</v>
      </c>
      <c r="K199" s="2">
        <f>VLOOKUP($A199&amp;$B199,'LE Data'!$P$3:$Z$578,MATCH(K$1,'LE Data'!$P$2:$Z$2,0),0)</f>
        <v>292.39999999999998</v>
      </c>
      <c r="L199" s="2">
        <f>VLOOKUP($A199&amp;$B199,'LE Data'!$P$3:$Z$578,MATCH(L$1,'LE Data'!$P$2:$Z$2,0),0)</f>
        <v>42.800000000000004</v>
      </c>
      <c r="M199" s="216">
        <v>289</v>
      </c>
      <c r="N199" s="212">
        <v>8</v>
      </c>
    </row>
    <row r="200" spans="1:14" x14ac:dyDescent="0.2">
      <c r="A200" s="1">
        <v>2011</v>
      </c>
      <c r="B200" s="1">
        <v>7</v>
      </c>
      <c r="C200" s="2"/>
      <c r="D200" s="2">
        <f>VLOOKUP($A200&amp;$B200,'LE Data'!$P$3:$Z$530,MATCH(D$1,'LE Data'!$P$2:$Z$2,0),0)</f>
        <v>3335.2714048307421</v>
      </c>
      <c r="E200" s="2">
        <f t="shared" si="14"/>
        <v>9.1096029008432051</v>
      </c>
      <c r="F200" s="214">
        <f>VLOOKUP($A200,'LE Rates'!$F$5:$L$38,7,0)*100</f>
        <v>9.1096029008432051</v>
      </c>
      <c r="G200" s="215">
        <f>VLOOKUP($A200,'LE Rates'!$F$5:$G$36,2,0)*100</f>
        <v>8.3712850553449361</v>
      </c>
      <c r="H200" s="215">
        <v>8.4202216582177876</v>
      </c>
      <c r="I200" s="1">
        <v>30.66</v>
      </c>
      <c r="J200" s="210">
        <f>VLOOKUP($A200&amp;"_"&amp;$B200,'LE KY GSP'!$O$19:$S$582,4,0)</f>
        <v>147217.79699999999</v>
      </c>
      <c r="K200" s="2">
        <f>VLOOKUP($A200&amp;$B200,'LE Data'!$P$3:$Z$578,MATCH(K$1,'LE Data'!$P$2:$Z$2,0),0)</f>
        <v>407</v>
      </c>
      <c r="L200" s="2">
        <f>VLOOKUP($A200&amp;$B200,'LE Data'!$P$3:$Z$578,MATCH(L$1,'LE Data'!$P$2:$Z$2,0),0)</f>
        <v>0</v>
      </c>
      <c r="M200" s="216">
        <v>402</v>
      </c>
      <c r="N200" s="212">
        <v>0</v>
      </c>
    </row>
    <row r="201" spans="1:14" x14ac:dyDescent="0.2">
      <c r="A201" s="1">
        <v>2011</v>
      </c>
      <c r="B201" s="1">
        <v>8</v>
      </c>
      <c r="C201" s="2"/>
      <c r="D201" s="2">
        <f>VLOOKUP($A201&amp;$B201,'LE Data'!$P$3:$Z$530,MATCH(D$1,'LE Data'!$P$2:$Z$2,0),0)</f>
        <v>3646.8684018929744</v>
      </c>
      <c r="E201" s="2">
        <f t="shared" si="14"/>
        <v>9.1096029008432051</v>
      </c>
      <c r="F201" s="214">
        <f>VLOOKUP($A201,'LE Rates'!$F$5:$L$38,7,0)*100</f>
        <v>9.1096029008432051</v>
      </c>
      <c r="G201" s="215">
        <f>VLOOKUP($A201,'LE Rates'!$F$5:$G$36,2,0)*100</f>
        <v>8.3712850553449361</v>
      </c>
      <c r="H201" s="215">
        <v>8.4202216582177876</v>
      </c>
      <c r="I201" s="1">
        <v>30.07</v>
      </c>
      <c r="J201" s="210">
        <f>VLOOKUP($A201&amp;"_"&amp;$B201,'LE KY GSP'!$O$19:$S$582,4,0)</f>
        <v>147217.79699999999</v>
      </c>
      <c r="K201" s="2">
        <f>VLOOKUP($A201&amp;$B201,'LE Data'!$P$3:$Z$578,MATCH(K$1,'LE Data'!$P$2:$Z$2,0),0)</f>
        <v>534.79999999999995</v>
      </c>
      <c r="L201" s="2">
        <f>VLOOKUP($A201&amp;$B201,'LE Data'!$P$3:$Z$578,MATCH(L$1,'LE Data'!$P$2:$Z$2,0),0)</f>
        <v>0</v>
      </c>
      <c r="M201" s="216">
        <v>383</v>
      </c>
      <c r="N201" s="212">
        <v>3</v>
      </c>
    </row>
    <row r="202" spans="1:14" x14ac:dyDescent="0.2">
      <c r="A202" s="1">
        <v>2011</v>
      </c>
      <c r="B202" s="1">
        <v>9</v>
      </c>
      <c r="C202" s="2"/>
      <c r="D202" s="2">
        <f>VLOOKUP($A202&amp;$B202,'LE Data'!$P$3:$Z$530,MATCH(D$1,'LE Data'!$P$2:$Z$2,0),0)</f>
        <v>3239.4094692318185</v>
      </c>
      <c r="E202" s="2">
        <f t="shared" si="14"/>
        <v>9.1096029008432051</v>
      </c>
      <c r="F202" s="214">
        <f>VLOOKUP($A202,'LE Rates'!$F$5:$L$38,7,0)*100</f>
        <v>9.1096029008432051</v>
      </c>
      <c r="G202" s="215">
        <f>VLOOKUP($A202,'LE Rates'!$F$5:$G$36,2,0)*100</f>
        <v>8.3712850553449361</v>
      </c>
      <c r="H202" s="215">
        <v>8.4202216582177876</v>
      </c>
      <c r="I202" s="1">
        <v>30.72</v>
      </c>
      <c r="J202" s="210">
        <f>VLOOKUP($A202&amp;"_"&amp;$B202,'LE KY GSP'!$O$19:$S$582,4,0)</f>
        <v>147217.79699999999</v>
      </c>
      <c r="K202" s="2">
        <f>VLOOKUP($A202&amp;$B202,'LE Data'!$P$3:$Z$578,MATCH(K$1,'LE Data'!$P$2:$Z$2,0),0)</f>
        <v>330.6</v>
      </c>
      <c r="L202" s="2">
        <f>VLOOKUP($A202&amp;$B202,'LE Data'!$P$3:$Z$578,MATCH(L$1,'LE Data'!$P$2:$Z$2,0),0)</f>
        <v>13.8</v>
      </c>
      <c r="M202" s="216">
        <v>182</v>
      </c>
      <c r="N202" s="212">
        <v>33</v>
      </c>
    </row>
    <row r="203" spans="1:14" x14ac:dyDescent="0.2">
      <c r="A203" s="1">
        <v>2011</v>
      </c>
      <c r="B203" s="1">
        <v>10</v>
      </c>
      <c r="C203" s="2"/>
      <c r="D203" s="2">
        <f>VLOOKUP($A203&amp;$B203,'LE Data'!$P$3:$Z$530,MATCH(D$1,'LE Data'!$P$2:$Z$2,0),0)</f>
        <v>2459.0084238326162</v>
      </c>
      <c r="E203" s="2">
        <f t="shared" si="14"/>
        <v>9.1096029008432051</v>
      </c>
      <c r="F203" s="214">
        <f>VLOOKUP($A203,'LE Rates'!$F$5:$L$38,7,0)*100</f>
        <v>9.1096029008432051</v>
      </c>
      <c r="G203" s="215">
        <f>VLOOKUP($A203,'LE Rates'!$F$5:$G$36,2,0)*100</f>
        <v>8.3712850553449361</v>
      </c>
      <c r="H203" s="215">
        <v>8.4202216582177876</v>
      </c>
      <c r="I203" s="1">
        <v>30.56</v>
      </c>
      <c r="J203" s="210">
        <f>VLOOKUP($A203&amp;"_"&amp;$B203,'LE KY GSP'!$O$19:$S$582,4,0)</f>
        <v>148312.38500000001</v>
      </c>
      <c r="K203" s="2">
        <f>VLOOKUP($A203&amp;$B203,'LE Data'!$P$3:$Z$578,MATCH(K$1,'LE Data'!$P$2:$Z$2,0),0)</f>
        <v>55.85</v>
      </c>
      <c r="L203" s="2">
        <f>VLOOKUP($A203&amp;$B203,'LE Data'!$P$3:$Z$578,MATCH(L$1,'LE Data'!$P$2:$Z$2,0),0)</f>
        <v>101.8</v>
      </c>
      <c r="M203" s="216">
        <v>33</v>
      </c>
      <c r="N203" s="212">
        <v>238</v>
      </c>
    </row>
    <row r="204" spans="1:14" x14ac:dyDescent="0.2">
      <c r="A204" s="1">
        <v>2011</v>
      </c>
      <c r="B204" s="1">
        <v>11</v>
      </c>
      <c r="C204" s="2"/>
      <c r="D204" s="2">
        <f>VLOOKUP($A204&amp;$B204,'LE Data'!$P$3:$Z$530,MATCH(D$1,'LE Data'!$P$2:$Z$2,0),0)</f>
        <v>2227.1010969463387</v>
      </c>
      <c r="E204" s="2">
        <f t="shared" si="14"/>
        <v>9.1096029008432051</v>
      </c>
      <c r="F204" s="214">
        <f>VLOOKUP($A204,'LE Rates'!$F$5:$L$38,7,0)*100</f>
        <v>9.1096029008432051</v>
      </c>
      <c r="G204" s="215">
        <f>VLOOKUP($A204,'LE Rates'!$F$5:$G$36,2,0)*100</f>
        <v>8.3712850553449361</v>
      </c>
      <c r="H204" s="215">
        <v>8.4202216582177876</v>
      </c>
      <c r="I204" s="1">
        <v>30.35</v>
      </c>
      <c r="J204" s="210">
        <f>VLOOKUP($A204&amp;"_"&amp;$B204,'LE KY GSP'!$O$19:$S$582,4,0)</f>
        <v>148312.38500000001</v>
      </c>
      <c r="K204" s="2">
        <f>VLOOKUP($A204&amp;$B204,'LE Data'!$P$3:$Z$578,MATCH(K$1,'LE Data'!$P$2:$Z$2,0),0)</f>
        <v>6.4499999999999993</v>
      </c>
      <c r="L204" s="2">
        <f>VLOOKUP($A204&amp;$B204,'LE Data'!$P$3:$Z$578,MATCH(L$1,'LE Data'!$P$2:$Z$2,0),0)</f>
        <v>316.10000000000002</v>
      </c>
      <c r="M204" s="216">
        <v>2</v>
      </c>
      <c r="N204" s="212">
        <v>509</v>
      </c>
    </row>
    <row r="205" spans="1:14" ht="13.5" thickBot="1" x14ac:dyDescent="0.25">
      <c r="A205" s="1">
        <v>2011</v>
      </c>
      <c r="B205" s="1">
        <v>12</v>
      </c>
      <c r="C205" s="2"/>
      <c r="D205" s="2">
        <f>VLOOKUP($A205&amp;$B205,'LE Data'!$P$3:$Z$530,MATCH(D$1,'LE Data'!$P$2:$Z$2,0),0)</f>
        <v>2381.1303368229405</v>
      </c>
      <c r="E205" s="2">
        <f t="shared" si="14"/>
        <v>9.1096029008432051</v>
      </c>
      <c r="F205" s="214">
        <f>VLOOKUP($A205,'LE Rates'!$F$5:$L$38,7,0)*100</f>
        <v>9.1096029008432051</v>
      </c>
      <c r="G205" s="215">
        <f>VLOOKUP($A205,'LE Rates'!$F$5:$G$36,2,0)*100</f>
        <v>8.3712850553449361</v>
      </c>
      <c r="H205" s="215">
        <v>8.4202216582177876</v>
      </c>
      <c r="I205" s="1">
        <v>31</v>
      </c>
      <c r="J205" s="210">
        <f>VLOOKUP($A205&amp;"_"&amp;$B205,'LE KY GSP'!$O$19:$S$582,4,0)</f>
        <v>148312.38500000001</v>
      </c>
      <c r="K205" s="2">
        <f>VLOOKUP($A205&amp;$B205,'LE Data'!$P$3:$Z$578,MATCH(K$1,'LE Data'!$P$2:$Z$2,0),0)</f>
        <v>1.65</v>
      </c>
      <c r="L205" s="2">
        <f>VLOOKUP($A205&amp;$B205,'LE Data'!$P$3:$Z$578,MATCH(L$1,'LE Data'!$P$2:$Z$2,0),0)</f>
        <v>543.54999999999995</v>
      </c>
      <c r="M205" s="218">
        <v>1</v>
      </c>
      <c r="N205" s="213">
        <v>811</v>
      </c>
    </row>
    <row r="206" spans="1:14" x14ac:dyDescent="0.2">
      <c r="A206" s="1">
        <v>2012</v>
      </c>
      <c r="B206" s="1">
        <v>1</v>
      </c>
      <c r="C206" s="2"/>
      <c r="D206" s="2">
        <f>VLOOKUP($A206&amp;$B206,'LE Data'!$P$3:$Z$530,MATCH(D$1,'LE Data'!$P$2:$Z$2,0),0)</f>
        <v>2662.4832435871222</v>
      </c>
      <c r="E206" s="214">
        <f>HLOOKUP($A206,'LE Rates'!$B$40:$K$50,11,0)*100</f>
        <v>9.5034467028803995</v>
      </c>
      <c r="F206" s="214">
        <f>VLOOKUP($A206,'LE Rates'!$F$5:$L$38,7,0)*100</f>
        <v>9.7183211931010458</v>
      </c>
      <c r="G206" s="215">
        <f>VLOOKUP($A206,'LE Rates'!$F$5:$G$36,2,0)*100</f>
        <v>8.9251648866912898</v>
      </c>
      <c r="H206" s="215">
        <v>8.6970431949946025</v>
      </c>
      <c r="I206" s="1">
        <v>31.65</v>
      </c>
      <c r="J206" s="210">
        <f>VLOOKUP($A206&amp;"_"&amp;$B206,'LE KY GSP'!$O$19:$S$582,4,0)</f>
        <v>149249.728</v>
      </c>
      <c r="K206" s="2">
        <f>VLOOKUP($A206&amp;$B206,'LE Data'!$P$3:$Z$578,MATCH(K$1,'LE Data'!$P$2:$Z$2,0),0)</f>
        <v>0</v>
      </c>
      <c r="L206" s="2">
        <f>VLOOKUP($A206&amp;$B206,'LE Data'!$P$3:$Z$578,MATCH(L$1,'LE Data'!$P$2:$Z$2,0),0)</f>
        <v>786.45</v>
      </c>
      <c r="M206" s="219">
        <f t="shared" ref="M206:N221" si="15">M194</f>
        <v>0</v>
      </c>
      <c r="N206" s="219">
        <f t="shared" si="15"/>
        <v>912</v>
      </c>
    </row>
    <row r="207" spans="1:14" x14ac:dyDescent="0.2">
      <c r="A207" s="1">
        <v>2012</v>
      </c>
      <c r="B207" s="1">
        <v>2</v>
      </c>
      <c r="C207" s="2"/>
      <c r="D207" s="2">
        <f>VLOOKUP($A207&amp;$B207,'LE Data'!$P$3:$Z$530,MATCH(D$1,'LE Data'!$P$2:$Z$2,0),0)</f>
        <v>2533.8714493478165</v>
      </c>
      <c r="E207" s="214">
        <f>HLOOKUP($A207,'LE Rates'!$B$40:$K$50,11,0)*100</f>
        <v>9.5034467028803995</v>
      </c>
      <c r="F207" s="214">
        <f>VLOOKUP($A207,'LE Rates'!$F$5:$L$38,7,0)*100</f>
        <v>9.7183211931010458</v>
      </c>
      <c r="G207" s="215">
        <f>VLOOKUP($A207,'LE Rates'!$F$5:$G$36,2,0)*100</f>
        <v>8.9251648866912898</v>
      </c>
      <c r="H207" s="215">
        <v>8.6970431949946025</v>
      </c>
      <c r="I207" s="1">
        <v>29.92</v>
      </c>
      <c r="J207" s="210">
        <f>VLOOKUP($A207&amp;"_"&amp;$B207,'LE KY GSP'!$O$19:$S$582,4,0)</f>
        <v>149249.728</v>
      </c>
      <c r="K207" s="2">
        <f>VLOOKUP($A207&amp;$B207,'LE Data'!$P$3:$Z$578,MATCH(K$1,'LE Data'!$P$2:$Z$2,0),0)</f>
        <v>0</v>
      </c>
      <c r="L207" s="2">
        <f>VLOOKUP($A207&amp;$B207,'LE Data'!$P$3:$Z$578,MATCH(L$1,'LE Data'!$P$2:$Z$2,0),0)</f>
        <v>700.15</v>
      </c>
      <c r="M207" s="219">
        <f t="shared" si="15"/>
        <v>0</v>
      </c>
      <c r="N207" s="219">
        <f t="shared" si="15"/>
        <v>742</v>
      </c>
    </row>
    <row r="208" spans="1:14" x14ac:dyDescent="0.2">
      <c r="A208" s="1">
        <v>2012</v>
      </c>
      <c r="B208" s="1">
        <v>3</v>
      </c>
      <c r="C208" s="2"/>
      <c r="D208" s="2">
        <f>VLOOKUP($A208&amp;$B208,'LE Data'!$P$3:$Z$530,MATCH(D$1,'LE Data'!$P$2:$Z$2,0),0)</f>
        <v>2360.0412297971707</v>
      </c>
      <c r="E208" s="214">
        <f>HLOOKUP($A208,'LE Rates'!$B$40:$K$50,11,0)*100</f>
        <v>9.5034467028803995</v>
      </c>
      <c r="F208" s="214">
        <f>VLOOKUP($A208,'LE Rates'!$F$5:$L$38,7,0)*100</f>
        <v>9.7183211931010458</v>
      </c>
      <c r="G208" s="215">
        <f>VLOOKUP($A208,'LE Rates'!$F$5:$G$36,2,0)*100</f>
        <v>8.9251648866912898</v>
      </c>
      <c r="H208" s="215">
        <v>8.6970431949946025</v>
      </c>
      <c r="I208" s="1">
        <v>30.09</v>
      </c>
      <c r="J208" s="210">
        <f>VLOOKUP($A208&amp;"_"&amp;$B208,'LE KY GSP'!$O$19:$S$582,4,0)</f>
        <v>149249.728</v>
      </c>
      <c r="K208" s="2">
        <f>VLOOKUP($A208&amp;$B208,'LE Data'!$P$3:$Z$578,MATCH(K$1,'LE Data'!$P$2:$Z$2,0),0)</f>
        <v>19.45</v>
      </c>
      <c r="L208" s="2">
        <f>VLOOKUP($A208&amp;$B208,'LE Data'!$P$3:$Z$578,MATCH(L$1,'LE Data'!$P$2:$Z$2,0),0)</f>
        <v>473.54999999999995</v>
      </c>
      <c r="M208" s="219">
        <f t="shared" si="15"/>
        <v>6</v>
      </c>
      <c r="N208" s="219">
        <f t="shared" si="15"/>
        <v>569</v>
      </c>
    </row>
    <row r="209" spans="1:14" x14ac:dyDescent="0.2">
      <c r="A209" s="1">
        <v>2012</v>
      </c>
      <c r="B209" s="1">
        <v>4</v>
      </c>
      <c r="C209" s="2"/>
      <c r="D209" s="2">
        <f>VLOOKUP($A209&amp;$B209,'LE Data'!$P$3:$Z$530,MATCH(D$1,'LE Data'!$P$2:$Z$2,0),0)</f>
        <v>2405</v>
      </c>
      <c r="E209" s="214">
        <f>HLOOKUP($A209,'LE Rates'!$B$40:$K$50,11,0)*100</f>
        <v>9.5034467028803995</v>
      </c>
      <c r="F209" s="214">
        <f>VLOOKUP($A209,'LE Rates'!$F$5:$L$38,7,0)*100</f>
        <v>9.7183211931010458</v>
      </c>
      <c r="G209" s="215">
        <f>VLOOKUP($A209,'LE Rates'!$F$5:$G$36,2,0)*100</f>
        <v>8.9251648866912898</v>
      </c>
      <c r="H209" s="215">
        <v>8.6970431949946025</v>
      </c>
      <c r="I209" s="1">
        <v>30.49</v>
      </c>
      <c r="J209" s="210">
        <f>VLOOKUP($A209&amp;"_"&amp;$B209,'LE KY GSP'!$O$19:$S$582,4,0)</f>
        <v>150071.78599999999</v>
      </c>
      <c r="K209" s="2">
        <f>VLOOKUP($A209&amp;$B209,'LE Data'!$P$3:$Z$578,MATCH(K$1,'LE Data'!$P$2:$Z$2,0),0)</f>
        <v>66</v>
      </c>
      <c r="L209" s="2">
        <f>VLOOKUP($A209&amp;$B209,'LE Data'!$P$3:$Z$578,MATCH(L$1,'LE Data'!$P$2:$Z$2,0),0)</f>
        <v>154</v>
      </c>
      <c r="M209" s="219">
        <f t="shared" si="15"/>
        <v>32</v>
      </c>
      <c r="N209" s="219">
        <f t="shared" si="15"/>
        <v>262</v>
      </c>
    </row>
    <row r="210" spans="1:14" x14ac:dyDescent="0.2">
      <c r="A210" s="1">
        <v>2012</v>
      </c>
      <c r="B210" s="1">
        <v>5</v>
      </c>
      <c r="C210" s="2"/>
      <c r="D210" s="2"/>
      <c r="E210" s="214">
        <f>HLOOKUP($A210,'LE Rates'!$B$40:$K$50,11,0)*100</f>
        <v>9.5034467028803995</v>
      </c>
      <c r="F210" s="214">
        <f>VLOOKUP($A210,'LE Rates'!$F$5:$L$38,7,0)*100</f>
        <v>9.7183211931010458</v>
      </c>
      <c r="G210" s="215">
        <f>VLOOKUP($A210,'LE Rates'!$F$5:$G$36,2,0)*100</f>
        <v>8.9251648866912898</v>
      </c>
      <c r="H210" s="215">
        <v>8.6970431949946025</v>
      </c>
      <c r="I210" s="1">
        <v>29.81</v>
      </c>
      <c r="J210" s="210">
        <f>VLOOKUP($A210&amp;"_"&amp;$B210,'LE KY GSP'!$O$19:$S$582,4,0)</f>
        <v>150071.78599999999</v>
      </c>
      <c r="K210" s="2">
        <f>VLOOKUP($A210&amp;$B210,'LE Data'!$P$3:$Z$578,MATCH(K$1,'LE Data'!$P$2:$Z$2,0),0)</f>
        <v>69.349999999999994</v>
      </c>
      <c r="L210" s="2">
        <f>VLOOKUP($A210&amp;$B210,'LE Data'!$P$3:$Z$578,MATCH(L$1,'LE Data'!$P$2:$Z$2,0),0)</f>
        <v>141</v>
      </c>
      <c r="M210" s="219">
        <f t="shared" si="15"/>
        <v>106</v>
      </c>
      <c r="N210" s="219">
        <f t="shared" si="15"/>
        <v>80</v>
      </c>
    </row>
    <row r="211" spans="1:14" x14ac:dyDescent="0.2">
      <c r="A211" s="1">
        <v>2012</v>
      </c>
      <c r="B211" s="1">
        <v>6</v>
      </c>
      <c r="C211" s="2"/>
      <c r="D211" s="2"/>
      <c r="E211" s="214">
        <f>HLOOKUP($A211,'LE Rates'!$B$40:$K$50,11,0)*100</f>
        <v>9.5034467028803995</v>
      </c>
      <c r="F211" s="214">
        <f>VLOOKUP($A211,'LE Rates'!$F$5:$L$38,7,0)*100</f>
        <v>9.7183211931010458</v>
      </c>
      <c r="G211" s="215">
        <f>VLOOKUP($A211,'LE Rates'!$F$5:$G$36,2,0)*100</f>
        <v>8.9251648866912898</v>
      </c>
      <c r="H211" s="215">
        <v>8.6970431949946025</v>
      </c>
      <c r="I211" s="1">
        <v>30.68</v>
      </c>
      <c r="J211" s="210">
        <f>VLOOKUP($A211&amp;"_"&amp;$B211,'LE KY GSP'!$O$19:$S$582,4,0)</f>
        <v>150071.78599999999</v>
      </c>
      <c r="K211" s="2">
        <f>VLOOKUP($A211&amp;$B211,'LE Data'!$P$3:$Z$578,MATCH(K$1,'LE Data'!$P$2:$Z$2,0),0)</f>
        <v>224.8</v>
      </c>
      <c r="L211" s="2">
        <f>VLOOKUP($A211&amp;$B211,'LE Data'!$P$3:$Z$578,MATCH(L$1,'LE Data'!$P$2:$Z$2,0),0)</f>
        <v>29.5</v>
      </c>
      <c r="M211" s="219">
        <f t="shared" si="15"/>
        <v>289</v>
      </c>
      <c r="N211" s="219">
        <f t="shared" si="15"/>
        <v>8</v>
      </c>
    </row>
    <row r="212" spans="1:14" x14ac:dyDescent="0.2">
      <c r="A212" s="1">
        <v>2012</v>
      </c>
      <c r="B212" s="1">
        <v>7</v>
      </c>
      <c r="C212" s="2"/>
      <c r="D212" s="2"/>
      <c r="E212" s="214">
        <f>HLOOKUP($A212,'LE Rates'!$B$40:$K$50,11,0)*100</f>
        <v>9.5034467028803995</v>
      </c>
      <c r="F212" s="214">
        <f>VLOOKUP($A212,'LE Rates'!$F$5:$L$38,7,0)*100</f>
        <v>9.7183211931010458</v>
      </c>
      <c r="G212" s="215">
        <f>VLOOKUP($A212,'LE Rates'!$F$5:$G$36,2,0)*100</f>
        <v>8.9251648866912898</v>
      </c>
      <c r="H212" s="215">
        <v>8.6970431949946025</v>
      </c>
      <c r="I212" s="1">
        <v>30.66</v>
      </c>
      <c r="J212" s="210">
        <f>VLOOKUP($A212&amp;"_"&amp;$B212,'LE KY GSP'!$O$19:$S$582,4,0)</f>
        <v>150659.77799999999</v>
      </c>
      <c r="K212" s="2">
        <f>VLOOKUP($A212&amp;$B212,'LE Data'!$P$3:$Z$578,MATCH(K$1,'LE Data'!$P$2:$Z$2,0),0)</f>
        <v>396.4</v>
      </c>
      <c r="L212" s="2">
        <f>VLOOKUP($A212&amp;$B212,'LE Data'!$P$3:$Z$578,MATCH(L$1,'LE Data'!$P$2:$Z$2,0),0)</f>
        <v>0.55000000000000004</v>
      </c>
      <c r="M212" s="219">
        <f t="shared" si="15"/>
        <v>402</v>
      </c>
      <c r="N212" s="219">
        <f t="shared" si="15"/>
        <v>0</v>
      </c>
    </row>
    <row r="213" spans="1:14" x14ac:dyDescent="0.2">
      <c r="A213" s="1">
        <v>2012</v>
      </c>
      <c r="B213" s="1">
        <v>8</v>
      </c>
      <c r="C213" s="2"/>
      <c r="D213" s="2"/>
      <c r="E213" s="214">
        <f>HLOOKUP($A213,'LE Rates'!$B$40:$K$50,11,0)*100</f>
        <v>9.5034467028803995</v>
      </c>
      <c r="F213" s="214">
        <f>VLOOKUP($A213,'LE Rates'!$F$5:$L$38,7,0)*100</f>
        <v>9.7183211931010458</v>
      </c>
      <c r="G213" s="215">
        <f>VLOOKUP($A213,'LE Rates'!$F$5:$G$36,2,0)*100</f>
        <v>8.9251648866912898</v>
      </c>
      <c r="H213" s="215">
        <v>8.6970431949946025</v>
      </c>
      <c r="I213" s="1">
        <v>30.07</v>
      </c>
      <c r="J213" s="210">
        <f>VLOOKUP($A213&amp;"_"&amp;$B213,'LE KY GSP'!$O$19:$S$582,4,0)</f>
        <v>150659.77799999999</v>
      </c>
      <c r="K213" s="2">
        <f>VLOOKUP($A213&amp;$B213,'LE Data'!$P$3:$Z$578,MATCH(K$1,'LE Data'!$P$2:$Z$2,0),0)</f>
        <v>417.05</v>
      </c>
      <c r="L213" s="2">
        <f>VLOOKUP($A213&amp;$B213,'LE Data'!$P$3:$Z$578,MATCH(L$1,'LE Data'!$P$2:$Z$2,0),0)</f>
        <v>0.1</v>
      </c>
      <c r="M213" s="219">
        <f t="shared" si="15"/>
        <v>383</v>
      </c>
      <c r="N213" s="219">
        <f t="shared" si="15"/>
        <v>3</v>
      </c>
    </row>
    <row r="214" spans="1:14" x14ac:dyDescent="0.2">
      <c r="A214" s="1">
        <v>2012</v>
      </c>
      <c r="B214" s="1">
        <v>9</v>
      </c>
      <c r="C214" s="2"/>
      <c r="D214" s="2"/>
      <c r="E214" s="214">
        <f>HLOOKUP($A214,'LE Rates'!$B$40:$K$50,11,0)*100</f>
        <v>9.5034467028803995</v>
      </c>
      <c r="F214" s="214">
        <f>VLOOKUP($A214,'LE Rates'!$F$5:$L$38,7,0)*100</f>
        <v>9.7183211931010458</v>
      </c>
      <c r="G214" s="215">
        <f>VLOOKUP($A214,'LE Rates'!$F$5:$G$36,2,0)*100</f>
        <v>8.9251648866912898</v>
      </c>
      <c r="H214" s="215">
        <v>8.6970431949946025</v>
      </c>
      <c r="I214" s="1">
        <v>30.72</v>
      </c>
      <c r="J214" s="210">
        <f>VLOOKUP($A214&amp;"_"&amp;$B214,'LE KY GSP'!$O$19:$S$582,4,0)</f>
        <v>150659.77799999999</v>
      </c>
      <c r="K214" s="2">
        <f>VLOOKUP($A214&amp;$B214,'LE Data'!$P$3:$Z$578,MATCH(K$1,'LE Data'!$P$2:$Z$2,0),0)</f>
        <v>330.2</v>
      </c>
      <c r="L214" s="2">
        <f>VLOOKUP($A214&amp;$B214,'LE Data'!$P$3:$Z$578,MATCH(L$1,'LE Data'!$P$2:$Z$2,0),0)</f>
        <v>5.35</v>
      </c>
      <c r="M214" s="219">
        <f t="shared" si="15"/>
        <v>182</v>
      </c>
      <c r="N214" s="219">
        <f t="shared" si="15"/>
        <v>33</v>
      </c>
    </row>
    <row r="215" spans="1:14" x14ac:dyDescent="0.2">
      <c r="A215" s="1">
        <v>2012</v>
      </c>
      <c r="B215" s="1">
        <v>10</v>
      </c>
      <c r="C215" s="2"/>
      <c r="D215" s="2"/>
      <c r="E215" s="214">
        <f>HLOOKUP($A215,'LE Rates'!$B$40:$K$50,11,0)*100</f>
        <v>9.5034467028803995</v>
      </c>
      <c r="F215" s="214">
        <f>VLOOKUP($A215,'LE Rates'!$F$5:$L$38,7,0)*100</f>
        <v>9.7183211931010458</v>
      </c>
      <c r="G215" s="215">
        <f>VLOOKUP($A215,'LE Rates'!$F$5:$G$36,2,0)*100</f>
        <v>8.9251648866912898</v>
      </c>
      <c r="H215" s="215">
        <v>8.6970431949946025</v>
      </c>
      <c r="I215" s="1">
        <v>30.56</v>
      </c>
      <c r="J215" s="210">
        <f>VLOOKUP($A215&amp;"_"&amp;$B215,'LE KY GSP'!$O$19:$S$582,4,0)</f>
        <v>151578.016</v>
      </c>
      <c r="K215" s="2">
        <f>VLOOKUP($A215&amp;$B215,'LE Data'!$P$3:$Z$578,MATCH(K$1,'LE Data'!$P$2:$Z$2,0),0)</f>
        <v>100.05</v>
      </c>
      <c r="L215" s="2">
        <f>VLOOKUP($A215&amp;$B215,'LE Data'!$P$3:$Z$578,MATCH(L$1,'LE Data'!$P$2:$Z$2,0),0)</f>
        <v>99.3</v>
      </c>
      <c r="M215" s="219">
        <f t="shared" si="15"/>
        <v>33</v>
      </c>
      <c r="N215" s="219">
        <f t="shared" si="15"/>
        <v>238</v>
      </c>
    </row>
    <row r="216" spans="1:14" x14ac:dyDescent="0.2">
      <c r="A216" s="1">
        <v>2012</v>
      </c>
      <c r="B216" s="1">
        <v>11</v>
      </c>
      <c r="C216" s="2"/>
      <c r="D216" s="2"/>
      <c r="E216" s="214">
        <f>HLOOKUP($A216,'LE Rates'!$B$40:$K$50,11,0)*100</f>
        <v>9.5034467028803995</v>
      </c>
      <c r="F216" s="214">
        <f>VLOOKUP($A216,'LE Rates'!$F$5:$L$38,7,0)*100</f>
        <v>9.7183211931010458</v>
      </c>
      <c r="G216" s="215">
        <f>VLOOKUP($A216,'LE Rates'!$F$5:$G$36,2,0)*100</f>
        <v>8.9251648866912898</v>
      </c>
      <c r="H216" s="215">
        <v>8.6970431949946025</v>
      </c>
      <c r="I216" s="1">
        <v>30.35</v>
      </c>
      <c r="J216" s="210">
        <f>VLOOKUP($A216&amp;"_"&amp;$B216,'LE KY GSP'!$O$19:$S$582,4,0)</f>
        <v>151578.016</v>
      </c>
      <c r="K216" s="2">
        <f>VLOOKUP($A216&amp;$B216,'LE Data'!$P$3:$Z$578,MATCH(K$1,'LE Data'!$P$2:$Z$2,0),0)</f>
        <v>12.75</v>
      </c>
      <c r="L216" s="2">
        <f>VLOOKUP($A216&amp;$B216,'LE Data'!$P$3:$Z$578,MATCH(L$1,'LE Data'!$P$2:$Z$2,0),0)</f>
        <v>352.6</v>
      </c>
      <c r="M216" s="219">
        <f t="shared" si="15"/>
        <v>2</v>
      </c>
      <c r="N216" s="219">
        <f t="shared" si="15"/>
        <v>509</v>
      </c>
    </row>
    <row r="217" spans="1:14" x14ac:dyDescent="0.2">
      <c r="A217" s="1">
        <v>2012</v>
      </c>
      <c r="B217" s="1">
        <v>12</v>
      </c>
      <c r="C217" s="2"/>
      <c r="D217" s="2"/>
      <c r="E217" s="214">
        <f>HLOOKUP($A217,'LE Rates'!$B$40:$K$50,11,0)*100</f>
        <v>9.5034467028803995</v>
      </c>
      <c r="F217" s="214">
        <f>VLOOKUP($A217,'LE Rates'!$F$5:$L$38,7,0)*100</f>
        <v>9.7183211931010458</v>
      </c>
      <c r="G217" s="215">
        <f>VLOOKUP($A217,'LE Rates'!$F$5:$G$36,2,0)*100</f>
        <v>8.9251648866912898</v>
      </c>
      <c r="H217" s="215">
        <v>8.6970431949946025</v>
      </c>
      <c r="I217" s="1">
        <v>31</v>
      </c>
      <c r="J217" s="210">
        <f>VLOOKUP($A217&amp;"_"&amp;$B217,'LE KY GSP'!$O$19:$S$582,4,0)</f>
        <v>151578.016</v>
      </c>
      <c r="K217" s="2">
        <f>VLOOKUP($A217&amp;$B217,'LE Data'!$P$3:$Z$578,MATCH(K$1,'LE Data'!$P$2:$Z$2,0),0)</f>
        <v>1.05</v>
      </c>
      <c r="L217" s="2">
        <f>VLOOKUP($A217&amp;$B217,'LE Data'!$P$3:$Z$578,MATCH(L$1,'LE Data'!$P$2:$Z$2,0),0)</f>
        <v>669.9</v>
      </c>
      <c r="M217" s="219">
        <f t="shared" si="15"/>
        <v>1</v>
      </c>
      <c r="N217" s="219">
        <f t="shared" si="15"/>
        <v>811</v>
      </c>
    </row>
    <row r="218" spans="1:14" x14ac:dyDescent="0.2">
      <c r="A218" s="1">
        <v>2013</v>
      </c>
      <c r="B218" s="1">
        <v>1</v>
      </c>
      <c r="C218" s="2"/>
      <c r="D218" s="2"/>
      <c r="E218" s="214">
        <f>HLOOKUP($A218,'LE Rates'!$B$40:$K$50,11,0)*100</f>
        <v>10.501785040864</v>
      </c>
      <c r="F218" s="214">
        <f>VLOOKUP($A218,'LE Rates'!$F$5:$L$38,7,0)*100</f>
        <v>10.585521346711193</v>
      </c>
      <c r="G218" s="215">
        <f>VLOOKUP($A218,'LE Rates'!$F$5:$G$36,2,0)*100</f>
        <v>9.6802542288207789</v>
      </c>
      <c r="H218" s="215">
        <v>8.9349260155466297</v>
      </c>
      <c r="I218" s="1">
        <v>31.65</v>
      </c>
      <c r="J218" s="210">
        <f>VLOOKUP($A218&amp;"_"&amp;$B218,'LE KY GSP'!$O$19:$S$582,4,0)</f>
        <v>152552.81200000001</v>
      </c>
      <c r="K218" s="2">
        <f>VLOOKUP($A218&amp;$B218,'LE Data'!$P$3:$Z$578,MATCH(K$1,'LE Data'!$P$2:$Z$2,0),0)</f>
        <v>0.35</v>
      </c>
      <c r="L218" s="2">
        <f>VLOOKUP($A218&amp;$B218,'LE Data'!$P$3:$Z$578,MATCH(L$1,'LE Data'!$P$2:$Z$2,0),0)</f>
        <v>932.4</v>
      </c>
      <c r="M218" s="219">
        <f t="shared" si="15"/>
        <v>0</v>
      </c>
      <c r="N218" s="219">
        <f t="shared" si="15"/>
        <v>912</v>
      </c>
    </row>
    <row r="219" spans="1:14" x14ac:dyDescent="0.2">
      <c r="A219" s="1">
        <v>2013</v>
      </c>
      <c r="B219" s="1">
        <v>2</v>
      </c>
      <c r="C219" s="2"/>
      <c r="D219" s="2"/>
      <c r="E219" s="214">
        <f>HLOOKUP($A219,'LE Rates'!$B$40:$K$50,11,0)*100</f>
        <v>10.501785040864</v>
      </c>
      <c r="F219" s="214">
        <f>VLOOKUP($A219,'LE Rates'!$F$5:$L$38,7,0)*100</f>
        <v>10.585521346711193</v>
      </c>
      <c r="G219" s="215">
        <f>VLOOKUP($A219,'LE Rates'!$F$5:$G$36,2,0)*100</f>
        <v>9.6802542288207789</v>
      </c>
      <c r="H219" s="215">
        <v>8.9349260155466297</v>
      </c>
      <c r="I219" s="1">
        <v>28.92</v>
      </c>
      <c r="J219" s="210">
        <f>VLOOKUP($A219&amp;"_"&amp;$B219,'LE KY GSP'!$O$19:$S$582,4,0)</f>
        <v>152552.81200000001</v>
      </c>
      <c r="K219" s="2">
        <f>VLOOKUP($A219&amp;$B219,'LE Data'!$P$3:$Z$578,MATCH(K$1,'LE Data'!$P$2:$Z$2,0),0)</f>
        <v>0.05</v>
      </c>
      <c r="L219" s="2">
        <f>VLOOKUP($A219&amp;$B219,'LE Data'!$P$3:$Z$578,MATCH(L$1,'LE Data'!$P$2:$Z$2,0),0)</f>
        <v>864.1</v>
      </c>
      <c r="M219" s="219">
        <f t="shared" si="15"/>
        <v>0</v>
      </c>
      <c r="N219" s="219">
        <f t="shared" si="15"/>
        <v>742</v>
      </c>
    </row>
    <row r="220" spans="1:14" x14ac:dyDescent="0.2">
      <c r="A220" s="1">
        <v>2013</v>
      </c>
      <c r="B220" s="1">
        <v>3</v>
      </c>
      <c r="C220" s="2"/>
      <c r="D220" s="2"/>
      <c r="E220" s="214">
        <f>HLOOKUP($A220,'LE Rates'!$B$40:$K$50,11,0)*100</f>
        <v>10.501785040864</v>
      </c>
      <c r="F220" s="214">
        <f>VLOOKUP($A220,'LE Rates'!$F$5:$L$38,7,0)*100</f>
        <v>10.585521346711193</v>
      </c>
      <c r="G220" s="215">
        <f>VLOOKUP($A220,'LE Rates'!$F$5:$G$36,2,0)*100</f>
        <v>9.6802542288207789</v>
      </c>
      <c r="H220" s="215">
        <v>8.9349260155466297</v>
      </c>
      <c r="I220" s="1">
        <v>30.09</v>
      </c>
      <c r="J220" s="210">
        <f>VLOOKUP($A220&amp;"_"&amp;$B220,'LE KY GSP'!$O$19:$S$582,4,0)</f>
        <v>152552.81200000001</v>
      </c>
      <c r="K220" s="2">
        <f>VLOOKUP($A220&amp;$B220,'LE Data'!$P$3:$Z$578,MATCH(K$1,'LE Data'!$P$2:$Z$2,0),0)</f>
        <v>1.1499999999999999</v>
      </c>
      <c r="L220" s="2">
        <f>VLOOKUP($A220&amp;$B220,'LE Data'!$P$3:$Z$578,MATCH(L$1,'LE Data'!$P$2:$Z$2,0),0)</f>
        <v>674.3</v>
      </c>
      <c r="M220" s="219">
        <f t="shared" si="15"/>
        <v>6</v>
      </c>
      <c r="N220" s="219">
        <f t="shared" si="15"/>
        <v>569</v>
      </c>
    </row>
    <row r="221" spans="1:14" x14ac:dyDescent="0.2">
      <c r="A221" s="1">
        <v>2013</v>
      </c>
      <c r="B221" s="1">
        <v>4</v>
      </c>
      <c r="C221" s="2"/>
      <c r="D221" s="2"/>
      <c r="E221" s="214">
        <f>HLOOKUP($A221,'LE Rates'!$B$40:$K$50,11,0)*100</f>
        <v>10.501785040864</v>
      </c>
      <c r="F221" s="214">
        <f>VLOOKUP($A221,'LE Rates'!$F$5:$L$38,7,0)*100</f>
        <v>10.585521346711193</v>
      </c>
      <c r="G221" s="215">
        <f>VLOOKUP($A221,'LE Rates'!$F$5:$G$36,2,0)*100</f>
        <v>9.6802542288207789</v>
      </c>
      <c r="H221" s="215">
        <v>8.9349260155466297</v>
      </c>
      <c r="I221" s="1">
        <v>30.49</v>
      </c>
      <c r="J221" s="210">
        <f>VLOOKUP($A221&amp;"_"&amp;$B221,'LE KY GSP'!$O$19:$S$582,4,0)</f>
        <v>153465.65299999999</v>
      </c>
      <c r="K221" s="2">
        <f>VLOOKUP($A221&amp;$B221,'LE Data'!$P$3:$Z$578,MATCH(K$1,'LE Data'!$P$2:$Z$2,0),0)</f>
        <v>20.25</v>
      </c>
      <c r="L221" s="2">
        <f>VLOOKUP($A221&amp;$B221,'LE Data'!$P$3:$Z$578,MATCH(L$1,'LE Data'!$P$2:$Z$2,0),0)</f>
        <v>377.1</v>
      </c>
      <c r="M221" s="219">
        <f t="shared" si="15"/>
        <v>32</v>
      </c>
      <c r="N221" s="219">
        <f t="shared" si="15"/>
        <v>262</v>
      </c>
    </row>
    <row r="222" spans="1:14" x14ac:dyDescent="0.2">
      <c r="A222" s="1">
        <v>2013</v>
      </c>
      <c r="B222" s="1">
        <v>5</v>
      </c>
      <c r="C222" s="2"/>
      <c r="D222" s="2"/>
      <c r="E222" s="214">
        <f>HLOOKUP($A222,'LE Rates'!$B$40:$K$50,11,0)*100</f>
        <v>10.501785040864</v>
      </c>
      <c r="F222" s="214">
        <f>VLOOKUP($A222,'LE Rates'!$F$5:$L$38,7,0)*100</f>
        <v>10.585521346711193</v>
      </c>
      <c r="G222" s="215">
        <f>VLOOKUP($A222,'LE Rates'!$F$5:$G$36,2,0)*100</f>
        <v>9.6802542288207789</v>
      </c>
      <c r="H222" s="215">
        <v>8.9349260155466297</v>
      </c>
      <c r="I222" s="1">
        <v>29.81</v>
      </c>
      <c r="J222" s="210">
        <f>VLOOKUP($A222&amp;"_"&amp;$B222,'LE KY GSP'!$O$19:$S$582,4,0)</f>
        <v>153465.65299999999</v>
      </c>
      <c r="K222" s="2">
        <f>VLOOKUP($A222&amp;$B222,'LE Data'!$P$3:$Z$578,MATCH(K$1,'LE Data'!$P$2:$Z$2,0),0)</f>
        <v>69.349999999999994</v>
      </c>
      <c r="L222" s="2">
        <f>VLOOKUP($A222&amp;$B222,'LE Data'!$P$3:$Z$578,MATCH(L$1,'LE Data'!$P$2:$Z$2,0),0)</f>
        <v>141</v>
      </c>
      <c r="M222" s="219">
        <f t="shared" ref="M222:N237" si="16">M210</f>
        <v>106</v>
      </c>
      <c r="N222" s="219">
        <f t="shared" si="16"/>
        <v>80</v>
      </c>
    </row>
    <row r="223" spans="1:14" x14ac:dyDescent="0.2">
      <c r="A223" s="1">
        <v>2013</v>
      </c>
      <c r="B223" s="1">
        <v>6</v>
      </c>
      <c r="C223" s="2"/>
      <c r="D223" s="2"/>
      <c r="E223" s="214">
        <f>HLOOKUP($A223,'LE Rates'!$B$40:$K$50,11,0)*100</f>
        <v>10.501785040864</v>
      </c>
      <c r="F223" s="214">
        <f>VLOOKUP($A223,'LE Rates'!$F$5:$L$38,7,0)*100</f>
        <v>10.585521346711193</v>
      </c>
      <c r="G223" s="215">
        <f>VLOOKUP($A223,'LE Rates'!$F$5:$G$36,2,0)*100</f>
        <v>9.6802542288207789</v>
      </c>
      <c r="H223" s="215">
        <v>8.9349260155466297</v>
      </c>
      <c r="I223" s="1">
        <v>30.68</v>
      </c>
      <c r="J223" s="210">
        <f>VLOOKUP($A223&amp;"_"&amp;$B223,'LE KY GSP'!$O$19:$S$582,4,0)</f>
        <v>153465.65299999999</v>
      </c>
      <c r="K223" s="2">
        <f>VLOOKUP($A223&amp;$B223,'LE Data'!$P$3:$Z$578,MATCH(K$1,'LE Data'!$P$2:$Z$2,0),0)</f>
        <v>224.8</v>
      </c>
      <c r="L223" s="2">
        <f>VLOOKUP($A223&amp;$B223,'LE Data'!$P$3:$Z$578,MATCH(L$1,'LE Data'!$P$2:$Z$2,0),0)</f>
        <v>29.5</v>
      </c>
      <c r="M223" s="219">
        <f t="shared" si="16"/>
        <v>289</v>
      </c>
      <c r="N223" s="219">
        <f t="shared" si="16"/>
        <v>8</v>
      </c>
    </row>
    <row r="224" spans="1:14" x14ac:dyDescent="0.2">
      <c r="A224" s="1">
        <v>2013</v>
      </c>
      <c r="B224" s="1">
        <v>7</v>
      </c>
      <c r="C224" s="2"/>
      <c r="D224" s="2"/>
      <c r="E224" s="214">
        <f>HLOOKUP($A224,'LE Rates'!$B$40:$K$50,11,0)*100</f>
        <v>10.501785040864</v>
      </c>
      <c r="F224" s="214">
        <f>VLOOKUP($A224,'LE Rates'!$F$5:$L$38,7,0)*100</f>
        <v>10.585521346711193</v>
      </c>
      <c r="G224" s="215">
        <f>VLOOKUP($A224,'LE Rates'!$F$5:$G$36,2,0)*100</f>
        <v>9.6802542288207789</v>
      </c>
      <c r="H224" s="215">
        <v>8.9349260155466297</v>
      </c>
      <c r="I224" s="1">
        <v>30.66</v>
      </c>
      <c r="J224" s="210">
        <f>VLOOKUP($A224&amp;"_"&amp;$B224,'LE KY GSP'!$O$19:$S$582,4,0)</f>
        <v>154463.682</v>
      </c>
      <c r="K224" s="2">
        <f>VLOOKUP($A224&amp;$B224,'LE Data'!$P$3:$Z$578,MATCH(K$1,'LE Data'!$P$2:$Z$2,0),0)</f>
        <v>396.4</v>
      </c>
      <c r="L224" s="2">
        <f>VLOOKUP($A224&amp;$B224,'LE Data'!$P$3:$Z$578,MATCH(L$1,'LE Data'!$P$2:$Z$2,0),0)</f>
        <v>0.55000000000000004</v>
      </c>
      <c r="M224" s="219">
        <f t="shared" si="16"/>
        <v>402</v>
      </c>
      <c r="N224" s="219">
        <f t="shared" si="16"/>
        <v>0</v>
      </c>
    </row>
    <row r="225" spans="1:14" x14ac:dyDescent="0.2">
      <c r="A225" s="1">
        <v>2013</v>
      </c>
      <c r="B225" s="1">
        <v>8</v>
      </c>
      <c r="C225" s="2"/>
      <c r="D225" s="2"/>
      <c r="E225" s="214">
        <f>HLOOKUP($A225,'LE Rates'!$B$40:$K$50,11,0)*100</f>
        <v>10.501785040864</v>
      </c>
      <c r="F225" s="214">
        <f>VLOOKUP($A225,'LE Rates'!$F$5:$L$38,7,0)*100</f>
        <v>10.585521346711193</v>
      </c>
      <c r="G225" s="215">
        <f>VLOOKUP($A225,'LE Rates'!$F$5:$G$36,2,0)*100</f>
        <v>9.6802542288207789</v>
      </c>
      <c r="H225" s="215">
        <v>8.9349260155466297</v>
      </c>
      <c r="I225" s="1">
        <v>30.07</v>
      </c>
      <c r="J225" s="210">
        <f>VLOOKUP($A225&amp;"_"&amp;$B225,'LE KY GSP'!$O$19:$S$582,4,0)</f>
        <v>154463.682</v>
      </c>
      <c r="K225" s="2">
        <f>VLOOKUP($A225&amp;$B225,'LE Data'!$P$3:$Z$578,MATCH(K$1,'LE Data'!$P$2:$Z$2,0),0)</f>
        <v>417.05</v>
      </c>
      <c r="L225" s="2">
        <f>VLOOKUP($A225&amp;$B225,'LE Data'!$P$3:$Z$578,MATCH(L$1,'LE Data'!$P$2:$Z$2,0),0)</f>
        <v>0.1</v>
      </c>
      <c r="M225" s="219">
        <f t="shared" si="16"/>
        <v>383</v>
      </c>
      <c r="N225" s="219">
        <f t="shared" si="16"/>
        <v>3</v>
      </c>
    </row>
    <row r="226" spans="1:14" x14ac:dyDescent="0.2">
      <c r="A226" s="1">
        <v>2013</v>
      </c>
      <c r="B226" s="1">
        <v>9</v>
      </c>
      <c r="C226" s="2"/>
      <c r="D226" s="2"/>
      <c r="E226" s="214">
        <f>HLOOKUP($A226,'LE Rates'!$B$40:$K$50,11,0)*100</f>
        <v>10.501785040864</v>
      </c>
      <c r="F226" s="214">
        <f>VLOOKUP($A226,'LE Rates'!$F$5:$L$38,7,0)*100</f>
        <v>10.585521346711193</v>
      </c>
      <c r="G226" s="215">
        <f>VLOOKUP($A226,'LE Rates'!$F$5:$G$36,2,0)*100</f>
        <v>9.6802542288207789</v>
      </c>
      <c r="H226" s="215">
        <v>8.9349260155466297</v>
      </c>
      <c r="I226" s="1">
        <v>30.72</v>
      </c>
      <c r="J226" s="210">
        <f>VLOOKUP($A226&amp;"_"&amp;$B226,'LE KY GSP'!$O$19:$S$582,4,0)</f>
        <v>154463.682</v>
      </c>
      <c r="K226" s="2">
        <f>VLOOKUP($A226&amp;$B226,'LE Data'!$P$3:$Z$578,MATCH(K$1,'LE Data'!$P$2:$Z$2,0),0)</f>
        <v>330.2</v>
      </c>
      <c r="L226" s="2">
        <f>VLOOKUP($A226&amp;$B226,'LE Data'!$P$3:$Z$578,MATCH(L$1,'LE Data'!$P$2:$Z$2,0),0)</f>
        <v>5.35</v>
      </c>
      <c r="M226" s="219">
        <f t="shared" si="16"/>
        <v>182</v>
      </c>
      <c r="N226" s="219">
        <f t="shared" si="16"/>
        <v>33</v>
      </c>
    </row>
    <row r="227" spans="1:14" x14ac:dyDescent="0.2">
      <c r="A227" s="1">
        <v>2013</v>
      </c>
      <c r="B227" s="1">
        <v>10</v>
      </c>
      <c r="C227" s="2"/>
      <c r="D227" s="2"/>
      <c r="E227" s="214">
        <f>HLOOKUP($A227,'LE Rates'!$B$40:$K$50,11,0)*100</f>
        <v>10.501785040864</v>
      </c>
      <c r="F227" s="214">
        <f>VLOOKUP($A227,'LE Rates'!$F$5:$L$38,7,0)*100</f>
        <v>10.585521346711193</v>
      </c>
      <c r="G227" s="215">
        <f>VLOOKUP($A227,'LE Rates'!$F$5:$G$36,2,0)*100</f>
        <v>9.6802542288207789</v>
      </c>
      <c r="H227" s="215">
        <v>8.9349260155466297</v>
      </c>
      <c r="I227" s="1">
        <v>30.56</v>
      </c>
      <c r="J227" s="210">
        <f>VLOOKUP($A227&amp;"_"&amp;$B227,'LE KY GSP'!$O$19:$S$582,4,0)</f>
        <v>155626.736</v>
      </c>
      <c r="K227" s="2">
        <f>VLOOKUP($A227&amp;$B227,'LE Data'!$P$3:$Z$578,MATCH(K$1,'LE Data'!$P$2:$Z$2,0),0)</f>
        <v>100.05</v>
      </c>
      <c r="L227" s="2">
        <f>VLOOKUP($A227&amp;$B227,'LE Data'!$P$3:$Z$578,MATCH(L$1,'LE Data'!$P$2:$Z$2,0),0)</f>
        <v>99.3</v>
      </c>
      <c r="M227" s="219">
        <f t="shared" si="16"/>
        <v>33</v>
      </c>
      <c r="N227" s="219">
        <f t="shared" si="16"/>
        <v>238</v>
      </c>
    </row>
    <row r="228" spans="1:14" x14ac:dyDescent="0.2">
      <c r="A228" s="1">
        <v>2013</v>
      </c>
      <c r="B228" s="1">
        <v>11</v>
      </c>
      <c r="C228" s="2"/>
      <c r="D228" s="2"/>
      <c r="E228" s="214">
        <f>HLOOKUP($A228,'LE Rates'!$B$40:$K$50,11,0)*100</f>
        <v>10.501785040864</v>
      </c>
      <c r="F228" s="214">
        <f>VLOOKUP($A228,'LE Rates'!$F$5:$L$38,7,0)*100</f>
        <v>10.585521346711193</v>
      </c>
      <c r="G228" s="215">
        <f>VLOOKUP($A228,'LE Rates'!$F$5:$G$36,2,0)*100</f>
        <v>9.6802542288207789</v>
      </c>
      <c r="H228" s="215">
        <v>8.9349260155466297</v>
      </c>
      <c r="I228" s="1">
        <v>30.35</v>
      </c>
      <c r="J228" s="210">
        <f>VLOOKUP($A228&amp;"_"&amp;$B228,'LE KY GSP'!$O$19:$S$582,4,0)</f>
        <v>155626.736</v>
      </c>
      <c r="K228" s="2">
        <f>VLOOKUP($A228&amp;$B228,'LE Data'!$P$3:$Z$578,MATCH(K$1,'LE Data'!$P$2:$Z$2,0),0)</f>
        <v>12.75</v>
      </c>
      <c r="L228" s="2">
        <f>VLOOKUP($A228&amp;$B228,'LE Data'!$P$3:$Z$578,MATCH(L$1,'LE Data'!$P$2:$Z$2,0),0)</f>
        <v>352.6</v>
      </c>
      <c r="M228" s="219">
        <f t="shared" si="16"/>
        <v>2</v>
      </c>
      <c r="N228" s="219">
        <f t="shared" si="16"/>
        <v>509</v>
      </c>
    </row>
    <row r="229" spans="1:14" x14ac:dyDescent="0.2">
      <c r="A229" s="1">
        <v>2013</v>
      </c>
      <c r="B229" s="1">
        <v>12</v>
      </c>
      <c r="C229" s="2"/>
      <c r="D229" s="2"/>
      <c r="E229" s="214">
        <f>HLOOKUP($A229,'LE Rates'!$B$40:$K$50,11,0)*100</f>
        <v>10.501785040864</v>
      </c>
      <c r="F229" s="214">
        <f>VLOOKUP($A229,'LE Rates'!$F$5:$L$38,7,0)*100</f>
        <v>10.585521346711193</v>
      </c>
      <c r="G229" s="215">
        <f>VLOOKUP($A229,'LE Rates'!$F$5:$G$36,2,0)*100</f>
        <v>9.6802542288207789</v>
      </c>
      <c r="H229" s="215">
        <v>8.9349260155466297</v>
      </c>
      <c r="I229" s="1">
        <v>31</v>
      </c>
      <c r="J229" s="210">
        <f>VLOOKUP($A229&amp;"_"&amp;$B229,'LE KY GSP'!$O$19:$S$582,4,0)</f>
        <v>155626.736</v>
      </c>
      <c r="K229" s="2">
        <f>VLOOKUP($A229&amp;$B229,'LE Data'!$P$3:$Z$578,MATCH(K$1,'LE Data'!$P$2:$Z$2,0),0)</f>
        <v>1.05</v>
      </c>
      <c r="L229" s="2">
        <f>VLOOKUP($A229&amp;$B229,'LE Data'!$P$3:$Z$578,MATCH(L$1,'LE Data'!$P$2:$Z$2,0),0)</f>
        <v>669.9</v>
      </c>
      <c r="M229" s="219">
        <f t="shared" si="16"/>
        <v>1</v>
      </c>
      <c r="N229" s="219">
        <f t="shared" si="16"/>
        <v>811</v>
      </c>
    </row>
    <row r="230" spans="1:14" x14ac:dyDescent="0.2">
      <c r="A230" s="1">
        <v>2014</v>
      </c>
      <c r="B230" s="1">
        <v>1</v>
      </c>
      <c r="C230" s="2"/>
      <c r="D230" s="2"/>
      <c r="E230" s="214">
        <f>HLOOKUP($A230,'LE Rates'!$B$40:$K$50,11,0)*100</f>
        <v>11.1946275543271</v>
      </c>
      <c r="F230" s="214">
        <f>VLOOKUP($A230,'LE Rates'!$F$5:$L$38,7,0)*100</f>
        <v>11.993437526813121</v>
      </c>
      <c r="G230" s="215">
        <f>VLOOKUP($A230,'LE Rates'!$F$5:$G$36,2,0)*100</f>
        <v>10.748649557536377</v>
      </c>
      <c r="H230" s="215">
        <v>9.0414572147947574</v>
      </c>
      <c r="I230" s="1">
        <v>31.65</v>
      </c>
      <c r="J230" s="210">
        <f>VLOOKUP($A230&amp;"_"&amp;$B230,'LE KY GSP'!$O$19:$S$582,4,0)</f>
        <v>156828.85</v>
      </c>
      <c r="K230" s="2">
        <f>VLOOKUP($A230&amp;$B230,'LE Data'!$P$3:$Z$578,MATCH(K$1,'LE Data'!$P$2:$Z$2,0),0)</f>
        <v>0.35</v>
      </c>
      <c r="L230" s="2">
        <f>VLOOKUP($A230&amp;$B230,'LE Data'!$P$3:$Z$578,MATCH(L$1,'LE Data'!$P$2:$Z$2,0),0)</f>
        <v>932.4</v>
      </c>
      <c r="M230" s="219">
        <f t="shared" si="16"/>
        <v>0</v>
      </c>
      <c r="N230" s="219">
        <f t="shared" si="16"/>
        <v>912</v>
      </c>
    </row>
    <row r="231" spans="1:14" x14ac:dyDescent="0.2">
      <c r="A231" s="1">
        <v>2014</v>
      </c>
      <c r="B231" s="1">
        <v>2</v>
      </c>
      <c r="C231" s="2"/>
      <c r="D231" s="2"/>
      <c r="E231" s="214">
        <f>HLOOKUP($A231,'LE Rates'!$B$40:$K$50,11,0)*100</f>
        <v>11.1946275543271</v>
      </c>
      <c r="F231" s="214">
        <f>VLOOKUP($A231,'LE Rates'!$F$5:$L$38,7,0)*100</f>
        <v>11.993437526813121</v>
      </c>
      <c r="G231" s="215">
        <f>VLOOKUP($A231,'LE Rates'!$F$5:$G$36,2,0)*100</f>
        <v>10.748649557536377</v>
      </c>
      <c r="H231" s="215">
        <v>9.0414572147947574</v>
      </c>
      <c r="I231" s="1">
        <v>28.92</v>
      </c>
      <c r="J231" s="210">
        <f>VLOOKUP($A231&amp;"_"&amp;$B231,'LE KY GSP'!$O$19:$S$582,4,0)</f>
        <v>156828.85</v>
      </c>
      <c r="K231" s="2">
        <f>VLOOKUP($A231&amp;$B231,'LE Data'!$P$3:$Z$578,MATCH(K$1,'LE Data'!$P$2:$Z$2,0),0)</f>
        <v>0.05</v>
      </c>
      <c r="L231" s="2">
        <f>VLOOKUP($A231&amp;$B231,'LE Data'!$P$3:$Z$578,MATCH(L$1,'LE Data'!$P$2:$Z$2,0),0)</f>
        <v>864.1</v>
      </c>
      <c r="M231" s="219">
        <f t="shared" si="16"/>
        <v>0</v>
      </c>
      <c r="N231" s="219">
        <f t="shared" si="16"/>
        <v>742</v>
      </c>
    </row>
    <row r="232" spans="1:14" x14ac:dyDescent="0.2">
      <c r="A232" s="1">
        <v>2014</v>
      </c>
      <c r="B232" s="1">
        <v>3</v>
      </c>
      <c r="C232" s="2"/>
      <c r="D232" s="2"/>
      <c r="E232" s="214">
        <f>HLOOKUP($A232,'LE Rates'!$B$40:$K$50,11,0)*100</f>
        <v>11.1946275543271</v>
      </c>
      <c r="F232" s="214">
        <f>VLOOKUP($A232,'LE Rates'!$F$5:$L$38,7,0)*100</f>
        <v>11.993437526813121</v>
      </c>
      <c r="G232" s="215">
        <f>VLOOKUP($A232,'LE Rates'!$F$5:$G$36,2,0)*100</f>
        <v>10.748649557536377</v>
      </c>
      <c r="H232" s="215">
        <v>9.0414572147947574</v>
      </c>
      <c r="I232" s="1">
        <v>30.09</v>
      </c>
      <c r="J232" s="210">
        <f>VLOOKUP($A232&amp;"_"&amp;$B232,'LE KY GSP'!$O$19:$S$582,4,0)</f>
        <v>156828.85</v>
      </c>
      <c r="K232" s="2">
        <f>VLOOKUP($A232&amp;$B232,'LE Data'!$P$3:$Z$578,MATCH(K$1,'LE Data'!$P$2:$Z$2,0),0)</f>
        <v>1.1499999999999999</v>
      </c>
      <c r="L232" s="2">
        <f>VLOOKUP($A232&amp;$B232,'LE Data'!$P$3:$Z$578,MATCH(L$1,'LE Data'!$P$2:$Z$2,0),0)</f>
        <v>674.3</v>
      </c>
      <c r="M232" s="219">
        <f t="shared" si="16"/>
        <v>6</v>
      </c>
      <c r="N232" s="219">
        <f t="shared" si="16"/>
        <v>569</v>
      </c>
    </row>
    <row r="233" spans="1:14" x14ac:dyDescent="0.2">
      <c r="A233" s="1">
        <v>2014</v>
      </c>
      <c r="B233" s="1">
        <v>4</v>
      </c>
      <c r="C233" s="2"/>
      <c r="D233" s="2"/>
      <c r="E233" s="214">
        <f>HLOOKUP($A233,'LE Rates'!$B$40:$K$50,11,0)*100</f>
        <v>11.1946275543271</v>
      </c>
      <c r="F233" s="214">
        <f>VLOOKUP($A233,'LE Rates'!$F$5:$L$38,7,0)*100</f>
        <v>11.993437526813121</v>
      </c>
      <c r="G233" s="215">
        <f>VLOOKUP($A233,'LE Rates'!$F$5:$G$36,2,0)*100</f>
        <v>10.748649557536377</v>
      </c>
      <c r="H233" s="215">
        <v>9.0414572147947574</v>
      </c>
      <c r="I233" s="1">
        <v>30.49</v>
      </c>
      <c r="J233" s="210">
        <f>VLOOKUP($A233&amp;"_"&amp;$B233,'LE KY GSP'!$O$19:$S$582,4,0)</f>
        <v>158257.26500000001</v>
      </c>
      <c r="K233" s="2">
        <f>VLOOKUP($A233&amp;$B233,'LE Data'!$P$3:$Z$578,MATCH(K$1,'LE Data'!$P$2:$Z$2,0),0)</f>
        <v>20.25</v>
      </c>
      <c r="L233" s="2">
        <f>VLOOKUP($A233&amp;$B233,'LE Data'!$P$3:$Z$578,MATCH(L$1,'LE Data'!$P$2:$Z$2,0),0)</f>
        <v>377.1</v>
      </c>
      <c r="M233" s="219">
        <f t="shared" si="16"/>
        <v>32</v>
      </c>
      <c r="N233" s="219">
        <f t="shared" si="16"/>
        <v>262</v>
      </c>
    </row>
    <row r="234" spans="1:14" x14ac:dyDescent="0.2">
      <c r="A234" s="1">
        <v>2014</v>
      </c>
      <c r="B234" s="1">
        <v>5</v>
      </c>
      <c r="C234" s="2"/>
      <c r="D234" s="2"/>
      <c r="E234" s="214">
        <f>HLOOKUP($A234,'LE Rates'!$B$40:$K$50,11,0)*100</f>
        <v>11.1946275543271</v>
      </c>
      <c r="F234" s="214">
        <f>VLOOKUP($A234,'LE Rates'!$F$5:$L$38,7,0)*100</f>
        <v>11.993437526813121</v>
      </c>
      <c r="G234" s="215">
        <f>VLOOKUP($A234,'LE Rates'!$F$5:$G$36,2,0)*100</f>
        <v>10.748649557536377</v>
      </c>
      <c r="H234" s="215">
        <v>9.0414572147947574</v>
      </c>
      <c r="I234" s="1">
        <v>29.81</v>
      </c>
      <c r="J234" s="210">
        <f>VLOOKUP($A234&amp;"_"&amp;$B234,'LE KY GSP'!$O$19:$S$582,4,0)</f>
        <v>158257.26500000001</v>
      </c>
      <c r="K234" s="2">
        <f>VLOOKUP($A234&amp;$B234,'LE Data'!$P$3:$Z$578,MATCH(K$1,'LE Data'!$P$2:$Z$2,0),0)</f>
        <v>69.349999999999994</v>
      </c>
      <c r="L234" s="2">
        <f>VLOOKUP($A234&amp;$B234,'LE Data'!$P$3:$Z$578,MATCH(L$1,'LE Data'!$P$2:$Z$2,0),0)</f>
        <v>141</v>
      </c>
      <c r="M234" s="219">
        <f t="shared" si="16"/>
        <v>106</v>
      </c>
      <c r="N234" s="219">
        <f t="shared" si="16"/>
        <v>80</v>
      </c>
    </row>
    <row r="235" spans="1:14" x14ac:dyDescent="0.2">
      <c r="A235" s="1">
        <v>2014</v>
      </c>
      <c r="B235" s="1">
        <v>6</v>
      </c>
      <c r="C235" s="2"/>
      <c r="D235" s="2"/>
      <c r="E235" s="214">
        <f>HLOOKUP($A235,'LE Rates'!$B$40:$K$50,11,0)*100</f>
        <v>11.1946275543271</v>
      </c>
      <c r="F235" s="214">
        <f>VLOOKUP($A235,'LE Rates'!$F$5:$L$38,7,0)*100</f>
        <v>11.993437526813121</v>
      </c>
      <c r="G235" s="215">
        <f>VLOOKUP($A235,'LE Rates'!$F$5:$G$36,2,0)*100</f>
        <v>10.748649557536377</v>
      </c>
      <c r="H235" s="215">
        <v>9.0414572147947574</v>
      </c>
      <c r="I235" s="1">
        <v>30.68</v>
      </c>
      <c r="J235" s="210">
        <f>VLOOKUP($A235&amp;"_"&amp;$B235,'LE KY GSP'!$O$19:$S$582,4,0)</f>
        <v>158257.26500000001</v>
      </c>
      <c r="K235" s="2">
        <f>VLOOKUP($A235&amp;$B235,'LE Data'!$P$3:$Z$578,MATCH(K$1,'LE Data'!$P$2:$Z$2,0),0)</f>
        <v>224.8</v>
      </c>
      <c r="L235" s="2">
        <f>VLOOKUP($A235&amp;$B235,'LE Data'!$P$3:$Z$578,MATCH(L$1,'LE Data'!$P$2:$Z$2,0),0)</f>
        <v>29.5</v>
      </c>
      <c r="M235" s="219">
        <f t="shared" si="16"/>
        <v>289</v>
      </c>
      <c r="N235" s="219">
        <f t="shared" si="16"/>
        <v>8</v>
      </c>
    </row>
    <row r="236" spans="1:14" x14ac:dyDescent="0.2">
      <c r="A236" s="1">
        <v>2014</v>
      </c>
      <c r="B236" s="1">
        <v>7</v>
      </c>
      <c r="C236" s="2"/>
      <c r="D236" s="2"/>
      <c r="E236" s="214">
        <f>HLOOKUP($A236,'LE Rates'!$B$40:$K$50,11,0)*100</f>
        <v>11.1946275543271</v>
      </c>
      <c r="F236" s="214">
        <f>VLOOKUP($A236,'LE Rates'!$F$5:$L$38,7,0)*100</f>
        <v>11.993437526813121</v>
      </c>
      <c r="G236" s="215">
        <f>VLOOKUP($A236,'LE Rates'!$F$5:$G$36,2,0)*100</f>
        <v>10.748649557536377</v>
      </c>
      <c r="H236" s="215">
        <v>9.0414572147947574</v>
      </c>
      <c r="I236" s="1">
        <v>30.66</v>
      </c>
      <c r="J236" s="210">
        <f>VLOOKUP($A236&amp;"_"&amp;$B236,'LE KY GSP'!$O$19:$S$582,4,0)</f>
        <v>159497.85</v>
      </c>
      <c r="K236" s="2">
        <f>VLOOKUP($A236&amp;$B236,'LE Data'!$P$3:$Z$578,MATCH(K$1,'LE Data'!$P$2:$Z$2,0),0)</f>
        <v>396.4</v>
      </c>
      <c r="L236" s="2">
        <f>VLOOKUP($A236&amp;$B236,'LE Data'!$P$3:$Z$578,MATCH(L$1,'LE Data'!$P$2:$Z$2,0),0)</f>
        <v>0.55000000000000004</v>
      </c>
      <c r="M236" s="219">
        <f t="shared" si="16"/>
        <v>402</v>
      </c>
      <c r="N236" s="219">
        <f t="shared" si="16"/>
        <v>0</v>
      </c>
    </row>
    <row r="237" spans="1:14" x14ac:dyDescent="0.2">
      <c r="A237" s="1">
        <v>2014</v>
      </c>
      <c r="B237" s="1">
        <v>8</v>
      </c>
      <c r="C237" s="2"/>
      <c r="D237" s="2"/>
      <c r="E237" s="214">
        <f>HLOOKUP($A237,'LE Rates'!$B$40:$K$50,11,0)*100</f>
        <v>11.1946275543271</v>
      </c>
      <c r="F237" s="214">
        <f>VLOOKUP($A237,'LE Rates'!$F$5:$L$38,7,0)*100</f>
        <v>11.993437526813121</v>
      </c>
      <c r="G237" s="215">
        <f>VLOOKUP($A237,'LE Rates'!$F$5:$G$36,2,0)*100</f>
        <v>10.748649557536377</v>
      </c>
      <c r="H237" s="215">
        <v>9.0414572147947574</v>
      </c>
      <c r="I237" s="1">
        <v>30.07</v>
      </c>
      <c r="J237" s="210">
        <f>VLOOKUP($A237&amp;"_"&amp;$B237,'LE KY GSP'!$O$19:$S$582,4,0)</f>
        <v>159497.85</v>
      </c>
      <c r="K237" s="2">
        <f>VLOOKUP($A237&amp;$B237,'LE Data'!$P$3:$Z$578,MATCH(K$1,'LE Data'!$P$2:$Z$2,0),0)</f>
        <v>417.05</v>
      </c>
      <c r="L237" s="2">
        <f>VLOOKUP($A237&amp;$B237,'LE Data'!$P$3:$Z$578,MATCH(L$1,'LE Data'!$P$2:$Z$2,0),0)</f>
        <v>0.1</v>
      </c>
      <c r="M237" s="219">
        <f t="shared" si="16"/>
        <v>383</v>
      </c>
      <c r="N237" s="219">
        <f t="shared" si="16"/>
        <v>3</v>
      </c>
    </row>
    <row r="238" spans="1:14" x14ac:dyDescent="0.2">
      <c r="A238" s="1">
        <v>2014</v>
      </c>
      <c r="B238" s="1">
        <v>9</v>
      </c>
      <c r="C238" s="2"/>
      <c r="D238" s="2"/>
      <c r="E238" s="214">
        <f>HLOOKUP($A238,'LE Rates'!$B$40:$K$50,11,0)*100</f>
        <v>11.1946275543271</v>
      </c>
      <c r="F238" s="214">
        <f>VLOOKUP($A238,'LE Rates'!$F$5:$L$38,7,0)*100</f>
        <v>11.993437526813121</v>
      </c>
      <c r="G238" s="215">
        <f>VLOOKUP($A238,'LE Rates'!$F$5:$G$36,2,0)*100</f>
        <v>10.748649557536377</v>
      </c>
      <c r="H238" s="215">
        <v>9.0414572147947574</v>
      </c>
      <c r="I238" s="1">
        <v>30.72</v>
      </c>
      <c r="J238" s="210">
        <f>VLOOKUP($A238&amp;"_"&amp;$B238,'LE KY GSP'!$O$19:$S$582,4,0)</f>
        <v>159497.85</v>
      </c>
      <c r="K238" s="2">
        <f>VLOOKUP($A238&amp;$B238,'LE Data'!$P$3:$Z$578,MATCH(K$1,'LE Data'!$P$2:$Z$2,0),0)</f>
        <v>330.2</v>
      </c>
      <c r="L238" s="2">
        <f>VLOOKUP($A238&amp;$B238,'LE Data'!$P$3:$Z$578,MATCH(L$1,'LE Data'!$P$2:$Z$2,0),0)</f>
        <v>5.35</v>
      </c>
      <c r="M238" s="219">
        <f t="shared" ref="M238:N253" si="17">M226</f>
        <v>182</v>
      </c>
      <c r="N238" s="219">
        <f t="shared" si="17"/>
        <v>33</v>
      </c>
    </row>
    <row r="239" spans="1:14" x14ac:dyDescent="0.2">
      <c r="A239" s="1">
        <v>2014</v>
      </c>
      <c r="B239" s="1">
        <v>10</v>
      </c>
      <c r="C239" s="2"/>
      <c r="D239" s="2"/>
      <c r="E239" s="214">
        <f>HLOOKUP($A239,'LE Rates'!$B$40:$K$50,11,0)*100</f>
        <v>11.1946275543271</v>
      </c>
      <c r="F239" s="214">
        <f>VLOOKUP($A239,'LE Rates'!$F$5:$L$38,7,0)*100</f>
        <v>11.993437526813121</v>
      </c>
      <c r="G239" s="215">
        <f>VLOOKUP($A239,'LE Rates'!$F$5:$G$36,2,0)*100</f>
        <v>10.748649557536377</v>
      </c>
      <c r="H239" s="215">
        <v>9.0414572147947574</v>
      </c>
      <c r="I239" s="1">
        <v>30.56</v>
      </c>
      <c r="J239" s="210">
        <f>VLOOKUP($A239&amp;"_"&amp;$B239,'LE KY GSP'!$O$19:$S$582,4,0)</f>
        <v>160703.052</v>
      </c>
      <c r="K239" s="2">
        <f>VLOOKUP($A239&amp;$B239,'LE Data'!$P$3:$Z$578,MATCH(K$1,'LE Data'!$P$2:$Z$2,0),0)</f>
        <v>100.05</v>
      </c>
      <c r="L239" s="2">
        <f>VLOOKUP($A239&amp;$B239,'LE Data'!$P$3:$Z$578,MATCH(L$1,'LE Data'!$P$2:$Z$2,0),0)</f>
        <v>99.3</v>
      </c>
      <c r="M239" s="219">
        <f t="shared" si="17"/>
        <v>33</v>
      </c>
      <c r="N239" s="219">
        <f t="shared" si="17"/>
        <v>238</v>
      </c>
    </row>
    <row r="240" spans="1:14" x14ac:dyDescent="0.2">
      <c r="A240" s="1">
        <v>2014</v>
      </c>
      <c r="B240" s="1">
        <v>11</v>
      </c>
      <c r="C240" s="2"/>
      <c r="D240" s="2"/>
      <c r="E240" s="214">
        <f>HLOOKUP($A240,'LE Rates'!$B$40:$K$50,11,0)*100</f>
        <v>11.1946275543271</v>
      </c>
      <c r="F240" s="214">
        <f>VLOOKUP($A240,'LE Rates'!$F$5:$L$38,7,0)*100</f>
        <v>11.993437526813121</v>
      </c>
      <c r="G240" s="215">
        <f>VLOOKUP($A240,'LE Rates'!$F$5:$G$36,2,0)*100</f>
        <v>10.748649557536377</v>
      </c>
      <c r="H240" s="215">
        <v>9.0414572147947574</v>
      </c>
      <c r="I240" s="1">
        <v>30.35</v>
      </c>
      <c r="J240" s="210">
        <f>VLOOKUP($A240&amp;"_"&amp;$B240,'LE KY GSP'!$O$19:$S$582,4,0)</f>
        <v>160703.052</v>
      </c>
      <c r="K240" s="2">
        <f>VLOOKUP($A240&amp;$B240,'LE Data'!$P$3:$Z$578,MATCH(K$1,'LE Data'!$P$2:$Z$2,0),0)</f>
        <v>12.75</v>
      </c>
      <c r="L240" s="2">
        <f>VLOOKUP($A240&amp;$B240,'LE Data'!$P$3:$Z$578,MATCH(L$1,'LE Data'!$P$2:$Z$2,0),0)</f>
        <v>352.6</v>
      </c>
      <c r="M240" s="219">
        <f t="shared" si="17"/>
        <v>2</v>
      </c>
      <c r="N240" s="219">
        <f t="shared" si="17"/>
        <v>509</v>
      </c>
    </row>
    <row r="241" spans="1:14" x14ac:dyDescent="0.2">
      <c r="A241" s="1">
        <v>2014</v>
      </c>
      <c r="B241" s="1">
        <v>12</v>
      </c>
      <c r="C241" s="2"/>
      <c r="D241" s="2"/>
      <c r="E241" s="214">
        <f>HLOOKUP($A241,'LE Rates'!$B$40:$K$50,11,0)*100</f>
        <v>11.1946275543271</v>
      </c>
      <c r="F241" s="214">
        <f>VLOOKUP($A241,'LE Rates'!$F$5:$L$38,7,0)*100</f>
        <v>11.993437526813121</v>
      </c>
      <c r="G241" s="215">
        <f>VLOOKUP($A241,'LE Rates'!$F$5:$G$36,2,0)*100</f>
        <v>10.748649557536377</v>
      </c>
      <c r="H241" s="215">
        <v>9.0414572147947574</v>
      </c>
      <c r="I241" s="1">
        <v>31</v>
      </c>
      <c r="J241" s="210">
        <f>VLOOKUP($A241&amp;"_"&amp;$B241,'LE KY GSP'!$O$19:$S$582,4,0)</f>
        <v>160703.052</v>
      </c>
      <c r="K241" s="2">
        <f>VLOOKUP($A241&amp;$B241,'LE Data'!$P$3:$Z$578,MATCH(K$1,'LE Data'!$P$2:$Z$2,0),0)</f>
        <v>1.05</v>
      </c>
      <c r="L241" s="2">
        <f>VLOOKUP($A241&amp;$B241,'LE Data'!$P$3:$Z$578,MATCH(L$1,'LE Data'!$P$2:$Z$2,0),0)</f>
        <v>669.9</v>
      </c>
      <c r="M241" s="219">
        <f t="shared" si="17"/>
        <v>1</v>
      </c>
      <c r="N241" s="219">
        <f t="shared" si="17"/>
        <v>811</v>
      </c>
    </row>
    <row r="242" spans="1:14" x14ac:dyDescent="0.2">
      <c r="A242" s="1">
        <v>2015</v>
      </c>
      <c r="B242" s="1">
        <v>1</v>
      </c>
      <c r="C242" s="2"/>
      <c r="D242" s="2"/>
      <c r="E242" s="214">
        <f>HLOOKUP($A242,'LE Rates'!$B$40:$K$50,11,0)*100</f>
        <v>12.2775246678197</v>
      </c>
      <c r="F242" s="214">
        <f>VLOOKUP($A242,'LE Rates'!$F$5:$L$38,7,0)*100</f>
        <v>13.154038679681785</v>
      </c>
      <c r="G242" s="215">
        <f>VLOOKUP($A242,'LE Rates'!$F$5:$G$36,2,0)*100</f>
        <v>11.661024092021451</v>
      </c>
      <c r="H242" s="215">
        <v>9.192247058350592</v>
      </c>
      <c r="I242" s="1">
        <v>31.65</v>
      </c>
      <c r="J242" s="210">
        <f>VLOOKUP($A242&amp;"_"&amp;$B242,'LE KY GSP'!$O$19:$S$582,4,0)</f>
        <v>161986.82199999999</v>
      </c>
      <c r="K242" s="2">
        <f>VLOOKUP($A242&amp;$B242,'LE Data'!$P$3:$Z$578,MATCH(K$1,'LE Data'!$P$2:$Z$2,0),0)</f>
        <v>0.35</v>
      </c>
      <c r="L242" s="2">
        <f>VLOOKUP($A242&amp;$B242,'LE Data'!$P$3:$Z$578,MATCH(L$1,'LE Data'!$P$2:$Z$2,0),0)</f>
        <v>932.4</v>
      </c>
      <c r="M242" s="219">
        <f t="shared" si="17"/>
        <v>0</v>
      </c>
      <c r="N242" s="219">
        <f t="shared" si="17"/>
        <v>912</v>
      </c>
    </row>
    <row r="243" spans="1:14" x14ac:dyDescent="0.2">
      <c r="A243" s="1">
        <v>2015</v>
      </c>
      <c r="B243" s="1">
        <v>2</v>
      </c>
      <c r="C243" s="2"/>
      <c r="D243" s="2"/>
      <c r="E243" s="214">
        <f>HLOOKUP($A243,'LE Rates'!$B$40:$K$50,11,0)*100</f>
        <v>12.2775246678197</v>
      </c>
      <c r="F243" s="214">
        <f>VLOOKUP($A243,'LE Rates'!$F$5:$L$38,7,0)*100</f>
        <v>13.154038679681785</v>
      </c>
      <c r="G243" s="215">
        <f>VLOOKUP($A243,'LE Rates'!$F$5:$G$36,2,0)*100</f>
        <v>11.661024092021451</v>
      </c>
      <c r="H243" s="215">
        <v>9.192247058350592</v>
      </c>
      <c r="I243" s="1">
        <v>28.92</v>
      </c>
      <c r="J243" s="210">
        <f>VLOOKUP($A243&amp;"_"&amp;$B243,'LE KY GSP'!$O$19:$S$582,4,0)</f>
        <v>161986.82199999999</v>
      </c>
      <c r="K243" s="2">
        <f>VLOOKUP($A243&amp;$B243,'LE Data'!$P$3:$Z$578,MATCH(K$1,'LE Data'!$P$2:$Z$2,0),0)</f>
        <v>0.05</v>
      </c>
      <c r="L243" s="2">
        <f>VLOOKUP($A243&amp;$B243,'LE Data'!$P$3:$Z$578,MATCH(L$1,'LE Data'!$P$2:$Z$2,0),0)</f>
        <v>864.1</v>
      </c>
      <c r="M243" s="219">
        <f t="shared" si="17"/>
        <v>0</v>
      </c>
      <c r="N243" s="219">
        <f t="shared" si="17"/>
        <v>742</v>
      </c>
    </row>
    <row r="244" spans="1:14" x14ac:dyDescent="0.2">
      <c r="A244" s="1">
        <v>2015</v>
      </c>
      <c r="B244" s="1">
        <v>3</v>
      </c>
      <c r="C244" s="2"/>
      <c r="D244" s="2"/>
      <c r="E244" s="214">
        <f>HLOOKUP($A244,'LE Rates'!$B$40:$K$50,11,0)*100</f>
        <v>12.2775246678197</v>
      </c>
      <c r="F244" s="214">
        <f>VLOOKUP($A244,'LE Rates'!$F$5:$L$38,7,0)*100</f>
        <v>13.154038679681785</v>
      </c>
      <c r="G244" s="215">
        <f>VLOOKUP($A244,'LE Rates'!$F$5:$G$36,2,0)*100</f>
        <v>11.661024092021451</v>
      </c>
      <c r="H244" s="215">
        <v>9.192247058350592</v>
      </c>
      <c r="I244" s="1">
        <v>30.09</v>
      </c>
      <c r="J244" s="210">
        <f>VLOOKUP($A244&amp;"_"&amp;$B244,'LE KY GSP'!$O$19:$S$582,4,0)</f>
        <v>161986.82199999999</v>
      </c>
      <c r="K244" s="2">
        <f>VLOOKUP($A244&amp;$B244,'LE Data'!$P$3:$Z$578,MATCH(K$1,'LE Data'!$P$2:$Z$2,0),0)</f>
        <v>1.1499999999999999</v>
      </c>
      <c r="L244" s="2">
        <f>VLOOKUP($A244&amp;$B244,'LE Data'!$P$3:$Z$578,MATCH(L$1,'LE Data'!$P$2:$Z$2,0),0)</f>
        <v>674.3</v>
      </c>
      <c r="M244" s="219">
        <f t="shared" si="17"/>
        <v>6</v>
      </c>
      <c r="N244" s="219">
        <f t="shared" si="17"/>
        <v>569</v>
      </c>
    </row>
    <row r="245" spans="1:14" x14ac:dyDescent="0.2">
      <c r="A245" s="1">
        <v>2015</v>
      </c>
      <c r="B245" s="1">
        <v>4</v>
      </c>
      <c r="C245" s="2"/>
      <c r="D245" s="2"/>
      <c r="E245" s="214">
        <f>HLOOKUP($A245,'LE Rates'!$B$40:$K$50,11,0)*100</f>
        <v>12.2775246678197</v>
      </c>
      <c r="F245" s="214">
        <f>VLOOKUP($A245,'LE Rates'!$F$5:$L$38,7,0)*100</f>
        <v>13.154038679681785</v>
      </c>
      <c r="G245" s="215">
        <f>VLOOKUP($A245,'LE Rates'!$F$5:$G$36,2,0)*100</f>
        <v>11.661024092021451</v>
      </c>
      <c r="H245" s="215">
        <v>9.192247058350592</v>
      </c>
      <c r="I245" s="1">
        <v>30.49</v>
      </c>
      <c r="J245" s="210">
        <f>VLOOKUP($A245&amp;"_"&amp;$B245,'LE KY GSP'!$O$19:$S$582,4,0)</f>
        <v>163218.94699999999</v>
      </c>
      <c r="K245" s="2">
        <f>VLOOKUP($A245&amp;$B245,'LE Data'!$P$3:$Z$578,MATCH(K$1,'LE Data'!$P$2:$Z$2,0),0)</f>
        <v>20.25</v>
      </c>
      <c r="L245" s="2">
        <f>VLOOKUP($A245&amp;$B245,'LE Data'!$P$3:$Z$578,MATCH(L$1,'LE Data'!$P$2:$Z$2,0),0)</f>
        <v>377.1</v>
      </c>
      <c r="M245" s="219">
        <f t="shared" si="17"/>
        <v>32</v>
      </c>
      <c r="N245" s="219">
        <f t="shared" si="17"/>
        <v>262</v>
      </c>
    </row>
    <row r="246" spans="1:14" x14ac:dyDescent="0.2">
      <c r="A246" s="1">
        <v>2015</v>
      </c>
      <c r="B246" s="1">
        <v>5</v>
      </c>
      <c r="C246" s="2"/>
      <c r="D246" s="2"/>
      <c r="E246" s="214">
        <f>HLOOKUP($A246,'LE Rates'!$B$40:$K$50,11,0)*100</f>
        <v>12.2775246678197</v>
      </c>
      <c r="F246" s="214">
        <f>VLOOKUP($A246,'LE Rates'!$F$5:$L$38,7,0)*100</f>
        <v>13.154038679681785</v>
      </c>
      <c r="G246" s="215">
        <f>VLOOKUP($A246,'LE Rates'!$F$5:$G$36,2,0)*100</f>
        <v>11.661024092021451</v>
      </c>
      <c r="H246" s="215">
        <v>9.192247058350592</v>
      </c>
      <c r="I246" s="1">
        <v>29.81</v>
      </c>
      <c r="J246" s="210">
        <f>VLOOKUP($A246&amp;"_"&amp;$B246,'LE KY GSP'!$O$19:$S$582,4,0)</f>
        <v>163218.94699999999</v>
      </c>
      <c r="K246" s="2">
        <f>VLOOKUP($A246&amp;$B246,'LE Data'!$P$3:$Z$578,MATCH(K$1,'LE Data'!$P$2:$Z$2,0),0)</f>
        <v>69.349999999999994</v>
      </c>
      <c r="L246" s="2">
        <f>VLOOKUP($A246&amp;$B246,'LE Data'!$P$3:$Z$578,MATCH(L$1,'LE Data'!$P$2:$Z$2,0),0)</f>
        <v>141</v>
      </c>
      <c r="M246" s="219">
        <f t="shared" si="17"/>
        <v>106</v>
      </c>
      <c r="N246" s="219">
        <f t="shared" si="17"/>
        <v>80</v>
      </c>
    </row>
    <row r="247" spans="1:14" x14ac:dyDescent="0.2">
      <c r="A247" s="1">
        <v>2015</v>
      </c>
      <c r="B247" s="1">
        <v>6</v>
      </c>
      <c r="C247" s="2"/>
      <c r="D247" s="2"/>
      <c r="E247" s="214">
        <f>HLOOKUP($A247,'LE Rates'!$B$40:$K$50,11,0)*100</f>
        <v>12.2775246678197</v>
      </c>
      <c r="F247" s="214">
        <f>VLOOKUP($A247,'LE Rates'!$F$5:$L$38,7,0)*100</f>
        <v>13.154038679681785</v>
      </c>
      <c r="G247" s="215">
        <f>VLOOKUP($A247,'LE Rates'!$F$5:$G$36,2,0)*100</f>
        <v>11.661024092021451</v>
      </c>
      <c r="H247" s="215">
        <v>9.192247058350592</v>
      </c>
      <c r="I247" s="1">
        <v>30.68</v>
      </c>
      <c r="J247" s="210">
        <f>VLOOKUP($A247&amp;"_"&amp;$B247,'LE KY GSP'!$O$19:$S$582,4,0)</f>
        <v>163218.94699999999</v>
      </c>
      <c r="K247" s="2">
        <f>VLOOKUP($A247&amp;$B247,'LE Data'!$P$3:$Z$578,MATCH(K$1,'LE Data'!$P$2:$Z$2,0),0)</f>
        <v>224.8</v>
      </c>
      <c r="L247" s="2">
        <f>VLOOKUP($A247&amp;$B247,'LE Data'!$P$3:$Z$578,MATCH(L$1,'LE Data'!$P$2:$Z$2,0),0)</f>
        <v>29.5</v>
      </c>
      <c r="M247" s="219">
        <f t="shared" si="17"/>
        <v>289</v>
      </c>
      <c r="N247" s="219">
        <f t="shared" si="17"/>
        <v>8</v>
      </c>
    </row>
    <row r="248" spans="1:14" x14ac:dyDescent="0.2">
      <c r="A248" s="1">
        <v>2015</v>
      </c>
      <c r="B248" s="1">
        <v>7</v>
      </c>
      <c r="C248" s="2"/>
      <c r="D248" s="2"/>
      <c r="E248" s="214">
        <f>HLOOKUP($A248,'LE Rates'!$B$40:$K$50,11,0)*100</f>
        <v>12.2775246678197</v>
      </c>
      <c r="F248" s="214">
        <f>VLOOKUP($A248,'LE Rates'!$F$5:$L$38,7,0)*100</f>
        <v>13.154038679681785</v>
      </c>
      <c r="G248" s="215">
        <f>VLOOKUP($A248,'LE Rates'!$F$5:$G$36,2,0)*100</f>
        <v>11.661024092021451</v>
      </c>
      <c r="H248" s="215">
        <v>9.192247058350592</v>
      </c>
      <c r="I248" s="1">
        <v>30.66</v>
      </c>
      <c r="J248" s="210">
        <f>VLOOKUP($A248&amp;"_"&amp;$B248,'LE KY GSP'!$O$19:$S$582,4,0)</f>
        <v>164488.82800000001</v>
      </c>
      <c r="K248" s="2">
        <f>VLOOKUP($A248&amp;$B248,'LE Data'!$P$3:$Z$578,MATCH(K$1,'LE Data'!$P$2:$Z$2,0),0)</f>
        <v>396.4</v>
      </c>
      <c r="L248" s="2">
        <f>VLOOKUP($A248&amp;$B248,'LE Data'!$P$3:$Z$578,MATCH(L$1,'LE Data'!$P$2:$Z$2,0),0)</f>
        <v>0.55000000000000004</v>
      </c>
      <c r="M248" s="219">
        <f t="shared" si="17"/>
        <v>402</v>
      </c>
      <c r="N248" s="219">
        <f t="shared" si="17"/>
        <v>0</v>
      </c>
    </row>
    <row r="249" spans="1:14" x14ac:dyDescent="0.2">
      <c r="A249" s="1">
        <v>2015</v>
      </c>
      <c r="B249" s="1">
        <v>8</v>
      </c>
      <c r="C249" s="2"/>
      <c r="D249" s="2"/>
      <c r="E249" s="214">
        <f>HLOOKUP($A249,'LE Rates'!$B$40:$K$50,11,0)*100</f>
        <v>12.2775246678197</v>
      </c>
      <c r="F249" s="214">
        <f>VLOOKUP($A249,'LE Rates'!$F$5:$L$38,7,0)*100</f>
        <v>13.154038679681785</v>
      </c>
      <c r="G249" s="215">
        <f>VLOOKUP($A249,'LE Rates'!$F$5:$G$36,2,0)*100</f>
        <v>11.661024092021451</v>
      </c>
      <c r="H249" s="215">
        <v>9.192247058350592</v>
      </c>
      <c r="I249" s="1">
        <v>30.07</v>
      </c>
      <c r="J249" s="210">
        <f>VLOOKUP($A249&amp;"_"&amp;$B249,'LE KY GSP'!$O$19:$S$582,4,0)</f>
        <v>164488.82800000001</v>
      </c>
      <c r="K249" s="2">
        <f>VLOOKUP($A249&amp;$B249,'LE Data'!$P$3:$Z$578,MATCH(K$1,'LE Data'!$P$2:$Z$2,0),0)</f>
        <v>417.05</v>
      </c>
      <c r="L249" s="2">
        <f>VLOOKUP($A249&amp;$B249,'LE Data'!$P$3:$Z$578,MATCH(L$1,'LE Data'!$P$2:$Z$2,0),0)</f>
        <v>0.1</v>
      </c>
      <c r="M249" s="219">
        <f t="shared" si="17"/>
        <v>383</v>
      </c>
      <c r="N249" s="219">
        <f t="shared" si="17"/>
        <v>3</v>
      </c>
    </row>
    <row r="250" spans="1:14" x14ac:dyDescent="0.2">
      <c r="A250" s="1">
        <v>2015</v>
      </c>
      <c r="B250" s="1">
        <v>9</v>
      </c>
      <c r="C250" s="2"/>
      <c r="D250" s="2"/>
      <c r="E250" s="214">
        <f>HLOOKUP($A250,'LE Rates'!$B$40:$K$50,11,0)*100</f>
        <v>12.2775246678197</v>
      </c>
      <c r="F250" s="214">
        <f>VLOOKUP($A250,'LE Rates'!$F$5:$L$38,7,0)*100</f>
        <v>13.154038679681785</v>
      </c>
      <c r="G250" s="215">
        <f>VLOOKUP($A250,'LE Rates'!$F$5:$G$36,2,0)*100</f>
        <v>11.661024092021451</v>
      </c>
      <c r="H250" s="215">
        <v>9.192247058350592</v>
      </c>
      <c r="I250" s="1">
        <v>30.72</v>
      </c>
      <c r="J250" s="210">
        <f>VLOOKUP($A250&amp;"_"&amp;$B250,'LE KY GSP'!$O$19:$S$582,4,0)</f>
        <v>164488.82800000001</v>
      </c>
      <c r="K250" s="2">
        <f>VLOOKUP($A250&amp;$B250,'LE Data'!$P$3:$Z$578,MATCH(K$1,'LE Data'!$P$2:$Z$2,0),0)</f>
        <v>330.2</v>
      </c>
      <c r="L250" s="2">
        <f>VLOOKUP($A250&amp;$B250,'LE Data'!$P$3:$Z$578,MATCH(L$1,'LE Data'!$P$2:$Z$2,0),0)</f>
        <v>5.35</v>
      </c>
      <c r="M250" s="219">
        <f t="shared" si="17"/>
        <v>182</v>
      </c>
      <c r="N250" s="219">
        <f t="shared" si="17"/>
        <v>33</v>
      </c>
    </row>
    <row r="251" spans="1:14" x14ac:dyDescent="0.2">
      <c r="A251" s="1">
        <v>2015</v>
      </c>
      <c r="B251" s="1">
        <v>10</v>
      </c>
      <c r="C251" s="2"/>
      <c r="D251" s="2"/>
      <c r="E251" s="214">
        <f>HLOOKUP($A251,'LE Rates'!$B$40:$K$50,11,0)*100</f>
        <v>12.2775246678197</v>
      </c>
      <c r="F251" s="214">
        <f>VLOOKUP($A251,'LE Rates'!$F$5:$L$38,7,0)*100</f>
        <v>13.154038679681785</v>
      </c>
      <c r="G251" s="215">
        <f>VLOOKUP($A251,'LE Rates'!$F$5:$G$36,2,0)*100</f>
        <v>11.661024092021451</v>
      </c>
      <c r="H251" s="215">
        <v>9.192247058350592</v>
      </c>
      <c r="I251" s="1">
        <v>30.56</v>
      </c>
      <c r="J251" s="210">
        <f>VLOOKUP($A251&amp;"_"&amp;$B251,'LE KY GSP'!$O$19:$S$582,4,0)</f>
        <v>165590.04300000001</v>
      </c>
      <c r="K251" s="2">
        <f>VLOOKUP($A251&amp;$B251,'LE Data'!$P$3:$Z$578,MATCH(K$1,'LE Data'!$P$2:$Z$2,0),0)</f>
        <v>100.05</v>
      </c>
      <c r="L251" s="2">
        <f>VLOOKUP($A251&amp;$B251,'LE Data'!$P$3:$Z$578,MATCH(L$1,'LE Data'!$P$2:$Z$2,0),0)</f>
        <v>99.3</v>
      </c>
      <c r="M251" s="219">
        <f t="shared" si="17"/>
        <v>33</v>
      </c>
      <c r="N251" s="219">
        <f t="shared" si="17"/>
        <v>238</v>
      </c>
    </row>
    <row r="252" spans="1:14" x14ac:dyDescent="0.2">
      <c r="A252" s="1">
        <v>2015</v>
      </c>
      <c r="B252" s="1">
        <v>11</v>
      </c>
      <c r="C252" s="2"/>
      <c r="D252" s="2"/>
      <c r="E252" s="214">
        <f>HLOOKUP($A252,'LE Rates'!$B$40:$K$50,11,0)*100</f>
        <v>12.2775246678197</v>
      </c>
      <c r="F252" s="214">
        <f>VLOOKUP($A252,'LE Rates'!$F$5:$L$38,7,0)*100</f>
        <v>13.154038679681785</v>
      </c>
      <c r="G252" s="215">
        <f>VLOOKUP($A252,'LE Rates'!$F$5:$G$36,2,0)*100</f>
        <v>11.661024092021451</v>
      </c>
      <c r="H252" s="215">
        <v>9.192247058350592</v>
      </c>
      <c r="I252" s="1">
        <v>30.35</v>
      </c>
      <c r="J252" s="210">
        <f>VLOOKUP($A252&amp;"_"&amp;$B252,'LE KY GSP'!$O$19:$S$582,4,0)</f>
        <v>165590.04300000001</v>
      </c>
      <c r="K252" s="2">
        <f>VLOOKUP($A252&amp;$B252,'LE Data'!$P$3:$Z$578,MATCH(K$1,'LE Data'!$P$2:$Z$2,0),0)</f>
        <v>12.75</v>
      </c>
      <c r="L252" s="2">
        <f>VLOOKUP($A252&amp;$B252,'LE Data'!$P$3:$Z$578,MATCH(L$1,'LE Data'!$P$2:$Z$2,0),0)</f>
        <v>352.6</v>
      </c>
      <c r="M252" s="219">
        <f t="shared" si="17"/>
        <v>2</v>
      </c>
      <c r="N252" s="219">
        <f t="shared" si="17"/>
        <v>509</v>
      </c>
    </row>
    <row r="253" spans="1:14" x14ac:dyDescent="0.2">
      <c r="A253" s="1">
        <v>2015</v>
      </c>
      <c r="B253" s="1">
        <v>12</v>
      </c>
      <c r="C253" s="2"/>
      <c r="D253" s="2"/>
      <c r="E253" s="214">
        <f>HLOOKUP($A253,'LE Rates'!$B$40:$K$50,11,0)*100</f>
        <v>12.2775246678197</v>
      </c>
      <c r="F253" s="214">
        <f>VLOOKUP($A253,'LE Rates'!$F$5:$L$38,7,0)*100</f>
        <v>13.154038679681785</v>
      </c>
      <c r="G253" s="215">
        <f>VLOOKUP($A253,'LE Rates'!$F$5:$G$36,2,0)*100</f>
        <v>11.661024092021451</v>
      </c>
      <c r="H253" s="215">
        <v>9.192247058350592</v>
      </c>
      <c r="I253" s="1">
        <v>31</v>
      </c>
      <c r="J253" s="210">
        <f>VLOOKUP($A253&amp;"_"&amp;$B253,'LE KY GSP'!$O$19:$S$582,4,0)</f>
        <v>165590.04300000001</v>
      </c>
      <c r="K253" s="2">
        <f>VLOOKUP($A253&amp;$B253,'LE Data'!$P$3:$Z$578,MATCH(K$1,'LE Data'!$P$2:$Z$2,0),0)</f>
        <v>1.05</v>
      </c>
      <c r="L253" s="2">
        <f>VLOOKUP($A253&amp;$B253,'LE Data'!$P$3:$Z$578,MATCH(L$1,'LE Data'!$P$2:$Z$2,0),0)</f>
        <v>669.9</v>
      </c>
      <c r="M253" s="219">
        <f t="shared" si="17"/>
        <v>1</v>
      </c>
      <c r="N253" s="219">
        <f t="shared" si="17"/>
        <v>811</v>
      </c>
    </row>
    <row r="254" spans="1:14" x14ac:dyDescent="0.2">
      <c r="A254" s="1">
        <v>2016</v>
      </c>
      <c r="B254" s="1">
        <v>1</v>
      </c>
      <c r="C254" s="2"/>
      <c r="D254" s="2"/>
      <c r="E254" s="214">
        <f>HLOOKUP($A254,'LE Rates'!$B$40:$K$50,11,0)*100</f>
        <v>13.176910427196701</v>
      </c>
      <c r="F254" s="214">
        <f>VLOOKUP($A254,'LE Rates'!$F$5:$L$38,7,0)*100</f>
        <v>13.899222482793439</v>
      </c>
      <c r="G254" s="215">
        <f>VLOOKUP($A254,'LE Rates'!$F$5:$G$36,2,0)*100</f>
        <v>12.306005863090494</v>
      </c>
      <c r="H254" s="215">
        <v>9.2790844066650671</v>
      </c>
      <c r="I254" s="1">
        <v>31.65</v>
      </c>
      <c r="J254" s="210">
        <f>VLOOKUP($A254&amp;"_"&amp;$B254,'LE KY GSP'!$O$19:$S$582,4,0)</f>
        <v>166662.65599999999</v>
      </c>
      <c r="K254" s="2">
        <f>VLOOKUP($A254&amp;$B254,'LE Data'!$P$3:$Z$578,MATCH(K$1,'LE Data'!$P$2:$Z$2,0),0)</f>
        <v>0.35</v>
      </c>
      <c r="L254" s="2">
        <f>VLOOKUP($A254&amp;$B254,'LE Data'!$P$3:$Z$578,MATCH(L$1,'LE Data'!$P$2:$Z$2,0),0)</f>
        <v>932.4</v>
      </c>
      <c r="M254" s="219">
        <f t="shared" ref="M254:N269" si="18">M242</f>
        <v>0</v>
      </c>
      <c r="N254" s="219">
        <f t="shared" si="18"/>
        <v>912</v>
      </c>
    </row>
    <row r="255" spans="1:14" x14ac:dyDescent="0.2">
      <c r="A255" s="1">
        <v>2016</v>
      </c>
      <c r="B255" s="1">
        <v>2</v>
      </c>
      <c r="C255" s="2"/>
      <c r="D255" s="2"/>
      <c r="E255" s="214">
        <f>HLOOKUP($A255,'LE Rates'!$B$40:$K$50,11,0)*100</f>
        <v>13.176910427196701</v>
      </c>
      <c r="F255" s="214">
        <f>VLOOKUP($A255,'LE Rates'!$F$5:$L$38,7,0)*100</f>
        <v>13.899222482793439</v>
      </c>
      <c r="G255" s="215">
        <f>VLOOKUP($A255,'LE Rates'!$F$5:$G$36,2,0)*100</f>
        <v>12.306005863090494</v>
      </c>
      <c r="H255" s="215">
        <v>9.2790844066650671</v>
      </c>
      <c r="I255" s="1">
        <v>29.92</v>
      </c>
      <c r="J255" s="210">
        <f>VLOOKUP($A255&amp;"_"&amp;$B255,'LE KY GSP'!$O$19:$S$582,4,0)</f>
        <v>166662.65599999999</v>
      </c>
      <c r="K255" s="2">
        <f>VLOOKUP($A255&amp;$B255,'LE Data'!$P$3:$Z$578,MATCH(K$1,'LE Data'!$P$2:$Z$2,0),0)</f>
        <v>0.05</v>
      </c>
      <c r="L255" s="2">
        <f>VLOOKUP($A255&amp;$B255,'LE Data'!$P$3:$Z$578,MATCH(L$1,'LE Data'!$P$2:$Z$2,0),0)</f>
        <v>864.1</v>
      </c>
      <c r="M255" s="219">
        <f t="shared" si="18"/>
        <v>0</v>
      </c>
      <c r="N255" s="219">
        <f t="shared" si="18"/>
        <v>742</v>
      </c>
    </row>
    <row r="256" spans="1:14" x14ac:dyDescent="0.2">
      <c r="A256" s="1">
        <v>2016</v>
      </c>
      <c r="B256" s="1">
        <v>3</v>
      </c>
      <c r="C256" s="2"/>
      <c r="D256" s="2"/>
      <c r="E256" s="214">
        <f>HLOOKUP($A256,'LE Rates'!$B$40:$K$50,11,0)*100</f>
        <v>13.176910427196701</v>
      </c>
      <c r="F256" s="214">
        <f>VLOOKUP($A256,'LE Rates'!$F$5:$L$38,7,0)*100</f>
        <v>13.899222482793439</v>
      </c>
      <c r="G256" s="215">
        <f>VLOOKUP($A256,'LE Rates'!$F$5:$G$36,2,0)*100</f>
        <v>12.306005863090494</v>
      </c>
      <c r="H256" s="215">
        <v>9.2790844066650671</v>
      </c>
      <c r="I256" s="1">
        <v>30.09</v>
      </c>
      <c r="J256" s="210">
        <f>VLOOKUP($A256&amp;"_"&amp;$B256,'LE KY GSP'!$O$19:$S$582,4,0)</f>
        <v>166662.65599999999</v>
      </c>
      <c r="K256" s="2">
        <f>VLOOKUP($A256&amp;$B256,'LE Data'!$P$3:$Z$578,MATCH(K$1,'LE Data'!$P$2:$Z$2,0),0)</f>
        <v>1.1499999999999999</v>
      </c>
      <c r="L256" s="2">
        <f>VLOOKUP($A256&amp;$B256,'LE Data'!$P$3:$Z$578,MATCH(L$1,'LE Data'!$P$2:$Z$2,0),0)</f>
        <v>674.3</v>
      </c>
      <c r="M256" s="219">
        <f t="shared" si="18"/>
        <v>6</v>
      </c>
      <c r="N256" s="219">
        <f t="shared" si="18"/>
        <v>569</v>
      </c>
    </row>
    <row r="257" spans="1:14" x14ac:dyDescent="0.2">
      <c r="A257" s="1">
        <v>2016</v>
      </c>
      <c r="B257" s="1">
        <v>4</v>
      </c>
      <c r="C257" s="2"/>
      <c r="D257" s="2"/>
      <c r="E257" s="214">
        <f>HLOOKUP($A257,'LE Rates'!$B$40:$K$50,11,0)*100</f>
        <v>13.176910427196701</v>
      </c>
      <c r="F257" s="214">
        <f>VLOOKUP($A257,'LE Rates'!$F$5:$L$38,7,0)*100</f>
        <v>13.899222482793439</v>
      </c>
      <c r="G257" s="215">
        <f>VLOOKUP($A257,'LE Rates'!$F$5:$G$36,2,0)*100</f>
        <v>12.306005863090494</v>
      </c>
      <c r="H257" s="215">
        <v>9.2790844066650671</v>
      </c>
      <c r="I257" s="1">
        <v>30.49</v>
      </c>
      <c r="J257" s="210">
        <f>VLOOKUP($A257&amp;"_"&amp;$B257,'LE KY GSP'!$O$19:$S$582,4,0)</f>
        <v>167639.69500000001</v>
      </c>
      <c r="K257" s="2">
        <f>VLOOKUP($A257&amp;$B257,'LE Data'!$P$3:$Z$578,MATCH(K$1,'LE Data'!$P$2:$Z$2,0),0)</f>
        <v>20.25</v>
      </c>
      <c r="L257" s="2">
        <f>VLOOKUP($A257&amp;$B257,'LE Data'!$P$3:$Z$578,MATCH(L$1,'LE Data'!$P$2:$Z$2,0),0)</f>
        <v>377.1</v>
      </c>
      <c r="M257" s="219">
        <f t="shared" si="18"/>
        <v>32</v>
      </c>
      <c r="N257" s="219">
        <f t="shared" si="18"/>
        <v>262</v>
      </c>
    </row>
    <row r="258" spans="1:14" x14ac:dyDescent="0.2">
      <c r="A258" s="1">
        <v>2016</v>
      </c>
      <c r="B258" s="1">
        <v>5</v>
      </c>
      <c r="C258" s="2"/>
      <c r="D258" s="2"/>
      <c r="E258" s="214">
        <f>HLOOKUP($A258,'LE Rates'!$B$40:$K$50,11,0)*100</f>
        <v>13.176910427196701</v>
      </c>
      <c r="F258" s="214">
        <f>VLOOKUP($A258,'LE Rates'!$F$5:$L$38,7,0)*100</f>
        <v>13.899222482793439</v>
      </c>
      <c r="G258" s="215">
        <f>VLOOKUP($A258,'LE Rates'!$F$5:$G$36,2,0)*100</f>
        <v>12.306005863090494</v>
      </c>
      <c r="H258" s="215">
        <v>9.2790844066650671</v>
      </c>
      <c r="I258" s="1">
        <v>29.81</v>
      </c>
      <c r="J258" s="210">
        <f>VLOOKUP($A258&amp;"_"&amp;$B258,'LE KY GSP'!$O$19:$S$582,4,0)</f>
        <v>167639.69500000001</v>
      </c>
      <c r="K258" s="2">
        <f>VLOOKUP($A258&amp;$B258,'LE Data'!$P$3:$Z$578,MATCH(K$1,'LE Data'!$P$2:$Z$2,0),0)</f>
        <v>69.349999999999994</v>
      </c>
      <c r="L258" s="2">
        <f>VLOOKUP($A258&amp;$B258,'LE Data'!$P$3:$Z$578,MATCH(L$1,'LE Data'!$P$2:$Z$2,0),0)</f>
        <v>141</v>
      </c>
      <c r="M258" s="219">
        <f t="shared" si="18"/>
        <v>106</v>
      </c>
      <c r="N258" s="219">
        <f t="shared" si="18"/>
        <v>80</v>
      </c>
    </row>
    <row r="259" spans="1:14" x14ac:dyDescent="0.2">
      <c r="A259" s="1">
        <v>2016</v>
      </c>
      <c r="B259" s="1">
        <v>6</v>
      </c>
      <c r="C259" s="2"/>
      <c r="D259" s="2"/>
      <c r="E259" s="214">
        <f>HLOOKUP($A259,'LE Rates'!$B$40:$K$50,11,0)*100</f>
        <v>13.176910427196701</v>
      </c>
      <c r="F259" s="214">
        <f>VLOOKUP($A259,'LE Rates'!$F$5:$L$38,7,0)*100</f>
        <v>13.899222482793439</v>
      </c>
      <c r="G259" s="215">
        <f>VLOOKUP($A259,'LE Rates'!$F$5:$G$36,2,0)*100</f>
        <v>12.306005863090494</v>
      </c>
      <c r="H259" s="215">
        <v>9.2790844066650671</v>
      </c>
      <c r="I259" s="1">
        <v>30.68</v>
      </c>
      <c r="J259" s="210">
        <f>VLOOKUP($A259&amp;"_"&amp;$B259,'LE KY GSP'!$O$19:$S$582,4,0)</f>
        <v>167639.69500000001</v>
      </c>
      <c r="K259" s="2">
        <f>VLOOKUP($A259&amp;$B259,'LE Data'!$P$3:$Z$578,MATCH(K$1,'LE Data'!$P$2:$Z$2,0),0)</f>
        <v>224.8</v>
      </c>
      <c r="L259" s="2">
        <f>VLOOKUP($A259&amp;$B259,'LE Data'!$P$3:$Z$578,MATCH(L$1,'LE Data'!$P$2:$Z$2,0),0)</f>
        <v>29.5</v>
      </c>
      <c r="M259" s="219">
        <f t="shared" si="18"/>
        <v>289</v>
      </c>
      <c r="N259" s="219">
        <f t="shared" si="18"/>
        <v>8</v>
      </c>
    </row>
    <row r="260" spans="1:14" x14ac:dyDescent="0.2">
      <c r="A260" s="1">
        <v>2016</v>
      </c>
      <c r="B260" s="1">
        <v>7</v>
      </c>
      <c r="C260" s="2"/>
      <c r="D260" s="2"/>
      <c r="E260" s="214">
        <f>HLOOKUP($A260,'LE Rates'!$B$40:$K$50,11,0)*100</f>
        <v>13.176910427196701</v>
      </c>
      <c r="F260" s="214">
        <f>VLOOKUP($A260,'LE Rates'!$F$5:$L$38,7,0)*100</f>
        <v>13.899222482793439</v>
      </c>
      <c r="G260" s="215">
        <f>VLOOKUP($A260,'LE Rates'!$F$5:$G$36,2,0)*100</f>
        <v>12.306005863090494</v>
      </c>
      <c r="H260" s="215">
        <v>9.2790844066650671</v>
      </c>
      <c r="I260" s="1">
        <v>30.66</v>
      </c>
      <c r="J260" s="210">
        <f>VLOOKUP($A260&amp;"_"&amp;$B260,'LE KY GSP'!$O$19:$S$582,4,0)</f>
        <v>168638.94</v>
      </c>
      <c r="K260" s="2">
        <f>VLOOKUP($A260&amp;$B260,'LE Data'!$P$3:$Z$578,MATCH(K$1,'LE Data'!$P$2:$Z$2,0),0)</f>
        <v>396.4</v>
      </c>
      <c r="L260" s="2">
        <f>VLOOKUP($A260&amp;$B260,'LE Data'!$P$3:$Z$578,MATCH(L$1,'LE Data'!$P$2:$Z$2,0),0)</f>
        <v>0.55000000000000004</v>
      </c>
      <c r="M260" s="219">
        <f t="shared" si="18"/>
        <v>402</v>
      </c>
      <c r="N260" s="219">
        <f t="shared" si="18"/>
        <v>0</v>
      </c>
    </row>
    <row r="261" spans="1:14" x14ac:dyDescent="0.2">
      <c r="A261" s="1">
        <v>2016</v>
      </c>
      <c r="B261" s="1">
        <v>8</v>
      </c>
      <c r="C261" s="2"/>
      <c r="D261" s="2"/>
      <c r="E261" s="214">
        <f>HLOOKUP($A261,'LE Rates'!$B$40:$K$50,11,0)*100</f>
        <v>13.176910427196701</v>
      </c>
      <c r="F261" s="214">
        <f>VLOOKUP($A261,'LE Rates'!$F$5:$L$38,7,0)*100</f>
        <v>13.899222482793439</v>
      </c>
      <c r="G261" s="215">
        <f>VLOOKUP($A261,'LE Rates'!$F$5:$G$36,2,0)*100</f>
        <v>12.306005863090494</v>
      </c>
      <c r="H261" s="215">
        <v>9.2790844066650671</v>
      </c>
      <c r="I261" s="1">
        <v>30.07</v>
      </c>
      <c r="J261" s="210">
        <f>VLOOKUP($A261&amp;"_"&amp;$B261,'LE KY GSP'!$O$19:$S$582,4,0)</f>
        <v>168638.94</v>
      </c>
      <c r="K261" s="2">
        <f>VLOOKUP($A261&amp;$B261,'LE Data'!$P$3:$Z$578,MATCH(K$1,'LE Data'!$P$2:$Z$2,0),0)</f>
        <v>417.05</v>
      </c>
      <c r="L261" s="2">
        <f>VLOOKUP($A261&amp;$B261,'LE Data'!$P$3:$Z$578,MATCH(L$1,'LE Data'!$P$2:$Z$2,0),0)</f>
        <v>0.1</v>
      </c>
      <c r="M261" s="219">
        <f t="shared" si="18"/>
        <v>383</v>
      </c>
      <c r="N261" s="219">
        <f t="shared" si="18"/>
        <v>3</v>
      </c>
    </row>
    <row r="262" spans="1:14" x14ac:dyDescent="0.2">
      <c r="A262" s="1">
        <v>2016</v>
      </c>
      <c r="B262" s="1">
        <v>9</v>
      </c>
      <c r="C262" s="2"/>
      <c r="D262" s="2"/>
      <c r="E262" s="214">
        <f>HLOOKUP($A262,'LE Rates'!$B$40:$K$50,11,0)*100</f>
        <v>13.176910427196701</v>
      </c>
      <c r="F262" s="214">
        <f>VLOOKUP($A262,'LE Rates'!$F$5:$L$38,7,0)*100</f>
        <v>13.899222482793439</v>
      </c>
      <c r="G262" s="215">
        <f>VLOOKUP($A262,'LE Rates'!$F$5:$G$36,2,0)*100</f>
        <v>12.306005863090494</v>
      </c>
      <c r="H262" s="215">
        <v>9.2790844066650671</v>
      </c>
      <c r="I262" s="1">
        <v>30.72</v>
      </c>
      <c r="J262" s="210">
        <f>VLOOKUP($A262&amp;"_"&amp;$B262,'LE KY GSP'!$O$19:$S$582,4,0)</f>
        <v>168638.94</v>
      </c>
      <c r="K262" s="2">
        <f>VLOOKUP($A262&amp;$B262,'LE Data'!$P$3:$Z$578,MATCH(K$1,'LE Data'!$P$2:$Z$2,0),0)</f>
        <v>330.2</v>
      </c>
      <c r="L262" s="2">
        <f>VLOOKUP($A262&amp;$B262,'LE Data'!$P$3:$Z$578,MATCH(L$1,'LE Data'!$P$2:$Z$2,0),0)</f>
        <v>5.35</v>
      </c>
      <c r="M262" s="219">
        <f t="shared" si="18"/>
        <v>182</v>
      </c>
      <c r="N262" s="219">
        <f t="shared" si="18"/>
        <v>33</v>
      </c>
    </row>
    <row r="263" spans="1:14" x14ac:dyDescent="0.2">
      <c r="A263" s="1">
        <v>2016</v>
      </c>
      <c r="B263" s="1">
        <v>10</v>
      </c>
      <c r="C263" s="2"/>
      <c r="D263" s="2"/>
      <c r="E263" s="214">
        <f>HLOOKUP($A263,'LE Rates'!$B$40:$K$50,11,0)*100</f>
        <v>13.176910427196701</v>
      </c>
      <c r="F263" s="214">
        <f>VLOOKUP($A263,'LE Rates'!$F$5:$L$38,7,0)*100</f>
        <v>13.899222482793439</v>
      </c>
      <c r="G263" s="215">
        <f>VLOOKUP($A263,'LE Rates'!$F$5:$G$36,2,0)*100</f>
        <v>12.306005863090494</v>
      </c>
      <c r="H263" s="215">
        <v>9.2790844066650671</v>
      </c>
      <c r="I263" s="1">
        <v>30.56</v>
      </c>
      <c r="J263" s="210">
        <f>VLOOKUP($A263&amp;"_"&amp;$B263,'LE KY GSP'!$O$19:$S$582,4,0)</f>
        <v>169612.899</v>
      </c>
      <c r="K263" s="2">
        <f>VLOOKUP($A263&amp;$B263,'LE Data'!$P$3:$Z$578,MATCH(K$1,'LE Data'!$P$2:$Z$2,0),0)</f>
        <v>100.05</v>
      </c>
      <c r="L263" s="2">
        <f>VLOOKUP($A263&amp;$B263,'LE Data'!$P$3:$Z$578,MATCH(L$1,'LE Data'!$P$2:$Z$2,0),0)</f>
        <v>99.3</v>
      </c>
      <c r="M263" s="219">
        <f t="shared" si="18"/>
        <v>33</v>
      </c>
      <c r="N263" s="219">
        <f t="shared" si="18"/>
        <v>238</v>
      </c>
    </row>
    <row r="264" spans="1:14" x14ac:dyDescent="0.2">
      <c r="A264" s="1">
        <v>2016</v>
      </c>
      <c r="B264" s="1">
        <v>11</v>
      </c>
      <c r="C264" s="2"/>
      <c r="D264" s="2"/>
      <c r="E264" s="214">
        <f>HLOOKUP($A264,'LE Rates'!$B$40:$K$50,11,0)*100</f>
        <v>13.176910427196701</v>
      </c>
      <c r="F264" s="214">
        <f>VLOOKUP($A264,'LE Rates'!$F$5:$L$38,7,0)*100</f>
        <v>13.899222482793439</v>
      </c>
      <c r="G264" s="215">
        <f>VLOOKUP($A264,'LE Rates'!$F$5:$G$36,2,0)*100</f>
        <v>12.306005863090494</v>
      </c>
      <c r="H264" s="215">
        <v>9.2790844066650671</v>
      </c>
      <c r="I264" s="1">
        <v>30.35</v>
      </c>
      <c r="J264" s="210">
        <f>VLOOKUP($A264&amp;"_"&amp;$B264,'LE KY GSP'!$O$19:$S$582,4,0)</f>
        <v>169612.899</v>
      </c>
      <c r="K264" s="2">
        <f>VLOOKUP($A264&amp;$B264,'LE Data'!$P$3:$Z$578,MATCH(K$1,'LE Data'!$P$2:$Z$2,0),0)</f>
        <v>12.75</v>
      </c>
      <c r="L264" s="2">
        <f>VLOOKUP($A264&amp;$B264,'LE Data'!$P$3:$Z$578,MATCH(L$1,'LE Data'!$P$2:$Z$2,0),0)</f>
        <v>352.6</v>
      </c>
      <c r="M264" s="219">
        <f t="shared" si="18"/>
        <v>2</v>
      </c>
      <c r="N264" s="219">
        <f t="shared" si="18"/>
        <v>509</v>
      </c>
    </row>
    <row r="265" spans="1:14" x14ac:dyDescent="0.2">
      <c r="A265" s="1">
        <v>2016</v>
      </c>
      <c r="B265" s="1">
        <v>12</v>
      </c>
      <c r="C265" s="2"/>
      <c r="D265" s="2"/>
      <c r="E265" s="214">
        <f>HLOOKUP($A265,'LE Rates'!$B$40:$K$50,11,0)*100</f>
        <v>13.176910427196701</v>
      </c>
      <c r="F265" s="214">
        <f>VLOOKUP($A265,'LE Rates'!$F$5:$L$38,7,0)*100</f>
        <v>13.899222482793439</v>
      </c>
      <c r="G265" s="215">
        <f>VLOOKUP($A265,'LE Rates'!$F$5:$G$36,2,0)*100</f>
        <v>12.306005863090494</v>
      </c>
      <c r="H265" s="215">
        <v>9.2790844066650671</v>
      </c>
      <c r="I265" s="1">
        <v>31</v>
      </c>
      <c r="J265" s="210">
        <f>VLOOKUP($A265&amp;"_"&amp;$B265,'LE KY GSP'!$O$19:$S$582,4,0)</f>
        <v>169612.899</v>
      </c>
      <c r="K265" s="2">
        <f>VLOOKUP($A265&amp;$B265,'LE Data'!$P$3:$Z$578,MATCH(K$1,'LE Data'!$P$2:$Z$2,0),0)</f>
        <v>1.05</v>
      </c>
      <c r="L265" s="2">
        <f>VLOOKUP($A265&amp;$B265,'LE Data'!$P$3:$Z$578,MATCH(L$1,'LE Data'!$P$2:$Z$2,0),0)</f>
        <v>669.9</v>
      </c>
      <c r="M265" s="219">
        <f t="shared" si="18"/>
        <v>1</v>
      </c>
      <c r="N265" s="219">
        <f t="shared" si="18"/>
        <v>811</v>
      </c>
    </row>
    <row r="266" spans="1:14" x14ac:dyDescent="0.2">
      <c r="A266" s="1">
        <v>2017</v>
      </c>
      <c r="B266" s="1">
        <v>1</v>
      </c>
      <c r="C266" s="2"/>
      <c r="D266" s="2"/>
      <c r="E266" s="158">
        <f>E254*(1+0.02)</f>
        <v>13.440448635740635</v>
      </c>
      <c r="F266" s="214">
        <f>VLOOKUP($A266,'LE Rates'!$F$5:$L$38,7,0)*100</f>
        <v>14.398964248658199</v>
      </c>
      <c r="G266" s="215">
        <f>VLOOKUP($A266,'LE Rates'!$F$5:$G$36,2,0)*100</f>
        <v>12.8050891892798</v>
      </c>
      <c r="H266" s="215">
        <v>9.4232549659602718</v>
      </c>
      <c r="I266" s="1">
        <v>31.65</v>
      </c>
      <c r="J266" s="210">
        <f>VLOOKUP($A266&amp;"_"&amp;$B266,'LE KY GSP'!$O$19:$S$582,4,0)</f>
        <v>170513.989</v>
      </c>
      <c r="K266" s="2">
        <f>VLOOKUP($A266&amp;$B266,'LE Data'!$P$3:$Z$578,MATCH(K$1,'LE Data'!$P$2:$Z$2,0),0)</f>
        <v>0.35</v>
      </c>
      <c r="L266" s="2">
        <f>VLOOKUP($A266&amp;$B266,'LE Data'!$P$3:$Z$578,MATCH(L$1,'LE Data'!$P$2:$Z$2,0),0)</f>
        <v>932.4</v>
      </c>
      <c r="M266" s="219">
        <f t="shared" si="18"/>
        <v>0</v>
      </c>
      <c r="N266" s="219">
        <f t="shared" si="18"/>
        <v>912</v>
      </c>
    </row>
    <row r="267" spans="1:14" x14ac:dyDescent="0.2">
      <c r="A267" s="1">
        <v>2017</v>
      </c>
      <c r="B267" s="1">
        <v>2</v>
      </c>
      <c r="C267" s="2"/>
      <c r="D267" s="2"/>
      <c r="E267" s="158">
        <f t="shared" ref="E267:E282" si="19">E255*(1+0.02)</f>
        <v>13.440448635740635</v>
      </c>
      <c r="F267" s="214">
        <f>VLOOKUP($A267,'LE Rates'!$F$5:$L$38,7,0)*100</f>
        <v>14.398964248658199</v>
      </c>
      <c r="G267" s="215">
        <f>VLOOKUP($A267,'LE Rates'!$F$5:$G$36,2,0)*100</f>
        <v>12.8050891892798</v>
      </c>
      <c r="H267" s="215">
        <v>9.4232549659602718</v>
      </c>
      <c r="I267" s="1">
        <v>28.92</v>
      </c>
      <c r="J267" s="210">
        <f>VLOOKUP($A267&amp;"_"&amp;$B267,'LE KY GSP'!$O$19:$S$582,4,0)</f>
        <v>170513.989</v>
      </c>
      <c r="K267" s="2">
        <f>VLOOKUP($A267&amp;$B267,'LE Data'!$P$3:$Z$578,MATCH(K$1,'LE Data'!$P$2:$Z$2,0),0)</f>
        <v>0.05</v>
      </c>
      <c r="L267" s="2">
        <f>VLOOKUP($A267&amp;$B267,'LE Data'!$P$3:$Z$578,MATCH(L$1,'LE Data'!$P$2:$Z$2,0),0)</f>
        <v>864.1</v>
      </c>
      <c r="M267" s="219">
        <f t="shared" si="18"/>
        <v>0</v>
      </c>
      <c r="N267" s="219">
        <f t="shared" si="18"/>
        <v>742</v>
      </c>
    </row>
    <row r="268" spans="1:14" x14ac:dyDescent="0.2">
      <c r="A268" s="1">
        <v>2017</v>
      </c>
      <c r="B268" s="1">
        <v>3</v>
      </c>
      <c r="C268" s="2"/>
      <c r="D268" s="2"/>
      <c r="E268" s="158">
        <f t="shared" si="19"/>
        <v>13.440448635740635</v>
      </c>
      <c r="F268" s="214">
        <f>VLOOKUP($A268,'LE Rates'!$F$5:$L$38,7,0)*100</f>
        <v>14.398964248658199</v>
      </c>
      <c r="G268" s="215">
        <f>VLOOKUP($A268,'LE Rates'!$F$5:$G$36,2,0)*100</f>
        <v>12.8050891892798</v>
      </c>
      <c r="H268" s="215">
        <v>9.4232549659602718</v>
      </c>
      <c r="I268" s="1">
        <v>30.09</v>
      </c>
      <c r="J268" s="210">
        <f>VLOOKUP($A268&amp;"_"&amp;$B268,'LE KY GSP'!$O$19:$S$582,4,0)</f>
        <v>170513.989</v>
      </c>
      <c r="K268" s="2">
        <f>VLOOKUP($A268&amp;$B268,'LE Data'!$P$3:$Z$578,MATCH(K$1,'LE Data'!$P$2:$Z$2,0),0)</f>
        <v>1.1499999999999999</v>
      </c>
      <c r="L268" s="2">
        <f>VLOOKUP($A268&amp;$B268,'LE Data'!$P$3:$Z$578,MATCH(L$1,'LE Data'!$P$2:$Z$2,0),0)</f>
        <v>674.3</v>
      </c>
      <c r="M268" s="219">
        <f t="shared" si="18"/>
        <v>6</v>
      </c>
      <c r="N268" s="219">
        <f t="shared" si="18"/>
        <v>569</v>
      </c>
    </row>
    <row r="269" spans="1:14" x14ac:dyDescent="0.2">
      <c r="A269" s="1">
        <v>2017</v>
      </c>
      <c r="B269" s="1">
        <v>4</v>
      </c>
      <c r="C269" s="2"/>
      <c r="D269" s="2"/>
      <c r="E269" s="158">
        <f t="shared" si="19"/>
        <v>13.440448635740635</v>
      </c>
      <c r="F269" s="214">
        <f>VLOOKUP($A269,'LE Rates'!$F$5:$L$38,7,0)*100</f>
        <v>14.398964248658199</v>
      </c>
      <c r="G269" s="215">
        <f>VLOOKUP($A269,'LE Rates'!$F$5:$G$36,2,0)*100</f>
        <v>12.8050891892798</v>
      </c>
      <c r="H269" s="215">
        <v>9.4232549659602718</v>
      </c>
      <c r="I269" s="1">
        <v>30.49</v>
      </c>
      <c r="J269" s="210">
        <f>VLOOKUP($A269&amp;"_"&amp;$B269,'LE KY GSP'!$O$19:$S$582,4,0)</f>
        <v>171380.59400000001</v>
      </c>
      <c r="K269" s="2">
        <f>VLOOKUP($A269&amp;$B269,'LE Data'!$P$3:$Z$578,MATCH(K$1,'LE Data'!$P$2:$Z$2,0),0)</f>
        <v>20.25</v>
      </c>
      <c r="L269" s="2">
        <f>VLOOKUP($A269&amp;$B269,'LE Data'!$P$3:$Z$578,MATCH(L$1,'LE Data'!$P$2:$Z$2,0),0)</f>
        <v>377.1</v>
      </c>
      <c r="M269" s="219">
        <f t="shared" si="18"/>
        <v>32</v>
      </c>
      <c r="N269" s="219">
        <f t="shared" si="18"/>
        <v>262</v>
      </c>
    </row>
    <row r="270" spans="1:14" x14ac:dyDescent="0.2">
      <c r="A270" s="1">
        <v>2017</v>
      </c>
      <c r="B270" s="1">
        <v>5</v>
      </c>
      <c r="C270" s="2"/>
      <c r="D270" s="2"/>
      <c r="E270" s="158">
        <f t="shared" si="19"/>
        <v>13.440448635740635</v>
      </c>
      <c r="F270" s="214">
        <f>VLOOKUP($A270,'LE Rates'!$F$5:$L$38,7,0)*100</f>
        <v>14.398964248658199</v>
      </c>
      <c r="G270" s="215">
        <f>VLOOKUP($A270,'LE Rates'!$F$5:$G$36,2,0)*100</f>
        <v>12.8050891892798</v>
      </c>
      <c r="H270" s="215">
        <v>9.4232549659602718</v>
      </c>
      <c r="I270" s="1">
        <v>29.81</v>
      </c>
      <c r="J270" s="210">
        <f>VLOOKUP($A270&amp;"_"&amp;$B270,'LE KY GSP'!$O$19:$S$582,4,0)</f>
        <v>171380.59400000001</v>
      </c>
      <c r="K270" s="2">
        <f>VLOOKUP($A270&amp;$B270,'LE Data'!$P$3:$Z$578,MATCH(K$1,'LE Data'!$P$2:$Z$2,0),0)</f>
        <v>69.349999999999994</v>
      </c>
      <c r="L270" s="2">
        <f>VLOOKUP($A270&amp;$B270,'LE Data'!$P$3:$Z$578,MATCH(L$1,'LE Data'!$P$2:$Z$2,0),0)</f>
        <v>141</v>
      </c>
      <c r="M270" s="219">
        <f t="shared" ref="M270:N285" si="20">M258</f>
        <v>106</v>
      </c>
      <c r="N270" s="219">
        <f t="shared" si="20"/>
        <v>80</v>
      </c>
    </row>
    <row r="271" spans="1:14" x14ac:dyDescent="0.2">
      <c r="A271" s="1">
        <v>2017</v>
      </c>
      <c r="B271" s="1">
        <v>6</v>
      </c>
      <c r="C271" s="2"/>
      <c r="D271" s="2"/>
      <c r="E271" s="158">
        <f t="shared" si="19"/>
        <v>13.440448635740635</v>
      </c>
      <c r="F271" s="214">
        <f>VLOOKUP($A271,'LE Rates'!$F$5:$L$38,7,0)*100</f>
        <v>14.398964248658199</v>
      </c>
      <c r="G271" s="215">
        <f>VLOOKUP($A271,'LE Rates'!$F$5:$G$36,2,0)*100</f>
        <v>12.8050891892798</v>
      </c>
      <c r="H271" s="215">
        <v>9.4232549659602718</v>
      </c>
      <c r="I271" s="1">
        <v>30.68</v>
      </c>
      <c r="J271" s="210">
        <f>VLOOKUP($A271&amp;"_"&amp;$B271,'LE KY GSP'!$O$19:$S$582,4,0)</f>
        <v>171380.59400000001</v>
      </c>
      <c r="K271" s="2">
        <f>VLOOKUP($A271&amp;$B271,'LE Data'!$P$3:$Z$578,MATCH(K$1,'LE Data'!$P$2:$Z$2,0),0)</f>
        <v>224.8</v>
      </c>
      <c r="L271" s="2">
        <f>VLOOKUP($A271&amp;$B271,'LE Data'!$P$3:$Z$578,MATCH(L$1,'LE Data'!$P$2:$Z$2,0),0)</f>
        <v>29.5</v>
      </c>
      <c r="M271" s="219">
        <f t="shared" si="20"/>
        <v>289</v>
      </c>
      <c r="N271" s="219">
        <f t="shared" si="20"/>
        <v>8</v>
      </c>
    </row>
    <row r="272" spans="1:14" x14ac:dyDescent="0.2">
      <c r="A272" s="1">
        <v>2017</v>
      </c>
      <c r="B272" s="1">
        <v>7</v>
      </c>
      <c r="C272" s="2"/>
      <c r="D272" s="2"/>
      <c r="E272" s="158">
        <f t="shared" si="19"/>
        <v>13.440448635740635</v>
      </c>
      <c r="F272" s="214">
        <f>VLOOKUP($A272,'LE Rates'!$F$5:$L$38,7,0)*100</f>
        <v>14.398964248658199</v>
      </c>
      <c r="G272" s="215">
        <f>VLOOKUP($A272,'LE Rates'!$F$5:$G$36,2,0)*100</f>
        <v>12.8050891892798</v>
      </c>
      <c r="H272" s="215">
        <v>9.4232549659602718</v>
      </c>
      <c r="I272" s="1">
        <v>30.66</v>
      </c>
      <c r="J272" s="210">
        <f>VLOOKUP($A272&amp;"_"&amp;$B272,'LE KY GSP'!$O$19:$S$582,4,0)</f>
        <v>172233.041</v>
      </c>
      <c r="K272" s="2">
        <f>VLOOKUP($A272&amp;$B272,'LE Data'!$P$3:$Z$578,MATCH(K$1,'LE Data'!$P$2:$Z$2,0),0)</f>
        <v>396.4</v>
      </c>
      <c r="L272" s="2">
        <f>VLOOKUP($A272&amp;$B272,'LE Data'!$P$3:$Z$578,MATCH(L$1,'LE Data'!$P$2:$Z$2,0),0)</f>
        <v>0.55000000000000004</v>
      </c>
      <c r="M272" s="219">
        <f t="shared" si="20"/>
        <v>402</v>
      </c>
      <c r="N272" s="219">
        <f t="shared" si="20"/>
        <v>0</v>
      </c>
    </row>
    <row r="273" spans="1:14" x14ac:dyDescent="0.2">
      <c r="A273" s="1">
        <v>2017</v>
      </c>
      <c r="B273" s="1">
        <v>8</v>
      </c>
      <c r="C273" s="2"/>
      <c r="D273" s="2"/>
      <c r="E273" s="158">
        <f t="shared" si="19"/>
        <v>13.440448635740635</v>
      </c>
      <c r="F273" s="214">
        <f>VLOOKUP($A273,'LE Rates'!$F$5:$L$38,7,0)*100</f>
        <v>14.398964248658199</v>
      </c>
      <c r="G273" s="215">
        <f>VLOOKUP($A273,'LE Rates'!$F$5:$G$36,2,0)*100</f>
        <v>12.8050891892798</v>
      </c>
      <c r="H273" s="215">
        <v>9.4232549659602718</v>
      </c>
      <c r="I273" s="1">
        <v>30.07</v>
      </c>
      <c r="J273" s="210">
        <f>VLOOKUP($A273&amp;"_"&amp;$B273,'LE KY GSP'!$O$19:$S$582,4,0)</f>
        <v>172233.041</v>
      </c>
      <c r="K273" s="2">
        <f>VLOOKUP($A273&amp;$B273,'LE Data'!$P$3:$Z$578,MATCH(K$1,'LE Data'!$P$2:$Z$2,0),0)</f>
        <v>417.05</v>
      </c>
      <c r="L273" s="2">
        <f>VLOOKUP($A273&amp;$B273,'LE Data'!$P$3:$Z$578,MATCH(L$1,'LE Data'!$P$2:$Z$2,0),0)</f>
        <v>0.1</v>
      </c>
      <c r="M273" s="219">
        <f t="shared" si="20"/>
        <v>383</v>
      </c>
      <c r="N273" s="219">
        <f t="shared" si="20"/>
        <v>3</v>
      </c>
    </row>
    <row r="274" spans="1:14" x14ac:dyDescent="0.2">
      <c r="A274" s="1">
        <v>2017</v>
      </c>
      <c r="B274" s="1">
        <v>9</v>
      </c>
      <c r="C274" s="2"/>
      <c r="D274" s="2"/>
      <c r="E274" s="158">
        <f t="shared" si="19"/>
        <v>13.440448635740635</v>
      </c>
      <c r="F274" s="214">
        <f>VLOOKUP($A274,'LE Rates'!$F$5:$L$38,7,0)*100</f>
        <v>14.398964248658199</v>
      </c>
      <c r="G274" s="215">
        <f>VLOOKUP($A274,'LE Rates'!$F$5:$G$36,2,0)*100</f>
        <v>12.8050891892798</v>
      </c>
      <c r="H274" s="215">
        <v>9.4232549659602718</v>
      </c>
      <c r="I274" s="1">
        <v>30.72</v>
      </c>
      <c r="J274" s="210">
        <f>VLOOKUP($A274&amp;"_"&amp;$B274,'LE KY GSP'!$O$19:$S$582,4,0)</f>
        <v>172233.041</v>
      </c>
      <c r="K274" s="2">
        <f>VLOOKUP($A274&amp;$B274,'LE Data'!$P$3:$Z$578,MATCH(K$1,'LE Data'!$P$2:$Z$2,0),0)</f>
        <v>330.2</v>
      </c>
      <c r="L274" s="2">
        <f>VLOOKUP($A274&amp;$B274,'LE Data'!$P$3:$Z$578,MATCH(L$1,'LE Data'!$P$2:$Z$2,0),0)</f>
        <v>5.35</v>
      </c>
      <c r="M274" s="219">
        <f t="shared" si="20"/>
        <v>182</v>
      </c>
      <c r="N274" s="219">
        <f t="shared" si="20"/>
        <v>33</v>
      </c>
    </row>
    <row r="275" spans="1:14" x14ac:dyDescent="0.2">
      <c r="A275" s="1">
        <v>2017</v>
      </c>
      <c r="B275" s="1">
        <v>10</v>
      </c>
      <c r="C275" s="2"/>
      <c r="D275" s="2"/>
      <c r="E275" s="158">
        <f t="shared" si="19"/>
        <v>13.440448635740635</v>
      </c>
      <c r="F275" s="214">
        <f>VLOOKUP($A275,'LE Rates'!$F$5:$L$38,7,0)*100</f>
        <v>14.398964248658199</v>
      </c>
      <c r="G275" s="215">
        <f>VLOOKUP($A275,'LE Rates'!$F$5:$G$36,2,0)*100</f>
        <v>12.8050891892798</v>
      </c>
      <c r="H275" s="215">
        <v>9.4232549659602718</v>
      </c>
      <c r="I275" s="1">
        <v>30.56</v>
      </c>
      <c r="J275" s="210">
        <f>VLOOKUP($A275&amp;"_"&amp;$B275,'LE KY GSP'!$O$19:$S$582,4,0)</f>
        <v>173358.21900000001</v>
      </c>
      <c r="K275" s="2">
        <f>VLOOKUP($A275&amp;$B275,'LE Data'!$P$3:$Z$578,MATCH(K$1,'LE Data'!$P$2:$Z$2,0),0)</f>
        <v>100.05</v>
      </c>
      <c r="L275" s="2">
        <f>VLOOKUP($A275&amp;$B275,'LE Data'!$P$3:$Z$578,MATCH(L$1,'LE Data'!$P$2:$Z$2,0),0)</f>
        <v>99.3</v>
      </c>
      <c r="M275" s="219">
        <f t="shared" si="20"/>
        <v>33</v>
      </c>
      <c r="N275" s="219">
        <f t="shared" si="20"/>
        <v>238</v>
      </c>
    </row>
    <row r="276" spans="1:14" x14ac:dyDescent="0.2">
      <c r="A276" s="1">
        <v>2017</v>
      </c>
      <c r="B276" s="1">
        <v>11</v>
      </c>
      <c r="C276" s="2"/>
      <c r="D276" s="2"/>
      <c r="E276" s="158">
        <f t="shared" si="19"/>
        <v>13.440448635740635</v>
      </c>
      <c r="F276" s="214">
        <f>VLOOKUP($A276,'LE Rates'!$F$5:$L$38,7,0)*100</f>
        <v>14.398964248658199</v>
      </c>
      <c r="G276" s="215">
        <f>VLOOKUP($A276,'LE Rates'!$F$5:$G$36,2,0)*100</f>
        <v>12.8050891892798</v>
      </c>
      <c r="H276" s="215">
        <v>9.4232549659602718</v>
      </c>
      <c r="I276" s="1">
        <v>30.35</v>
      </c>
      <c r="J276" s="210">
        <f>VLOOKUP($A276&amp;"_"&amp;$B276,'LE KY GSP'!$O$19:$S$582,4,0)</f>
        <v>173358.21900000001</v>
      </c>
      <c r="K276" s="2">
        <f>VLOOKUP($A276&amp;$B276,'LE Data'!$P$3:$Z$578,MATCH(K$1,'LE Data'!$P$2:$Z$2,0),0)</f>
        <v>12.75</v>
      </c>
      <c r="L276" s="2">
        <f>VLOOKUP($A276&amp;$B276,'LE Data'!$P$3:$Z$578,MATCH(L$1,'LE Data'!$P$2:$Z$2,0),0)</f>
        <v>352.6</v>
      </c>
      <c r="M276" s="219">
        <f t="shared" si="20"/>
        <v>2</v>
      </c>
      <c r="N276" s="219">
        <f t="shared" si="20"/>
        <v>509</v>
      </c>
    </row>
    <row r="277" spans="1:14" x14ac:dyDescent="0.2">
      <c r="A277" s="1">
        <v>2017</v>
      </c>
      <c r="B277" s="1">
        <v>12</v>
      </c>
      <c r="C277" s="2"/>
      <c r="D277" s="2"/>
      <c r="E277" s="158">
        <f t="shared" si="19"/>
        <v>13.440448635740635</v>
      </c>
      <c r="F277" s="214">
        <f>VLOOKUP($A277,'LE Rates'!$F$5:$L$38,7,0)*100</f>
        <v>14.398964248658199</v>
      </c>
      <c r="G277" s="215">
        <f>VLOOKUP($A277,'LE Rates'!$F$5:$G$36,2,0)*100</f>
        <v>12.8050891892798</v>
      </c>
      <c r="H277" s="215">
        <v>9.4232549659602718</v>
      </c>
      <c r="I277" s="1">
        <v>31</v>
      </c>
      <c r="J277" s="210">
        <f>VLOOKUP($A277&amp;"_"&amp;$B277,'LE KY GSP'!$O$19:$S$582,4,0)</f>
        <v>173358.21900000001</v>
      </c>
      <c r="K277" s="2">
        <f>VLOOKUP($A277&amp;$B277,'LE Data'!$P$3:$Z$578,MATCH(K$1,'LE Data'!$P$2:$Z$2,0),0)</f>
        <v>1.05</v>
      </c>
      <c r="L277" s="2">
        <f>VLOOKUP($A277&amp;$B277,'LE Data'!$P$3:$Z$578,MATCH(L$1,'LE Data'!$P$2:$Z$2,0),0)</f>
        <v>669.9</v>
      </c>
      <c r="M277" s="219">
        <f t="shared" si="20"/>
        <v>1</v>
      </c>
      <c r="N277" s="219">
        <f t="shared" si="20"/>
        <v>811</v>
      </c>
    </row>
    <row r="278" spans="1:14" x14ac:dyDescent="0.2">
      <c r="A278" s="1">
        <v>2018</v>
      </c>
      <c r="B278" s="1">
        <v>1</v>
      </c>
      <c r="C278" s="2"/>
      <c r="D278" s="2"/>
      <c r="E278" s="158">
        <f t="shared" si="19"/>
        <v>13.709257608455449</v>
      </c>
      <c r="F278" s="214">
        <f>VLOOKUP($A278,'LE Rates'!$F$5:$L$38,7,0)*100</f>
        <v>14.47882362852004</v>
      </c>
      <c r="G278" s="215">
        <f>VLOOKUP($A278,'LE Rates'!$F$5:$G$36,2,0)*100</f>
        <v>12.918238632481776</v>
      </c>
      <c r="H278" s="215">
        <v>9.5397032609903807</v>
      </c>
      <c r="I278" s="1">
        <v>31.65</v>
      </c>
      <c r="J278" s="210">
        <f>VLOOKUP($A278&amp;"_"&amp;$B278,'LE KY GSP'!$O$19:$S$582,4,0)</f>
        <v>174083.35</v>
      </c>
      <c r="K278" s="2">
        <f>VLOOKUP($A278&amp;$B278,'LE Data'!$P$3:$Z$578,MATCH(K$1,'LE Data'!$P$2:$Z$2,0),0)</f>
        <v>0.35</v>
      </c>
      <c r="L278" s="2">
        <f>VLOOKUP($A278&amp;$B278,'LE Data'!$P$3:$Z$578,MATCH(L$1,'LE Data'!$P$2:$Z$2,0),0)</f>
        <v>932.4</v>
      </c>
      <c r="M278" s="219">
        <f t="shared" si="20"/>
        <v>0</v>
      </c>
      <c r="N278" s="219">
        <f t="shared" si="20"/>
        <v>912</v>
      </c>
    </row>
    <row r="279" spans="1:14" x14ac:dyDescent="0.2">
      <c r="A279" s="1">
        <v>2018</v>
      </c>
      <c r="B279" s="1">
        <v>2</v>
      </c>
      <c r="C279" s="2"/>
      <c r="D279" s="2"/>
      <c r="E279" s="158">
        <f t="shared" si="19"/>
        <v>13.709257608455449</v>
      </c>
      <c r="F279" s="214">
        <f>VLOOKUP($A279,'LE Rates'!$F$5:$L$38,7,0)*100</f>
        <v>14.47882362852004</v>
      </c>
      <c r="G279" s="215">
        <f>VLOOKUP($A279,'LE Rates'!$F$5:$G$36,2,0)*100</f>
        <v>12.918238632481776</v>
      </c>
      <c r="H279" s="215">
        <v>9.5397032609903807</v>
      </c>
      <c r="I279" s="1">
        <v>28.92</v>
      </c>
      <c r="J279" s="210">
        <f>VLOOKUP($A279&amp;"_"&amp;$B279,'LE KY GSP'!$O$19:$S$582,4,0)</f>
        <v>174083.35</v>
      </c>
      <c r="K279" s="2">
        <f>VLOOKUP($A279&amp;$B279,'LE Data'!$P$3:$Z$578,MATCH(K$1,'LE Data'!$P$2:$Z$2,0),0)</f>
        <v>0.05</v>
      </c>
      <c r="L279" s="2">
        <f>VLOOKUP($A279&amp;$B279,'LE Data'!$P$3:$Z$578,MATCH(L$1,'LE Data'!$P$2:$Z$2,0),0)</f>
        <v>864.1</v>
      </c>
      <c r="M279" s="219">
        <f t="shared" si="20"/>
        <v>0</v>
      </c>
      <c r="N279" s="219">
        <f t="shared" si="20"/>
        <v>742</v>
      </c>
    </row>
    <row r="280" spans="1:14" x14ac:dyDescent="0.2">
      <c r="A280" s="1">
        <v>2018</v>
      </c>
      <c r="B280" s="1">
        <v>3</v>
      </c>
      <c r="C280" s="2"/>
      <c r="D280" s="2"/>
      <c r="E280" s="158">
        <f t="shared" si="19"/>
        <v>13.709257608455449</v>
      </c>
      <c r="F280" s="214">
        <f>VLOOKUP($A280,'LE Rates'!$F$5:$L$38,7,0)*100</f>
        <v>14.47882362852004</v>
      </c>
      <c r="G280" s="215">
        <f>VLOOKUP($A280,'LE Rates'!$F$5:$G$36,2,0)*100</f>
        <v>12.918238632481776</v>
      </c>
      <c r="H280" s="215">
        <v>9.5397032609903807</v>
      </c>
      <c r="I280" s="1">
        <v>30.09</v>
      </c>
      <c r="J280" s="210">
        <f>VLOOKUP($A280&amp;"_"&amp;$B280,'LE KY GSP'!$O$19:$S$582,4,0)</f>
        <v>174083.35</v>
      </c>
      <c r="K280" s="2">
        <f>VLOOKUP($A280&amp;$B280,'LE Data'!$P$3:$Z$578,MATCH(K$1,'LE Data'!$P$2:$Z$2,0),0)</f>
        <v>1.1499999999999999</v>
      </c>
      <c r="L280" s="2">
        <f>VLOOKUP($A280&amp;$B280,'LE Data'!$P$3:$Z$578,MATCH(L$1,'LE Data'!$P$2:$Z$2,0),0)</f>
        <v>674.3</v>
      </c>
      <c r="M280" s="219">
        <f t="shared" si="20"/>
        <v>6</v>
      </c>
      <c r="N280" s="219">
        <f t="shared" si="20"/>
        <v>569</v>
      </c>
    </row>
    <row r="281" spans="1:14" x14ac:dyDescent="0.2">
      <c r="A281" s="1">
        <v>2018</v>
      </c>
      <c r="B281" s="1">
        <v>4</v>
      </c>
      <c r="C281" s="2"/>
      <c r="D281" s="2"/>
      <c r="E281" s="158">
        <f t="shared" si="19"/>
        <v>13.709257608455449</v>
      </c>
      <c r="F281" s="214">
        <f>VLOOKUP($A281,'LE Rates'!$F$5:$L$38,7,0)*100</f>
        <v>14.47882362852004</v>
      </c>
      <c r="G281" s="215">
        <f>VLOOKUP($A281,'LE Rates'!$F$5:$G$36,2,0)*100</f>
        <v>12.918238632481776</v>
      </c>
      <c r="H281" s="215">
        <v>9.5397032609903807</v>
      </c>
      <c r="I281" s="1">
        <v>30.49</v>
      </c>
      <c r="J281" s="210">
        <f>VLOOKUP($A281&amp;"_"&amp;$B281,'LE KY GSP'!$O$19:$S$582,4,0)</f>
        <v>174841.47700000001</v>
      </c>
      <c r="K281" s="2">
        <f>VLOOKUP($A281&amp;$B281,'LE Data'!$P$3:$Z$578,MATCH(K$1,'LE Data'!$P$2:$Z$2,0),0)</f>
        <v>20.25</v>
      </c>
      <c r="L281" s="2">
        <f>VLOOKUP($A281&amp;$B281,'LE Data'!$P$3:$Z$578,MATCH(L$1,'LE Data'!$P$2:$Z$2,0),0)</f>
        <v>377.1</v>
      </c>
      <c r="M281" s="219">
        <f t="shared" si="20"/>
        <v>32</v>
      </c>
      <c r="N281" s="219">
        <f t="shared" si="20"/>
        <v>262</v>
      </c>
    </row>
    <row r="282" spans="1:14" x14ac:dyDescent="0.2">
      <c r="A282" s="1">
        <v>2018</v>
      </c>
      <c r="B282" s="1">
        <v>5</v>
      </c>
      <c r="C282" s="2"/>
      <c r="D282" s="2"/>
      <c r="E282" s="158">
        <f t="shared" si="19"/>
        <v>13.709257608455449</v>
      </c>
      <c r="F282" s="214">
        <f>VLOOKUP($A282,'LE Rates'!$F$5:$L$38,7,0)*100</f>
        <v>14.47882362852004</v>
      </c>
      <c r="G282" s="215">
        <f>VLOOKUP($A282,'LE Rates'!$F$5:$G$36,2,0)*100</f>
        <v>12.918238632481776</v>
      </c>
      <c r="H282" s="215">
        <v>9.5397032609903807</v>
      </c>
      <c r="I282" s="1">
        <v>29.81</v>
      </c>
      <c r="J282" s="210">
        <f>VLOOKUP($A282&amp;"_"&amp;$B282,'LE KY GSP'!$O$19:$S$582,4,0)</f>
        <v>174841.47700000001</v>
      </c>
      <c r="K282" s="2">
        <f>VLOOKUP($A282&amp;$B282,'LE Data'!$P$3:$Z$578,MATCH(K$1,'LE Data'!$P$2:$Z$2,0),0)</f>
        <v>69.349999999999994</v>
      </c>
      <c r="L282" s="2">
        <f>VLOOKUP($A282&amp;$B282,'LE Data'!$P$3:$Z$578,MATCH(L$1,'LE Data'!$P$2:$Z$2,0),0)</f>
        <v>141</v>
      </c>
      <c r="M282" s="219">
        <f t="shared" si="20"/>
        <v>106</v>
      </c>
      <c r="N282" s="219">
        <f t="shared" si="20"/>
        <v>80</v>
      </c>
    </row>
    <row r="283" spans="1:14" x14ac:dyDescent="0.2">
      <c r="A283" s="1">
        <v>2018</v>
      </c>
      <c r="B283" s="1">
        <v>6</v>
      </c>
      <c r="C283" s="2"/>
      <c r="D283" s="2"/>
      <c r="E283" s="158">
        <f t="shared" ref="E283:E298" si="21">E271*(1+0.02)</f>
        <v>13.709257608455449</v>
      </c>
      <c r="F283" s="214">
        <f>VLOOKUP($A283,'LE Rates'!$F$5:$L$38,7,0)*100</f>
        <v>14.47882362852004</v>
      </c>
      <c r="G283" s="215">
        <f>VLOOKUP($A283,'LE Rates'!$F$5:$G$36,2,0)*100</f>
        <v>12.918238632481776</v>
      </c>
      <c r="H283" s="215">
        <v>9.5397032609903807</v>
      </c>
      <c r="I283" s="1">
        <v>30.68</v>
      </c>
      <c r="J283" s="210">
        <f>VLOOKUP($A283&amp;"_"&amp;$B283,'LE KY GSP'!$O$19:$S$582,4,0)</f>
        <v>174841.47700000001</v>
      </c>
      <c r="K283" s="2">
        <f>VLOOKUP($A283&amp;$B283,'LE Data'!$P$3:$Z$578,MATCH(K$1,'LE Data'!$P$2:$Z$2,0),0)</f>
        <v>224.8</v>
      </c>
      <c r="L283" s="2">
        <f>VLOOKUP($A283&amp;$B283,'LE Data'!$P$3:$Z$578,MATCH(L$1,'LE Data'!$P$2:$Z$2,0),0)</f>
        <v>29.5</v>
      </c>
      <c r="M283" s="219">
        <f t="shared" si="20"/>
        <v>289</v>
      </c>
      <c r="N283" s="219">
        <f t="shared" si="20"/>
        <v>8</v>
      </c>
    </row>
    <row r="284" spans="1:14" x14ac:dyDescent="0.2">
      <c r="A284" s="1">
        <v>2018</v>
      </c>
      <c r="B284" s="1">
        <v>7</v>
      </c>
      <c r="C284" s="2"/>
      <c r="D284" s="2"/>
      <c r="E284" s="158">
        <f t="shared" si="21"/>
        <v>13.709257608455449</v>
      </c>
      <c r="F284" s="214">
        <f>VLOOKUP($A284,'LE Rates'!$F$5:$L$38,7,0)*100</f>
        <v>14.47882362852004</v>
      </c>
      <c r="G284" s="215">
        <f>VLOOKUP($A284,'LE Rates'!$F$5:$G$36,2,0)*100</f>
        <v>12.918238632481776</v>
      </c>
      <c r="H284" s="215">
        <v>9.5397032609903807</v>
      </c>
      <c r="I284" s="1">
        <v>30.66</v>
      </c>
      <c r="J284" s="210">
        <f>VLOOKUP($A284&amp;"_"&amp;$B284,'LE KY GSP'!$O$19:$S$582,4,0)</f>
        <v>175656.07399999999</v>
      </c>
      <c r="K284" s="2">
        <f>VLOOKUP($A284&amp;$B284,'LE Data'!$P$3:$Z$578,MATCH(K$1,'LE Data'!$P$2:$Z$2,0),0)</f>
        <v>396.4</v>
      </c>
      <c r="L284" s="2">
        <f>VLOOKUP($A284&amp;$B284,'LE Data'!$P$3:$Z$578,MATCH(L$1,'LE Data'!$P$2:$Z$2,0),0)</f>
        <v>0.55000000000000004</v>
      </c>
      <c r="M284" s="219">
        <f t="shared" si="20"/>
        <v>402</v>
      </c>
      <c r="N284" s="219">
        <f t="shared" si="20"/>
        <v>0</v>
      </c>
    </row>
    <row r="285" spans="1:14" x14ac:dyDescent="0.2">
      <c r="A285" s="1">
        <v>2018</v>
      </c>
      <c r="B285" s="1">
        <v>8</v>
      </c>
      <c r="C285" s="2"/>
      <c r="D285" s="2"/>
      <c r="E285" s="158">
        <f t="shared" si="21"/>
        <v>13.709257608455449</v>
      </c>
      <c r="F285" s="214">
        <f>VLOOKUP($A285,'LE Rates'!$F$5:$L$38,7,0)*100</f>
        <v>14.47882362852004</v>
      </c>
      <c r="G285" s="215">
        <f>VLOOKUP($A285,'LE Rates'!$F$5:$G$36,2,0)*100</f>
        <v>12.918238632481776</v>
      </c>
      <c r="H285" s="215">
        <v>9.5397032609903807</v>
      </c>
      <c r="I285" s="1">
        <v>30.07</v>
      </c>
      <c r="J285" s="210">
        <f>VLOOKUP($A285&amp;"_"&amp;$B285,'LE KY GSP'!$O$19:$S$582,4,0)</f>
        <v>175656.07399999999</v>
      </c>
      <c r="K285" s="2">
        <f>VLOOKUP($A285&amp;$B285,'LE Data'!$P$3:$Z$578,MATCH(K$1,'LE Data'!$P$2:$Z$2,0),0)</f>
        <v>417.05</v>
      </c>
      <c r="L285" s="2">
        <f>VLOOKUP($A285&amp;$B285,'LE Data'!$P$3:$Z$578,MATCH(L$1,'LE Data'!$P$2:$Z$2,0),0)</f>
        <v>0.1</v>
      </c>
      <c r="M285" s="219">
        <f t="shared" si="20"/>
        <v>383</v>
      </c>
      <c r="N285" s="219">
        <f t="shared" si="20"/>
        <v>3</v>
      </c>
    </row>
    <row r="286" spans="1:14" x14ac:dyDescent="0.2">
      <c r="A286" s="1">
        <v>2018</v>
      </c>
      <c r="B286" s="1">
        <v>9</v>
      </c>
      <c r="C286" s="2"/>
      <c r="D286" s="2"/>
      <c r="E286" s="158">
        <f t="shared" si="21"/>
        <v>13.709257608455449</v>
      </c>
      <c r="F286" s="214">
        <f>VLOOKUP($A286,'LE Rates'!$F$5:$L$38,7,0)*100</f>
        <v>14.47882362852004</v>
      </c>
      <c r="G286" s="215">
        <f>VLOOKUP($A286,'LE Rates'!$F$5:$G$36,2,0)*100</f>
        <v>12.918238632481776</v>
      </c>
      <c r="H286" s="215">
        <v>9.5397032609903807</v>
      </c>
      <c r="I286" s="1">
        <v>30.72</v>
      </c>
      <c r="J286" s="210">
        <f>VLOOKUP($A286&amp;"_"&amp;$B286,'LE KY GSP'!$O$19:$S$582,4,0)</f>
        <v>175656.07399999999</v>
      </c>
      <c r="K286" s="2">
        <f>VLOOKUP($A286&amp;$B286,'LE Data'!$P$3:$Z$578,MATCH(K$1,'LE Data'!$P$2:$Z$2,0),0)</f>
        <v>330.2</v>
      </c>
      <c r="L286" s="2">
        <f>VLOOKUP($A286&amp;$B286,'LE Data'!$P$3:$Z$578,MATCH(L$1,'LE Data'!$P$2:$Z$2,0),0)</f>
        <v>5.35</v>
      </c>
      <c r="M286" s="219">
        <f t="shared" ref="M286:N301" si="22">M274</f>
        <v>182</v>
      </c>
      <c r="N286" s="219">
        <f t="shared" si="22"/>
        <v>33</v>
      </c>
    </row>
    <row r="287" spans="1:14" x14ac:dyDescent="0.2">
      <c r="A287" s="1">
        <v>2018</v>
      </c>
      <c r="B287" s="1">
        <v>10</v>
      </c>
      <c r="C287" s="2"/>
      <c r="D287" s="2"/>
      <c r="E287" s="158">
        <f t="shared" si="21"/>
        <v>13.709257608455449</v>
      </c>
      <c r="F287" s="214">
        <f>VLOOKUP($A287,'LE Rates'!$F$5:$L$38,7,0)*100</f>
        <v>14.47882362852004</v>
      </c>
      <c r="G287" s="215">
        <f>VLOOKUP($A287,'LE Rates'!$F$5:$G$36,2,0)*100</f>
        <v>12.918238632481776</v>
      </c>
      <c r="H287" s="215">
        <v>9.5397032609903807</v>
      </c>
      <c r="I287" s="1">
        <v>30.56</v>
      </c>
      <c r="J287" s="210">
        <f>VLOOKUP($A287&amp;"_"&amp;$B287,'LE KY GSP'!$O$19:$S$582,4,0)</f>
        <v>176480.533</v>
      </c>
      <c r="K287" s="2">
        <f>VLOOKUP($A287&amp;$B287,'LE Data'!$P$3:$Z$578,MATCH(K$1,'LE Data'!$P$2:$Z$2,0),0)</f>
        <v>100.05</v>
      </c>
      <c r="L287" s="2">
        <f>VLOOKUP($A287&amp;$B287,'LE Data'!$P$3:$Z$578,MATCH(L$1,'LE Data'!$P$2:$Z$2,0),0)</f>
        <v>99.3</v>
      </c>
      <c r="M287" s="219">
        <f t="shared" si="22"/>
        <v>33</v>
      </c>
      <c r="N287" s="219">
        <f t="shared" si="22"/>
        <v>238</v>
      </c>
    </row>
    <row r="288" spans="1:14" x14ac:dyDescent="0.2">
      <c r="A288" s="1">
        <v>2018</v>
      </c>
      <c r="B288" s="1">
        <v>11</v>
      </c>
      <c r="C288" s="2"/>
      <c r="D288" s="2"/>
      <c r="E288" s="158">
        <f t="shared" si="21"/>
        <v>13.709257608455449</v>
      </c>
      <c r="F288" s="214">
        <f>VLOOKUP($A288,'LE Rates'!$F$5:$L$38,7,0)*100</f>
        <v>14.47882362852004</v>
      </c>
      <c r="G288" s="215">
        <f>VLOOKUP($A288,'LE Rates'!$F$5:$G$36,2,0)*100</f>
        <v>12.918238632481776</v>
      </c>
      <c r="H288" s="215">
        <v>9.5397032609903807</v>
      </c>
      <c r="I288" s="1">
        <v>30.35</v>
      </c>
      <c r="J288" s="210">
        <f>VLOOKUP($A288&amp;"_"&amp;$B288,'LE KY GSP'!$O$19:$S$582,4,0)</f>
        <v>176480.533</v>
      </c>
      <c r="K288" s="2">
        <f>VLOOKUP($A288&amp;$B288,'LE Data'!$P$3:$Z$578,MATCH(K$1,'LE Data'!$P$2:$Z$2,0),0)</f>
        <v>12.75</v>
      </c>
      <c r="L288" s="2">
        <f>VLOOKUP($A288&amp;$B288,'LE Data'!$P$3:$Z$578,MATCH(L$1,'LE Data'!$P$2:$Z$2,0),0)</f>
        <v>352.6</v>
      </c>
      <c r="M288" s="219">
        <f t="shared" si="22"/>
        <v>2</v>
      </c>
      <c r="N288" s="219">
        <f t="shared" si="22"/>
        <v>509</v>
      </c>
    </row>
    <row r="289" spans="1:14" x14ac:dyDescent="0.2">
      <c r="A289" s="1">
        <v>2018</v>
      </c>
      <c r="B289" s="1">
        <v>12</v>
      </c>
      <c r="C289" s="2"/>
      <c r="D289" s="2"/>
      <c r="E289" s="158">
        <f t="shared" si="21"/>
        <v>13.709257608455449</v>
      </c>
      <c r="F289" s="214">
        <f>VLOOKUP($A289,'LE Rates'!$F$5:$L$38,7,0)*100</f>
        <v>14.47882362852004</v>
      </c>
      <c r="G289" s="215">
        <f>VLOOKUP($A289,'LE Rates'!$F$5:$G$36,2,0)*100</f>
        <v>12.918238632481776</v>
      </c>
      <c r="H289" s="215">
        <v>9.5397032609903807</v>
      </c>
      <c r="I289" s="1">
        <v>31</v>
      </c>
      <c r="J289" s="210">
        <f>VLOOKUP($A289&amp;"_"&amp;$B289,'LE KY GSP'!$O$19:$S$582,4,0)</f>
        <v>176480.533</v>
      </c>
      <c r="K289" s="2">
        <f>VLOOKUP($A289&amp;$B289,'LE Data'!$P$3:$Z$578,MATCH(K$1,'LE Data'!$P$2:$Z$2,0),0)</f>
        <v>1.05</v>
      </c>
      <c r="L289" s="2">
        <f>VLOOKUP($A289&amp;$B289,'LE Data'!$P$3:$Z$578,MATCH(L$1,'LE Data'!$P$2:$Z$2,0),0)</f>
        <v>669.9</v>
      </c>
      <c r="M289" s="219">
        <f t="shared" si="22"/>
        <v>1</v>
      </c>
      <c r="N289" s="219">
        <f t="shared" si="22"/>
        <v>811</v>
      </c>
    </row>
    <row r="290" spans="1:14" x14ac:dyDescent="0.2">
      <c r="A290" s="1">
        <v>2019</v>
      </c>
      <c r="B290" s="1">
        <v>1</v>
      </c>
      <c r="C290" s="2"/>
      <c r="D290" s="2"/>
      <c r="E290" s="158">
        <f t="shared" si="21"/>
        <v>13.983442760624557</v>
      </c>
      <c r="F290" s="214">
        <f>VLOOKUP($A290,'LE Rates'!$F$5:$L$38,7,0)*100</f>
        <v>14.557660608481553</v>
      </c>
      <c r="G290" s="215">
        <f>VLOOKUP($A290,'LE Rates'!$F$5:$G$36,2,0)*100</f>
        <v>13.059117126401443</v>
      </c>
      <c r="H290" s="215">
        <v>9.5617881140410947</v>
      </c>
      <c r="I290" s="1">
        <v>31.65</v>
      </c>
      <c r="J290" s="210">
        <f>VLOOKUP($A290&amp;"_"&amp;$B290,'LE KY GSP'!$O$19:$S$582,4,0)</f>
        <v>177243.052</v>
      </c>
      <c r="K290" s="2">
        <f>VLOOKUP($A290&amp;$B290,'LE Data'!$P$3:$Z$578,MATCH(K$1,'LE Data'!$P$2:$Z$2,0),0)</f>
        <v>0.35</v>
      </c>
      <c r="L290" s="2">
        <f>VLOOKUP($A290&amp;$B290,'LE Data'!$P$3:$Z$578,MATCH(L$1,'LE Data'!$P$2:$Z$2,0),0)</f>
        <v>932.4</v>
      </c>
      <c r="M290" s="219">
        <f t="shared" si="22"/>
        <v>0</v>
      </c>
      <c r="N290" s="219">
        <f t="shared" si="22"/>
        <v>912</v>
      </c>
    </row>
    <row r="291" spans="1:14" x14ac:dyDescent="0.2">
      <c r="A291" s="1">
        <v>2019</v>
      </c>
      <c r="B291" s="1">
        <v>2</v>
      </c>
      <c r="C291" s="2"/>
      <c r="D291" s="2"/>
      <c r="E291" s="158">
        <f t="shared" si="21"/>
        <v>13.983442760624557</v>
      </c>
      <c r="F291" s="214">
        <f>VLOOKUP($A291,'LE Rates'!$F$5:$L$38,7,0)*100</f>
        <v>14.557660608481553</v>
      </c>
      <c r="G291" s="215">
        <f>VLOOKUP($A291,'LE Rates'!$F$5:$G$36,2,0)*100</f>
        <v>13.059117126401443</v>
      </c>
      <c r="H291" s="215">
        <v>9.5617881140410947</v>
      </c>
      <c r="I291" s="1">
        <v>28.92</v>
      </c>
      <c r="J291" s="210">
        <f>VLOOKUP($A291&amp;"_"&amp;$B291,'LE KY GSP'!$O$19:$S$582,4,0)</f>
        <v>177243.052</v>
      </c>
      <c r="K291" s="2">
        <f>VLOOKUP($A291&amp;$B291,'LE Data'!$P$3:$Z$578,MATCH(K$1,'LE Data'!$P$2:$Z$2,0),0)</f>
        <v>0.05</v>
      </c>
      <c r="L291" s="2">
        <f>VLOOKUP($A291&amp;$B291,'LE Data'!$P$3:$Z$578,MATCH(L$1,'LE Data'!$P$2:$Z$2,0),0)</f>
        <v>864.1</v>
      </c>
      <c r="M291" s="219">
        <f t="shared" si="22"/>
        <v>0</v>
      </c>
      <c r="N291" s="219">
        <f t="shared" si="22"/>
        <v>742</v>
      </c>
    </row>
    <row r="292" spans="1:14" x14ac:dyDescent="0.2">
      <c r="A292" s="1">
        <v>2019</v>
      </c>
      <c r="B292" s="1">
        <v>3</v>
      </c>
      <c r="C292" s="2"/>
      <c r="D292" s="2"/>
      <c r="E292" s="158">
        <f t="shared" si="21"/>
        <v>13.983442760624557</v>
      </c>
      <c r="F292" s="214">
        <f>VLOOKUP($A292,'LE Rates'!$F$5:$L$38,7,0)*100</f>
        <v>14.557660608481553</v>
      </c>
      <c r="G292" s="215">
        <f>VLOOKUP($A292,'LE Rates'!$F$5:$G$36,2,0)*100</f>
        <v>13.059117126401443</v>
      </c>
      <c r="H292" s="215">
        <v>9.5617881140410947</v>
      </c>
      <c r="I292" s="1">
        <v>30.09</v>
      </c>
      <c r="J292" s="210">
        <f>VLOOKUP($A292&amp;"_"&amp;$B292,'LE KY GSP'!$O$19:$S$582,4,0)</f>
        <v>177243.052</v>
      </c>
      <c r="K292" s="2">
        <f>VLOOKUP($A292&amp;$B292,'LE Data'!$P$3:$Z$578,MATCH(K$1,'LE Data'!$P$2:$Z$2,0),0)</f>
        <v>1.1499999999999999</v>
      </c>
      <c r="L292" s="2">
        <f>VLOOKUP($A292&amp;$B292,'LE Data'!$P$3:$Z$578,MATCH(L$1,'LE Data'!$P$2:$Z$2,0),0)</f>
        <v>674.3</v>
      </c>
      <c r="M292" s="219">
        <f t="shared" si="22"/>
        <v>6</v>
      </c>
      <c r="N292" s="219">
        <f t="shared" si="22"/>
        <v>569</v>
      </c>
    </row>
    <row r="293" spans="1:14" x14ac:dyDescent="0.2">
      <c r="A293" s="1">
        <v>2019</v>
      </c>
      <c r="B293" s="1">
        <v>4</v>
      </c>
      <c r="C293" s="2"/>
      <c r="D293" s="2"/>
      <c r="E293" s="158">
        <f t="shared" si="21"/>
        <v>13.983442760624557</v>
      </c>
      <c r="F293" s="214">
        <f>VLOOKUP($A293,'LE Rates'!$F$5:$L$38,7,0)*100</f>
        <v>14.557660608481553</v>
      </c>
      <c r="G293" s="215">
        <f>VLOOKUP($A293,'LE Rates'!$F$5:$G$36,2,0)*100</f>
        <v>13.059117126401443</v>
      </c>
      <c r="H293" s="215">
        <v>9.5617881140410947</v>
      </c>
      <c r="I293" s="1">
        <v>30.49</v>
      </c>
      <c r="J293" s="210">
        <f>VLOOKUP($A293&amp;"_"&amp;$B293,'LE KY GSP'!$O$19:$S$582,4,0)</f>
        <v>178011.90900000001</v>
      </c>
      <c r="K293" s="2">
        <f>VLOOKUP($A293&amp;$B293,'LE Data'!$P$3:$Z$578,MATCH(K$1,'LE Data'!$P$2:$Z$2,0),0)</f>
        <v>20.25</v>
      </c>
      <c r="L293" s="2">
        <f>VLOOKUP($A293&amp;$B293,'LE Data'!$P$3:$Z$578,MATCH(L$1,'LE Data'!$P$2:$Z$2,0),0)</f>
        <v>377.1</v>
      </c>
      <c r="M293" s="219">
        <f t="shared" si="22"/>
        <v>32</v>
      </c>
      <c r="N293" s="219">
        <f t="shared" si="22"/>
        <v>262</v>
      </c>
    </row>
    <row r="294" spans="1:14" x14ac:dyDescent="0.2">
      <c r="A294" s="1">
        <v>2019</v>
      </c>
      <c r="B294" s="1">
        <v>5</v>
      </c>
      <c r="C294" s="2"/>
      <c r="D294" s="2"/>
      <c r="E294" s="158">
        <f t="shared" si="21"/>
        <v>13.983442760624557</v>
      </c>
      <c r="F294" s="214">
        <f>VLOOKUP($A294,'LE Rates'!$F$5:$L$38,7,0)*100</f>
        <v>14.557660608481553</v>
      </c>
      <c r="G294" s="215">
        <f>VLOOKUP($A294,'LE Rates'!$F$5:$G$36,2,0)*100</f>
        <v>13.059117126401443</v>
      </c>
      <c r="H294" s="215">
        <v>9.5617881140410947</v>
      </c>
      <c r="I294" s="1">
        <v>29.81</v>
      </c>
      <c r="J294" s="210">
        <f>VLOOKUP($A294&amp;"_"&amp;$B294,'LE KY GSP'!$O$19:$S$582,4,0)</f>
        <v>178011.90900000001</v>
      </c>
      <c r="K294" s="2">
        <f>VLOOKUP($A294&amp;$B294,'LE Data'!$P$3:$Z$578,MATCH(K$1,'LE Data'!$P$2:$Z$2,0),0)</f>
        <v>69.349999999999994</v>
      </c>
      <c r="L294" s="2">
        <f>VLOOKUP($A294&amp;$B294,'LE Data'!$P$3:$Z$578,MATCH(L$1,'LE Data'!$P$2:$Z$2,0),0)</f>
        <v>141</v>
      </c>
      <c r="M294" s="219">
        <f t="shared" si="22"/>
        <v>106</v>
      </c>
      <c r="N294" s="219">
        <f t="shared" si="22"/>
        <v>80</v>
      </c>
    </row>
    <row r="295" spans="1:14" x14ac:dyDescent="0.2">
      <c r="A295" s="1">
        <v>2019</v>
      </c>
      <c r="B295" s="1">
        <v>6</v>
      </c>
      <c r="C295" s="2"/>
      <c r="D295" s="2"/>
      <c r="E295" s="158">
        <f t="shared" si="21"/>
        <v>13.983442760624557</v>
      </c>
      <c r="F295" s="214">
        <f>VLOOKUP($A295,'LE Rates'!$F$5:$L$38,7,0)*100</f>
        <v>14.557660608481553</v>
      </c>
      <c r="G295" s="215">
        <f>VLOOKUP($A295,'LE Rates'!$F$5:$G$36,2,0)*100</f>
        <v>13.059117126401443</v>
      </c>
      <c r="H295" s="215">
        <v>9.5617881140410947</v>
      </c>
      <c r="I295" s="1">
        <v>30.68</v>
      </c>
      <c r="J295" s="210">
        <f>VLOOKUP($A295&amp;"_"&amp;$B295,'LE KY GSP'!$O$19:$S$582,4,0)</f>
        <v>178011.90900000001</v>
      </c>
      <c r="K295" s="2">
        <f>VLOOKUP($A295&amp;$B295,'LE Data'!$P$3:$Z$578,MATCH(K$1,'LE Data'!$P$2:$Z$2,0),0)</f>
        <v>224.8</v>
      </c>
      <c r="L295" s="2">
        <f>VLOOKUP($A295&amp;$B295,'LE Data'!$P$3:$Z$578,MATCH(L$1,'LE Data'!$P$2:$Z$2,0),0)</f>
        <v>29.5</v>
      </c>
      <c r="M295" s="219">
        <f t="shared" si="22"/>
        <v>289</v>
      </c>
      <c r="N295" s="219">
        <f t="shared" si="22"/>
        <v>8</v>
      </c>
    </row>
    <row r="296" spans="1:14" x14ac:dyDescent="0.2">
      <c r="A296" s="1">
        <v>2019</v>
      </c>
      <c r="B296" s="1">
        <v>7</v>
      </c>
      <c r="C296" s="2"/>
      <c r="D296" s="2"/>
      <c r="E296" s="158">
        <f t="shared" si="21"/>
        <v>13.983442760624557</v>
      </c>
      <c r="F296" s="214">
        <f>VLOOKUP($A296,'LE Rates'!$F$5:$L$38,7,0)*100</f>
        <v>14.557660608481553</v>
      </c>
      <c r="G296" s="215">
        <f>VLOOKUP($A296,'LE Rates'!$F$5:$G$36,2,0)*100</f>
        <v>13.059117126401443</v>
      </c>
      <c r="H296" s="215">
        <v>9.5617881140410947</v>
      </c>
      <c r="I296" s="1">
        <v>30.66</v>
      </c>
      <c r="J296" s="210">
        <f>VLOOKUP($A296&amp;"_"&amp;$B296,'LE KY GSP'!$O$19:$S$582,4,0)</f>
        <v>178807.20600000001</v>
      </c>
      <c r="K296" s="2">
        <f>VLOOKUP($A296&amp;$B296,'LE Data'!$P$3:$Z$578,MATCH(K$1,'LE Data'!$P$2:$Z$2,0),0)</f>
        <v>396.4</v>
      </c>
      <c r="L296" s="2">
        <f>VLOOKUP($A296&amp;$B296,'LE Data'!$P$3:$Z$578,MATCH(L$1,'LE Data'!$P$2:$Z$2,0),0)</f>
        <v>0.55000000000000004</v>
      </c>
      <c r="M296" s="219">
        <f t="shared" si="22"/>
        <v>402</v>
      </c>
      <c r="N296" s="219">
        <f t="shared" si="22"/>
        <v>0</v>
      </c>
    </row>
    <row r="297" spans="1:14" x14ac:dyDescent="0.2">
      <c r="A297" s="1">
        <v>2019</v>
      </c>
      <c r="B297" s="1">
        <v>8</v>
      </c>
      <c r="C297" s="2"/>
      <c r="D297" s="2"/>
      <c r="E297" s="158">
        <f t="shared" si="21"/>
        <v>13.983442760624557</v>
      </c>
      <c r="F297" s="214">
        <f>VLOOKUP($A297,'LE Rates'!$F$5:$L$38,7,0)*100</f>
        <v>14.557660608481553</v>
      </c>
      <c r="G297" s="215">
        <f>VLOOKUP($A297,'LE Rates'!$F$5:$G$36,2,0)*100</f>
        <v>13.059117126401443</v>
      </c>
      <c r="H297" s="215">
        <v>9.5617881140410947</v>
      </c>
      <c r="I297" s="1">
        <v>30.07</v>
      </c>
      <c r="J297" s="210">
        <f>VLOOKUP($A297&amp;"_"&amp;$B297,'LE KY GSP'!$O$19:$S$582,4,0)</f>
        <v>178807.20600000001</v>
      </c>
      <c r="K297" s="2">
        <f>VLOOKUP($A297&amp;$B297,'LE Data'!$P$3:$Z$578,MATCH(K$1,'LE Data'!$P$2:$Z$2,0),0)</f>
        <v>417.05</v>
      </c>
      <c r="L297" s="2">
        <f>VLOOKUP($A297&amp;$B297,'LE Data'!$P$3:$Z$578,MATCH(L$1,'LE Data'!$P$2:$Z$2,0),0)</f>
        <v>0.1</v>
      </c>
      <c r="M297" s="219">
        <f t="shared" si="22"/>
        <v>383</v>
      </c>
      <c r="N297" s="219">
        <f t="shared" si="22"/>
        <v>3</v>
      </c>
    </row>
    <row r="298" spans="1:14" x14ac:dyDescent="0.2">
      <c r="A298" s="1">
        <v>2019</v>
      </c>
      <c r="B298" s="1">
        <v>9</v>
      </c>
      <c r="C298" s="2"/>
      <c r="D298" s="2"/>
      <c r="E298" s="158">
        <f t="shared" si="21"/>
        <v>13.983442760624557</v>
      </c>
      <c r="F298" s="214">
        <f>VLOOKUP($A298,'LE Rates'!$F$5:$L$38,7,0)*100</f>
        <v>14.557660608481553</v>
      </c>
      <c r="G298" s="215">
        <f>VLOOKUP($A298,'LE Rates'!$F$5:$G$36,2,0)*100</f>
        <v>13.059117126401443</v>
      </c>
      <c r="H298" s="215">
        <v>9.5617881140410947</v>
      </c>
      <c r="I298" s="1">
        <v>30.72</v>
      </c>
      <c r="J298" s="210">
        <f>VLOOKUP($A298&amp;"_"&amp;$B298,'LE KY GSP'!$O$19:$S$582,4,0)</f>
        <v>178807.20600000001</v>
      </c>
      <c r="K298" s="2">
        <f>VLOOKUP($A298&amp;$B298,'LE Data'!$P$3:$Z$578,MATCH(K$1,'LE Data'!$P$2:$Z$2,0),0)</f>
        <v>330.2</v>
      </c>
      <c r="L298" s="2">
        <f>VLOOKUP($A298&amp;$B298,'LE Data'!$P$3:$Z$578,MATCH(L$1,'LE Data'!$P$2:$Z$2,0),0)</f>
        <v>5.35</v>
      </c>
      <c r="M298" s="219">
        <f t="shared" si="22"/>
        <v>182</v>
      </c>
      <c r="N298" s="219">
        <f t="shared" si="22"/>
        <v>33</v>
      </c>
    </row>
    <row r="299" spans="1:14" x14ac:dyDescent="0.2">
      <c r="A299" s="1">
        <v>2019</v>
      </c>
      <c r="B299" s="1">
        <v>10</v>
      </c>
      <c r="C299" s="2"/>
      <c r="D299" s="2"/>
      <c r="E299" s="158">
        <f t="shared" ref="E299:F314" si="23">E287*(1+0.02)</f>
        <v>13.983442760624557</v>
      </c>
      <c r="F299" s="214">
        <f>VLOOKUP($A299,'LE Rates'!$F$5:$L$38,7,0)*100</f>
        <v>14.557660608481553</v>
      </c>
      <c r="G299" s="215">
        <f>VLOOKUP($A299,'LE Rates'!$F$5:$G$36,2,0)*100</f>
        <v>13.059117126401443</v>
      </c>
      <c r="H299" s="215">
        <v>9.5617881140410947</v>
      </c>
      <c r="I299" s="1">
        <v>30.56</v>
      </c>
      <c r="J299" s="210">
        <f>VLOOKUP($A299&amp;"_"&amp;$B299,'LE KY GSP'!$O$19:$S$582,4,0)</f>
        <v>179605.639</v>
      </c>
      <c r="K299" s="2">
        <f>VLOOKUP($A299&amp;$B299,'LE Data'!$P$3:$Z$578,MATCH(K$1,'LE Data'!$P$2:$Z$2,0),0)</f>
        <v>100.05</v>
      </c>
      <c r="L299" s="2">
        <f>VLOOKUP($A299&amp;$B299,'LE Data'!$P$3:$Z$578,MATCH(L$1,'LE Data'!$P$2:$Z$2,0),0)</f>
        <v>99.3</v>
      </c>
      <c r="M299" s="219">
        <f t="shared" si="22"/>
        <v>33</v>
      </c>
      <c r="N299" s="219">
        <f t="shared" si="22"/>
        <v>238</v>
      </c>
    </row>
    <row r="300" spans="1:14" x14ac:dyDescent="0.2">
      <c r="A300" s="1">
        <v>2019</v>
      </c>
      <c r="B300" s="1">
        <v>11</v>
      </c>
      <c r="C300" s="2"/>
      <c r="D300" s="2"/>
      <c r="E300" s="158">
        <f t="shared" si="23"/>
        <v>13.983442760624557</v>
      </c>
      <c r="F300" s="214">
        <f>VLOOKUP($A300,'LE Rates'!$F$5:$L$38,7,0)*100</f>
        <v>14.557660608481553</v>
      </c>
      <c r="G300" s="215">
        <f>VLOOKUP($A300,'LE Rates'!$F$5:$G$36,2,0)*100</f>
        <v>13.059117126401443</v>
      </c>
      <c r="H300" s="215">
        <v>9.5617881140410947</v>
      </c>
      <c r="I300" s="1">
        <v>30.35</v>
      </c>
      <c r="J300" s="210">
        <f>VLOOKUP($A300&amp;"_"&amp;$B300,'LE KY GSP'!$O$19:$S$582,4,0)</f>
        <v>179605.639</v>
      </c>
      <c r="K300" s="2">
        <f>VLOOKUP($A300&amp;$B300,'LE Data'!$P$3:$Z$578,MATCH(K$1,'LE Data'!$P$2:$Z$2,0),0)</f>
        <v>12.75</v>
      </c>
      <c r="L300" s="2">
        <f>VLOOKUP($A300&amp;$B300,'LE Data'!$P$3:$Z$578,MATCH(L$1,'LE Data'!$P$2:$Z$2,0),0)</f>
        <v>352.6</v>
      </c>
      <c r="M300" s="219">
        <f t="shared" si="22"/>
        <v>2</v>
      </c>
      <c r="N300" s="219">
        <f t="shared" si="22"/>
        <v>509</v>
      </c>
    </row>
    <row r="301" spans="1:14" x14ac:dyDescent="0.2">
      <c r="A301" s="1">
        <v>2019</v>
      </c>
      <c r="B301" s="1">
        <v>12</v>
      </c>
      <c r="C301" s="2"/>
      <c r="D301" s="2"/>
      <c r="E301" s="158">
        <f t="shared" si="23"/>
        <v>13.983442760624557</v>
      </c>
      <c r="F301" s="214">
        <f>VLOOKUP($A301,'LE Rates'!$F$5:$L$38,7,0)*100</f>
        <v>14.557660608481553</v>
      </c>
      <c r="G301" s="215">
        <f>VLOOKUP($A301,'LE Rates'!$F$5:$G$36,2,0)*100</f>
        <v>13.059117126401443</v>
      </c>
      <c r="H301" s="215">
        <v>9.5617881140410947</v>
      </c>
      <c r="I301" s="1">
        <v>31</v>
      </c>
      <c r="J301" s="210">
        <f>VLOOKUP($A301&amp;"_"&amp;$B301,'LE KY GSP'!$O$19:$S$582,4,0)</f>
        <v>179605.639</v>
      </c>
      <c r="K301" s="2">
        <f>VLOOKUP($A301&amp;$B301,'LE Data'!$P$3:$Z$578,MATCH(K$1,'LE Data'!$P$2:$Z$2,0),0)</f>
        <v>1.05</v>
      </c>
      <c r="L301" s="2">
        <f>VLOOKUP($A301&amp;$B301,'LE Data'!$P$3:$Z$578,MATCH(L$1,'LE Data'!$P$2:$Z$2,0),0)</f>
        <v>669.9</v>
      </c>
      <c r="M301" s="219">
        <f t="shared" si="22"/>
        <v>1</v>
      </c>
      <c r="N301" s="219">
        <f t="shared" si="22"/>
        <v>811</v>
      </c>
    </row>
    <row r="302" spans="1:14" x14ac:dyDescent="0.2">
      <c r="A302" s="1">
        <v>2020</v>
      </c>
      <c r="B302" s="1">
        <v>1</v>
      </c>
      <c r="C302" s="2"/>
      <c r="D302" s="2"/>
      <c r="E302" s="158">
        <f t="shared" si="23"/>
        <v>14.263111615837049</v>
      </c>
      <c r="F302" s="214">
        <f>VLOOKUP($A302,'LE Rates'!$F$5:$L$38,7,0)*100</f>
        <v>14.489367138625111</v>
      </c>
      <c r="G302" s="215">
        <f>VLOOKUP($A302,'LE Rates'!$F$5:$G$36,2,0)*100</f>
        <v>13.049757542520743</v>
      </c>
      <c r="H302" s="215">
        <v>9.5839240945452442</v>
      </c>
      <c r="I302" s="1">
        <v>31.65</v>
      </c>
      <c r="J302" s="210">
        <f>VLOOKUP($A302&amp;"_"&amp;$B302,'LE KY GSP'!$O$19:$S$582,4,0)</f>
        <v>180402.818</v>
      </c>
      <c r="K302" s="2">
        <f>VLOOKUP($A302&amp;$B302,'LE Data'!$P$3:$Z$578,MATCH(K$1,'LE Data'!$P$2:$Z$2,0),0)</f>
        <v>0.35</v>
      </c>
      <c r="L302" s="2">
        <f>VLOOKUP($A302&amp;$B302,'LE Data'!$P$3:$Z$578,MATCH(L$1,'LE Data'!$P$2:$Z$2,0),0)</f>
        <v>932.4</v>
      </c>
      <c r="M302" s="219">
        <f t="shared" ref="M302:N317" si="24">M290</f>
        <v>0</v>
      </c>
      <c r="N302" s="219">
        <f t="shared" si="24"/>
        <v>912</v>
      </c>
    </row>
    <row r="303" spans="1:14" x14ac:dyDescent="0.2">
      <c r="A303" s="1">
        <v>2020</v>
      </c>
      <c r="B303" s="1">
        <v>2</v>
      </c>
      <c r="C303" s="2"/>
      <c r="D303" s="2"/>
      <c r="E303" s="158">
        <f t="shared" si="23"/>
        <v>14.263111615837049</v>
      </c>
      <c r="F303" s="214">
        <f>VLOOKUP($A303,'LE Rates'!$F$5:$L$38,7,0)*100</f>
        <v>14.489367138625111</v>
      </c>
      <c r="G303" s="215">
        <f>VLOOKUP($A303,'LE Rates'!$F$5:$G$36,2,0)*100</f>
        <v>13.049757542520743</v>
      </c>
      <c r="H303" s="215">
        <v>9.5839240945452442</v>
      </c>
      <c r="I303" s="1">
        <v>29.92</v>
      </c>
      <c r="J303" s="210">
        <f>VLOOKUP($A303&amp;"_"&amp;$B303,'LE KY GSP'!$O$19:$S$582,4,0)</f>
        <v>180402.818</v>
      </c>
      <c r="K303" s="2">
        <f>VLOOKUP($A303&amp;$B303,'LE Data'!$P$3:$Z$578,MATCH(K$1,'LE Data'!$P$2:$Z$2,0),0)</f>
        <v>0.05</v>
      </c>
      <c r="L303" s="2">
        <f>VLOOKUP($A303&amp;$B303,'LE Data'!$P$3:$Z$578,MATCH(L$1,'LE Data'!$P$2:$Z$2,0),0)</f>
        <v>864.1</v>
      </c>
      <c r="M303" s="219">
        <f t="shared" si="24"/>
        <v>0</v>
      </c>
      <c r="N303" s="219">
        <f t="shared" si="24"/>
        <v>742</v>
      </c>
    </row>
    <row r="304" spans="1:14" x14ac:dyDescent="0.2">
      <c r="A304" s="1">
        <v>2020</v>
      </c>
      <c r="B304" s="1">
        <v>3</v>
      </c>
      <c r="C304" s="2"/>
      <c r="D304" s="2"/>
      <c r="E304" s="158">
        <f t="shared" si="23"/>
        <v>14.263111615837049</v>
      </c>
      <c r="F304" s="214">
        <f>VLOOKUP($A304,'LE Rates'!$F$5:$L$38,7,0)*100</f>
        <v>14.489367138625111</v>
      </c>
      <c r="G304" s="215">
        <f>VLOOKUP($A304,'LE Rates'!$F$5:$G$36,2,0)*100</f>
        <v>13.049757542520743</v>
      </c>
      <c r="H304" s="215">
        <v>9.5839240945452442</v>
      </c>
      <c r="I304" s="1">
        <v>30.09</v>
      </c>
      <c r="J304" s="210">
        <f>VLOOKUP($A304&amp;"_"&amp;$B304,'LE KY GSP'!$O$19:$S$582,4,0)</f>
        <v>180402.818</v>
      </c>
      <c r="K304" s="2">
        <f>VLOOKUP($A304&amp;$B304,'LE Data'!$P$3:$Z$578,MATCH(K$1,'LE Data'!$P$2:$Z$2,0),0)</f>
        <v>1.1499999999999999</v>
      </c>
      <c r="L304" s="2">
        <f>VLOOKUP($A304&amp;$B304,'LE Data'!$P$3:$Z$578,MATCH(L$1,'LE Data'!$P$2:$Z$2,0),0)</f>
        <v>674.3</v>
      </c>
      <c r="M304" s="219">
        <f t="shared" si="24"/>
        <v>6</v>
      </c>
      <c r="N304" s="219">
        <f t="shared" si="24"/>
        <v>569</v>
      </c>
    </row>
    <row r="305" spans="1:14" x14ac:dyDescent="0.2">
      <c r="A305" s="1">
        <v>2020</v>
      </c>
      <c r="B305" s="1">
        <v>4</v>
      </c>
      <c r="C305" s="2"/>
      <c r="D305" s="2"/>
      <c r="E305" s="158">
        <f t="shared" si="23"/>
        <v>14.263111615837049</v>
      </c>
      <c r="F305" s="214">
        <f>VLOOKUP($A305,'LE Rates'!$F$5:$L$38,7,0)*100</f>
        <v>14.489367138625111</v>
      </c>
      <c r="G305" s="215">
        <f>VLOOKUP($A305,'LE Rates'!$F$5:$G$36,2,0)*100</f>
        <v>13.049757542520743</v>
      </c>
      <c r="H305" s="215">
        <v>9.5839240945452442</v>
      </c>
      <c r="I305" s="1">
        <v>30.49</v>
      </c>
      <c r="J305" s="210">
        <f>VLOOKUP($A305&amp;"_"&amp;$B305,'LE KY GSP'!$O$19:$S$582,4,0)</f>
        <v>181370.48300000001</v>
      </c>
      <c r="K305" s="2">
        <f>VLOOKUP($A305&amp;$B305,'LE Data'!$P$3:$Z$578,MATCH(K$1,'LE Data'!$P$2:$Z$2,0),0)</f>
        <v>20.25</v>
      </c>
      <c r="L305" s="2">
        <f>VLOOKUP($A305&amp;$B305,'LE Data'!$P$3:$Z$578,MATCH(L$1,'LE Data'!$P$2:$Z$2,0),0)</f>
        <v>377.1</v>
      </c>
      <c r="M305" s="219">
        <f t="shared" si="24"/>
        <v>32</v>
      </c>
      <c r="N305" s="219">
        <f t="shared" si="24"/>
        <v>262</v>
      </c>
    </row>
    <row r="306" spans="1:14" x14ac:dyDescent="0.2">
      <c r="A306" s="1">
        <v>2020</v>
      </c>
      <c r="B306" s="1">
        <v>5</v>
      </c>
      <c r="C306" s="2"/>
      <c r="D306" s="2"/>
      <c r="E306" s="158">
        <f t="shared" si="23"/>
        <v>14.263111615837049</v>
      </c>
      <c r="F306" s="214">
        <f>VLOOKUP($A306,'LE Rates'!$F$5:$L$38,7,0)*100</f>
        <v>14.489367138625111</v>
      </c>
      <c r="G306" s="215">
        <f>VLOOKUP($A306,'LE Rates'!$F$5:$G$36,2,0)*100</f>
        <v>13.049757542520743</v>
      </c>
      <c r="H306" s="215">
        <v>9.5839240945452442</v>
      </c>
      <c r="I306" s="1">
        <v>29.81</v>
      </c>
      <c r="J306" s="210">
        <f>VLOOKUP($A306&amp;"_"&amp;$B306,'LE KY GSP'!$O$19:$S$582,4,0)</f>
        <v>181370.48300000001</v>
      </c>
      <c r="K306" s="2">
        <f>VLOOKUP($A306&amp;$B306,'LE Data'!$P$3:$Z$578,MATCH(K$1,'LE Data'!$P$2:$Z$2,0),0)</f>
        <v>69.349999999999994</v>
      </c>
      <c r="L306" s="2">
        <f>VLOOKUP($A306&amp;$B306,'LE Data'!$P$3:$Z$578,MATCH(L$1,'LE Data'!$P$2:$Z$2,0),0)</f>
        <v>141</v>
      </c>
      <c r="M306" s="219">
        <f t="shared" si="24"/>
        <v>106</v>
      </c>
      <c r="N306" s="219">
        <f t="shared" si="24"/>
        <v>80</v>
      </c>
    </row>
    <row r="307" spans="1:14" x14ac:dyDescent="0.2">
      <c r="A307" s="1">
        <v>2020</v>
      </c>
      <c r="B307" s="1">
        <v>6</v>
      </c>
      <c r="C307" s="2"/>
      <c r="D307" s="2"/>
      <c r="E307" s="158">
        <f t="shared" si="23"/>
        <v>14.263111615837049</v>
      </c>
      <c r="F307" s="214">
        <f>VLOOKUP($A307,'LE Rates'!$F$5:$L$38,7,0)*100</f>
        <v>14.489367138625111</v>
      </c>
      <c r="G307" s="215">
        <f>VLOOKUP($A307,'LE Rates'!$F$5:$G$36,2,0)*100</f>
        <v>13.049757542520743</v>
      </c>
      <c r="H307" s="215">
        <v>9.5839240945452442</v>
      </c>
      <c r="I307" s="1">
        <v>30.68</v>
      </c>
      <c r="J307" s="210">
        <f>VLOOKUP($A307&amp;"_"&amp;$B307,'LE KY GSP'!$O$19:$S$582,4,0)</f>
        <v>181370.48300000001</v>
      </c>
      <c r="K307" s="2">
        <f>VLOOKUP($A307&amp;$B307,'LE Data'!$P$3:$Z$578,MATCH(K$1,'LE Data'!$P$2:$Z$2,0),0)</f>
        <v>224.8</v>
      </c>
      <c r="L307" s="2">
        <f>VLOOKUP($A307&amp;$B307,'LE Data'!$P$3:$Z$578,MATCH(L$1,'LE Data'!$P$2:$Z$2,0),0)</f>
        <v>29.5</v>
      </c>
      <c r="M307" s="219">
        <f t="shared" si="24"/>
        <v>289</v>
      </c>
      <c r="N307" s="219">
        <f t="shared" si="24"/>
        <v>8</v>
      </c>
    </row>
    <row r="308" spans="1:14" x14ac:dyDescent="0.2">
      <c r="A308" s="1">
        <v>2020</v>
      </c>
      <c r="B308" s="1">
        <v>7</v>
      </c>
      <c r="C308" s="2"/>
      <c r="D308" s="2"/>
      <c r="E308" s="158">
        <f t="shared" si="23"/>
        <v>14.263111615837049</v>
      </c>
      <c r="F308" s="214">
        <f>VLOOKUP($A308,'LE Rates'!$F$5:$L$38,7,0)*100</f>
        <v>14.489367138625111</v>
      </c>
      <c r="G308" s="215">
        <f>VLOOKUP($A308,'LE Rates'!$F$5:$G$36,2,0)*100</f>
        <v>13.049757542520743</v>
      </c>
      <c r="H308" s="215">
        <v>9.5839240945452442</v>
      </c>
      <c r="I308" s="1">
        <v>30.66</v>
      </c>
      <c r="J308" s="210">
        <f>VLOOKUP($A308&amp;"_"&amp;$B308,'LE KY GSP'!$O$19:$S$582,4,0)</f>
        <v>182150.141</v>
      </c>
      <c r="K308" s="2">
        <f>VLOOKUP($A308&amp;$B308,'LE Data'!$P$3:$Z$578,MATCH(K$1,'LE Data'!$P$2:$Z$2,0),0)</f>
        <v>396.4</v>
      </c>
      <c r="L308" s="2">
        <f>VLOOKUP($A308&amp;$B308,'LE Data'!$P$3:$Z$578,MATCH(L$1,'LE Data'!$P$2:$Z$2,0),0)</f>
        <v>0.55000000000000004</v>
      </c>
      <c r="M308" s="219">
        <f t="shared" si="24"/>
        <v>402</v>
      </c>
      <c r="N308" s="219">
        <f t="shared" si="24"/>
        <v>0</v>
      </c>
    </row>
    <row r="309" spans="1:14" x14ac:dyDescent="0.2">
      <c r="A309" s="1">
        <v>2020</v>
      </c>
      <c r="B309" s="1">
        <v>8</v>
      </c>
      <c r="C309" s="2"/>
      <c r="D309" s="2"/>
      <c r="E309" s="158">
        <f t="shared" si="23"/>
        <v>14.263111615837049</v>
      </c>
      <c r="F309" s="214">
        <f>VLOOKUP($A309,'LE Rates'!$F$5:$L$38,7,0)*100</f>
        <v>14.489367138625111</v>
      </c>
      <c r="G309" s="215">
        <f>VLOOKUP($A309,'LE Rates'!$F$5:$G$36,2,0)*100</f>
        <v>13.049757542520743</v>
      </c>
      <c r="H309" s="215">
        <v>9.5839240945452442</v>
      </c>
      <c r="I309" s="1">
        <v>30.07</v>
      </c>
      <c r="J309" s="210">
        <f>VLOOKUP($A309&amp;"_"&amp;$B309,'LE KY GSP'!$O$19:$S$582,4,0)</f>
        <v>182150.141</v>
      </c>
      <c r="K309" s="2">
        <f>VLOOKUP($A309&amp;$B309,'LE Data'!$P$3:$Z$578,MATCH(K$1,'LE Data'!$P$2:$Z$2,0),0)</f>
        <v>417.05</v>
      </c>
      <c r="L309" s="2">
        <f>VLOOKUP($A309&amp;$B309,'LE Data'!$P$3:$Z$578,MATCH(L$1,'LE Data'!$P$2:$Z$2,0),0)</f>
        <v>0.1</v>
      </c>
      <c r="M309" s="219">
        <f t="shared" si="24"/>
        <v>383</v>
      </c>
      <c r="N309" s="219">
        <f t="shared" si="24"/>
        <v>3</v>
      </c>
    </row>
    <row r="310" spans="1:14" x14ac:dyDescent="0.2">
      <c r="A310" s="1">
        <v>2020</v>
      </c>
      <c r="B310" s="1">
        <v>9</v>
      </c>
      <c r="C310" s="2"/>
      <c r="D310" s="2"/>
      <c r="E310" s="158">
        <f t="shared" si="23"/>
        <v>14.263111615837049</v>
      </c>
      <c r="F310" s="214">
        <f>VLOOKUP($A310,'LE Rates'!$F$5:$L$38,7,0)*100</f>
        <v>14.489367138625111</v>
      </c>
      <c r="G310" s="215">
        <f>VLOOKUP($A310,'LE Rates'!$F$5:$G$36,2,0)*100</f>
        <v>13.049757542520743</v>
      </c>
      <c r="H310" s="215">
        <v>9.5839240945452442</v>
      </c>
      <c r="I310" s="1">
        <v>30.72</v>
      </c>
      <c r="J310" s="210">
        <f>VLOOKUP($A310&amp;"_"&amp;$B310,'LE KY GSP'!$O$19:$S$582,4,0)</f>
        <v>182150.141</v>
      </c>
      <c r="K310" s="2">
        <f>VLOOKUP($A310&amp;$B310,'LE Data'!$P$3:$Z$578,MATCH(K$1,'LE Data'!$P$2:$Z$2,0),0)</f>
        <v>330.2</v>
      </c>
      <c r="L310" s="2">
        <f>VLOOKUP($A310&amp;$B310,'LE Data'!$P$3:$Z$578,MATCH(L$1,'LE Data'!$P$2:$Z$2,0),0)</f>
        <v>5.35</v>
      </c>
      <c r="M310" s="219">
        <f t="shared" si="24"/>
        <v>182</v>
      </c>
      <c r="N310" s="219">
        <f t="shared" si="24"/>
        <v>33</v>
      </c>
    </row>
    <row r="311" spans="1:14" x14ac:dyDescent="0.2">
      <c r="A311" s="1">
        <v>2020</v>
      </c>
      <c r="B311" s="1">
        <v>10</v>
      </c>
      <c r="C311" s="2"/>
      <c r="D311" s="2"/>
      <c r="E311" s="158">
        <f t="shared" si="23"/>
        <v>14.263111615837049</v>
      </c>
      <c r="F311" s="214">
        <f>VLOOKUP($A311,'LE Rates'!$F$5:$L$38,7,0)*100</f>
        <v>14.489367138625111</v>
      </c>
      <c r="G311" s="215">
        <f>VLOOKUP($A311,'LE Rates'!$F$5:$G$36,2,0)*100</f>
        <v>13.049757542520743</v>
      </c>
      <c r="H311" s="215">
        <v>9.5839240945452442</v>
      </c>
      <c r="I311" s="1">
        <v>30.56</v>
      </c>
      <c r="J311" s="210">
        <f>VLOOKUP($A311&amp;"_"&amp;$B311,'LE KY GSP'!$O$19:$S$582,4,0)</f>
        <v>182985.69</v>
      </c>
      <c r="K311" s="2">
        <f>VLOOKUP($A311&amp;$B311,'LE Data'!$P$3:$Z$578,MATCH(K$1,'LE Data'!$P$2:$Z$2,0),0)</f>
        <v>100.05</v>
      </c>
      <c r="L311" s="2">
        <f>VLOOKUP($A311&amp;$B311,'LE Data'!$P$3:$Z$578,MATCH(L$1,'LE Data'!$P$2:$Z$2,0),0)</f>
        <v>99.3</v>
      </c>
      <c r="M311" s="219">
        <f t="shared" si="24"/>
        <v>33</v>
      </c>
      <c r="N311" s="219">
        <f t="shared" si="24"/>
        <v>238</v>
      </c>
    </row>
    <row r="312" spans="1:14" x14ac:dyDescent="0.2">
      <c r="A312" s="1">
        <v>2020</v>
      </c>
      <c r="B312" s="1">
        <v>11</v>
      </c>
      <c r="C312" s="2"/>
      <c r="D312" s="2"/>
      <c r="E312" s="158">
        <f t="shared" si="23"/>
        <v>14.263111615837049</v>
      </c>
      <c r="F312" s="214">
        <f>VLOOKUP($A312,'LE Rates'!$F$5:$L$38,7,0)*100</f>
        <v>14.489367138625111</v>
      </c>
      <c r="G312" s="215">
        <f>VLOOKUP($A312,'LE Rates'!$F$5:$G$36,2,0)*100</f>
        <v>13.049757542520743</v>
      </c>
      <c r="H312" s="215">
        <v>9.5839240945452442</v>
      </c>
      <c r="I312" s="1">
        <v>30.35</v>
      </c>
      <c r="J312" s="210">
        <f>VLOOKUP($A312&amp;"_"&amp;$B312,'LE KY GSP'!$O$19:$S$582,4,0)</f>
        <v>182985.69</v>
      </c>
      <c r="K312" s="2">
        <f>VLOOKUP($A312&amp;$B312,'LE Data'!$P$3:$Z$578,MATCH(K$1,'LE Data'!$P$2:$Z$2,0),0)</f>
        <v>12.75</v>
      </c>
      <c r="L312" s="2">
        <f>VLOOKUP($A312&amp;$B312,'LE Data'!$P$3:$Z$578,MATCH(L$1,'LE Data'!$P$2:$Z$2,0),0)</f>
        <v>352.6</v>
      </c>
      <c r="M312" s="219">
        <f t="shared" si="24"/>
        <v>2</v>
      </c>
      <c r="N312" s="219">
        <f t="shared" si="24"/>
        <v>509</v>
      </c>
    </row>
    <row r="313" spans="1:14" x14ac:dyDescent="0.2">
      <c r="A313" s="1">
        <v>2020</v>
      </c>
      <c r="B313" s="1">
        <v>12</v>
      </c>
      <c r="C313" s="2"/>
      <c r="D313" s="2"/>
      <c r="E313" s="158">
        <f t="shared" si="23"/>
        <v>14.263111615837049</v>
      </c>
      <c r="F313" s="214">
        <f>VLOOKUP($A313,'LE Rates'!$F$5:$L$38,7,0)*100</f>
        <v>14.489367138625111</v>
      </c>
      <c r="G313" s="215">
        <f>VLOOKUP($A313,'LE Rates'!$F$5:$G$36,2,0)*100</f>
        <v>13.049757542520743</v>
      </c>
      <c r="H313" s="215">
        <v>9.5839240945452442</v>
      </c>
      <c r="I313" s="1">
        <v>31</v>
      </c>
      <c r="J313" s="210">
        <f>VLOOKUP($A313&amp;"_"&amp;$B313,'LE KY GSP'!$O$19:$S$582,4,0)</f>
        <v>182985.69</v>
      </c>
      <c r="K313" s="2">
        <f>VLOOKUP($A313&amp;$B313,'LE Data'!$P$3:$Z$578,MATCH(K$1,'LE Data'!$P$2:$Z$2,0),0)</f>
        <v>1.05</v>
      </c>
      <c r="L313" s="2">
        <f>VLOOKUP($A313&amp;$B313,'LE Data'!$P$3:$Z$578,MATCH(L$1,'LE Data'!$P$2:$Z$2,0),0)</f>
        <v>669.9</v>
      </c>
      <c r="M313" s="219">
        <f t="shared" si="24"/>
        <v>1</v>
      </c>
      <c r="N313" s="219">
        <f t="shared" si="24"/>
        <v>811</v>
      </c>
    </row>
    <row r="314" spans="1:14" x14ac:dyDescent="0.2">
      <c r="A314" s="1">
        <v>2021</v>
      </c>
      <c r="B314" s="1">
        <v>1</v>
      </c>
      <c r="C314" s="2"/>
      <c r="D314" s="2"/>
      <c r="E314" s="158">
        <f t="shared" si="23"/>
        <v>14.548373848153791</v>
      </c>
      <c r="F314" s="158">
        <f t="shared" si="23"/>
        <v>14.779154481397613</v>
      </c>
      <c r="G314" s="215">
        <f>VLOOKUP($A314,'LE Rates'!$F$5:$G$36,2,0)*100</f>
        <v>13.310752693371159</v>
      </c>
      <c r="H314" s="215">
        <v>9.6061113208652422</v>
      </c>
      <c r="I314" s="1">
        <v>31.65</v>
      </c>
      <c r="J314" s="210">
        <f>VLOOKUP($A314&amp;"_"&amp;$B314,'LE KY GSP'!$O$19:$S$582,4,0)</f>
        <v>183923.367</v>
      </c>
      <c r="K314" s="2">
        <f>VLOOKUP($A314&amp;$B314,'LE Data'!$P$3:$Z$578,MATCH(K$1,'LE Data'!$P$2:$Z$2,0),0)</f>
        <v>0.35</v>
      </c>
      <c r="L314" s="2">
        <f>VLOOKUP($A314&amp;$B314,'LE Data'!$P$3:$Z$578,MATCH(L$1,'LE Data'!$P$2:$Z$2,0),0)</f>
        <v>932.4</v>
      </c>
      <c r="M314" s="219">
        <f t="shared" si="24"/>
        <v>0</v>
      </c>
      <c r="N314" s="219">
        <f t="shared" si="24"/>
        <v>912</v>
      </c>
    </row>
    <row r="315" spans="1:14" x14ac:dyDescent="0.2">
      <c r="A315" s="1">
        <v>2021</v>
      </c>
      <c r="B315" s="1">
        <v>2</v>
      </c>
      <c r="C315" s="2"/>
      <c r="D315" s="2"/>
      <c r="E315" s="158">
        <f t="shared" ref="E315:F330" si="25">E303*(1+0.02)</f>
        <v>14.548373848153791</v>
      </c>
      <c r="F315" s="158">
        <f t="shared" si="25"/>
        <v>14.779154481397613</v>
      </c>
      <c r="G315" s="215">
        <f>VLOOKUP($A315,'LE Rates'!$F$5:$G$36,2,0)*100</f>
        <v>13.310752693371159</v>
      </c>
      <c r="H315" s="215">
        <v>9.6061113208652422</v>
      </c>
      <c r="I315" s="1">
        <v>28.92</v>
      </c>
      <c r="J315" s="210">
        <f>VLOOKUP($A315&amp;"_"&amp;$B315,'LE KY GSP'!$O$19:$S$582,4,0)</f>
        <v>183923.367</v>
      </c>
      <c r="K315" s="2">
        <f>VLOOKUP($A315&amp;$B315,'LE Data'!$P$3:$Z$578,MATCH(K$1,'LE Data'!$P$2:$Z$2,0),0)</f>
        <v>0.05</v>
      </c>
      <c r="L315" s="2">
        <f>VLOOKUP($A315&amp;$B315,'LE Data'!$P$3:$Z$578,MATCH(L$1,'LE Data'!$P$2:$Z$2,0),0)</f>
        <v>864.1</v>
      </c>
      <c r="M315" s="219">
        <f t="shared" si="24"/>
        <v>0</v>
      </c>
      <c r="N315" s="219">
        <f t="shared" si="24"/>
        <v>742</v>
      </c>
    </row>
    <row r="316" spans="1:14" x14ac:dyDescent="0.2">
      <c r="A316" s="1">
        <v>2021</v>
      </c>
      <c r="B316" s="1">
        <v>3</v>
      </c>
      <c r="C316" s="2"/>
      <c r="D316" s="2"/>
      <c r="E316" s="158">
        <f t="shared" si="25"/>
        <v>14.548373848153791</v>
      </c>
      <c r="F316" s="158">
        <f t="shared" si="25"/>
        <v>14.779154481397613</v>
      </c>
      <c r="G316" s="215">
        <f>VLOOKUP($A316,'LE Rates'!$F$5:$G$36,2,0)*100</f>
        <v>13.310752693371159</v>
      </c>
      <c r="H316" s="215">
        <v>9.6061113208652422</v>
      </c>
      <c r="I316" s="1">
        <v>30.09</v>
      </c>
      <c r="J316" s="210">
        <f>VLOOKUP($A316&amp;"_"&amp;$B316,'LE KY GSP'!$O$19:$S$582,4,0)</f>
        <v>183923.367</v>
      </c>
      <c r="K316" s="2">
        <f>VLOOKUP($A316&amp;$B316,'LE Data'!$P$3:$Z$578,MATCH(K$1,'LE Data'!$P$2:$Z$2,0),0)</f>
        <v>1.1499999999999999</v>
      </c>
      <c r="L316" s="2">
        <f>VLOOKUP($A316&amp;$B316,'LE Data'!$P$3:$Z$578,MATCH(L$1,'LE Data'!$P$2:$Z$2,0),0)</f>
        <v>674.3</v>
      </c>
      <c r="M316" s="219">
        <f t="shared" si="24"/>
        <v>6</v>
      </c>
      <c r="N316" s="219">
        <f t="shared" si="24"/>
        <v>569</v>
      </c>
    </row>
    <row r="317" spans="1:14" x14ac:dyDescent="0.2">
      <c r="A317" s="1">
        <v>2021</v>
      </c>
      <c r="B317" s="1">
        <v>4</v>
      </c>
      <c r="C317" s="2"/>
      <c r="D317" s="2"/>
      <c r="E317" s="158">
        <f t="shared" si="25"/>
        <v>14.548373848153791</v>
      </c>
      <c r="F317" s="158">
        <f t="shared" si="25"/>
        <v>14.779154481397613</v>
      </c>
      <c r="G317" s="215">
        <f>VLOOKUP($A317,'LE Rates'!$F$5:$G$36,2,0)*100</f>
        <v>13.310752693371159</v>
      </c>
      <c r="H317" s="215">
        <v>9.6061113208652422</v>
      </c>
      <c r="I317" s="1">
        <v>30.49</v>
      </c>
      <c r="J317" s="210">
        <f>VLOOKUP($A317&amp;"_"&amp;$B317,'LE KY GSP'!$O$19:$S$582,4,0)</f>
        <v>184786.552</v>
      </c>
      <c r="K317" s="2">
        <f>VLOOKUP($A317&amp;$B317,'LE Data'!$P$3:$Z$578,MATCH(K$1,'LE Data'!$P$2:$Z$2,0),0)</f>
        <v>20.25</v>
      </c>
      <c r="L317" s="2">
        <f>VLOOKUP($A317&amp;$B317,'LE Data'!$P$3:$Z$578,MATCH(L$1,'LE Data'!$P$2:$Z$2,0),0)</f>
        <v>377.1</v>
      </c>
      <c r="M317" s="219">
        <f t="shared" si="24"/>
        <v>32</v>
      </c>
      <c r="N317" s="219">
        <f t="shared" si="24"/>
        <v>262</v>
      </c>
    </row>
    <row r="318" spans="1:14" x14ac:dyDescent="0.2">
      <c r="A318" s="1">
        <v>2021</v>
      </c>
      <c r="B318" s="1">
        <v>5</v>
      </c>
      <c r="C318" s="2"/>
      <c r="D318" s="2"/>
      <c r="E318" s="158">
        <f t="shared" si="25"/>
        <v>14.548373848153791</v>
      </c>
      <c r="F318" s="158">
        <f t="shared" si="25"/>
        <v>14.779154481397613</v>
      </c>
      <c r="G318" s="215">
        <f>VLOOKUP($A318,'LE Rates'!$F$5:$G$36,2,0)*100</f>
        <v>13.310752693371159</v>
      </c>
      <c r="H318" s="215">
        <v>9.6061113208652422</v>
      </c>
      <c r="I318" s="1">
        <v>29.81</v>
      </c>
      <c r="J318" s="210">
        <f>VLOOKUP($A318&amp;"_"&amp;$B318,'LE KY GSP'!$O$19:$S$582,4,0)</f>
        <v>184786.552</v>
      </c>
      <c r="K318" s="2">
        <f>VLOOKUP($A318&amp;$B318,'LE Data'!$P$3:$Z$578,MATCH(K$1,'LE Data'!$P$2:$Z$2,0),0)</f>
        <v>69.349999999999994</v>
      </c>
      <c r="L318" s="2">
        <f>VLOOKUP($A318&amp;$B318,'LE Data'!$P$3:$Z$578,MATCH(L$1,'LE Data'!$P$2:$Z$2,0),0)</f>
        <v>141</v>
      </c>
      <c r="M318" s="219">
        <f t="shared" ref="M318:N333" si="26">M306</f>
        <v>106</v>
      </c>
      <c r="N318" s="219">
        <f t="shared" si="26"/>
        <v>80</v>
      </c>
    </row>
    <row r="319" spans="1:14" x14ac:dyDescent="0.2">
      <c r="A319" s="1">
        <v>2021</v>
      </c>
      <c r="B319" s="1">
        <v>6</v>
      </c>
      <c r="C319" s="2"/>
      <c r="D319" s="2"/>
      <c r="E319" s="158">
        <f t="shared" si="25"/>
        <v>14.548373848153791</v>
      </c>
      <c r="F319" s="158">
        <f t="shared" si="25"/>
        <v>14.779154481397613</v>
      </c>
      <c r="G319" s="215">
        <f>VLOOKUP($A319,'LE Rates'!$F$5:$G$36,2,0)*100</f>
        <v>13.310752693371159</v>
      </c>
      <c r="H319" s="215">
        <v>9.6061113208652422</v>
      </c>
      <c r="I319" s="1">
        <v>30.68</v>
      </c>
      <c r="J319" s="210">
        <f>VLOOKUP($A319&amp;"_"&amp;$B319,'LE KY GSP'!$O$19:$S$582,4,0)</f>
        <v>184786.552</v>
      </c>
      <c r="K319" s="2">
        <f>VLOOKUP($A319&amp;$B319,'LE Data'!$P$3:$Z$578,MATCH(K$1,'LE Data'!$P$2:$Z$2,0),0)</f>
        <v>224.8</v>
      </c>
      <c r="L319" s="2">
        <f>VLOOKUP($A319&amp;$B319,'LE Data'!$P$3:$Z$578,MATCH(L$1,'LE Data'!$P$2:$Z$2,0),0)</f>
        <v>29.5</v>
      </c>
      <c r="M319" s="219">
        <f t="shared" si="26"/>
        <v>289</v>
      </c>
      <c r="N319" s="219">
        <f t="shared" si="26"/>
        <v>8</v>
      </c>
    </row>
    <row r="320" spans="1:14" x14ac:dyDescent="0.2">
      <c r="A320" s="1">
        <v>2021</v>
      </c>
      <c r="B320" s="1">
        <v>7</v>
      </c>
      <c r="C320" s="2"/>
      <c r="D320" s="2"/>
      <c r="E320" s="158">
        <f t="shared" si="25"/>
        <v>14.548373848153791</v>
      </c>
      <c r="F320" s="158">
        <f t="shared" si="25"/>
        <v>14.779154481397613</v>
      </c>
      <c r="G320" s="215">
        <f>VLOOKUP($A320,'LE Rates'!$F$5:$G$36,2,0)*100</f>
        <v>13.310752693371159</v>
      </c>
      <c r="H320" s="215">
        <v>9.6061113208652422</v>
      </c>
      <c r="I320" s="1">
        <v>30.66</v>
      </c>
      <c r="J320" s="210">
        <f>VLOOKUP($A320&amp;"_"&amp;$B320,'LE KY GSP'!$O$19:$S$582,4,0)</f>
        <v>185625.03099999999</v>
      </c>
      <c r="K320" s="2">
        <f>VLOOKUP($A320&amp;$B320,'LE Data'!$P$3:$Z$578,MATCH(K$1,'LE Data'!$P$2:$Z$2,0),0)</f>
        <v>396.4</v>
      </c>
      <c r="L320" s="2">
        <f>VLOOKUP($A320&amp;$B320,'LE Data'!$P$3:$Z$578,MATCH(L$1,'LE Data'!$P$2:$Z$2,0),0)</f>
        <v>0.55000000000000004</v>
      </c>
      <c r="M320" s="219">
        <f t="shared" si="26"/>
        <v>402</v>
      </c>
      <c r="N320" s="219">
        <f t="shared" si="26"/>
        <v>0</v>
      </c>
    </row>
    <row r="321" spans="1:14" x14ac:dyDescent="0.2">
      <c r="A321" s="1">
        <v>2021</v>
      </c>
      <c r="B321" s="1">
        <v>8</v>
      </c>
      <c r="C321" s="2"/>
      <c r="D321" s="2"/>
      <c r="E321" s="158">
        <f t="shared" si="25"/>
        <v>14.548373848153791</v>
      </c>
      <c r="F321" s="158">
        <f t="shared" si="25"/>
        <v>14.779154481397613</v>
      </c>
      <c r="G321" s="215">
        <f>VLOOKUP($A321,'LE Rates'!$F$5:$G$36,2,0)*100</f>
        <v>13.310752693371159</v>
      </c>
      <c r="H321" s="215">
        <v>9.6061113208652422</v>
      </c>
      <c r="I321" s="1">
        <v>30.07</v>
      </c>
      <c r="J321" s="210">
        <f>VLOOKUP($A321&amp;"_"&amp;$B321,'LE KY GSP'!$O$19:$S$582,4,0)</f>
        <v>185625.03099999999</v>
      </c>
      <c r="K321" s="2">
        <f>VLOOKUP($A321&amp;$B321,'LE Data'!$P$3:$Z$578,MATCH(K$1,'LE Data'!$P$2:$Z$2,0),0)</f>
        <v>417.05</v>
      </c>
      <c r="L321" s="2">
        <f>VLOOKUP($A321&amp;$B321,'LE Data'!$P$3:$Z$578,MATCH(L$1,'LE Data'!$P$2:$Z$2,0),0)</f>
        <v>0.1</v>
      </c>
      <c r="M321" s="219">
        <f t="shared" si="26"/>
        <v>383</v>
      </c>
      <c r="N321" s="219">
        <f t="shared" si="26"/>
        <v>3</v>
      </c>
    </row>
    <row r="322" spans="1:14" x14ac:dyDescent="0.2">
      <c r="A322" s="1">
        <v>2021</v>
      </c>
      <c r="B322" s="1">
        <v>9</v>
      </c>
      <c r="C322" s="2"/>
      <c r="D322" s="2"/>
      <c r="E322" s="158">
        <f t="shared" si="25"/>
        <v>14.548373848153791</v>
      </c>
      <c r="F322" s="158">
        <f t="shared" si="25"/>
        <v>14.779154481397613</v>
      </c>
      <c r="G322" s="215">
        <f>VLOOKUP($A322,'LE Rates'!$F$5:$G$36,2,0)*100</f>
        <v>13.310752693371159</v>
      </c>
      <c r="H322" s="215">
        <v>9.6061113208652422</v>
      </c>
      <c r="I322" s="1">
        <v>30.72</v>
      </c>
      <c r="J322" s="210">
        <f>VLOOKUP($A322&amp;"_"&amp;$B322,'LE KY GSP'!$O$19:$S$582,4,0)</f>
        <v>185625.03099999999</v>
      </c>
      <c r="K322" s="2">
        <f>VLOOKUP($A322&amp;$B322,'LE Data'!$P$3:$Z$578,MATCH(K$1,'LE Data'!$P$2:$Z$2,0),0)</f>
        <v>330.2</v>
      </c>
      <c r="L322" s="2">
        <f>VLOOKUP($A322&amp;$B322,'LE Data'!$P$3:$Z$578,MATCH(L$1,'LE Data'!$P$2:$Z$2,0),0)</f>
        <v>5.35</v>
      </c>
      <c r="M322" s="219">
        <f t="shared" si="26"/>
        <v>182</v>
      </c>
      <c r="N322" s="219">
        <f t="shared" si="26"/>
        <v>33</v>
      </c>
    </row>
    <row r="323" spans="1:14" x14ac:dyDescent="0.2">
      <c r="A323" s="1">
        <v>2021</v>
      </c>
      <c r="B323" s="1">
        <v>10</v>
      </c>
      <c r="C323" s="2"/>
      <c r="D323" s="2"/>
      <c r="E323" s="158">
        <f t="shared" si="25"/>
        <v>14.548373848153791</v>
      </c>
      <c r="F323" s="158">
        <f t="shared" si="25"/>
        <v>14.779154481397613</v>
      </c>
      <c r="G323" s="215">
        <f>VLOOKUP($A323,'LE Rates'!$F$5:$G$36,2,0)*100</f>
        <v>13.310752693371159</v>
      </c>
      <c r="H323" s="215">
        <v>9.6061113208652422</v>
      </c>
      <c r="I323" s="1">
        <v>30.56</v>
      </c>
      <c r="J323" s="210">
        <f>VLOOKUP($A323&amp;"_"&amp;$B323,'LE KY GSP'!$O$19:$S$582,4,0)</f>
        <v>186435.139</v>
      </c>
      <c r="K323" s="2">
        <f>VLOOKUP($A323&amp;$B323,'LE Data'!$P$3:$Z$578,MATCH(K$1,'LE Data'!$P$2:$Z$2,0),0)</f>
        <v>100.05</v>
      </c>
      <c r="L323" s="2">
        <f>VLOOKUP($A323&amp;$B323,'LE Data'!$P$3:$Z$578,MATCH(L$1,'LE Data'!$P$2:$Z$2,0),0)</f>
        <v>99.3</v>
      </c>
      <c r="M323" s="219">
        <f t="shared" si="26"/>
        <v>33</v>
      </c>
      <c r="N323" s="219">
        <f t="shared" si="26"/>
        <v>238</v>
      </c>
    </row>
    <row r="324" spans="1:14" x14ac:dyDescent="0.2">
      <c r="A324" s="1">
        <v>2021</v>
      </c>
      <c r="B324" s="1">
        <v>11</v>
      </c>
      <c r="C324" s="2"/>
      <c r="D324" s="2"/>
      <c r="E324" s="158">
        <f t="shared" si="25"/>
        <v>14.548373848153791</v>
      </c>
      <c r="F324" s="158">
        <f t="shared" si="25"/>
        <v>14.779154481397613</v>
      </c>
      <c r="G324" s="215">
        <f>VLOOKUP($A324,'LE Rates'!$F$5:$G$36,2,0)*100</f>
        <v>13.310752693371159</v>
      </c>
      <c r="H324" s="215">
        <v>9.6061113208652422</v>
      </c>
      <c r="I324" s="1">
        <v>30.35</v>
      </c>
      <c r="J324" s="210">
        <f>VLOOKUP($A324&amp;"_"&amp;$B324,'LE KY GSP'!$O$19:$S$582,4,0)</f>
        <v>186435.139</v>
      </c>
      <c r="K324" s="2">
        <f>VLOOKUP($A324&amp;$B324,'LE Data'!$P$3:$Z$578,MATCH(K$1,'LE Data'!$P$2:$Z$2,0),0)</f>
        <v>12.75</v>
      </c>
      <c r="L324" s="2">
        <f>VLOOKUP($A324&amp;$B324,'LE Data'!$P$3:$Z$578,MATCH(L$1,'LE Data'!$P$2:$Z$2,0),0)</f>
        <v>352.6</v>
      </c>
      <c r="M324" s="219">
        <f t="shared" si="26"/>
        <v>2</v>
      </c>
      <c r="N324" s="219">
        <f t="shared" si="26"/>
        <v>509</v>
      </c>
    </row>
    <row r="325" spans="1:14" x14ac:dyDescent="0.2">
      <c r="A325" s="1">
        <v>2021</v>
      </c>
      <c r="B325" s="1">
        <v>12</v>
      </c>
      <c r="C325" s="2"/>
      <c r="D325" s="2"/>
      <c r="E325" s="158">
        <f t="shared" si="25"/>
        <v>14.548373848153791</v>
      </c>
      <c r="F325" s="158">
        <f t="shared" si="25"/>
        <v>14.779154481397613</v>
      </c>
      <c r="G325" s="215">
        <f>VLOOKUP($A325,'LE Rates'!$F$5:$G$36,2,0)*100</f>
        <v>13.310752693371159</v>
      </c>
      <c r="H325" s="215">
        <v>9.6061113208652422</v>
      </c>
      <c r="I325" s="1">
        <v>31</v>
      </c>
      <c r="J325" s="210">
        <f>VLOOKUP($A325&amp;"_"&amp;$B325,'LE KY GSP'!$O$19:$S$582,4,0)</f>
        <v>186435.139</v>
      </c>
      <c r="K325" s="2">
        <f>VLOOKUP($A325&amp;$B325,'LE Data'!$P$3:$Z$578,MATCH(K$1,'LE Data'!$P$2:$Z$2,0),0)</f>
        <v>1.05</v>
      </c>
      <c r="L325" s="2">
        <f>VLOOKUP($A325&amp;$B325,'LE Data'!$P$3:$Z$578,MATCH(L$1,'LE Data'!$P$2:$Z$2,0),0)</f>
        <v>669.9</v>
      </c>
      <c r="M325" s="219">
        <f t="shared" si="26"/>
        <v>1</v>
      </c>
      <c r="N325" s="219">
        <f t="shared" si="26"/>
        <v>811</v>
      </c>
    </row>
    <row r="326" spans="1:14" x14ac:dyDescent="0.2">
      <c r="A326" s="1">
        <v>2022</v>
      </c>
      <c r="B326" s="1">
        <v>1</v>
      </c>
      <c r="C326" s="2"/>
      <c r="D326" s="2"/>
      <c r="E326" s="158">
        <f t="shared" si="25"/>
        <v>14.839341325116866</v>
      </c>
      <c r="F326" s="158">
        <f t="shared" si="25"/>
        <v>15.074737571025565</v>
      </c>
      <c r="G326" s="215">
        <f>VLOOKUP($A326,'LE Rates'!$F$5:$G$36,2,0)*100</f>
        <v>13.576967747238584</v>
      </c>
      <c r="H326" s="215">
        <v>9.6283499116375175</v>
      </c>
      <c r="I326" s="1">
        <v>31.65</v>
      </c>
      <c r="J326" s="210">
        <f>VLOOKUP($A326&amp;"_"&amp;$B326,'LE KY GSP'!$O$19:$S$582,4,0)</f>
        <v>187321.18299999999</v>
      </c>
      <c r="K326" s="2">
        <f>VLOOKUP($A326&amp;$B326,'LE Data'!$P$3:$Z$578,MATCH(K$1,'LE Data'!$P$2:$Z$2,0),0)</f>
        <v>0.35</v>
      </c>
      <c r="L326" s="2">
        <f>VLOOKUP($A326&amp;$B326,'LE Data'!$P$3:$Z$578,MATCH(L$1,'LE Data'!$P$2:$Z$2,0),0)</f>
        <v>932.4</v>
      </c>
      <c r="M326" s="219">
        <f t="shared" si="26"/>
        <v>0</v>
      </c>
      <c r="N326" s="219">
        <f t="shared" si="26"/>
        <v>912</v>
      </c>
    </row>
    <row r="327" spans="1:14" x14ac:dyDescent="0.2">
      <c r="A327" s="1">
        <v>2022</v>
      </c>
      <c r="B327" s="1">
        <v>2</v>
      </c>
      <c r="C327" s="2"/>
      <c r="D327" s="2"/>
      <c r="E327" s="158">
        <f t="shared" si="25"/>
        <v>14.839341325116866</v>
      </c>
      <c r="F327" s="158">
        <f t="shared" si="25"/>
        <v>15.074737571025565</v>
      </c>
      <c r="G327" s="215">
        <f>VLOOKUP($A327,'LE Rates'!$F$5:$G$36,2,0)*100</f>
        <v>13.576967747238584</v>
      </c>
      <c r="H327" s="215">
        <v>9.6283499116375175</v>
      </c>
      <c r="I327" s="1">
        <v>28.92</v>
      </c>
      <c r="J327" s="210">
        <f>VLOOKUP($A327&amp;"_"&amp;$B327,'LE KY GSP'!$O$19:$S$582,4,0)</f>
        <v>187321.18299999999</v>
      </c>
      <c r="K327" s="2">
        <f>VLOOKUP($A327&amp;$B327,'LE Data'!$P$3:$Z$578,MATCH(K$1,'LE Data'!$P$2:$Z$2,0),0)</f>
        <v>0.05</v>
      </c>
      <c r="L327" s="2">
        <f>VLOOKUP($A327&amp;$B327,'LE Data'!$P$3:$Z$578,MATCH(L$1,'LE Data'!$P$2:$Z$2,0),0)</f>
        <v>864.1</v>
      </c>
      <c r="M327" s="219">
        <f t="shared" si="26"/>
        <v>0</v>
      </c>
      <c r="N327" s="219">
        <f t="shared" si="26"/>
        <v>742</v>
      </c>
    </row>
    <row r="328" spans="1:14" x14ac:dyDescent="0.2">
      <c r="A328" s="1">
        <v>2022</v>
      </c>
      <c r="B328" s="1">
        <v>3</v>
      </c>
      <c r="C328" s="2"/>
      <c r="D328" s="2"/>
      <c r="E328" s="158">
        <f t="shared" si="25"/>
        <v>14.839341325116866</v>
      </c>
      <c r="F328" s="158">
        <f t="shared" si="25"/>
        <v>15.074737571025565</v>
      </c>
      <c r="G328" s="215">
        <f>VLOOKUP($A328,'LE Rates'!$F$5:$G$36,2,0)*100</f>
        <v>13.576967747238584</v>
      </c>
      <c r="H328" s="215">
        <v>9.6283499116375175</v>
      </c>
      <c r="I328" s="1">
        <v>30.09</v>
      </c>
      <c r="J328" s="210">
        <f>VLOOKUP($A328&amp;"_"&amp;$B328,'LE KY GSP'!$O$19:$S$582,4,0)</f>
        <v>187321.18299999999</v>
      </c>
      <c r="K328" s="2">
        <f>VLOOKUP($A328&amp;$B328,'LE Data'!$P$3:$Z$578,MATCH(K$1,'LE Data'!$P$2:$Z$2,0),0)</f>
        <v>1.1499999999999999</v>
      </c>
      <c r="L328" s="2">
        <f>VLOOKUP($A328&amp;$B328,'LE Data'!$P$3:$Z$578,MATCH(L$1,'LE Data'!$P$2:$Z$2,0),0)</f>
        <v>674.3</v>
      </c>
      <c r="M328" s="219">
        <f t="shared" si="26"/>
        <v>6</v>
      </c>
      <c r="N328" s="219">
        <f t="shared" si="26"/>
        <v>569</v>
      </c>
    </row>
    <row r="329" spans="1:14" x14ac:dyDescent="0.2">
      <c r="A329" s="1">
        <v>2022</v>
      </c>
      <c r="B329" s="1">
        <v>4</v>
      </c>
      <c r="C329" s="2"/>
      <c r="D329" s="2"/>
      <c r="E329" s="158">
        <f t="shared" si="25"/>
        <v>14.839341325116866</v>
      </c>
      <c r="F329" s="158">
        <f t="shared" si="25"/>
        <v>15.074737571025565</v>
      </c>
      <c r="G329" s="215">
        <f>VLOOKUP($A329,'LE Rates'!$F$5:$G$36,2,0)*100</f>
        <v>13.576967747238584</v>
      </c>
      <c r="H329" s="215">
        <v>9.6283499116375175</v>
      </c>
      <c r="I329" s="1">
        <v>30.49</v>
      </c>
      <c r="J329" s="210">
        <f>VLOOKUP($A329&amp;"_"&amp;$B329,'LE KY GSP'!$O$19:$S$582,4,0)</f>
        <v>188174.54399999999</v>
      </c>
      <c r="K329" s="2">
        <f>VLOOKUP($A329&amp;$B329,'LE Data'!$P$3:$Z$578,MATCH(K$1,'LE Data'!$P$2:$Z$2,0),0)</f>
        <v>20.25</v>
      </c>
      <c r="L329" s="2">
        <f>VLOOKUP($A329&amp;$B329,'LE Data'!$P$3:$Z$578,MATCH(L$1,'LE Data'!$P$2:$Z$2,0),0)</f>
        <v>377.1</v>
      </c>
      <c r="M329" s="219">
        <f t="shared" si="26"/>
        <v>32</v>
      </c>
      <c r="N329" s="219">
        <f t="shared" si="26"/>
        <v>262</v>
      </c>
    </row>
    <row r="330" spans="1:14" x14ac:dyDescent="0.2">
      <c r="A330" s="1">
        <v>2022</v>
      </c>
      <c r="B330" s="1">
        <v>5</v>
      </c>
      <c r="C330" s="2"/>
      <c r="D330" s="2"/>
      <c r="E330" s="158">
        <f t="shared" si="25"/>
        <v>14.839341325116866</v>
      </c>
      <c r="F330" s="158">
        <f t="shared" si="25"/>
        <v>15.074737571025565</v>
      </c>
      <c r="G330" s="215">
        <f>VLOOKUP($A330,'LE Rates'!$F$5:$G$36,2,0)*100</f>
        <v>13.576967747238584</v>
      </c>
      <c r="H330" s="215">
        <v>9.6283499116375175</v>
      </c>
      <c r="I330" s="1">
        <v>29.81</v>
      </c>
      <c r="J330" s="210">
        <f>VLOOKUP($A330&amp;"_"&amp;$B330,'LE KY GSP'!$O$19:$S$582,4,0)</f>
        <v>188174.54399999999</v>
      </c>
      <c r="K330" s="2">
        <f>VLOOKUP($A330&amp;$B330,'LE Data'!$P$3:$Z$578,MATCH(K$1,'LE Data'!$P$2:$Z$2,0),0)</f>
        <v>69.349999999999994</v>
      </c>
      <c r="L330" s="2">
        <f>VLOOKUP($A330&amp;$B330,'LE Data'!$P$3:$Z$578,MATCH(L$1,'LE Data'!$P$2:$Z$2,0),0)</f>
        <v>141</v>
      </c>
      <c r="M330" s="219">
        <f t="shared" si="26"/>
        <v>106</v>
      </c>
      <c r="N330" s="219">
        <f t="shared" si="26"/>
        <v>80</v>
      </c>
    </row>
    <row r="331" spans="1:14" x14ac:dyDescent="0.2">
      <c r="A331" s="1">
        <v>2022</v>
      </c>
      <c r="B331" s="1">
        <v>6</v>
      </c>
      <c r="C331" s="2"/>
      <c r="D331" s="2"/>
      <c r="E331" s="158">
        <f t="shared" ref="E331:F346" si="27">E319*(1+0.02)</f>
        <v>14.839341325116866</v>
      </c>
      <c r="F331" s="158">
        <f t="shared" si="27"/>
        <v>15.074737571025565</v>
      </c>
      <c r="G331" s="215">
        <f>VLOOKUP($A331,'LE Rates'!$F$5:$G$36,2,0)*100</f>
        <v>13.576967747238584</v>
      </c>
      <c r="H331" s="215">
        <v>9.6283499116375175</v>
      </c>
      <c r="I331" s="1">
        <v>30.68</v>
      </c>
      <c r="J331" s="210">
        <f>VLOOKUP($A331&amp;"_"&amp;$B331,'LE KY GSP'!$O$19:$S$582,4,0)</f>
        <v>188174.54399999999</v>
      </c>
      <c r="K331" s="2">
        <f>VLOOKUP($A331&amp;$B331,'LE Data'!$P$3:$Z$578,MATCH(K$1,'LE Data'!$P$2:$Z$2,0),0)</f>
        <v>224.8</v>
      </c>
      <c r="L331" s="2">
        <f>VLOOKUP($A331&amp;$B331,'LE Data'!$P$3:$Z$578,MATCH(L$1,'LE Data'!$P$2:$Z$2,0),0)</f>
        <v>29.5</v>
      </c>
      <c r="M331" s="219">
        <f t="shared" si="26"/>
        <v>289</v>
      </c>
      <c r="N331" s="219">
        <f t="shared" si="26"/>
        <v>8</v>
      </c>
    </row>
    <row r="332" spans="1:14" x14ac:dyDescent="0.2">
      <c r="A332" s="1">
        <v>2022</v>
      </c>
      <c r="B332" s="1">
        <v>7</v>
      </c>
      <c r="C332" s="2"/>
      <c r="D332" s="2"/>
      <c r="E332" s="158">
        <f t="shared" si="27"/>
        <v>14.839341325116866</v>
      </c>
      <c r="F332" s="158">
        <f t="shared" si="27"/>
        <v>15.074737571025565</v>
      </c>
      <c r="G332" s="215">
        <f>VLOOKUP($A332,'LE Rates'!$F$5:$G$36,2,0)*100</f>
        <v>13.576967747238584</v>
      </c>
      <c r="H332" s="215">
        <v>9.6283499116375175</v>
      </c>
      <c r="I332" s="1">
        <v>30.66</v>
      </c>
      <c r="J332" s="210">
        <f>VLOOKUP($A332&amp;"_"&amp;$B332,'LE KY GSP'!$O$19:$S$582,4,0)</f>
        <v>189041.052</v>
      </c>
      <c r="K332" s="2">
        <f>VLOOKUP($A332&amp;$B332,'LE Data'!$P$3:$Z$578,MATCH(K$1,'LE Data'!$P$2:$Z$2,0),0)</f>
        <v>396.4</v>
      </c>
      <c r="L332" s="2">
        <f>VLOOKUP($A332&amp;$B332,'LE Data'!$P$3:$Z$578,MATCH(L$1,'LE Data'!$P$2:$Z$2,0),0)</f>
        <v>0.55000000000000004</v>
      </c>
      <c r="M332" s="219">
        <f t="shared" si="26"/>
        <v>402</v>
      </c>
      <c r="N332" s="219">
        <f t="shared" si="26"/>
        <v>0</v>
      </c>
    </row>
    <row r="333" spans="1:14" x14ac:dyDescent="0.2">
      <c r="A333" s="1">
        <v>2022</v>
      </c>
      <c r="B333" s="1">
        <v>8</v>
      </c>
      <c r="C333" s="2"/>
      <c r="D333" s="2"/>
      <c r="E333" s="158">
        <f t="shared" si="27"/>
        <v>14.839341325116866</v>
      </c>
      <c r="F333" s="158">
        <f t="shared" si="27"/>
        <v>15.074737571025565</v>
      </c>
      <c r="G333" s="215">
        <f>VLOOKUP($A333,'LE Rates'!$F$5:$G$36,2,0)*100</f>
        <v>13.576967747238584</v>
      </c>
      <c r="H333" s="215">
        <v>9.6283499116375175</v>
      </c>
      <c r="I333" s="1">
        <v>30.07</v>
      </c>
      <c r="J333" s="210">
        <f>VLOOKUP($A333&amp;"_"&amp;$B333,'LE KY GSP'!$O$19:$S$582,4,0)</f>
        <v>189041.052</v>
      </c>
      <c r="K333" s="2">
        <f>VLOOKUP($A333&amp;$B333,'LE Data'!$P$3:$Z$578,MATCH(K$1,'LE Data'!$P$2:$Z$2,0),0)</f>
        <v>417.05</v>
      </c>
      <c r="L333" s="2">
        <f>VLOOKUP($A333&amp;$B333,'LE Data'!$P$3:$Z$578,MATCH(L$1,'LE Data'!$P$2:$Z$2,0),0)</f>
        <v>0.1</v>
      </c>
      <c r="M333" s="219">
        <f t="shared" si="26"/>
        <v>383</v>
      </c>
      <c r="N333" s="219">
        <f t="shared" si="26"/>
        <v>3</v>
      </c>
    </row>
    <row r="334" spans="1:14" x14ac:dyDescent="0.2">
      <c r="A334" s="1">
        <v>2022</v>
      </c>
      <c r="B334" s="1">
        <v>9</v>
      </c>
      <c r="C334" s="2"/>
      <c r="D334" s="2"/>
      <c r="E334" s="158">
        <f t="shared" si="27"/>
        <v>14.839341325116866</v>
      </c>
      <c r="F334" s="158">
        <f t="shared" si="27"/>
        <v>15.074737571025565</v>
      </c>
      <c r="G334" s="215">
        <f>VLOOKUP($A334,'LE Rates'!$F$5:$G$36,2,0)*100</f>
        <v>13.576967747238584</v>
      </c>
      <c r="H334" s="215">
        <v>9.6283499116375175</v>
      </c>
      <c r="I334" s="1">
        <v>30.72</v>
      </c>
      <c r="J334" s="210">
        <f>VLOOKUP($A334&amp;"_"&amp;$B334,'LE KY GSP'!$O$19:$S$582,4,0)</f>
        <v>189041.052</v>
      </c>
      <c r="K334" s="2">
        <f>VLOOKUP($A334&amp;$B334,'LE Data'!$P$3:$Z$578,MATCH(K$1,'LE Data'!$P$2:$Z$2,0),0)</f>
        <v>330.2</v>
      </c>
      <c r="L334" s="2">
        <f>VLOOKUP($A334&amp;$B334,'LE Data'!$P$3:$Z$578,MATCH(L$1,'LE Data'!$P$2:$Z$2,0),0)</f>
        <v>5.35</v>
      </c>
      <c r="M334" s="219">
        <f t="shared" ref="M334:N349" si="28">M322</f>
        <v>182</v>
      </c>
      <c r="N334" s="219">
        <f t="shared" si="28"/>
        <v>33</v>
      </c>
    </row>
    <row r="335" spans="1:14" x14ac:dyDescent="0.2">
      <c r="A335" s="1">
        <v>2022</v>
      </c>
      <c r="B335" s="1">
        <v>10</v>
      </c>
      <c r="C335" s="2"/>
      <c r="D335" s="2"/>
      <c r="E335" s="158">
        <f t="shared" si="27"/>
        <v>14.839341325116866</v>
      </c>
      <c r="F335" s="158">
        <f t="shared" si="27"/>
        <v>15.074737571025565</v>
      </c>
      <c r="G335" s="215">
        <f>VLOOKUP($A335,'LE Rates'!$F$5:$G$36,2,0)*100</f>
        <v>13.576967747238584</v>
      </c>
      <c r="H335" s="215">
        <v>9.6283499116375175</v>
      </c>
      <c r="I335" s="1">
        <v>30.56</v>
      </c>
      <c r="J335" s="210">
        <f>VLOOKUP($A335&amp;"_"&amp;$B335,'LE KY GSP'!$O$19:$S$582,4,0)</f>
        <v>189884.995</v>
      </c>
      <c r="K335" s="2">
        <f>VLOOKUP($A335&amp;$B335,'LE Data'!$P$3:$Z$578,MATCH(K$1,'LE Data'!$P$2:$Z$2,0),0)</f>
        <v>100.05</v>
      </c>
      <c r="L335" s="2">
        <f>VLOOKUP($A335&amp;$B335,'LE Data'!$P$3:$Z$578,MATCH(L$1,'LE Data'!$P$2:$Z$2,0),0)</f>
        <v>99.3</v>
      </c>
      <c r="M335" s="219">
        <f t="shared" si="28"/>
        <v>33</v>
      </c>
      <c r="N335" s="219">
        <f t="shared" si="28"/>
        <v>238</v>
      </c>
    </row>
    <row r="336" spans="1:14" x14ac:dyDescent="0.2">
      <c r="A336" s="1">
        <v>2022</v>
      </c>
      <c r="B336" s="1">
        <v>11</v>
      </c>
      <c r="C336" s="2"/>
      <c r="D336" s="2"/>
      <c r="E336" s="158">
        <f t="shared" si="27"/>
        <v>14.839341325116866</v>
      </c>
      <c r="F336" s="158">
        <f t="shared" si="27"/>
        <v>15.074737571025565</v>
      </c>
      <c r="G336" s="215">
        <f>VLOOKUP($A336,'LE Rates'!$F$5:$G$36,2,0)*100</f>
        <v>13.576967747238584</v>
      </c>
      <c r="H336" s="215">
        <v>9.6283499116375175</v>
      </c>
      <c r="I336" s="1">
        <v>30.35</v>
      </c>
      <c r="J336" s="210">
        <f>VLOOKUP($A336&amp;"_"&amp;$B336,'LE KY GSP'!$O$19:$S$582,4,0)</f>
        <v>189884.995</v>
      </c>
      <c r="K336" s="2">
        <f>VLOOKUP($A336&amp;$B336,'LE Data'!$P$3:$Z$578,MATCH(K$1,'LE Data'!$P$2:$Z$2,0),0)</f>
        <v>12.75</v>
      </c>
      <c r="L336" s="2">
        <f>VLOOKUP($A336&amp;$B336,'LE Data'!$P$3:$Z$578,MATCH(L$1,'LE Data'!$P$2:$Z$2,0),0)</f>
        <v>352.6</v>
      </c>
      <c r="M336" s="219">
        <f t="shared" si="28"/>
        <v>2</v>
      </c>
      <c r="N336" s="219">
        <f t="shared" si="28"/>
        <v>509</v>
      </c>
    </row>
    <row r="337" spans="1:14" x14ac:dyDescent="0.2">
      <c r="A337" s="1">
        <v>2022</v>
      </c>
      <c r="B337" s="1">
        <v>12</v>
      </c>
      <c r="C337" s="2"/>
      <c r="D337" s="2"/>
      <c r="E337" s="158">
        <f t="shared" si="27"/>
        <v>14.839341325116866</v>
      </c>
      <c r="F337" s="158">
        <f t="shared" si="27"/>
        <v>15.074737571025565</v>
      </c>
      <c r="G337" s="215">
        <f>VLOOKUP($A337,'LE Rates'!$F$5:$G$36,2,0)*100</f>
        <v>13.576967747238584</v>
      </c>
      <c r="H337" s="215">
        <v>9.6283499116375175</v>
      </c>
      <c r="I337" s="1">
        <v>31</v>
      </c>
      <c r="J337" s="210">
        <f>VLOOKUP($A337&amp;"_"&amp;$B337,'LE KY GSP'!$O$19:$S$582,4,0)</f>
        <v>189884.995</v>
      </c>
      <c r="K337" s="2">
        <f>VLOOKUP($A337&amp;$B337,'LE Data'!$P$3:$Z$578,MATCH(K$1,'LE Data'!$P$2:$Z$2,0),0)</f>
        <v>1.05</v>
      </c>
      <c r="L337" s="2">
        <f>VLOOKUP($A337&amp;$B337,'LE Data'!$P$3:$Z$578,MATCH(L$1,'LE Data'!$P$2:$Z$2,0),0)</f>
        <v>669.9</v>
      </c>
      <c r="M337" s="219">
        <f t="shared" si="28"/>
        <v>1</v>
      </c>
      <c r="N337" s="219">
        <f t="shared" si="28"/>
        <v>811</v>
      </c>
    </row>
    <row r="338" spans="1:14" x14ac:dyDescent="0.2">
      <c r="A338" s="1">
        <v>2023</v>
      </c>
      <c r="B338" s="1">
        <v>1</v>
      </c>
      <c r="C338" s="2"/>
      <c r="D338" s="2"/>
      <c r="E338" s="158">
        <f t="shared" si="27"/>
        <v>15.136128151619204</v>
      </c>
      <c r="F338" s="158">
        <f t="shared" si="27"/>
        <v>15.376232322446077</v>
      </c>
      <c r="G338" s="215">
        <f>VLOOKUP($A338,'LE Rates'!$F$5:$G$36,2,0)*100</f>
        <v>13.848507102183355</v>
      </c>
      <c r="H338" s="215">
        <v>9.6506399857731431</v>
      </c>
      <c r="I338" s="1">
        <v>31.65</v>
      </c>
      <c r="J338" s="210">
        <f>VLOOKUP($A338&amp;"_"&amp;$B338,'LE KY GSP'!$O$19:$S$582,4,0)</f>
        <v>190830.671</v>
      </c>
      <c r="K338" s="2">
        <f>VLOOKUP($A338&amp;$B338,'LE Data'!$P$3:$Z$578,MATCH(K$1,'LE Data'!$P$2:$Z$2,0),0)</f>
        <v>0.35</v>
      </c>
      <c r="L338" s="2">
        <f>VLOOKUP($A338&amp;$B338,'LE Data'!$P$3:$Z$578,MATCH(L$1,'LE Data'!$P$2:$Z$2,0),0)</f>
        <v>932.4</v>
      </c>
      <c r="M338" s="219">
        <f t="shared" si="28"/>
        <v>0</v>
      </c>
      <c r="N338" s="219">
        <f t="shared" si="28"/>
        <v>912</v>
      </c>
    </row>
    <row r="339" spans="1:14" x14ac:dyDescent="0.2">
      <c r="A339" s="1">
        <v>2023</v>
      </c>
      <c r="B339" s="1">
        <v>2</v>
      </c>
      <c r="C339" s="2"/>
      <c r="D339" s="2"/>
      <c r="E339" s="158">
        <f t="shared" si="27"/>
        <v>15.136128151619204</v>
      </c>
      <c r="F339" s="158">
        <f t="shared" si="27"/>
        <v>15.376232322446077</v>
      </c>
      <c r="G339" s="215">
        <f>VLOOKUP($A339,'LE Rates'!$F$5:$G$36,2,0)*100</f>
        <v>13.848507102183355</v>
      </c>
      <c r="H339" s="215">
        <v>9.6506399857731431</v>
      </c>
      <c r="I339" s="1">
        <v>28.92</v>
      </c>
      <c r="J339" s="210">
        <f>VLOOKUP($A339&amp;"_"&amp;$B339,'LE KY GSP'!$O$19:$S$582,4,0)</f>
        <v>190830.671</v>
      </c>
      <c r="K339" s="2">
        <f>VLOOKUP($A339&amp;$B339,'LE Data'!$P$3:$Z$578,MATCH(K$1,'LE Data'!$P$2:$Z$2,0),0)</f>
        <v>0.05</v>
      </c>
      <c r="L339" s="2">
        <f>VLOOKUP($A339&amp;$B339,'LE Data'!$P$3:$Z$578,MATCH(L$1,'LE Data'!$P$2:$Z$2,0),0)</f>
        <v>864.1</v>
      </c>
      <c r="M339" s="219">
        <f t="shared" si="28"/>
        <v>0</v>
      </c>
      <c r="N339" s="219">
        <f t="shared" si="28"/>
        <v>742</v>
      </c>
    </row>
    <row r="340" spans="1:14" x14ac:dyDescent="0.2">
      <c r="A340" s="1">
        <v>2023</v>
      </c>
      <c r="B340" s="1">
        <v>3</v>
      </c>
      <c r="C340" s="2"/>
      <c r="D340" s="2"/>
      <c r="E340" s="158">
        <f t="shared" si="27"/>
        <v>15.136128151619204</v>
      </c>
      <c r="F340" s="158">
        <f t="shared" si="27"/>
        <v>15.376232322446077</v>
      </c>
      <c r="G340" s="215">
        <f>VLOOKUP($A340,'LE Rates'!$F$5:$G$36,2,0)*100</f>
        <v>13.848507102183355</v>
      </c>
      <c r="H340" s="215">
        <v>9.6506399857731431</v>
      </c>
      <c r="I340" s="1">
        <v>30.09</v>
      </c>
      <c r="J340" s="210">
        <f>VLOOKUP($A340&amp;"_"&amp;$B340,'LE KY GSP'!$O$19:$S$582,4,0)</f>
        <v>190830.671</v>
      </c>
      <c r="K340" s="2">
        <f>VLOOKUP($A340&amp;$B340,'LE Data'!$P$3:$Z$578,MATCH(K$1,'LE Data'!$P$2:$Z$2,0),0)</f>
        <v>1.1499999999999999</v>
      </c>
      <c r="L340" s="2">
        <f>VLOOKUP($A340&amp;$B340,'LE Data'!$P$3:$Z$578,MATCH(L$1,'LE Data'!$P$2:$Z$2,0),0)</f>
        <v>674.3</v>
      </c>
      <c r="M340" s="219">
        <f t="shared" si="28"/>
        <v>6</v>
      </c>
      <c r="N340" s="219">
        <f t="shared" si="28"/>
        <v>569</v>
      </c>
    </row>
    <row r="341" spans="1:14" x14ac:dyDescent="0.2">
      <c r="A341" s="1">
        <v>2023</v>
      </c>
      <c r="B341" s="1">
        <v>4</v>
      </c>
      <c r="C341" s="2"/>
      <c r="D341" s="2"/>
      <c r="E341" s="158">
        <f t="shared" si="27"/>
        <v>15.136128151619204</v>
      </c>
      <c r="F341" s="158">
        <f t="shared" si="27"/>
        <v>15.376232322446077</v>
      </c>
      <c r="G341" s="215">
        <f>VLOOKUP($A341,'LE Rates'!$F$5:$G$36,2,0)*100</f>
        <v>13.848507102183355</v>
      </c>
      <c r="H341" s="215">
        <v>9.6506399857731431</v>
      </c>
      <c r="I341" s="1">
        <v>30.49</v>
      </c>
      <c r="J341" s="210">
        <f>VLOOKUP($A341&amp;"_"&amp;$B341,'LE KY GSP'!$O$19:$S$582,4,0)</f>
        <v>191743.53200000001</v>
      </c>
      <c r="K341" s="2">
        <f>VLOOKUP($A341&amp;$B341,'LE Data'!$P$3:$Z$578,MATCH(K$1,'LE Data'!$P$2:$Z$2,0),0)</f>
        <v>20.25</v>
      </c>
      <c r="L341" s="2">
        <f>VLOOKUP($A341&amp;$B341,'LE Data'!$P$3:$Z$578,MATCH(L$1,'LE Data'!$P$2:$Z$2,0),0)</f>
        <v>377.1</v>
      </c>
      <c r="M341" s="219">
        <f t="shared" si="28"/>
        <v>32</v>
      </c>
      <c r="N341" s="219">
        <f t="shared" si="28"/>
        <v>262</v>
      </c>
    </row>
    <row r="342" spans="1:14" x14ac:dyDescent="0.2">
      <c r="A342" s="1">
        <v>2023</v>
      </c>
      <c r="B342" s="1">
        <v>5</v>
      </c>
      <c r="C342" s="2"/>
      <c r="D342" s="2"/>
      <c r="E342" s="158">
        <f t="shared" si="27"/>
        <v>15.136128151619204</v>
      </c>
      <c r="F342" s="158">
        <f t="shared" si="27"/>
        <v>15.376232322446077</v>
      </c>
      <c r="G342" s="215">
        <f>VLOOKUP($A342,'LE Rates'!$F$5:$G$36,2,0)*100</f>
        <v>13.848507102183355</v>
      </c>
      <c r="H342" s="215">
        <v>9.6506399857731431</v>
      </c>
      <c r="I342" s="1">
        <v>29.81</v>
      </c>
      <c r="J342" s="210">
        <f>VLOOKUP($A342&amp;"_"&amp;$B342,'LE KY GSP'!$O$19:$S$582,4,0)</f>
        <v>191743.53200000001</v>
      </c>
      <c r="K342" s="2">
        <f>VLOOKUP($A342&amp;$B342,'LE Data'!$P$3:$Z$578,MATCH(K$1,'LE Data'!$P$2:$Z$2,0),0)</f>
        <v>69.349999999999994</v>
      </c>
      <c r="L342" s="2">
        <f>VLOOKUP($A342&amp;$B342,'LE Data'!$P$3:$Z$578,MATCH(L$1,'LE Data'!$P$2:$Z$2,0),0)</f>
        <v>141</v>
      </c>
      <c r="M342" s="219">
        <f t="shared" si="28"/>
        <v>106</v>
      </c>
      <c r="N342" s="219">
        <f t="shared" si="28"/>
        <v>80</v>
      </c>
    </row>
    <row r="343" spans="1:14" x14ac:dyDescent="0.2">
      <c r="A343" s="1">
        <v>2023</v>
      </c>
      <c r="B343" s="1">
        <v>6</v>
      </c>
      <c r="C343" s="2"/>
      <c r="D343" s="2"/>
      <c r="E343" s="158">
        <f t="shared" si="27"/>
        <v>15.136128151619204</v>
      </c>
      <c r="F343" s="158">
        <f t="shared" si="27"/>
        <v>15.376232322446077</v>
      </c>
      <c r="G343" s="215">
        <f>VLOOKUP($A343,'LE Rates'!$F$5:$G$36,2,0)*100</f>
        <v>13.848507102183355</v>
      </c>
      <c r="H343" s="215">
        <v>9.6506399857731431</v>
      </c>
      <c r="I343" s="1">
        <v>30.68</v>
      </c>
      <c r="J343" s="210">
        <f>VLOOKUP($A343&amp;"_"&amp;$B343,'LE KY GSP'!$O$19:$S$582,4,0)</f>
        <v>191743.53200000001</v>
      </c>
      <c r="K343" s="2">
        <f>VLOOKUP($A343&amp;$B343,'LE Data'!$P$3:$Z$578,MATCH(K$1,'LE Data'!$P$2:$Z$2,0),0)</f>
        <v>224.8</v>
      </c>
      <c r="L343" s="2">
        <f>VLOOKUP($A343&amp;$B343,'LE Data'!$P$3:$Z$578,MATCH(L$1,'LE Data'!$P$2:$Z$2,0),0)</f>
        <v>29.5</v>
      </c>
      <c r="M343" s="219">
        <f t="shared" si="28"/>
        <v>289</v>
      </c>
      <c r="N343" s="219">
        <f t="shared" si="28"/>
        <v>8</v>
      </c>
    </row>
    <row r="344" spans="1:14" x14ac:dyDescent="0.2">
      <c r="A344" s="1">
        <v>2023</v>
      </c>
      <c r="B344" s="1">
        <v>7</v>
      </c>
      <c r="C344" s="2"/>
      <c r="D344" s="2"/>
      <c r="E344" s="158">
        <f t="shared" si="27"/>
        <v>15.136128151619204</v>
      </c>
      <c r="F344" s="158">
        <f t="shared" si="27"/>
        <v>15.376232322446077</v>
      </c>
      <c r="G344" s="215">
        <f>VLOOKUP($A344,'LE Rates'!$F$5:$G$36,2,0)*100</f>
        <v>13.848507102183355</v>
      </c>
      <c r="H344" s="215">
        <v>9.6506399857731431</v>
      </c>
      <c r="I344" s="1">
        <v>30.66</v>
      </c>
      <c r="J344" s="210">
        <f>VLOOKUP($A344&amp;"_"&amp;$B344,'LE KY GSP'!$O$19:$S$582,4,0)</f>
        <v>192768.8</v>
      </c>
      <c r="K344" s="2">
        <f>VLOOKUP($A344&amp;$B344,'LE Data'!$P$3:$Z$578,MATCH(K$1,'LE Data'!$P$2:$Z$2,0),0)</f>
        <v>396.4</v>
      </c>
      <c r="L344" s="2">
        <f>VLOOKUP($A344&amp;$B344,'LE Data'!$P$3:$Z$578,MATCH(L$1,'LE Data'!$P$2:$Z$2,0),0)</f>
        <v>0.55000000000000004</v>
      </c>
      <c r="M344" s="219">
        <f t="shared" si="28"/>
        <v>402</v>
      </c>
      <c r="N344" s="219">
        <f t="shared" si="28"/>
        <v>0</v>
      </c>
    </row>
    <row r="345" spans="1:14" x14ac:dyDescent="0.2">
      <c r="A345" s="1">
        <v>2023</v>
      </c>
      <c r="B345" s="1">
        <v>8</v>
      </c>
      <c r="C345" s="2"/>
      <c r="D345" s="2"/>
      <c r="E345" s="158">
        <f t="shared" si="27"/>
        <v>15.136128151619204</v>
      </c>
      <c r="F345" s="158">
        <f t="shared" si="27"/>
        <v>15.376232322446077</v>
      </c>
      <c r="G345" s="215">
        <f>VLOOKUP($A345,'LE Rates'!$F$5:$G$36,2,0)*100</f>
        <v>13.848507102183355</v>
      </c>
      <c r="H345" s="215">
        <v>9.6506399857731431</v>
      </c>
      <c r="I345" s="1">
        <v>30.07</v>
      </c>
      <c r="J345" s="210">
        <f>VLOOKUP($A345&amp;"_"&amp;$B345,'LE KY GSP'!$O$19:$S$582,4,0)</f>
        <v>192768.8</v>
      </c>
      <c r="K345" s="2">
        <f>VLOOKUP($A345&amp;$B345,'LE Data'!$P$3:$Z$578,MATCH(K$1,'LE Data'!$P$2:$Z$2,0),0)</f>
        <v>417.05</v>
      </c>
      <c r="L345" s="2">
        <f>VLOOKUP($A345&amp;$B345,'LE Data'!$P$3:$Z$578,MATCH(L$1,'LE Data'!$P$2:$Z$2,0),0)</f>
        <v>0.1</v>
      </c>
      <c r="M345" s="219">
        <f t="shared" si="28"/>
        <v>383</v>
      </c>
      <c r="N345" s="219">
        <f t="shared" si="28"/>
        <v>3</v>
      </c>
    </row>
    <row r="346" spans="1:14" x14ac:dyDescent="0.2">
      <c r="A346" s="1">
        <v>2023</v>
      </c>
      <c r="B346" s="1">
        <v>9</v>
      </c>
      <c r="C346" s="2"/>
      <c r="D346" s="2"/>
      <c r="E346" s="158">
        <f t="shared" si="27"/>
        <v>15.136128151619204</v>
      </c>
      <c r="F346" s="158">
        <f t="shared" si="27"/>
        <v>15.376232322446077</v>
      </c>
      <c r="G346" s="215">
        <f>VLOOKUP($A346,'LE Rates'!$F$5:$G$36,2,0)*100</f>
        <v>13.848507102183355</v>
      </c>
      <c r="H346" s="215">
        <v>9.6506399857731431</v>
      </c>
      <c r="I346" s="1">
        <v>30.72</v>
      </c>
      <c r="J346" s="210">
        <f>VLOOKUP($A346&amp;"_"&amp;$B346,'LE KY GSP'!$O$19:$S$582,4,0)</f>
        <v>192768.8</v>
      </c>
      <c r="K346" s="2">
        <f>VLOOKUP($A346&amp;$B346,'LE Data'!$P$3:$Z$578,MATCH(K$1,'LE Data'!$P$2:$Z$2,0),0)</f>
        <v>330.2</v>
      </c>
      <c r="L346" s="2">
        <f>VLOOKUP($A346&amp;$B346,'LE Data'!$P$3:$Z$578,MATCH(L$1,'LE Data'!$P$2:$Z$2,0),0)</f>
        <v>5.35</v>
      </c>
      <c r="M346" s="219">
        <f t="shared" si="28"/>
        <v>182</v>
      </c>
      <c r="N346" s="219">
        <f t="shared" si="28"/>
        <v>33</v>
      </c>
    </row>
    <row r="347" spans="1:14" x14ac:dyDescent="0.2">
      <c r="A347" s="1">
        <v>2023</v>
      </c>
      <c r="B347" s="1">
        <v>10</v>
      </c>
      <c r="C347" s="2"/>
      <c r="D347" s="2"/>
      <c r="E347" s="158">
        <f t="shared" ref="E347:F362" si="29">E335*(1+0.02)</f>
        <v>15.136128151619204</v>
      </c>
      <c r="F347" s="158">
        <f t="shared" si="29"/>
        <v>15.376232322446077</v>
      </c>
      <c r="G347" s="215">
        <f>VLOOKUP($A347,'LE Rates'!$F$5:$G$36,2,0)*100</f>
        <v>13.848507102183355</v>
      </c>
      <c r="H347" s="215">
        <v>9.6506399857731431</v>
      </c>
      <c r="I347" s="1">
        <v>30.56</v>
      </c>
      <c r="J347" s="210">
        <f>VLOOKUP($A347&amp;"_"&amp;$B347,'LE KY GSP'!$O$19:$S$582,4,0)</f>
        <v>193691.554</v>
      </c>
      <c r="K347" s="2">
        <f>VLOOKUP($A347&amp;$B347,'LE Data'!$P$3:$Z$578,MATCH(K$1,'LE Data'!$P$2:$Z$2,0),0)</f>
        <v>100.05</v>
      </c>
      <c r="L347" s="2">
        <f>VLOOKUP($A347&amp;$B347,'LE Data'!$P$3:$Z$578,MATCH(L$1,'LE Data'!$P$2:$Z$2,0),0)</f>
        <v>99.3</v>
      </c>
      <c r="M347" s="219">
        <f t="shared" si="28"/>
        <v>33</v>
      </c>
      <c r="N347" s="219">
        <f t="shared" si="28"/>
        <v>238</v>
      </c>
    </row>
    <row r="348" spans="1:14" x14ac:dyDescent="0.2">
      <c r="A348" s="1">
        <v>2023</v>
      </c>
      <c r="B348" s="1">
        <v>11</v>
      </c>
      <c r="C348" s="2"/>
      <c r="D348" s="2"/>
      <c r="E348" s="158">
        <f t="shared" si="29"/>
        <v>15.136128151619204</v>
      </c>
      <c r="F348" s="158">
        <f t="shared" si="29"/>
        <v>15.376232322446077</v>
      </c>
      <c r="G348" s="215">
        <f>VLOOKUP($A348,'LE Rates'!$F$5:$G$36,2,0)*100</f>
        <v>13.848507102183355</v>
      </c>
      <c r="H348" s="215">
        <v>9.6506399857731431</v>
      </c>
      <c r="I348" s="1">
        <v>30.35</v>
      </c>
      <c r="J348" s="210">
        <f>VLOOKUP($A348&amp;"_"&amp;$B348,'LE KY GSP'!$O$19:$S$582,4,0)</f>
        <v>193691.554</v>
      </c>
      <c r="K348" s="2">
        <f>VLOOKUP($A348&amp;$B348,'LE Data'!$P$3:$Z$578,MATCH(K$1,'LE Data'!$P$2:$Z$2,0),0)</f>
        <v>12.75</v>
      </c>
      <c r="L348" s="2">
        <f>VLOOKUP($A348&amp;$B348,'LE Data'!$P$3:$Z$578,MATCH(L$1,'LE Data'!$P$2:$Z$2,0),0)</f>
        <v>352.6</v>
      </c>
      <c r="M348" s="219">
        <f t="shared" si="28"/>
        <v>2</v>
      </c>
      <c r="N348" s="219">
        <f t="shared" si="28"/>
        <v>509</v>
      </c>
    </row>
    <row r="349" spans="1:14" x14ac:dyDescent="0.2">
      <c r="A349" s="1">
        <v>2023</v>
      </c>
      <c r="B349" s="1">
        <v>12</v>
      </c>
      <c r="C349" s="2"/>
      <c r="D349" s="2"/>
      <c r="E349" s="158">
        <f t="shared" si="29"/>
        <v>15.136128151619204</v>
      </c>
      <c r="F349" s="158">
        <f t="shared" si="29"/>
        <v>15.376232322446077</v>
      </c>
      <c r="G349" s="215">
        <f>VLOOKUP($A349,'LE Rates'!$F$5:$G$36,2,0)*100</f>
        <v>13.848507102183355</v>
      </c>
      <c r="H349" s="215">
        <v>9.6506399857731431</v>
      </c>
      <c r="I349" s="1">
        <v>31</v>
      </c>
      <c r="J349" s="210">
        <f>VLOOKUP($A349&amp;"_"&amp;$B349,'LE KY GSP'!$O$19:$S$582,4,0)</f>
        <v>193691.554</v>
      </c>
      <c r="K349" s="2">
        <f>VLOOKUP($A349&amp;$B349,'LE Data'!$P$3:$Z$578,MATCH(K$1,'LE Data'!$P$2:$Z$2,0),0)</f>
        <v>1.05</v>
      </c>
      <c r="L349" s="2">
        <f>VLOOKUP($A349&amp;$B349,'LE Data'!$P$3:$Z$578,MATCH(L$1,'LE Data'!$P$2:$Z$2,0),0)</f>
        <v>669.9</v>
      </c>
      <c r="M349" s="219">
        <f t="shared" si="28"/>
        <v>1</v>
      </c>
      <c r="N349" s="219">
        <f t="shared" si="28"/>
        <v>811</v>
      </c>
    </row>
    <row r="350" spans="1:14" x14ac:dyDescent="0.2">
      <c r="A350" s="1">
        <v>2024</v>
      </c>
      <c r="B350" s="1">
        <v>1</v>
      </c>
      <c r="C350" s="2"/>
      <c r="D350" s="2"/>
      <c r="E350" s="158">
        <f t="shared" si="29"/>
        <v>15.438850714651588</v>
      </c>
      <c r="F350" s="158">
        <f t="shared" si="29"/>
        <v>15.683756968894999</v>
      </c>
      <c r="G350" s="215">
        <f>VLOOKUP($A350,'LE Rates'!$F$5:$G$36,2,0)*100</f>
        <v>14.125477244227023</v>
      </c>
      <c r="H350" s="215">
        <v>9.6729816624584846</v>
      </c>
      <c r="I350" s="1">
        <v>31.65</v>
      </c>
      <c r="J350" s="210">
        <f>VLOOKUP($A350&amp;"_"&amp;$B350,'LE KY GSP'!$O$19:$S$582,4,0)</f>
        <v>194688.897</v>
      </c>
      <c r="K350" s="2">
        <f>VLOOKUP($A350&amp;$B350,'LE Data'!$P$3:$Z$578,MATCH(K$1,'LE Data'!$P$2:$Z$2,0),0)</f>
        <v>0.35</v>
      </c>
      <c r="L350" s="2">
        <f>VLOOKUP($A350&amp;$B350,'LE Data'!$P$3:$Z$578,MATCH(L$1,'LE Data'!$P$2:$Z$2,0),0)</f>
        <v>932.4</v>
      </c>
      <c r="M350" s="219">
        <f t="shared" ref="M350:N365" si="30">M338</f>
        <v>0</v>
      </c>
      <c r="N350" s="219">
        <f t="shared" si="30"/>
        <v>912</v>
      </c>
    </row>
    <row r="351" spans="1:14" x14ac:dyDescent="0.2">
      <c r="A351" s="1">
        <v>2024</v>
      </c>
      <c r="B351" s="1">
        <v>2</v>
      </c>
      <c r="C351" s="2"/>
      <c r="D351" s="2"/>
      <c r="E351" s="158">
        <f t="shared" si="29"/>
        <v>15.438850714651588</v>
      </c>
      <c r="F351" s="158">
        <f t="shared" si="29"/>
        <v>15.683756968894999</v>
      </c>
      <c r="G351" s="215">
        <f>VLOOKUP($A351,'LE Rates'!$F$5:$G$36,2,0)*100</f>
        <v>14.125477244227023</v>
      </c>
      <c r="H351" s="215">
        <v>9.6729816624584846</v>
      </c>
      <c r="I351" s="1">
        <v>29.92</v>
      </c>
      <c r="J351" s="210">
        <f>VLOOKUP($A351&amp;"_"&amp;$B351,'LE KY GSP'!$O$19:$S$582,4,0)</f>
        <v>194688.897</v>
      </c>
      <c r="K351" s="2">
        <f>VLOOKUP($A351&amp;$B351,'LE Data'!$P$3:$Z$578,MATCH(K$1,'LE Data'!$P$2:$Z$2,0),0)</f>
        <v>0.05</v>
      </c>
      <c r="L351" s="2">
        <f>VLOOKUP($A351&amp;$B351,'LE Data'!$P$3:$Z$578,MATCH(L$1,'LE Data'!$P$2:$Z$2,0),0)</f>
        <v>864.1</v>
      </c>
      <c r="M351" s="219">
        <f t="shared" si="30"/>
        <v>0</v>
      </c>
      <c r="N351" s="219">
        <f t="shared" si="30"/>
        <v>742</v>
      </c>
    </row>
    <row r="352" spans="1:14" x14ac:dyDescent="0.2">
      <c r="A352" s="1">
        <v>2024</v>
      </c>
      <c r="B352" s="1">
        <v>3</v>
      </c>
      <c r="C352" s="2"/>
      <c r="D352" s="2"/>
      <c r="E352" s="158">
        <f t="shared" si="29"/>
        <v>15.438850714651588</v>
      </c>
      <c r="F352" s="158">
        <f t="shared" si="29"/>
        <v>15.683756968894999</v>
      </c>
      <c r="G352" s="215">
        <f>VLOOKUP($A352,'LE Rates'!$F$5:$G$36,2,0)*100</f>
        <v>14.125477244227023</v>
      </c>
      <c r="H352" s="215">
        <v>9.6729816624584846</v>
      </c>
      <c r="I352" s="1">
        <v>30.09</v>
      </c>
      <c r="J352" s="210">
        <f>VLOOKUP($A352&amp;"_"&amp;$B352,'LE KY GSP'!$O$19:$S$582,4,0)</f>
        <v>194688.897</v>
      </c>
      <c r="K352" s="2">
        <f>VLOOKUP($A352&amp;$B352,'LE Data'!$P$3:$Z$578,MATCH(K$1,'LE Data'!$P$2:$Z$2,0),0)</f>
        <v>1.1499999999999999</v>
      </c>
      <c r="L352" s="2">
        <f>VLOOKUP($A352&amp;$B352,'LE Data'!$P$3:$Z$578,MATCH(L$1,'LE Data'!$P$2:$Z$2,0),0)</f>
        <v>674.3</v>
      </c>
      <c r="M352" s="219">
        <f t="shared" si="30"/>
        <v>6</v>
      </c>
      <c r="N352" s="219">
        <f t="shared" si="30"/>
        <v>569</v>
      </c>
    </row>
    <row r="353" spans="1:14" x14ac:dyDescent="0.2">
      <c r="A353" s="1">
        <v>2024</v>
      </c>
      <c r="B353" s="1">
        <v>4</v>
      </c>
      <c r="C353" s="2"/>
      <c r="D353" s="2"/>
      <c r="E353" s="158">
        <f t="shared" si="29"/>
        <v>15.438850714651588</v>
      </c>
      <c r="F353" s="158">
        <f t="shared" si="29"/>
        <v>15.683756968894999</v>
      </c>
      <c r="G353" s="215">
        <f>VLOOKUP($A353,'LE Rates'!$F$5:$G$36,2,0)*100</f>
        <v>14.125477244227023</v>
      </c>
      <c r="H353" s="215">
        <v>9.6729816624584846</v>
      </c>
      <c r="I353" s="1">
        <v>30.49</v>
      </c>
      <c r="J353" s="210">
        <f>VLOOKUP($A353&amp;"_"&amp;$B353,'LE KY GSP'!$O$19:$S$582,4,0)</f>
        <v>195631.98</v>
      </c>
      <c r="K353" s="2">
        <f>VLOOKUP($A353&amp;$B353,'LE Data'!$P$3:$Z$578,MATCH(K$1,'LE Data'!$P$2:$Z$2,0),0)</f>
        <v>20.25</v>
      </c>
      <c r="L353" s="2">
        <f>VLOOKUP($A353&amp;$B353,'LE Data'!$P$3:$Z$578,MATCH(L$1,'LE Data'!$P$2:$Z$2,0),0)</f>
        <v>377.1</v>
      </c>
      <c r="M353" s="219">
        <f t="shared" si="30"/>
        <v>32</v>
      </c>
      <c r="N353" s="219">
        <f t="shared" si="30"/>
        <v>262</v>
      </c>
    </row>
    <row r="354" spans="1:14" x14ac:dyDescent="0.2">
      <c r="A354" s="1">
        <v>2024</v>
      </c>
      <c r="B354" s="1">
        <v>5</v>
      </c>
      <c r="C354" s="2"/>
      <c r="D354" s="2"/>
      <c r="E354" s="158">
        <f t="shared" si="29"/>
        <v>15.438850714651588</v>
      </c>
      <c r="F354" s="158">
        <f t="shared" si="29"/>
        <v>15.683756968894999</v>
      </c>
      <c r="G354" s="215">
        <f>VLOOKUP($A354,'LE Rates'!$F$5:$G$36,2,0)*100</f>
        <v>14.125477244227023</v>
      </c>
      <c r="H354" s="215">
        <v>9.6729816624584846</v>
      </c>
      <c r="I354" s="1">
        <v>29.81</v>
      </c>
      <c r="J354" s="210">
        <f>VLOOKUP($A354&amp;"_"&amp;$B354,'LE KY GSP'!$O$19:$S$582,4,0)</f>
        <v>195631.98</v>
      </c>
      <c r="K354" s="2">
        <f>VLOOKUP($A354&amp;$B354,'LE Data'!$P$3:$Z$578,MATCH(K$1,'LE Data'!$P$2:$Z$2,0),0)</f>
        <v>69.349999999999994</v>
      </c>
      <c r="L354" s="2">
        <f>VLOOKUP($A354&amp;$B354,'LE Data'!$P$3:$Z$578,MATCH(L$1,'LE Data'!$P$2:$Z$2,0),0)</f>
        <v>141</v>
      </c>
      <c r="M354" s="219">
        <f t="shared" si="30"/>
        <v>106</v>
      </c>
      <c r="N354" s="219">
        <f t="shared" si="30"/>
        <v>80</v>
      </c>
    </row>
    <row r="355" spans="1:14" x14ac:dyDescent="0.2">
      <c r="A355" s="1">
        <v>2024</v>
      </c>
      <c r="B355" s="1">
        <v>6</v>
      </c>
      <c r="C355" s="2"/>
      <c r="D355" s="2"/>
      <c r="E355" s="158">
        <f t="shared" si="29"/>
        <v>15.438850714651588</v>
      </c>
      <c r="F355" s="158">
        <f t="shared" si="29"/>
        <v>15.683756968894999</v>
      </c>
      <c r="G355" s="215">
        <f>VLOOKUP($A355,'LE Rates'!$F$5:$G$36,2,0)*100</f>
        <v>14.125477244227023</v>
      </c>
      <c r="H355" s="215">
        <v>9.6729816624584846</v>
      </c>
      <c r="I355" s="1">
        <v>30.68</v>
      </c>
      <c r="J355" s="210">
        <f>VLOOKUP($A355&amp;"_"&amp;$B355,'LE KY GSP'!$O$19:$S$582,4,0)</f>
        <v>195631.98</v>
      </c>
      <c r="K355" s="2">
        <f>VLOOKUP($A355&amp;$B355,'LE Data'!$P$3:$Z$578,MATCH(K$1,'LE Data'!$P$2:$Z$2,0),0)</f>
        <v>224.8</v>
      </c>
      <c r="L355" s="2">
        <f>VLOOKUP($A355&amp;$B355,'LE Data'!$P$3:$Z$578,MATCH(L$1,'LE Data'!$P$2:$Z$2,0),0)</f>
        <v>29.5</v>
      </c>
      <c r="M355" s="219">
        <f t="shared" si="30"/>
        <v>289</v>
      </c>
      <c r="N355" s="219">
        <f t="shared" si="30"/>
        <v>8</v>
      </c>
    </row>
    <row r="356" spans="1:14" x14ac:dyDescent="0.2">
      <c r="A356" s="1">
        <v>2024</v>
      </c>
      <c r="B356" s="1">
        <v>7</v>
      </c>
      <c r="C356" s="2"/>
      <c r="D356" s="2"/>
      <c r="E356" s="158">
        <f t="shared" si="29"/>
        <v>15.438850714651588</v>
      </c>
      <c r="F356" s="158">
        <f t="shared" si="29"/>
        <v>15.683756968894999</v>
      </c>
      <c r="G356" s="215">
        <f>VLOOKUP($A356,'LE Rates'!$F$5:$G$36,2,0)*100</f>
        <v>14.125477244227023</v>
      </c>
      <c r="H356" s="215">
        <v>9.6729816624584846</v>
      </c>
      <c r="I356" s="1">
        <v>30.66</v>
      </c>
      <c r="J356" s="210">
        <f>VLOOKUP($A356&amp;"_"&amp;$B356,'LE KY GSP'!$O$19:$S$582,4,0)</f>
        <v>196703.90900000001</v>
      </c>
      <c r="K356" s="2">
        <f>VLOOKUP($A356&amp;$B356,'LE Data'!$P$3:$Z$578,MATCH(K$1,'LE Data'!$P$2:$Z$2,0),0)</f>
        <v>396.4</v>
      </c>
      <c r="L356" s="2">
        <f>VLOOKUP($A356&amp;$B356,'LE Data'!$P$3:$Z$578,MATCH(L$1,'LE Data'!$P$2:$Z$2,0),0)</f>
        <v>0.55000000000000004</v>
      </c>
      <c r="M356" s="219">
        <f t="shared" si="30"/>
        <v>402</v>
      </c>
      <c r="N356" s="219">
        <f t="shared" si="30"/>
        <v>0</v>
      </c>
    </row>
    <row r="357" spans="1:14" x14ac:dyDescent="0.2">
      <c r="A357" s="1">
        <v>2024</v>
      </c>
      <c r="B357" s="1">
        <v>8</v>
      </c>
      <c r="C357" s="2"/>
      <c r="D357" s="2"/>
      <c r="E357" s="158">
        <f t="shared" si="29"/>
        <v>15.438850714651588</v>
      </c>
      <c r="F357" s="158">
        <f t="shared" si="29"/>
        <v>15.683756968894999</v>
      </c>
      <c r="G357" s="215">
        <f>VLOOKUP($A357,'LE Rates'!$F$5:$G$36,2,0)*100</f>
        <v>14.125477244227023</v>
      </c>
      <c r="H357" s="215">
        <v>9.6729816624584846</v>
      </c>
      <c r="I357" s="1">
        <v>30.07</v>
      </c>
      <c r="J357" s="210">
        <f>VLOOKUP($A357&amp;"_"&amp;$B357,'LE KY GSP'!$O$19:$S$582,4,0)</f>
        <v>196703.90900000001</v>
      </c>
      <c r="K357" s="2">
        <f>VLOOKUP($A357&amp;$B357,'LE Data'!$P$3:$Z$578,MATCH(K$1,'LE Data'!$P$2:$Z$2,0),0)</f>
        <v>417.05</v>
      </c>
      <c r="L357" s="2">
        <f>VLOOKUP($A357&amp;$B357,'LE Data'!$P$3:$Z$578,MATCH(L$1,'LE Data'!$P$2:$Z$2,0),0)</f>
        <v>0.1</v>
      </c>
      <c r="M357" s="219">
        <f t="shared" si="30"/>
        <v>383</v>
      </c>
      <c r="N357" s="219">
        <f t="shared" si="30"/>
        <v>3</v>
      </c>
    </row>
    <row r="358" spans="1:14" x14ac:dyDescent="0.2">
      <c r="A358" s="1">
        <v>2024</v>
      </c>
      <c r="B358" s="1">
        <v>9</v>
      </c>
      <c r="C358" s="2"/>
      <c r="D358" s="2"/>
      <c r="E358" s="158">
        <f t="shared" si="29"/>
        <v>15.438850714651588</v>
      </c>
      <c r="F358" s="158">
        <f t="shared" si="29"/>
        <v>15.683756968894999</v>
      </c>
      <c r="G358" s="215">
        <f>VLOOKUP($A358,'LE Rates'!$F$5:$G$36,2,0)*100</f>
        <v>14.125477244227023</v>
      </c>
      <c r="H358" s="215">
        <v>9.6729816624584846</v>
      </c>
      <c r="I358" s="1">
        <v>30.72</v>
      </c>
      <c r="J358" s="210">
        <f>VLOOKUP($A358&amp;"_"&amp;$B358,'LE KY GSP'!$O$19:$S$582,4,0)</f>
        <v>196703.90900000001</v>
      </c>
      <c r="K358" s="2">
        <f>VLOOKUP($A358&amp;$B358,'LE Data'!$P$3:$Z$578,MATCH(K$1,'LE Data'!$P$2:$Z$2,0),0)</f>
        <v>330.2</v>
      </c>
      <c r="L358" s="2">
        <f>VLOOKUP($A358&amp;$B358,'LE Data'!$P$3:$Z$578,MATCH(L$1,'LE Data'!$P$2:$Z$2,0),0)</f>
        <v>5.35</v>
      </c>
      <c r="M358" s="219">
        <f t="shared" si="30"/>
        <v>182</v>
      </c>
      <c r="N358" s="219">
        <f t="shared" si="30"/>
        <v>33</v>
      </c>
    </row>
    <row r="359" spans="1:14" x14ac:dyDescent="0.2">
      <c r="A359" s="1">
        <v>2024</v>
      </c>
      <c r="B359" s="1">
        <v>10</v>
      </c>
      <c r="C359" s="2"/>
      <c r="D359" s="2"/>
      <c r="E359" s="158">
        <f t="shared" si="29"/>
        <v>15.438850714651588</v>
      </c>
      <c r="F359" s="158">
        <f t="shared" si="29"/>
        <v>15.683756968894999</v>
      </c>
      <c r="G359" s="215">
        <f>VLOOKUP($A359,'LE Rates'!$F$5:$G$36,2,0)*100</f>
        <v>14.125477244227023</v>
      </c>
      <c r="H359" s="215">
        <v>9.6729816624584846</v>
      </c>
      <c r="I359" s="1">
        <v>30.56</v>
      </c>
      <c r="J359" s="210">
        <f>VLOOKUP($A359&amp;"_"&amp;$B359,'LE KY GSP'!$O$19:$S$582,4,0)</f>
        <v>197671.80600000001</v>
      </c>
      <c r="K359" s="2">
        <f>VLOOKUP($A359&amp;$B359,'LE Data'!$P$3:$Z$578,MATCH(K$1,'LE Data'!$P$2:$Z$2,0),0)</f>
        <v>100.05</v>
      </c>
      <c r="L359" s="2">
        <f>VLOOKUP($A359&amp;$B359,'LE Data'!$P$3:$Z$578,MATCH(L$1,'LE Data'!$P$2:$Z$2,0),0)</f>
        <v>99.3</v>
      </c>
      <c r="M359" s="219">
        <f t="shared" si="30"/>
        <v>33</v>
      </c>
      <c r="N359" s="219">
        <f t="shared" si="30"/>
        <v>238</v>
      </c>
    </row>
    <row r="360" spans="1:14" x14ac:dyDescent="0.2">
      <c r="A360" s="1">
        <v>2024</v>
      </c>
      <c r="B360" s="1">
        <v>11</v>
      </c>
      <c r="C360" s="2"/>
      <c r="D360" s="2"/>
      <c r="E360" s="158">
        <f t="shared" si="29"/>
        <v>15.438850714651588</v>
      </c>
      <c r="F360" s="158">
        <f t="shared" si="29"/>
        <v>15.683756968894999</v>
      </c>
      <c r="G360" s="215">
        <f>VLOOKUP($A360,'LE Rates'!$F$5:$G$36,2,0)*100</f>
        <v>14.125477244227023</v>
      </c>
      <c r="H360" s="215">
        <v>9.6729816624584846</v>
      </c>
      <c r="I360" s="1">
        <v>30.35</v>
      </c>
      <c r="J360" s="210">
        <f>VLOOKUP($A360&amp;"_"&amp;$B360,'LE KY GSP'!$O$19:$S$582,4,0)</f>
        <v>197671.80600000001</v>
      </c>
      <c r="K360" s="2">
        <f>VLOOKUP($A360&amp;$B360,'LE Data'!$P$3:$Z$578,MATCH(K$1,'LE Data'!$P$2:$Z$2,0),0)</f>
        <v>12.75</v>
      </c>
      <c r="L360" s="2">
        <f>VLOOKUP($A360&amp;$B360,'LE Data'!$P$3:$Z$578,MATCH(L$1,'LE Data'!$P$2:$Z$2,0),0)</f>
        <v>352.6</v>
      </c>
      <c r="M360" s="219">
        <f t="shared" si="30"/>
        <v>2</v>
      </c>
      <c r="N360" s="219">
        <f t="shared" si="30"/>
        <v>509</v>
      </c>
    </row>
    <row r="361" spans="1:14" x14ac:dyDescent="0.2">
      <c r="A361" s="1">
        <v>2024</v>
      </c>
      <c r="B361" s="1">
        <v>12</v>
      </c>
      <c r="C361" s="2"/>
      <c r="D361" s="2"/>
      <c r="E361" s="158">
        <f t="shared" si="29"/>
        <v>15.438850714651588</v>
      </c>
      <c r="F361" s="158">
        <f t="shared" si="29"/>
        <v>15.683756968894999</v>
      </c>
      <c r="G361" s="215">
        <f>VLOOKUP($A361,'LE Rates'!$F$5:$G$36,2,0)*100</f>
        <v>14.125477244227023</v>
      </c>
      <c r="H361" s="215">
        <v>9.6729816624584846</v>
      </c>
      <c r="I361" s="1">
        <v>31</v>
      </c>
      <c r="J361" s="210">
        <f>VLOOKUP($A361&amp;"_"&amp;$B361,'LE KY GSP'!$O$19:$S$582,4,0)</f>
        <v>197671.80600000001</v>
      </c>
      <c r="K361" s="2">
        <f>VLOOKUP($A361&amp;$B361,'LE Data'!$P$3:$Z$578,MATCH(K$1,'LE Data'!$P$2:$Z$2,0),0)</f>
        <v>1.05</v>
      </c>
      <c r="L361" s="2">
        <f>VLOOKUP($A361&amp;$B361,'LE Data'!$P$3:$Z$578,MATCH(L$1,'LE Data'!$P$2:$Z$2,0),0)</f>
        <v>669.9</v>
      </c>
      <c r="M361" s="219">
        <f t="shared" si="30"/>
        <v>1</v>
      </c>
      <c r="N361" s="219">
        <f t="shared" si="30"/>
        <v>811</v>
      </c>
    </row>
    <row r="362" spans="1:14" x14ac:dyDescent="0.2">
      <c r="A362" s="1">
        <v>2025</v>
      </c>
      <c r="B362" s="1">
        <v>1</v>
      </c>
      <c r="C362" s="2"/>
      <c r="D362" s="2"/>
      <c r="E362" s="158">
        <f t="shared" si="29"/>
        <v>15.74762772894462</v>
      </c>
      <c r="F362" s="158">
        <f t="shared" si="29"/>
        <v>15.997432108272898</v>
      </c>
      <c r="G362" s="215">
        <f>VLOOKUP($A362,'LE Rates'!$F$5:$G$36,2,0)*100</f>
        <v>14.407986789111563</v>
      </c>
      <c r="H362" s="215">
        <v>9.6953750611558203</v>
      </c>
      <c r="I362" s="1">
        <v>31.65</v>
      </c>
      <c r="J362" s="210">
        <f>VLOOKUP($A362&amp;"_"&amp;$B362,'LE KY GSP'!$O$19:$S$582,4,0)</f>
        <v>198708.42499999999</v>
      </c>
      <c r="K362" s="2">
        <f>VLOOKUP($A362&amp;$B362,'LE Data'!$P$3:$Z$578,MATCH(K$1,'LE Data'!$P$2:$Z$2,0),0)</f>
        <v>0.35</v>
      </c>
      <c r="L362" s="2">
        <f>VLOOKUP($A362&amp;$B362,'LE Data'!$P$3:$Z$578,MATCH(L$1,'LE Data'!$P$2:$Z$2,0),0)</f>
        <v>932.4</v>
      </c>
      <c r="M362" s="219">
        <f t="shared" si="30"/>
        <v>0</v>
      </c>
      <c r="N362" s="219">
        <f t="shared" si="30"/>
        <v>912</v>
      </c>
    </row>
    <row r="363" spans="1:14" x14ac:dyDescent="0.2">
      <c r="A363" s="1">
        <v>2025</v>
      </c>
      <c r="B363" s="1">
        <v>2</v>
      </c>
      <c r="C363" s="2"/>
      <c r="D363" s="2"/>
      <c r="E363" s="158">
        <f t="shared" ref="E363:F378" si="31">E351*(1+0.02)</f>
        <v>15.74762772894462</v>
      </c>
      <c r="F363" s="158">
        <f t="shared" si="31"/>
        <v>15.997432108272898</v>
      </c>
      <c r="G363" s="215">
        <f>VLOOKUP($A363,'LE Rates'!$F$5:$G$36,2,0)*100</f>
        <v>14.407986789111563</v>
      </c>
      <c r="H363" s="215">
        <v>9.6953750611558203</v>
      </c>
      <c r="I363" s="1">
        <v>29.92</v>
      </c>
      <c r="J363" s="210">
        <f>VLOOKUP($A363&amp;"_"&amp;$B363,'LE KY GSP'!$O$19:$S$582,4,0)</f>
        <v>198708.42499999999</v>
      </c>
      <c r="K363" s="2">
        <f>VLOOKUP($A363&amp;$B363,'LE Data'!$P$3:$Z$578,MATCH(K$1,'LE Data'!$P$2:$Z$2,0),0)</f>
        <v>0.05</v>
      </c>
      <c r="L363" s="2">
        <f>VLOOKUP($A363&amp;$B363,'LE Data'!$P$3:$Z$578,MATCH(L$1,'LE Data'!$P$2:$Z$2,0),0)</f>
        <v>864.1</v>
      </c>
      <c r="M363" s="219">
        <f t="shared" si="30"/>
        <v>0</v>
      </c>
      <c r="N363" s="219">
        <f t="shared" si="30"/>
        <v>742</v>
      </c>
    </row>
    <row r="364" spans="1:14" x14ac:dyDescent="0.2">
      <c r="A364" s="1">
        <v>2025</v>
      </c>
      <c r="B364" s="1">
        <v>3</v>
      </c>
      <c r="C364" s="2"/>
      <c r="D364" s="2"/>
      <c r="E364" s="158">
        <f t="shared" si="31"/>
        <v>15.74762772894462</v>
      </c>
      <c r="F364" s="158">
        <f t="shared" si="31"/>
        <v>15.997432108272898</v>
      </c>
      <c r="G364" s="215">
        <f>VLOOKUP($A364,'LE Rates'!$F$5:$G$36,2,0)*100</f>
        <v>14.407986789111563</v>
      </c>
      <c r="H364" s="215">
        <v>9.6953750611558203</v>
      </c>
      <c r="I364" s="1">
        <v>30.09</v>
      </c>
      <c r="J364" s="210">
        <f>VLOOKUP($A364&amp;"_"&amp;$B364,'LE KY GSP'!$O$19:$S$582,4,0)</f>
        <v>198708.42499999999</v>
      </c>
      <c r="K364" s="2">
        <f>VLOOKUP($A364&amp;$B364,'LE Data'!$P$3:$Z$578,MATCH(K$1,'LE Data'!$P$2:$Z$2,0),0)</f>
        <v>1.1499999999999999</v>
      </c>
      <c r="L364" s="2">
        <f>VLOOKUP($A364&amp;$B364,'LE Data'!$P$3:$Z$578,MATCH(L$1,'LE Data'!$P$2:$Z$2,0),0)</f>
        <v>674.3</v>
      </c>
      <c r="M364" s="219">
        <f t="shared" si="30"/>
        <v>6</v>
      </c>
      <c r="N364" s="219">
        <f t="shared" si="30"/>
        <v>569</v>
      </c>
    </row>
    <row r="365" spans="1:14" x14ac:dyDescent="0.2">
      <c r="A365" s="1">
        <v>2025</v>
      </c>
      <c r="B365" s="1">
        <v>4</v>
      </c>
      <c r="C365" s="2"/>
      <c r="D365" s="2"/>
      <c r="E365" s="158">
        <f t="shared" si="31"/>
        <v>15.74762772894462</v>
      </c>
      <c r="F365" s="158">
        <f t="shared" si="31"/>
        <v>15.997432108272898</v>
      </c>
      <c r="G365" s="215">
        <f>VLOOKUP($A365,'LE Rates'!$F$5:$G$36,2,0)*100</f>
        <v>14.407986789111563</v>
      </c>
      <c r="H365" s="215">
        <v>9.6953750611558203</v>
      </c>
      <c r="I365" s="1">
        <v>30.49</v>
      </c>
      <c r="J365" s="210">
        <f>VLOOKUP($A365&amp;"_"&amp;$B365,'LE KY GSP'!$O$19:$S$582,4,0)</f>
        <v>199657.587</v>
      </c>
      <c r="K365" s="2">
        <f>VLOOKUP($A365&amp;$B365,'LE Data'!$P$3:$Z$578,MATCH(K$1,'LE Data'!$P$2:$Z$2,0),0)</f>
        <v>20.25</v>
      </c>
      <c r="L365" s="2">
        <f>VLOOKUP($A365&amp;$B365,'LE Data'!$P$3:$Z$578,MATCH(L$1,'LE Data'!$P$2:$Z$2,0),0)</f>
        <v>377.1</v>
      </c>
      <c r="M365" s="219">
        <f t="shared" si="30"/>
        <v>32</v>
      </c>
      <c r="N365" s="219">
        <f t="shared" si="30"/>
        <v>262</v>
      </c>
    </row>
    <row r="366" spans="1:14" x14ac:dyDescent="0.2">
      <c r="A366" s="1">
        <v>2025</v>
      </c>
      <c r="B366" s="1">
        <v>5</v>
      </c>
      <c r="C366" s="2"/>
      <c r="D366" s="2"/>
      <c r="E366" s="158">
        <f t="shared" si="31"/>
        <v>15.74762772894462</v>
      </c>
      <c r="F366" s="158">
        <f t="shared" si="31"/>
        <v>15.997432108272898</v>
      </c>
      <c r="G366" s="215">
        <f>VLOOKUP($A366,'LE Rates'!$F$5:$G$36,2,0)*100</f>
        <v>14.407986789111563</v>
      </c>
      <c r="H366" s="215">
        <v>9.6953750611558203</v>
      </c>
      <c r="I366" s="1">
        <v>29.81</v>
      </c>
      <c r="J366" s="210">
        <f>VLOOKUP($A366&amp;"_"&amp;$B366,'LE KY GSP'!$O$19:$S$582,4,0)</f>
        <v>199657.587</v>
      </c>
      <c r="K366" s="2">
        <f>VLOOKUP($A366&amp;$B366,'LE Data'!$P$3:$Z$578,MATCH(K$1,'LE Data'!$P$2:$Z$2,0),0)</f>
        <v>69.349999999999994</v>
      </c>
      <c r="L366" s="2">
        <f>VLOOKUP($A366&amp;$B366,'LE Data'!$P$3:$Z$578,MATCH(L$1,'LE Data'!$P$2:$Z$2,0),0)</f>
        <v>141</v>
      </c>
      <c r="M366" s="219">
        <f t="shared" ref="M366:N381" si="32">M354</f>
        <v>106</v>
      </c>
      <c r="N366" s="219">
        <f t="shared" si="32"/>
        <v>80</v>
      </c>
    </row>
    <row r="367" spans="1:14" x14ac:dyDescent="0.2">
      <c r="A367" s="1">
        <v>2025</v>
      </c>
      <c r="B367" s="1">
        <v>6</v>
      </c>
      <c r="C367" s="2"/>
      <c r="D367" s="2"/>
      <c r="E367" s="158">
        <f t="shared" si="31"/>
        <v>15.74762772894462</v>
      </c>
      <c r="F367" s="158">
        <f t="shared" si="31"/>
        <v>15.997432108272898</v>
      </c>
      <c r="G367" s="215">
        <f>VLOOKUP($A367,'LE Rates'!$F$5:$G$36,2,0)*100</f>
        <v>14.407986789111563</v>
      </c>
      <c r="H367" s="215">
        <v>9.6953750611558203</v>
      </c>
      <c r="I367" s="1">
        <v>30.68</v>
      </c>
      <c r="J367" s="210">
        <f>VLOOKUP($A367&amp;"_"&amp;$B367,'LE KY GSP'!$O$19:$S$582,4,0)</f>
        <v>199657.587</v>
      </c>
      <c r="K367" s="2">
        <f>VLOOKUP($A367&amp;$B367,'LE Data'!$P$3:$Z$578,MATCH(K$1,'LE Data'!$P$2:$Z$2,0),0)</f>
        <v>224.8</v>
      </c>
      <c r="L367" s="2">
        <f>VLOOKUP($A367&amp;$B367,'LE Data'!$P$3:$Z$578,MATCH(L$1,'LE Data'!$P$2:$Z$2,0),0)</f>
        <v>29.5</v>
      </c>
      <c r="M367" s="219">
        <f t="shared" si="32"/>
        <v>289</v>
      </c>
      <c r="N367" s="219">
        <f t="shared" si="32"/>
        <v>8</v>
      </c>
    </row>
    <row r="368" spans="1:14" x14ac:dyDescent="0.2">
      <c r="A368" s="1">
        <v>2025</v>
      </c>
      <c r="B368" s="1">
        <v>7</v>
      </c>
      <c r="C368" s="2"/>
      <c r="D368" s="2"/>
      <c r="E368" s="158">
        <f t="shared" si="31"/>
        <v>15.74762772894462</v>
      </c>
      <c r="F368" s="158">
        <f t="shared" si="31"/>
        <v>15.997432108272898</v>
      </c>
      <c r="G368" s="215">
        <f>VLOOKUP($A368,'LE Rates'!$F$5:$G$36,2,0)*100</f>
        <v>14.407986789111563</v>
      </c>
      <c r="H368" s="215">
        <v>9.6953750611558203</v>
      </c>
      <c r="I368" s="1">
        <v>30.66</v>
      </c>
      <c r="J368" s="210">
        <f>VLOOKUP($A368&amp;"_"&amp;$B368,'LE KY GSP'!$O$19:$S$582,4,0)</f>
        <v>200692.717</v>
      </c>
      <c r="K368" s="2">
        <f>VLOOKUP($A368&amp;$B368,'LE Data'!$P$3:$Z$578,MATCH(K$1,'LE Data'!$P$2:$Z$2,0),0)</f>
        <v>396.4</v>
      </c>
      <c r="L368" s="2">
        <f>VLOOKUP($A368&amp;$B368,'LE Data'!$P$3:$Z$578,MATCH(L$1,'LE Data'!$P$2:$Z$2,0),0)</f>
        <v>0.55000000000000004</v>
      </c>
      <c r="M368" s="219">
        <f t="shared" si="32"/>
        <v>402</v>
      </c>
      <c r="N368" s="219">
        <f t="shared" si="32"/>
        <v>0</v>
      </c>
    </row>
    <row r="369" spans="1:14" x14ac:dyDescent="0.2">
      <c r="A369" s="1">
        <v>2025</v>
      </c>
      <c r="B369" s="1">
        <v>8</v>
      </c>
      <c r="C369" s="2"/>
      <c r="D369" s="2"/>
      <c r="E369" s="158">
        <f t="shared" si="31"/>
        <v>15.74762772894462</v>
      </c>
      <c r="F369" s="158">
        <f t="shared" si="31"/>
        <v>15.997432108272898</v>
      </c>
      <c r="G369" s="215">
        <f>VLOOKUP($A369,'LE Rates'!$F$5:$G$36,2,0)*100</f>
        <v>14.407986789111563</v>
      </c>
      <c r="H369" s="215">
        <v>9.6953750611558203</v>
      </c>
      <c r="I369" s="1">
        <v>30.07</v>
      </c>
      <c r="J369" s="210">
        <f>VLOOKUP($A369&amp;"_"&amp;$B369,'LE KY GSP'!$O$19:$S$582,4,0)</f>
        <v>200692.717</v>
      </c>
      <c r="K369" s="2">
        <f>VLOOKUP($A369&amp;$B369,'LE Data'!$P$3:$Z$578,MATCH(K$1,'LE Data'!$P$2:$Z$2,0),0)</f>
        <v>417.05</v>
      </c>
      <c r="L369" s="2">
        <f>VLOOKUP($A369&amp;$B369,'LE Data'!$P$3:$Z$578,MATCH(L$1,'LE Data'!$P$2:$Z$2,0),0)</f>
        <v>0.1</v>
      </c>
      <c r="M369" s="219">
        <f t="shared" si="32"/>
        <v>383</v>
      </c>
      <c r="N369" s="219">
        <f t="shared" si="32"/>
        <v>3</v>
      </c>
    </row>
    <row r="370" spans="1:14" x14ac:dyDescent="0.2">
      <c r="A370" s="1">
        <v>2025</v>
      </c>
      <c r="B370" s="1">
        <v>9</v>
      </c>
      <c r="C370" s="2"/>
      <c r="D370" s="2"/>
      <c r="E370" s="158">
        <f t="shared" si="31"/>
        <v>15.74762772894462</v>
      </c>
      <c r="F370" s="158">
        <f t="shared" si="31"/>
        <v>15.997432108272898</v>
      </c>
      <c r="G370" s="215">
        <f>VLOOKUP($A370,'LE Rates'!$F$5:$G$36,2,0)*100</f>
        <v>14.407986789111563</v>
      </c>
      <c r="H370" s="215">
        <v>9.6953750611558203</v>
      </c>
      <c r="I370" s="1">
        <v>30.72</v>
      </c>
      <c r="J370" s="210">
        <f>VLOOKUP($A370&amp;"_"&amp;$B370,'LE KY GSP'!$O$19:$S$582,4,0)</f>
        <v>200692.717</v>
      </c>
      <c r="K370" s="2">
        <f>VLOOKUP($A370&amp;$B370,'LE Data'!$P$3:$Z$578,MATCH(K$1,'LE Data'!$P$2:$Z$2,0),0)</f>
        <v>330.2</v>
      </c>
      <c r="L370" s="2">
        <f>VLOOKUP($A370&amp;$B370,'LE Data'!$P$3:$Z$578,MATCH(L$1,'LE Data'!$P$2:$Z$2,0),0)</f>
        <v>5.35</v>
      </c>
      <c r="M370" s="219">
        <f t="shared" si="32"/>
        <v>182</v>
      </c>
      <c r="N370" s="219">
        <f t="shared" si="32"/>
        <v>33</v>
      </c>
    </row>
    <row r="371" spans="1:14" x14ac:dyDescent="0.2">
      <c r="A371" s="1">
        <v>2025</v>
      </c>
      <c r="B371" s="1">
        <v>10</v>
      </c>
      <c r="C371" s="2"/>
      <c r="D371" s="2"/>
      <c r="E371" s="158">
        <f t="shared" si="31"/>
        <v>15.74762772894462</v>
      </c>
      <c r="F371" s="158">
        <f t="shared" si="31"/>
        <v>15.997432108272898</v>
      </c>
      <c r="G371" s="215">
        <f>VLOOKUP($A371,'LE Rates'!$F$5:$G$36,2,0)*100</f>
        <v>14.407986789111563</v>
      </c>
      <c r="H371" s="215">
        <v>9.6953750611558203</v>
      </c>
      <c r="I371" s="1">
        <v>30.56</v>
      </c>
      <c r="J371" s="210">
        <f>VLOOKUP($A371&amp;"_"&amp;$B371,'LE KY GSP'!$O$19:$S$582,4,0)</f>
        <v>201629.427</v>
      </c>
      <c r="K371" s="2">
        <f>VLOOKUP($A371&amp;$B371,'LE Data'!$P$3:$Z$578,MATCH(K$1,'LE Data'!$P$2:$Z$2,0),0)</f>
        <v>100.05</v>
      </c>
      <c r="L371" s="2">
        <f>VLOOKUP($A371&amp;$B371,'LE Data'!$P$3:$Z$578,MATCH(L$1,'LE Data'!$P$2:$Z$2,0),0)</f>
        <v>99.3</v>
      </c>
      <c r="M371" s="219">
        <f t="shared" si="32"/>
        <v>33</v>
      </c>
      <c r="N371" s="219">
        <f t="shared" si="32"/>
        <v>238</v>
      </c>
    </row>
    <row r="372" spans="1:14" x14ac:dyDescent="0.2">
      <c r="A372" s="1">
        <v>2025</v>
      </c>
      <c r="B372" s="1">
        <v>11</v>
      </c>
      <c r="C372" s="2"/>
      <c r="D372" s="2"/>
      <c r="E372" s="158">
        <f t="shared" si="31"/>
        <v>15.74762772894462</v>
      </c>
      <c r="F372" s="158">
        <f t="shared" si="31"/>
        <v>15.997432108272898</v>
      </c>
      <c r="G372" s="215">
        <f>VLOOKUP($A372,'LE Rates'!$F$5:$G$36,2,0)*100</f>
        <v>14.407986789111563</v>
      </c>
      <c r="H372" s="215">
        <v>9.6953750611558203</v>
      </c>
      <c r="I372" s="1">
        <v>30.35</v>
      </c>
      <c r="J372" s="210">
        <f>VLOOKUP($A372&amp;"_"&amp;$B372,'LE KY GSP'!$O$19:$S$582,4,0)</f>
        <v>201629.427</v>
      </c>
      <c r="K372" s="2">
        <f>VLOOKUP($A372&amp;$B372,'LE Data'!$P$3:$Z$578,MATCH(K$1,'LE Data'!$P$2:$Z$2,0),0)</f>
        <v>12.75</v>
      </c>
      <c r="L372" s="2">
        <f>VLOOKUP($A372&amp;$B372,'LE Data'!$P$3:$Z$578,MATCH(L$1,'LE Data'!$P$2:$Z$2,0),0)</f>
        <v>352.6</v>
      </c>
      <c r="M372" s="219">
        <f t="shared" si="32"/>
        <v>2</v>
      </c>
      <c r="N372" s="219">
        <f t="shared" si="32"/>
        <v>509</v>
      </c>
    </row>
    <row r="373" spans="1:14" x14ac:dyDescent="0.2">
      <c r="A373" s="1">
        <v>2025</v>
      </c>
      <c r="B373" s="1">
        <v>12</v>
      </c>
      <c r="C373" s="2"/>
      <c r="D373" s="2"/>
      <c r="E373" s="158">
        <f t="shared" si="31"/>
        <v>15.74762772894462</v>
      </c>
      <c r="F373" s="158">
        <f t="shared" si="31"/>
        <v>15.997432108272898</v>
      </c>
      <c r="G373" s="215">
        <f>VLOOKUP($A373,'LE Rates'!$F$5:$G$36,2,0)*100</f>
        <v>14.407986789111563</v>
      </c>
      <c r="H373" s="215">
        <v>9.6953750611558203</v>
      </c>
      <c r="I373" s="1">
        <v>31</v>
      </c>
      <c r="J373" s="210">
        <f>VLOOKUP($A373&amp;"_"&amp;$B373,'LE KY GSP'!$O$19:$S$582,4,0)</f>
        <v>201629.427</v>
      </c>
      <c r="K373" s="2">
        <f>VLOOKUP($A373&amp;$B373,'LE Data'!$P$3:$Z$578,MATCH(K$1,'LE Data'!$P$2:$Z$2,0),0)</f>
        <v>1.05</v>
      </c>
      <c r="L373" s="2">
        <f>VLOOKUP($A373&amp;$B373,'LE Data'!$P$3:$Z$578,MATCH(L$1,'LE Data'!$P$2:$Z$2,0),0)</f>
        <v>669.9</v>
      </c>
      <c r="M373" s="219">
        <f t="shared" si="32"/>
        <v>1</v>
      </c>
      <c r="N373" s="219">
        <f t="shared" si="32"/>
        <v>811</v>
      </c>
    </row>
    <row r="374" spans="1:14" x14ac:dyDescent="0.2">
      <c r="A374" s="1">
        <v>2026</v>
      </c>
      <c r="B374" s="1">
        <v>1</v>
      </c>
      <c r="C374" s="2"/>
      <c r="D374" s="2"/>
      <c r="E374" s="158">
        <f t="shared" si="31"/>
        <v>16.062580283523513</v>
      </c>
      <c r="F374" s="158">
        <f t="shared" si="31"/>
        <v>16.317380750438357</v>
      </c>
      <c r="G374" s="215">
        <f>VLOOKUP($A374,'LE Rates'!$F$5:$G$36,2,0)*100</f>
        <v>14.696146524893795</v>
      </c>
      <c r="H374" s="215">
        <v>9.7178203016039966</v>
      </c>
      <c r="I374" s="1">
        <v>31.65</v>
      </c>
      <c r="J374" s="210">
        <f>VLOOKUP($A374&amp;"_"&amp;$B374,'LE KY GSP'!$O$19:$S$582,4,0)</f>
        <v>202666.079</v>
      </c>
      <c r="K374" s="2">
        <f>VLOOKUP($A374&amp;$B374,'LE Data'!$P$3:$Z$578,MATCH(K$1,'LE Data'!$P$2:$Z$2,0),0)</f>
        <v>0.35</v>
      </c>
      <c r="L374" s="2">
        <f>VLOOKUP($A374&amp;$B374,'LE Data'!$P$3:$Z$578,MATCH(L$1,'LE Data'!$P$2:$Z$2,0),0)</f>
        <v>932.4</v>
      </c>
      <c r="M374" s="219">
        <f t="shared" si="32"/>
        <v>0</v>
      </c>
      <c r="N374" s="219">
        <f t="shared" si="32"/>
        <v>912</v>
      </c>
    </row>
    <row r="375" spans="1:14" x14ac:dyDescent="0.2">
      <c r="A375" s="1">
        <v>2026</v>
      </c>
      <c r="B375" s="1">
        <v>2</v>
      </c>
      <c r="C375" s="2"/>
      <c r="D375" s="2"/>
      <c r="E375" s="158">
        <f t="shared" si="31"/>
        <v>16.062580283523513</v>
      </c>
      <c r="F375" s="158">
        <f t="shared" si="31"/>
        <v>16.317380750438357</v>
      </c>
      <c r="G375" s="215">
        <f>VLOOKUP($A375,'LE Rates'!$F$5:$G$36,2,0)*100</f>
        <v>14.696146524893795</v>
      </c>
      <c r="H375" s="215">
        <v>9.7178203016039966</v>
      </c>
      <c r="I375" s="1">
        <v>28.92</v>
      </c>
      <c r="J375" s="210">
        <f>VLOOKUP($A375&amp;"_"&amp;$B375,'LE KY GSP'!$O$19:$S$582,4,0)</f>
        <v>202666.079</v>
      </c>
      <c r="K375" s="2">
        <f>VLOOKUP($A375&amp;$B375,'LE Data'!$P$3:$Z$578,MATCH(K$1,'LE Data'!$P$2:$Z$2,0),0)</f>
        <v>0.05</v>
      </c>
      <c r="L375" s="2">
        <f>VLOOKUP($A375&amp;$B375,'LE Data'!$P$3:$Z$578,MATCH(L$1,'LE Data'!$P$2:$Z$2,0),0)</f>
        <v>864.1</v>
      </c>
      <c r="M375" s="219">
        <f t="shared" si="32"/>
        <v>0</v>
      </c>
      <c r="N375" s="219">
        <f t="shared" si="32"/>
        <v>742</v>
      </c>
    </row>
    <row r="376" spans="1:14" x14ac:dyDescent="0.2">
      <c r="A376" s="1">
        <v>2026</v>
      </c>
      <c r="B376" s="1">
        <v>3</v>
      </c>
      <c r="C376" s="2"/>
      <c r="D376" s="2"/>
      <c r="E376" s="158">
        <f t="shared" si="31"/>
        <v>16.062580283523513</v>
      </c>
      <c r="F376" s="158">
        <f t="shared" si="31"/>
        <v>16.317380750438357</v>
      </c>
      <c r="G376" s="215">
        <f>VLOOKUP($A376,'LE Rates'!$F$5:$G$36,2,0)*100</f>
        <v>14.696146524893795</v>
      </c>
      <c r="H376" s="215">
        <v>9.7178203016039966</v>
      </c>
      <c r="I376" s="1">
        <v>30.09</v>
      </c>
      <c r="J376" s="210">
        <f>VLOOKUP($A376&amp;"_"&amp;$B376,'LE KY GSP'!$O$19:$S$582,4,0)</f>
        <v>202666.079</v>
      </c>
      <c r="K376" s="2">
        <f>VLOOKUP($A376&amp;$B376,'LE Data'!$P$3:$Z$578,MATCH(K$1,'LE Data'!$P$2:$Z$2,0),0)</f>
        <v>1.1499999999999999</v>
      </c>
      <c r="L376" s="2">
        <f>VLOOKUP($A376&amp;$B376,'LE Data'!$P$3:$Z$578,MATCH(L$1,'LE Data'!$P$2:$Z$2,0),0)</f>
        <v>674.3</v>
      </c>
      <c r="M376" s="219">
        <f t="shared" si="32"/>
        <v>6</v>
      </c>
      <c r="N376" s="219">
        <f t="shared" si="32"/>
        <v>569</v>
      </c>
    </row>
    <row r="377" spans="1:14" x14ac:dyDescent="0.2">
      <c r="A377" s="1">
        <v>2026</v>
      </c>
      <c r="B377" s="1">
        <v>4</v>
      </c>
      <c r="C377" s="2"/>
      <c r="D377" s="2"/>
      <c r="E377" s="158">
        <f t="shared" si="31"/>
        <v>16.062580283523513</v>
      </c>
      <c r="F377" s="158">
        <f t="shared" si="31"/>
        <v>16.317380750438357</v>
      </c>
      <c r="G377" s="215">
        <f>VLOOKUP($A377,'LE Rates'!$F$5:$G$36,2,0)*100</f>
        <v>14.696146524893795</v>
      </c>
      <c r="H377" s="215">
        <v>9.7178203016039966</v>
      </c>
      <c r="I377" s="1">
        <v>30.49</v>
      </c>
      <c r="J377" s="210">
        <f>VLOOKUP($A377&amp;"_"&amp;$B377,'LE KY GSP'!$O$19:$S$582,4,0)</f>
        <v>203615.285</v>
      </c>
      <c r="K377" s="2">
        <f>VLOOKUP($A377&amp;$B377,'LE Data'!$P$3:$Z$578,MATCH(K$1,'LE Data'!$P$2:$Z$2,0),0)</f>
        <v>20.25</v>
      </c>
      <c r="L377" s="2">
        <f>VLOOKUP($A377&amp;$B377,'LE Data'!$P$3:$Z$578,MATCH(L$1,'LE Data'!$P$2:$Z$2,0),0)</f>
        <v>377.1</v>
      </c>
      <c r="M377" s="219">
        <f t="shared" si="32"/>
        <v>32</v>
      </c>
      <c r="N377" s="219">
        <f t="shared" si="32"/>
        <v>262</v>
      </c>
    </row>
    <row r="378" spans="1:14" x14ac:dyDescent="0.2">
      <c r="A378" s="1">
        <v>2026</v>
      </c>
      <c r="B378" s="1">
        <v>5</v>
      </c>
      <c r="C378" s="2"/>
      <c r="D378" s="2"/>
      <c r="E378" s="158">
        <f t="shared" si="31"/>
        <v>16.062580283523513</v>
      </c>
      <c r="F378" s="158">
        <f t="shared" si="31"/>
        <v>16.317380750438357</v>
      </c>
      <c r="G378" s="215">
        <f>VLOOKUP($A378,'LE Rates'!$F$5:$G$36,2,0)*100</f>
        <v>14.696146524893795</v>
      </c>
      <c r="H378" s="215">
        <v>9.7178203016039966</v>
      </c>
      <c r="I378" s="1">
        <v>29.81</v>
      </c>
      <c r="J378" s="210">
        <f>VLOOKUP($A378&amp;"_"&amp;$B378,'LE KY GSP'!$O$19:$S$582,4,0)</f>
        <v>203615.285</v>
      </c>
      <c r="K378" s="2">
        <f>VLOOKUP($A378&amp;$B378,'LE Data'!$P$3:$Z$578,MATCH(K$1,'LE Data'!$P$2:$Z$2,0),0)</f>
        <v>69.349999999999994</v>
      </c>
      <c r="L378" s="2">
        <f>VLOOKUP($A378&amp;$B378,'LE Data'!$P$3:$Z$578,MATCH(L$1,'LE Data'!$P$2:$Z$2,0),0)</f>
        <v>141</v>
      </c>
      <c r="M378" s="219">
        <f t="shared" si="32"/>
        <v>106</v>
      </c>
      <c r="N378" s="219">
        <f t="shared" si="32"/>
        <v>80</v>
      </c>
    </row>
    <row r="379" spans="1:14" x14ac:dyDescent="0.2">
      <c r="A379" s="1">
        <v>2026</v>
      </c>
      <c r="B379" s="1">
        <v>6</v>
      </c>
      <c r="C379" s="2"/>
      <c r="D379" s="2"/>
      <c r="E379" s="158">
        <f t="shared" ref="E379:F394" si="33">E367*(1+0.02)</f>
        <v>16.062580283523513</v>
      </c>
      <c r="F379" s="158">
        <f t="shared" si="33"/>
        <v>16.317380750438357</v>
      </c>
      <c r="G379" s="215">
        <f>VLOOKUP($A379,'LE Rates'!$F$5:$G$36,2,0)*100</f>
        <v>14.696146524893795</v>
      </c>
      <c r="H379" s="215">
        <v>9.7178203016039966</v>
      </c>
      <c r="I379" s="1">
        <v>30.68</v>
      </c>
      <c r="J379" s="210">
        <f>VLOOKUP($A379&amp;"_"&amp;$B379,'LE KY GSP'!$O$19:$S$582,4,0)</f>
        <v>203615.285</v>
      </c>
      <c r="K379" s="2">
        <f>VLOOKUP($A379&amp;$B379,'LE Data'!$P$3:$Z$578,MATCH(K$1,'LE Data'!$P$2:$Z$2,0),0)</f>
        <v>224.8</v>
      </c>
      <c r="L379" s="2">
        <f>VLOOKUP($A379&amp;$B379,'LE Data'!$P$3:$Z$578,MATCH(L$1,'LE Data'!$P$2:$Z$2,0),0)</f>
        <v>29.5</v>
      </c>
      <c r="M379" s="219">
        <f t="shared" si="32"/>
        <v>289</v>
      </c>
      <c r="N379" s="219">
        <f t="shared" si="32"/>
        <v>8</v>
      </c>
    </row>
    <row r="380" spans="1:14" x14ac:dyDescent="0.2">
      <c r="A380" s="1">
        <v>2026</v>
      </c>
      <c r="B380" s="1">
        <v>7</v>
      </c>
      <c r="C380" s="2"/>
      <c r="D380" s="2"/>
      <c r="E380" s="158">
        <f t="shared" si="33"/>
        <v>16.062580283523513</v>
      </c>
      <c r="F380" s="158">
        <f t="shared" si="33"/>
        <v>16.317380750438357</v>
      </c>
      <c r="G380" s="215">
        <f>VLOOKUP($A380,'LE Rates'!$F$5:$G$36,2,0)*100</f>
        <v>14.696146524893795</v>
      </c>
      <c r="H380" s="215">
        <v>9.7178203016039966</v>
      </c>
      <c r="I380" s="1">
        <v>30.66</v>
      </c>
      <c r="J380" s="210">
        <f>VLOOKUP($A380&amp;"_"&amp;$B380,'LE KY GSP'!$O$19:$S$582,4,0)</f>
        <v>204666.77299999999</v>
      </c>
      <c r="K380" s="2">
        <f>VLOOKUP($A380&amp;$B380,'LE Data'!$P$3:$Z$578,MATCH(K$1,'LE Data'!$P$2:$Z$2,0),0)</f>
        <v>396.4</v>
      </c>
      <c r="L380" s="2">
        <f>VLOOKUP($A380&amp;$B380,'LE Data'!$P$3:$Z$578,MATCH(L$1,'LE Data'!$P$2:$Z$2,0),0)</f>
        <v>0.55000000000000004</v>
      </c>
      <c r="M380" s="219">
        <f t="shared" si="32"/>
        <v>402</v>
      </c>
      <c r="N380" s="219">
        <f t="shared" si="32"/>
        <v>0</v>
      </c>
    </row>
    <row r="381" spans="1:14" x14ac:dyDescent="0.2">
      <c r="A381" s="1">
        <v>2026</v>
      </c>
      <c r="B381" s="1">
        <v>8</v>
      </c>
      <c r="C381" s="2"/>
      <c r="D381" s="2"/>
      <c r="E381" s="158">
        <f t="shared" si="33"/>
        <v>16.062580283523513</v>
      </c>
      <c r="F381" s="158">
        <f t="shared" si="33"/>
        <v>16.317380750438357</v>
      </c>
      <c r="G381" s="215">
        <f>VLOOKUP($A381,'LE Rates'!$F$5:$G$36,2,0)*100</f>
        <v>14.696146524893795</v>
      </c>
      <c r="H381" s="215">
        <v>9.7178203016039966</v>
      </c>
      <c r="I381" s="1">
        <v>30.07</v>
      </c>
      <c r="J381" s="210">
        <f>VLOOKUP($A381&amp;"_"&amp;$B381,'LE KY GSP'!$O$19:$S$582,4,0)</f>
        <v>204666.77299999999</v>
      </c>
      <c r="K381" s="2">
        <f>VLOOKUP($A381&amp;$B381,'LE Data'!$P$3:$Z$578,MATCH(K$1,'LE Data'!$P$2:$Z$2,0),0)</f>
        <v>417.05</v>
      </c>
      <c r="L381" s="2">
        <f>VLOOKUP($A381&amp;$B381,'LE Data'!$P$3:$Z$578,MATCH(L$1,'LE Data'!$P$2:$Z$2,0),0)</f>
        <v>0.1</v>
      </c>
      <c r="M381" s="219">
        <f t="shared" si="32"/>
        <v>383</v>
      </c>
      <c r="N381" s="219">
        <f t="shared" si="32"/>
        <v>3</v>
      </c>
    </row>
    <row r="382" spans="1:14" x14ac:dyDescent="0.2">
      <c r="A382" s="1">
        <v>2026</v>
      </c>
      <c r="B382" s="1">
        <v>9</v>
      </c>
      <c r="C382" s="2"/>
      <c r="D382" s="2"/>
      <c r="E382" s="158">
        <f t="shared" si="33"/>
        <v>16.062580283523513</v>
      </c>
      <c r="F382" s="158">
        <f t="shared" si="33"/>
        <v>16.317380750438357</v>
      </c>
      <c r="G382" s="215">
        <f>VLOOKUP($A382,'LE Rates'!$F$5:$G$36,2,0)*100</f>
        <v>14.696146524893795</v>
      </c>
      <c r="H382" s="215">
        <v>9.7178203016039966</v>
      </c>
      <c r="I382" s="1">
        <v>30.72</v>
      </c>
      <c r="J382" s="210">
        <f>VLOOKUP($A382&amp;"_"&amp;$B382,'LE KY GSP'!$O$19:$S$582,4,0)</f>
        <v>204666.77299999999</v>
      </c>
      <c r="K382" s="2">
        <f>VLOOKUP($A382&amp;$B382,'LE Data'!$P$3:$Z$578,MATCH(K$1,'LE Data'!$P$2:$Z$2,0),0)</f>
        <v>330.2</v>
      </c>
      <c r="L382" s="2">
        <f>VLOOKUP($A382&amp;$B382,'LE Data'!$P$3:$Z$578,MATCH(L$1,'LE Data'!$P$2:$Z$2,0),0)</f>
        <v>5.35</v>
      </c>
      <c r="M382" s="219">
        <f t="shared" ref="M382:N397" si="34">M370</f>
        <v>182</v>
      </c>
      <c r="N382" s="219">
        <f t="shared" si="34"/>
        <v>33</v>
      </c>
    </row>
    <row r="383" spans="1:14" x14ac:dyDescent="0.2">
      <c r="A383" s="1">
        <v>2026</v>
      </c>
      <c r="B383" s="1">
        <v>10</v>
      </c>
      <c r="C383" s="2"/>
      <c r="D383" s="2"/>
      <c r="E383" s="158">
        <f t="shared" si="33"/>
        <v>16.062580283523513</v>
      </c>
      <c r="F383" s="158">
        <f t="shared" si="33"/>
        <v>16.317380750438357</v>
      </c>
      <c r="G383" s="215">
        <f>VLOOKUP($A383,'LE Rates'!$F$5:$G$36,2,0)*100</f>
        <v>14.696146524893795</v>
      </c>
      <c r="H383" s="215">
        <v>9.7178203016039966</v>
      </c>
      <c r="I383" s="1">
        <v>30.56</v>
      </c>
      <c r="J383" s="210">
        <f>VLOOKUP($A383&amp;"_"&amp;$B383,'LE KY GSP'!$O$19:$S$582,4,0)</f>
        <v>205616.125</v>
      </c>
      <c r="K383" s="2">
        <f>VLOOKUP($A383&amp;$B383,'LE Data'!$P$3:$Z$578,MATCH(K$1,'LE Data'!$P$2:$Z$2,0),0)</f>
        <v>100.05</v>
      </c>
      <c r="L383" s="2">
        <f>VLOOKUP($A383&amp;$B383,'LE Data'!$P$3:$Z$578,MATCH(L$1,'LE Data'!$P$2:$Z$2,0),0)</f>
        <v>99.3</v>
      </c>
      <c r="M383" s="219">
        <f t="shared" si="34"/>
        <v>33</v>
      </c>
      <c r="N383" s="219">
        <f t="shared" si="34"/>
        <v>238</v>
      </c>
    </row>
    <row r="384" spans="1:14" x14ac:dyDescent="0.2">
      <c r="A384" s="1">
        <v>2026</v>
      </c>
      <c r="B384" s="1">
        <v>11</v>
      </c>
      <c r="C384" s="2"/>
      <c r="D384" s="2"/>
      <c r="E384" s="158">
        <f t="shared" si="33"/>
        <v>16.062580283523513</v>
      </c>
      <c r="F384" s="158">
        <f t="shared" si="33"/>
        <v>16.317380750438357</v>
      </c>
      <c r="G384" s="215">
        <f>VLOOKUP($A384,'LE Rates'!$F$5:$G$36,2,0)*100</f>
        <v>14.696146524893795</v>
      </c>
      <c r="H384" s="215">
        <v>9.7178203016039966</v>
      </c>
      <c r="I384" s="1">
        <v>30.35</v>
      </c>
      <c r="J384" s="210">
        <f>VLOOKUP($A384&amp;"_"&amp;$B384,'LE KY GSP'!$O$19:$S$582,4,0)</f>
        <v>205616.125</v>
      </c>
      <c r="K384" s="2">
        <f>VLOOKUP($A384&amp;$B384,'LE Data'!$P$3:$Z$578,MATCH(K$1,'LE Data'!$P$2:$Z$2,0),0)</f>
        <v>12.75</v>
      </c>
      <c r="L384" s="2">
        <f>VLOOKUP($A384&amp;$B384,'LE Data'!$P$3:$Z$578,MATCH(L$1,'LE Data'!$P$2:$Z$2,0),0)</f>
        <v>352.6</v>
      </c>
      <c r="M384" s="219">
        <f t="shared" si="34"/>
        <v>2</v>
      </c>
      <c r="N384" s="219">
        <f t="shared" si="34"/>
        <v>509</v>
      </c>
    </row>
    <row r="385" spans="1:14" x14ac:dyDescent="0.2">
      <c r="A385" s="1">
        <v>2026</v>
      </c>
      <c r="B385" s="1">
        <v>12</v>
      </c>
      <c r="C385" s="2"/>
      <c r="D385" s="2"/>
      <c r="E385" s="158">
        <f t="shared" si="33"/>
        <v>16.062580283523513</v>
      </c>
      <c r="F385" s="158">
        <f t="shared" si="33"/>
        <v>16.317380750438357</v>
      </c>
      <c r="G385" s="215">
        <f>VLOOKUP($A385,'LE Rates'!$F$5:$G$36,2,0)*100</f>
        <v>14.696146524893795</v>
      </c>
      <c r="H385" s="215">
        <v>9.7178203016039966</v>
      </c>
      <c r="I385" s="1">
        <v>31</v>
      </c>
      <c r="J385" s="210">
        <f>VLOOKUP($A385&amp;"_"&amp;$B385,'LE KY GSP'!$O$19:$S$582,4,0)</f>
        <v>205616.125</v>
      </c>
      <c r="K385" s="2">
        <f>VLOOKUP($A385&amp;$B385,'LE Data'!$P$3:$Z$578,MATCH(K$1,'LE Data'!$P$2:$Z$2,0),0)</f>
        <v>1.05</v>
      </c>
      <c r="L385" s="2">
        <f>VLOOKUP($A385&amp;$B385,'LE Data'!$P$3:$Z$578,MATCH(L$1,'LE Data'!$P$2:$Z$2,0),0)</f>
        <v>669.9</v>
      </c>
      <c r="M385" s="219">
        <f t="shared" si="34"/>
        <v>1</v>
      </c>
      <c r="N385" s="219">
        <f t="shared" si="34"/>
        <v>811</v>
      </c>
    </row>
    <row r="386" spans="1:14" x14ac:dyDescent="0.2">
      <c r="A386" s="1">
        <v>2027</v>
      </c>
      <c r="B386" s="1">
        <v>1</v>
      </c>
      <c r="C386" s="2"/>
      <c r="D386" s="2"/>
      <c r="E386" s="158">
        <f t="shared" si="33"/>
        <v>16.383831889193985</v>
      </c>
      <c r="F386" s="158">
        <f t="shared" si="33"/>
        <v>16.643728365447124</v>
      </c>
      <c r="G386" s="215">
        <f>VLOOKUP($A386,'LE Rates'!$F$5:$G$36,2,0)*100</f>
        <v>14.990069455391669</v>
      </c>
      <c r="H386" s="215">
        <v>9.7403175038190568</v>
      </c>
      <c r="I386" s="1">
        <v>31.65</v>
      </c>
      <c r="J386" s="210">
        <f>VLOOKUP($A386&amp;"_"&amp;$B386,'LE KY GSP'!$O$19:$S$582,4,0)</f>
        <v>206675.93</v>
      </c>
      <c r="K386" s="2">
        <f>VLOOKUP($A386&amp;$B386,'LE Data'!$P$3:$Z$578,MATCH(K$1,'LE Data'!$P$2:$Z$2,0),0)</f>
        <v>0.35</v>
      </c>
      <c r="L386" s="2">
        <f>VLOOKUP($A386&amp;$B386,'LE Data'!$P$3:$Z$578,MATCH(L$1,'LE Data'!$P$2:$Z$2,0),0)</f>
        <v>932.4</v>
      </c>
      <c r="M386" s="219">
        <f t="shared" si="34"/>
        <v>0</v>
      </c>
      <c r="N386" s="219">
        <f t="shared" si="34"/>
        <v>912</v>
      </c>
    </row>
    <row r="387" spans="1:14" x14ac:dyDescent="0.2">
      <c r="A387" s="1">
        <v>2027</v>
      </c>
      <c r="B387" s="1">
        <v>2</v>
      </c>
      <c r="C387" s="2"/>
      <c r="D387" s="2"/>
      <c r="E387" s="158">
        <f t="shared" si="33"/>
        <v>16.383831889193985</v>
      </c>
      <c r="F387" s="158">
        <f t="shared" si="33"/>
        <v>16.643728365447124</v>
      </c>
      <c r="G387" s="215">
        <f>VLOOKUP($A387,'LE Rates'!$F$5:$G$36,2,0)*100</f>
        <v>14.990069455391669</v>
      </c>
      <c r="H387" s="215">
        <v>9.7403175038190568</v>
      </c>
      <c r="I387" s="1">
        <v>28.92</v>
      </c>
      <c r="J387" s="210">
        <f>VLOOKUP($A387&amp;"_"&amp;$B387,'LE KY GSP'!$O$19:$S$582,4,0)</f>
        <v>206675.93</v>
      </c>
      <c r="K387" s="2">
        <f>VLOOKUP($A387&amp;$B387,'LE Data'!$P$3:$Z$578,MATCH(K$1,'LE Data'!$P$2:$Z$2,0),0)</f>
        <v>0.05</v>
      </c>
      <c r="L387" s="2">
        <f>VLOOKUP($A387&amp;$B387,'LE Data'!$P$3:$Z$578,MATCH(L$1,'LE Data'!$P$2:$Z$2,0),0)</f>
        <v>864.1</v>
      </c>
      <c r="M387" s="219">
        <f t="shared" si="34"/>
        <v>0</v>
      </c>
      <c r="N387" s="219">
        <f t="shared" si="34"/>
        <v>742</v>
      </c>
    </row>
    <row r="388" spans="1:14" x14ac:dyDescent="0.2">
      <c r="A388" s="1">
        <v>2027</v>
      </c>
      <c r="B388" s="1">
        <v>3</v>
      </c>
      <c r="C388" s="2"/>
      <c r="D388" s="2"/>
      <c r="E388" s="158">
        <f t="shared" si="33"/>
        <v>16.383831889193985</v>
      </c>
      <c r="F388" s="158">
        <f t="shared" si="33"/>
        <v>16.643728365447124</v>
      </c>
      <c r="G388" s="215">
        <f>VLOOKUP($A388,'LE Rates'!$F$5:$G$36,2,0)*100</f>
        <v>14.990069455391669</v>
      </c>
      <c r="H388" s="215">
        <v>9.7403175038190568</v>
      </c>
      <c r="I388" s="1">
        <v>30.09</v>
      </c>
      <c r="J388" s="210">
        <f>VLOOKUP($A388&amp;"_"&amp;$B388,'LE KY GSP'!$O$19:$S$582,4,0)</f>
        <v>206675.93</v>
      </c>
      <c r="K388" s="2">
        <f>VLOOKUP($A388&amp;$B388,'LE Data'!$P$3:$Z$578,MATCH(K$1,'LE Data'!$P$2:$Z$2,0),0)</f>
        <v>1.1499999999999999</v>
      </c>
      <c r="L388" s="2">
        <f>VLOOKUP($A388&amp;$B388,'LE Data'!$P$3:$Z$578,MATCH(L$1,'LE Data'!$P$2:$Z$2,0),0)</f>
        <v>674.3</v>
      </c>
      <c r="M388" s="219">
        <f t="shared" si="34"/>
        <v>6</v>
      </c>
      <c r="N388" s="219">
        <f t="shared" si="34"/>
        <v>569</v>
      </c>
    </row>
    <row r="389" spans="1:14" x14ac:dyDescent="0.2">
      <c r="A389" s="1">
        <v>2027</v>
      </c>
      <c r="B389" s="1">
        <v>4</v>
      </c>
      <c r="C389" s="2"/>
      <c r="D389" s="2"/>
      <c r="E389" s="158">
        <f t="shared" si="33"/>
        <v>16.383831889193985</v>
      </c>
      <c r="F389" s="158">
        <f t="shared" si="33"/>
        <v>16.643728365447124</v>
      </c>
      <c r="G389" s="215">
        <f>VLOOKUP($A389,'LE Rates'!$F$5:$G$36,2,0)*100</f>
        <v>14.990069455391669</v>
      </c>
      <c r="H389" s="215">
        <v>9.7403175038190568</v>
      </c>
      <c r="I389" s="1">
        <v>30.49</v>
      </c>
      <c r="J389" s="210">
        <f>VLOOKUP($A389&amp;"_"&amp;$B389,'LE KY GSP'!$O$19:$S$582,4,0)</f>
        <v>207651.24400000001</v>
      </c>
      <c r="K389" s="2">
        <f>VLOOKUP($A389&amp;$B389,'LE Data'!$P$3:$Z$578,MATCH(K$1,'LE Data'!$P$2:$Z$2,0),0)</f>
        <v>20.25</v>
      </c>
      <c r="L389" s="2">
        <f>VLOOKUP($A389&amp;$B389,'LE Data'!$P$3:$Z$578,MATCH(L$1,'LE Data'!$P$2:$Z$2,0),0)</f>
        <v>377.1</v>
      </c>
      <c r="M389" s="219">
        <f t="shared" si="34"/>
        <v>32</v>
      </c>
      <c r="N389" s="219">
        <f t="shared" si="34"/>
        <v>262</v>
      </c>
    </row>
    <row r="390" spans="1:14" x14ac:dyDescent="0.2">
      <c r="A390" s="1">
        <v>2027</v>
      </c>
      <c r="B390" s="1">
        <v>5</v>
      </c>
      <c r="C390" s="2"/>
      <c r="D390" s="2"/>
      <c r="E390" s="158">
        <f t="shared" si="33"/>
        <v>16.383831889193985</v>
      </c>
      <c r="F390" s="158">
        <f t="shared" si="33"/>
        <v>16.643728365447124</v>
      </c>
      <c r="G390" s="215">
        <f>VLOOKUP($A390,'LE Rates'!$F$5:$G$36,2,0)*100</f>
        <v>14.990069455391669</v>
      </c>
      <c r="H390" s="215">
        <v>9.7403175038190568</v>
      </c>
      <c r="I390" s="1">
        <v>29.81</v>
      </c>
      <c r="J390" s="210">
        <f>VLOOKUP($A390&amp;"_"&amp;$B390,'LE KY GSP'!$O$19:$S$582,4,0)</f>
        <v>207651.24400000001</v>
      </c>
      <c r="K390" s="2">
        <f>VLOOKUP($A390&amp;$B390,'LE Data'!$P$3:$Z$578,MATCH(K$1,'LE Data'!$P$2:$Z$2,0),0)</f>
        <v>69.349999999999994</v>
      </c>
      <c r="L390" s="2">
        <f>VLOOKUP($A390&amp;$B390,'LE Data'!$P$3:$Z$578,MATCH(L$1,'LE Data'!$P$2:$Z$2,0),0)</f>
        <v>141</v>
      </c>
      <c r="M390" s="219">
        <f t="shared" si="34"/>
        <v>106</v>
      </c>
      <c r="N390" s="219">
        <f t="shared" si="34"/>
        <v>80</v>
      </c>
    </row>
    <row r="391" spans="1:14" x14ac:dyDescent="0.2">
      <c r="A391" s="1">
        <v>2027</v>
      </c>
      <c r="B391" s="1">
        <v>6</v>
      </c>
      <c r="C391" s="2"/>
      <c r="D391" s="2"/>
      <c r="E391" s="158">
        <f t="shared" si="33"/>
        <v>16.383831889193985</v>
      </c>
      <c r="F391" s="158">
        <f t="shared" si="33"/>
        <v>16.643728365447124</v>
      </c>
      <c r="G391" s="215">
        <f>VLOOKUP($A391,'LE Rates'!$F$5:$G$36,2,0)*100</f>
        <v>14.990069455391669</v>
      </c>
      <c r="H391" s="215">
        <v>9.7403175038190568</v>
      </c>
      <c r="I391" s="1">
        <v>30.68</v>
      </c>
      <c r="J391" s="210">
        <f>VLOOKUP($A391&amp;"_"&amp;$B391,'LE KY GSP'!$O$19:$S$582,4,0)</f>
        <v>207651.24400000001</v>
      </c>
      <c r="K391" s="2">
        <f>VLOOKUP($A391&amp;$B391,'LE Data'!$P$3:$Z$578,MATCH(K$1,'LE Data'!$P$2:$Z$2,0),0)</f>
        <v>224.8</v>
      </c>
      <c r="L391" s="2">
        <f>VLOOKUP($A391&amp;$B391,'LE Data'!$P$3:$Z$578,MATCH(L$1,'LE Data'!$P$2:$Z$2,0),0)</f>
        <v>29.5</v>
      </c>
      <c r="M391" s="219">
        <f t="shared" si="34"/>
        <v>289</v>
      </c>
      <c r="N391" s="219">
        <f t="shared" si="34"/>
        <v>8</v>
      </c>
    </row>
    <row r="392" spans="1:14" x14ac:dyDescent="0.2">
      <c r="A392" s="1">
        <v>2027</v>
      </c>
      <c r="B392" s="1">
        <v>7</v>
      </c>
      <c r="C392" s="2"/>
      <c r="D392" s="2"/>
      <c r="E392" s="158">
        <f t="shared" si="33"/>
        <v>16.383831889193985</v>
      </c>
      <c r="F392" s="158">
        <f t="shared" si="33"/>
        <v>16.643728365447124</v>
      </c>
      <c r="G392" s="215">
        <f>VLOOKUP($A392,'LE Rates'!$F$5:$G$36,2,0)*100</f>
        <v>14.990069455391669</v>
      </c>
      <c r="H392" s="215">
        <v>9.7403175038190568</v>
      </c>
      <c r="I392" s="1">
        <v>30.66</v>
      </c>
      <c r="J392" s="210">
        <f>VLOOKUP($A392&amp;"_"&amp;$B392,'LE KY GSP'!$O$19:$S$582,4,0)</f>
        <v>208723.622</v>
      </c>
      <c r="K392" s="2">
        <f>VLOOKUP($A392&amp;$B392,'LE Data'!$P$3:$Z$578,MATCH(K$1,'LE Data'!$P$2:$Z$2,0),0)</f>
        <v>396.4</v>
      </c>
      <c r="L392" s="2">
        <f>VLOOKUP($A392&amp;$B392,'LE Data'!$P$3:$Z$578,MATCH(L$1,'LE Data'!$P$2:$Z$2,0),0)</f>
        <v>0.55000000000000004</v>
      </c>
      <c r="M392" s="219">
        <f t="shared" si="34"/>
        <v>402</v>
      </c>
      <c r="N392" s="219">
        <f t="shared" si="34"/>
        <v>0</v>
      </c>
    </row>
    <row r="393" spans="1:14" x14ac:dyDescent="0.2">
      <c r="A393" s="1">
        <v>2027</v>
      </c>
      <c r="B393" s="1">
        <v>8</v>
      </c>
      <c r="C393" s="2"/>
      <c r="D393" s="2"/>
      <c r="E393" s="158">
        <f t="shared" si="33"/>
        <v>16.383831889193985</v>
      </c>
      <c r="F393" s="158">
        <f t="shared" si="33"/>
        <v>16.643728365447124</v>
      </c>
      <c r="G393" s="215">
        <f>VLOOKUP($A393,'LE Rates'!$F$5:$G$36,2,0)*100</f>
        <v>14.990069455391669</v>
      </c>
      <c r="H393" s="215">
        <v>9.7403175038190568</v>
      </c>
      <c r="I393" s="1">
        <v>30.07</v>
      </c>
      <c r="J393" s="210">
        <f>VLOOKUP($A393&amp;"_"&amp;$B393,'LE KY GSP'!$O$19:$S$582,4,0)</f>
        <v>208723.622</v>
      </c>
      <c r="K393" s="2">
        <f>VLOOKUP($A393&amp;$B393,'LE Data'!$P$3:$Z$578,MATCH(K$1,'LE Data'!$P$2:$Z$2,0),0)</f>
        <v>417.05</v>
      </c>
      <c r="L393" s="2">
        <f>VLOOKUP($A393&amp;$B393,'LE Data'!$P$3:$Z$578,MATCH(L$1,'LE Data'!$P$2:$Z$2,0),0)</f>
        <v>0.1</v>
      </c>
      <c r="M393" s="219">
        <f t="shared" si="34"/>
        <v>383</v>
      </c>
      <c r="N393" s="219">
        <f t="shared" si="34"/>
        <v>3</v>
      </c>
    </row>
    <row r="394" spans="1:14" x14ac:dyDescent="0.2">
      <c r="A394" s="1">
        <v>2027</v>
      </c>
      <c r="B394" s="1">
        <v>9</v>
      </c>
      <c r="C394" s="2"/>
      <c r="D394" s="2"/>
      <c r="E394" s="158">
        <f t="shared" si="33"/>
        <v>16.383831889193985</v>
      </c>
      <c r="F394" s="158">
        <f t="shared" si="33"/>
        <v>16.643728365447124</v>
      </c>
      <c r="G394" s="215">
        <f>VLOOKUP($A394,'LE Rates'!$F$5:$G$36,2,0)*100</f>
        <v>14.990069455391669</v>
      </c>
      <c r="H394" s="215">
        <v>9.7403175038190568</v>
      </c>
      <c r="I394" s="1">
        <v>30.72</v>
      </c>
      <c r="J394" s="210">
        <f>VLOOKUP($A394&amp;"_"&amp;$B394,'LE KY GSP'!$O$19:$S$582,4,0)</f>
        <v>208723.622</v>
      </c>
      <c r="K394" s="2">
        <f>VLOOKUP($A394&amp;$B394,'LE Data'!$P$3:$Z$578,MATCH(K$1,'LE Data'!$P$2:$Z$2,0),0)</f>
        <v>330.2</v>
      </c>
      <c r="L394" s="2">
        <f>VLOOKUP($A394&amp;$B394,'LE Data'!$P$3:$Z$578,MATCH(L$1,'LE Data'!$P$2:$Z$2,0),0)</f>
        <v>5.35</v>
      </c>
      <c r="M394" s="219">
        <f t="shared" si="34"/>
        <v>182</v>
      </c>
      <c r="N394" s="219">
        <f t="shared" si="34"/>
        <v>33</v>
      </c>
    </row>
    <row r="395" spans="1:14" x14ac:dyDescent="0.2">
      <c r="A395" s="1">
        <v>2027</v>
      </c>
      <c r="B395" s="1">
        <v>10</v>
      </c>
      <c r="C395" s="2"/>
      <c r="D395" s="2"/>
      <c r="E395" s="158">
        <f t="shared" ref="E395:F410" si="35">E383*(1+0.02)</f>
        <v>16.383831889193985</v>
      </c>
      <c r="F395" s="158">
        <f t="shared" si="35"/>
        <v>16.643728365447124</v>
      </c>
      <c r="G395" s="215">
        <f>VLOOKUP($A395,'LE Rates'!$F$5:$G$36,2,0)*100</f>
        <v>14.990069455391669</v>
      </c>
      <c r="H395" s="215">
        <v>9.7403175038190568</v>
      </c>
      <c r="I395" s="1">
        <v>30.56</v>
      </c>
      <c r="J395" s="210">
        <f>VLOOKUP($A395&amp;"_"&amp;$B395,'LE KY GSP'!$O$19:$S$582,4,0)</f>
        <v>209710.07999999999</v>
      </c>
      <c r="K395" s="2">
        <f>VLOOKUP($A395&amp;$B395,'LE Data'!$P$3:$Z$578,MATCH(K$1,'LE Data'!$P$2:$Z$2,0),0)</f>
        <v>100.05</v>
      </c>
      <c r="L395" s="2">
        <f>VLOOKUP($A395&amp;$B395,'LE Data'!$P$3:$Z$578,MATCH(L$1,'LE Data'!$P$2:$Z$2,0),0)</f>
        <v>99.3</v>
      </c>
      <c r="M395" s="219">
        <f t="shared" si="34"/>
        <v>33</v>
      </c>
      <c r="N395" s="219">
        <f t="shared" si="34"/>
        <v>238</v>
      </c>
    </row>
    <row r="396" spans="1:14" x14ac:dyDescent="0.2">
      <c r="A396" s="1">
        <v>2027</v>
      </c>
      <c r="B396" s="1">
        <v>11</v>
      </c>
      <c r="C396" s="2"/>
      <c r="D396" s="2"/>
      <c r="E396" s="158">
        <f t="shared" si="35"/>
        <v>16.383831889193985</v>
      </c>
      <c r="F396" s="158">
        <f t="shared" si="35"/>
        <v>16.643728365447124</v>
      </c>
      <c r="G396" s="215">
        <f>VLOOKUP($A396,'LE Rates'!$F$5:$G$36,2,0)*100</f>
        <v>14.990069455391669</v>
      </c>
      <c r="H396" s="215">
        <v>9.7403175038190568</v>
      </c>
      <c r="I396" s="1">
        <v>30.35</v>
      </c>
      <c r="J396" s="210">
        <f>VLOOKUP($A396&amp;"_"&amp;$B396,'LE KY GSP'!$O$19:$S$582,4,0)</f>
        <v>209710.07999999999</v>
      </c>
      <c r="K396" s="2">
        <f>VLOOKUP($A396&amp;$B396,'LE Data'!$P$3:$Z$578,MATCH(K$1,'LE Data'!$P$2:$Z$2,0),0)</f>
        <v>12.75</v>
      </c>
      <c r="L396" s="2">
        <f>VLOOKUP($A396&amp;$B396,'LE Data'!$P$3:$Z$578,MATCH(L$1,'LE Data'!$P$2:$Z$2,0),0)</f>
        <v>352.6</v>
      </c>
      <c r="M396" s="219">
        <f t="shared" si="34"/>
        <v>2</v>
      </c>
      <c r="N396" s="219">
        <f t="shared" si="34"/>
        <v>509</v>
      </c>
    </row>
    <row r="397" spans="1:14" x14ac:dyDescent="0.2">
      <c r="A397" s="1">
        <v>2027</v>
      </c>
      <c r="B397" s="1">
        <v>12</v>
      </c>
      <c r="C397" s="2"/>
      <c r="D397" s="2"/>
      <c r="E397" s="158">
        <f t="shared" si="35"/>
        <v>16.383831889193985</v>
      </c>
      <c r="F397" s="158">
        <f t="shared" si="35"/>
        <v>16.643728365447124</v>
      </c>
      <c r="G397" s="215">
        <f>VLOOKUP($A397,'LE Rates'!$F$5:$G$36,2,0)*100</f>
        <v>14.990069455391669</v>
      </c>
      <c r="H397" s="215">
        <v>9.7403175038190568</v>
      </c>
      <c r="I397" s="1">
        <v>31</v>
      </c>
      <c r="J397" s="210">
        <f>VLOOKUP($A397&amp;"_"&amp;$B397,'LE KY GSP'!$O$19:$S$582,4,0)</f>
        <v>209710.07999999999</v>
      </c>
      <c r="K397" s="2">
        <f>VLOOKUP($A397&amp;$B397,'LE Data'!$P$3:$Z$578,MATCH(K$1,'LE Data'!$P$2:$Z$2,0),0)</f>
        <v>1.05</v>
      </c>
      <c r="L397" s="2">
        <f>VLOOKUP($A397&amp;$B397,'LE Data'!$P$3:$Z$578,MATCH(L$1,'LE Data'!$P$2:$Z$2,0),0)</f>
        <v>669.9</v>
      </c>
      <c r="M397" s="219">
        <f t="shared" si="34"/>
        <v>1</v>
      </c>
      <c r="N397" s="219">
        <f t="shared" si="34"/>
        <v>811</v>
      </c>
    </row>
    <row r="398" spans="1:14" x14ac:dyDescent="0.2">
      <c r="A398" s="1">
        <v>2028</v>
      </c>
      <c r="B398" s="1">
        <v>1</v>
      </c>
      <c r="C398" s="2"/>
      <c r="D398" s="2"/>
      <c r="E398" s="158">
        <f t="shared" si="35"/>
        <v>16.711508526977866</v>
      </c>
      <c r="F398" s="158">
        <f t="shared" si="35"/>
        <v>16.976602932756066</v>
      </c>
      <c r="G398" s="215">
        <f>VLOOKUP($A398,'LE Rates'!$F$5:$G$36,2,0)*100</f>
        <v>15.289870844499504</v>
      </c>
      <c r="H398" s="215">
        <v>9.7628667880948861</v>
      </c>
      <c r="I398" s="1">
        <v>31.65</v>
      </c>
      <c r="J398" s="210">
        <f>VLOOKUP($A398&amp;"_"&amp;$B398,'LE KY GSP'!$O$19:$S$582,4,0)</f>
        <v>210760.76</v>
      </c>
      <c r="K398" s="2">
        <f>VLOOKUP($A398&amp;$B398,'LE Data'!$P$3:$Z$578,MATCH(K$1,'LE Data'!$P$2:$Z$2,0),0)</f>
        <v>0.35</v>
      </c>
      <c r="L398" s="2">
        <f>VLOOKUP($A398&amp;$B398,'LE Data'!$P$3:$Z$578,MATCH(L$1,'LE Data'!$P$2:$Z$2,0),0)</f>
        <v>932.4</v>
      </c>
      <c r="M398" s="219">
        <f t="shared" ref="M398:N413" si="36">M386</f>
        <v>0</v>
      </c>
      <c r="N398" s="219">
        <f t="shared" si="36"/>
        <v>912</v>
      </c>
    </row>
    <row r="399" spans="1:14" x14ac:dyDescent="0.2">
      <c r="A399" s="1">
        <v>2028</v>
      </c>
      <c r="B399" s="1">
        <v>2</v>
      </c>
      <c r="C399" s="2"/>
      <c r="D399" s="2"/>
      <c r="E399" s="158">
        <f t="shared" si="35"/>
        <v>16.711508526977866</v>
      </c>
      <c r="F399" s="158">
        <f t="shared" si="35"/>
        <v>16.976602932756066</v>
      </c>
      <c r="G399" s="215">
        <f>VLOOKUP($A399,'LE Rates'!$F$5:$G$36,2,0)*100</f>
        <v>15.289870844499504</v>
      </c>
      <c r="H399" s="215">
        <v>9.7628667880948861</v>
      </c>
      <c r="I399" s="1">
        <v>28.92</v>
      </c>
      <c r="J399" s="210">
        <f>VLOOKUP($A399&amp;"_"&amp;$B399,'LE KY GSP'!$O$19:$S$582,4,0)</f>
        <v>210760.76</v>
      </c>
      <c r="K399" s="2">
        <f>VLOOKUP($A399&amp;$B399,'LE Data'!$P$3:$Z$578,MATCH(K$1,'LE Data'!$P$2:$Z$2,0),0)</f>
        <v>0.05</v>
      </c>
      <c r="L399" s="2">
        <f>VLOOKUP($A399&amp;$B399,'LE Data'!$P$3:$Z$578,MATCH(L$1,'LE Data'!$P$2:$Z$2,0),0)</f>
        <v>864.1</v>
      </c>
      <c r="M399" s="219">
        <f t="shared" si="36"/>
        <v>0</v>
      </c>
      <c r="N399" s="219">
        <f t="shared" si="36"/>
        <v>742</v>
      </c>
    </row>
    <row r="400" spans="1:14" x14ac:dyDescent="0.2">
      <c r="A400" s="1">
        <v>2028</v>
      </c>
      <c r="B400" s="1">
        <v>3</v>
      </c>
      <c r="C400" s="2"/>
      <c r="D400" s="2"/>
      <c r="E400" s="158">
        <f t="shared" si="35"/>
        <v>16.711508526977866</v>
      </c>
      <c r="F400" s="158">
        <f t="shared" si="35"/>
        <v>16.976602932756066</v>
      </c>
      <c r="G400" s="215">
        <f>VLOOKUP($A400,'LE Rates'!$F$5:$G$36,2,0)*100</f>
        <v>15.289870844499504</v>
      </c>
      <c r="H400" s="215">
        <v>9.7628667880948861</v>
      </c>
      <c r="I400" s="1">
        <v>30.09</v>
      </c>
      <c r="J400" s="210">
        <f>VLOOKUP($A400&amp;"_"&amp;$B400,'LE KY GSP'!$O$19:$S$582,4,0)</f>
        <v>210760.76</v>
      </c>
      <c r="K400" s="2">
        <f>VLOOKUP($A400&amp;$B400,'LE Data'!$P$3:$Z$578,MATCH(K$1,'LE Data'!$P$2:$Z$2,0),0)</f>
        <v>1.1499999999999999</v>
      </c>
      <c r="L400" s="2">
        <f>VLOOKUP($A400&amp;$B400,'LE Data'!$P$3:$Z$578,MATCH(L$1,'LE Data'!$P$2:$Z$2,0),0)</f>
        <v>674.3</v>
      </c>
      <c r="M400" s="219">
        <f t="shared" si="36"/>
        <v>6</v>
      </c>
      <c r="N400" s="219">
        <f t="shared" si="36"/>
        <v>569</v>
      </c>
    </row>
    <row r="401" spans="1:14" x14ac:dyDescent="0.2">
      <c r="A401" s="1">
        <v>2028</v>
      </c>
      <c r="B401" s="1">
        <v>4</v>
      </c>
      <c r="C401" s="2"/>
      <c r="D401" s="2"/>
      <c r="E401" s="158">
        <f t="shared" si="35"/>
        <v>16.711508526977866</v>
      </c>
      <c r="F401" s="158">
        <f t="shared" si="35"/>
        <v>16.976602932756066</v>
      </c>
      <c r="G401" s="215">
        <f>VLOOKUP($A401,'LE Rates'!$F$5:$G$36,2,0)*100</f>
        <v>15.289870844499504</v>
      </c>
      <c r="H401" s="215">
        <v>9.7628667880948861</v>
      </c>
      <c r="I401" s="1">
        <v>30.49</v>
      </c>
      <c r="J401" s="210">
        <f>VLOOKUP($A401&amp;"_"&amp;$B401,'LE KY GSP'!$O$19:$S$582,4,0)</f>
        <v>211700.69099999999</v>
      </c>
      <c r="K401" s="2">
        <f>VLOOKUP($A401&amp;$B401,'LE Data'!$P$3:$Z$578,MATCH(K$1,'LE Data'!$P$2:$Z$2,0),0)</f>
        <v>20.25</v>
      </c>
      <c r="L401" s="2">
        <f>VLOOKUP($A401&amp;$B401,'LE Data'!$P$3:$Z$578,MATCH(L$1,'LE Data'!$P$2:$Z$2,0),0)</f>
        <v>377.1</v>
      </c>
      <c r="M401" s="219">
        <f t="shared" si="36"/>
        <v>32</v>
      </c>
      <c r="N401" s="219">
        <f t="shared" si="36"/>
        <v>262</v>
      </c>
    </row>
    <row r="402" spans="1:14" x14ac:dyDescent="0.2">
      <c r="A402" s="1">
        <v>2028</v>
      </c>
      <c r="B402" s="1">
        <v>5</v>
      </c>
      <c r="C402" s="2"/>
      <c r="D402" s="2"/>
      <c r="E402" s="158">
        <f t="shared" si="35"/>
        <v>16.711508526977866</v>
      </c>
      <c r="F402" s="158">
        <f t="shared" si="35"/>
        <v>16.976602932756066</v>
      </c>
      <c r="G402" s="215">
        <f>VLOOKUP($A402,'LE Rates'!$F$5:$G$36,2,0)*100</f>
        <v>15.289870844499504</v>
      </c>
      <c r="H402" s="215">
        <v>9.7628667880948861</v>
      </c>
      <c r="I402" s="1">
        <v>29.81</v>
      </c>
      <c r="J402" s="210">
        <f>VLOOKUP($A402&amp;"_"&amp;$B402,'LE KY GSP'!$O$19:$S$582,4,0)</f>
        <v>211700.69099999999</v>
      </c>
      <c r="K402" s="2">
        <f>VLOOKUP($A402&amp;$B402,'LE Data'!$P$3:$Z$578,MATCH(K$1,'LE Data'!$P$2:$Z$2,0),0)</f>
        <v>69.349999999999994</v>
      </c>
      <c r="L402" s="2">
        <f>VLOOKUP($A402&amp;$B402,'LE Data'!$P$3:$Z$578,MATCH(L$1,'LE Data'!$P$2:$Z$2,0),0)</f>
        <v>141</v>
      </c>
      <c r="M402" s="219">
        <f t="shared" si="36"/>
        <v>106</v>
      </c>
      <c r="N402" s="219">
        <f t="shared" si="36"/>
        <v>80</v>
      </c>
    </row>
    <row r="403" spans="1:14" x14ac:dyDescent="0.2">
      <c r="A403" s="1">
        <v>2028</v>
      </c>
      <c r="B403" s="1">
        <v>6</v>
      </c>
      <c r="C403" s="2"/>
      <c r="D403" s="2"/>
      <c r="E403" s="158">
        <f t="shared" si="35"/>
        <v>16.711508526977866</v>
      </c>
      <c r="F403" s="158">
        <f t="shared" si="35"/>
        <v>16.976602932756066</v>
      </c>
      <c r="G403" s="215">
        <f>VLOOKUP($A403,'LE Rates'!$F$5:$G$36,2,0)*100</f>
        <v>15.289870844499504</v>
      </c>
      <c r="H403" s="215">
        <v>9.7628667880948861</v>
      </c>
      <c r="I403" s="1">
        <v>30.68</v>
      </c>
      <c r="J403" s="210">
        <f>VLOOKUP($A403&amp;"_"&amp;$B403,'LE KY GSP'!$O$19:$S$582,4,0)</f>
        <v>211700.69099999999</v>
      </c>
      <c r="K403" s="2">
        <f>VLOOKUP($A403&amp;$B403,'LE Data'!$P$3:$Z$578,MATCH(K$1,'LE Data'!$P$2:$Z$2,0),0)</f>
        <v>224.8</v>
      </c>
      <c r="L403" s="2">
        <f>VLOOKUP($A403&amp;$B403,'LE Data'!$P$3:$Z$578,MATCH(L$1,'LE Data'!$P$2:$Z$2,0),0)</f>
        <v>29.5</v>
      </c>
      <c r="M403" s="219">
        <f t="shared" si="36"/>
        <v>289</v>
      </c>
      <c r="N403" s="219">
        <f t="shared" si="36"/>
        <v>8</v>
      </c>
    </row>
    <row r="404" spans="1:14" x14ac:dyDescent="0.2">
      <c r="A404" s="1">
        <v>2028</v>
      </c>
      <c r="B404" s="1">
        <v>7</v>
      </c>
      <c r="C404" s="2"/>
      <c r="D404" s="2"/>
      <c r="E404" s="158">
        <f t="shared" si="35"/>
        <v>16.711508526977866</v>
      </c>
      <c r="F404" s="158">
        <f t="shared" si="35"/>
        <v>16.976602932756066</v>
      </c>
      <c r="G404" s="215">
        <f>VLOOKUP($A404,'LE Rates'!$F$5:$G$36,2,0)*100</f>
        <v>15.289870844499504</v>
      </c>
      <c r="H404" s="215">
        <v>9.7628667880948861</v>
      </c>
      <c r="I404" s="1">
        <v>30.66</v>
      </c>
      <c r="J404" s="210">
        <f>VLOOKUP($A404&amp;"_"&amp;$B404,'LE KY GSP'!$O$19:$S$582,4,0)</f>
        <v>212735.88699999999</v>
      </c>
      <c r="K404" s="2">
        <f>VLOOKUP($A404&amp;$B404,'LE Data'!$P$3:$Z$578,MATCH(K$1,'LE Data'!$P$2:$Z$2,0),0)</f>
        <v>396.4</v>
      </c>
      <c r="L404" s="2">
        <f>VLOOKUP($A404&amp;$B404,'LE Data'!$P$3:$Z$578,MATCH(L$1,'LE Data'!$P$2:$Z$2,0),0)</f>
        <v>0.55000000000000004</v>
      </c>
      <c r="M404" s="219">
        <f t="shared" si="36"/>
        <v>402</v>
      </c>
      <c r="N404" s="219">
        <f t="shared" si="36"/>
        <v>0</v>
      </c>
    </row>
    <row r="405" spans="1:14" x14ac:dyDescent="0.2">
      <c r="A405" s="1">
        <v>2028</v>
      </c>
      <c r="B405" s="1">
        <v>8</v>
      </c>
      <c r="C405" s="2"/>
      <c r="D405" s="2"/>
      <c r="E405" s="158">
        <f t="shared" si="35"/>
        <v>16.711508526977866</v>
      </c>
      <c r="F405" s="158">
        <f t="shared" si="35"/>
        <v>16.976602932756066</v>
      </c>
      <c r="G405" s="215">
        <f>VLOOKUP($A405,'LE Rates'!$F$5:$G$36,2,0)*100</f>
        <v>15.289870844499504</v>
      </c>
      <c r="H405" s="215">
        <v>9.7628667880948861</v>
      </c>
      <c r="I405" s="1">
        <v>30.07</v>
      </c>
      <c r="J405" s="210">
        <f>VLOOKUP($A405&amp;"_"&amp;$B405,'LE KY GSP'!$O$19:$S$582,4,0)</f>
        <v>212735.88699999999</v>
      </c>
      <c r="K405" s="2">
        <f>VLOOKUP($A405&amp;$B405,'LE Data'!$P$3:$Z$578,MATCH(K$1,'LE Data'!$P$2:$Z$2,0),0)</f>
        <v>417.05</v>
      </c>
      <c r="L405" s="2">
        <f>VLOOKUP($A405&amp;$B405,'LE Data'!$P$3:$Z$578,MATCH(L$1,'LE Data'!$P$2:$Z$2,0),0)</f>
        <v>0.1</v>
      </c>
      <c r="M405" s="219">
        <f t="shared" si="36"/>
        <v>383</v>
      </c>
      <c r="N405" s="219">
        <f t="shared" si="36"/>
        <v>3</v>
      </c>
    </row>
    <row r="406" spans="1:14" x14ac:dyDescent="0.2">
      <c r="A406" s="1">
        <v>2028</v>
      </c>
      <c r="B406" s="1">
        <v>9</v>
      </c>
      <c r="C406" s="2"/>
      <c r="D406" s="2"/>
      <c r="E406" s="158">
        <f t="shared" si="35"/>
        <v>16.711508526977866</v>
      </c>
      <c r="F406" s="158">
        <f t="shared" si="35"/>
        <v>16.976602932756066</v>
      </c>
      <c r="G406" s="215">
        <f>VLOOKUP($A406,'LE Rates'!$F$5:$G$36,2,0)*100</f>
        <v>15.289870844499504</v>
      </c>
      <c r="H406" s="215">
        <v>9.7628667880948861</v>
      </c>
      <c r="I406" s="1">
        <v>30.72</v>
      </c>
      <c r="J406" s="210">
        <f>VLOOKUP($A406&amp;"_"&amp;$B406,'LE KY GSP'!$O$19:$S$582,4,0)</f>
        <v>212735.88699999999</v>
      </c>
      <c r="K406" s="2">
        <f>VLOOKUP($A406&amp;$B406,'LE Data'!$P$3:$Z$578,MATCH(K$1,'LE Data'!$P$2:$Z$2,0),0)</f>
        <v>330.2</v>
      </c>
      <c r="L406" s="2">
        <f>VLOOKUP($A406&amp;$B406,'LE Data'!$P$3:$Z$578,MATCH(L$1,'LE Data'!$P$2:$Z$2,0),0)</f>
        <v>5.35</v>
      </c>
      <c r="M406" s="219">
        <f t="shared" si="36"/>
        <v>182</v>
      </c>
      <c r="N406" s="219">
        <f t="shared" si="36"/>
        <v>33</v>
      </c>
    </row>
    <row r="407" spans="1:14" x14ac:dyDescent="0.2">
      <c r="A407" s="1">
        <v>2028</v>
      </c>
      <c r="B407" s="1">
        <v>10</v>
      </c>
      <c r="C407" s="2"/>
      <c r="D407" s="2"/>
      <c r="E407" s="158">
        <f t="shared" si="35"/>
        <v>16.711508526977866</v>
      </c>
      <c r="F407" s="158">
        <f t="shared" si="35"/>
        <v>16.976602932756066</v>
      </c>
      <c r="G407" s="215">
        <f>VLOOKUP($A407,'LE Rates'!$F$5:$G$36,2,0)*100</f>
        <v>15.289870844499504</v>
      </c>
      <c r="H407" s="215">
        <v>9.7628667880948861</v>
      </c>
      <c r="I407" s="1">
        <v>30.56</v>
      </c>
      <c r="J407" s="210">
        <f>VLOOKUP($A407&amp;"_"&amp;$B407,'LE KY GSP'!$O$19:$S$582,4,0)</f>
        <v>213696.53400000001</v>
      </c>
      <c r="K407" s="2">
        <f>VLOOKUP($A407&amp;$B407,'LE Data'!$P$3:$Z$578,MATCH(K$1,'LE Data'!$P$2:$Z$2,0),0)</f>
        <v>100.05</v>
      </c>
      <c r="L407" s="2">
        <f>VLOOKUP($A407&amp;$B407,'LE Data'!$P$3:$Z$578,MATCH(L$1,'LE Data'!$P$2:$Z$2,0),0)</f>
        <v>99.3</v>
      </c>
      <c r="M407" s="219">
        <f t="shared" si="36"/>
        <v>33</v>
      </c>
      <c r="N407" s="219">
        <f t="shared" si="36"/>
        <v>238</v>
      </c>
    </row>
    <row r="408" spans="1:14" x14ac:dyDescent="0.2">
      <c r="A408" s="1">
        <v>2028</v>
      </c>
      <c r="B408" s="1">
        <v>11</v>
      </c>
      <c r="C408" s="2"/>
      <c r="D408" s="2"/>
      <c r="E408" s="158">
        <f t="shared" si="35"/>
        <v>16.711508526977866</v>
      </c>
      <c r="F408" s="158">
        <f t="shared" si="35"/>
        <v>16.976602932756066</v>
      </c>
      <c r="G408" s="215">
        <f>VLOOKUP($A408,'LE Rates'!$F$5:$G$36,2,0)*100</f>
        <v>15.289870844499504</v>
      </c>
      <c r="H408" s="215">
        <v>9.7628667880948861</v>
      </c>
      <c r="I408" s="1">
        <v>30.35</v>
      </c>
      <c r="J408" s="210">
        <f>VLOOKUP($A408&amp;"_"&amp;$B408,'LE KY GSP'!$O$19:$S$582,4,0)</f>
        <v>213696.53400000001</v>
      </c>
      <c r="K408" s="2">
        <f>VLOOKUP($A408&amp;$B408,'LE Data'!$P$3:$Z$578,MATCH(K$1,'LE Data'!$P$2:$Z$2,0),0)</f>
        <v>12.75</v>
      </c>
      <c r="L408" s="2">
        <f>VLOOKUP($A408&amp;$B408,'LE Data'!$P$3:$Z$578,MATCH(L$1,'LE Data'!$P$2:$Z$2,0),0)</f>
        <v>352.6</v>
      </c>
      <c r="M408" s="219">
        <f t="shared" si="36"/>
        <v>2</v>
      </c>
      <c r="N408" s="219">
        <f t="shared" si="36"/>
        <v>509</v>
      </c>
    </row>
    <row r="409" spans="1:14" x14ac:dyDescent="0.2">
      <c r="A409" s="1">
        <v>2028</v>
      </c>
      <c r="B409" s="1">
        <v>12</v>
      </c>
      <c r="C409" s="2"/>
      <c r="D409" s="2"/>
      <c r="E409" s="158">
        <f t="shared" si="35"/>
        <v>16.711508526977866</v>
      </c>
      <c r="F409" s="158">
        <f t="shared" si="35"/>
        <v>16.976602932756066</v>
      </c>
      <c r="G409" s="215">
        <f>VLOOKUP($A409,'LE Rates'!$F$5:$G$36,2,0)*100</f>
        <v>15.289870844499504</v>
      </c>
      <c r="H409" s="215">
        <v>9.7628667880948861</v>
      </c>
      <c r="I409" s="1">
        <v>31</v>
      </c>
      <c r="J409" s="210">
        <f>VLOOKUP($A409&amp;"_"&amp;$B409,'LE KY GSP'!$O$19:$S$582,4,0)</f>
        <v>213696.53400000001</v>
      </c>
      <c r="K409" s="2">
        <f>VLOOKUP($A409&amp;$B409,'LE Data'!$P$3:$Z$578,MATCH(K$1,'LE Data'!$P$2:$Z$2,0),0)</f>
        <v>1.05</v>
      </c>
      <c r="L409" s="2">
        <f>VLOOKUP($A409&amp;$B409,'LE Data'!$P$3:$Z$578,MATCH(L$1,'LE Data'!$P$2:$Z$2,0),0)</f>
        <v>669.9</v>
      </c>
      <c r="M409" s="219">
        <f t="shared" si="36"/>
        <v>1</v>
      </c>
      <c r="N409" s="219">
        <f t="shared" si="36"/>
        <v>811</v>
      </c>
    </row>
    <row r="410" spans="1:14" x14ac:dyDescent="0.2">
      <c r="A410" s="1">
        <v>2029</v>
      </c>
      <c r="B410" s="1">
        <v>1</v>
      </c>
      <c r="C410" s="2"/>
      <c r="D410" s="2"/>
      <c r="E410" s="158">
        <f t="shared" si="35"/>
        <v>17.045738697517425</v>
      </c>
      <c r="F410" s="158">
        <f t="shared" si="35"/>
        <v>17.316134991411186</v>
      </c>
      <c r="G410" s="215">
        <f>VLOOKUP($A410,'LE Rates'!$F$5:$G$36,2,0)*100</f>
        <v>15.595668261389495</v>
      </c>
      <c r="H410" s="215">
        <v>9.7854682750038613</v>
      </c>
      <c r="I410" s="1">
        <v>31.65</v>
      </c>
      <c r="J410" s="210">
        <f>VLOOKUP($A410&amp;"_"&amp;$B410,'LE KY GSP'!$O$19:$S$582,4,0)</f>
        <v>214721.345</v>
      </c>
      <c r="K410" s="2">
        <f>VLOOKUP($A410&amp;$B410,'LE Data'!$P$3:$Z$578,MATCH(K$1,'LE Data'!$P$2:$Z$2,0),0)</f>
        <v>0.35</v>
      </c>
      <c r="L410" s="2">
        <f>VLOOKUP($A410&amp;$B410,'LE Data'!$P$3:$Z$578,MATCH(L$1,'LE Data'!$P$2:$Z$2,0),0)</f>
        <v>932.4</v>
      </c>
      <c r="M410" s="219">
        <f t="shared" si="36"/>
        <v>0</v>
      </c>
      <c r="N410" s="219">
        <f t="shared" si="36"/>
        <v>912</v>
      </c>
    </row>
    <row r="411" spans="1:14" x14ac:dyDescent="0.2">
      <c r="A411" s="1">
        <v>2029</v>
      </c>
      <c r="B411" s="1">
        <v>2</v>
      </c>
      <c r="C411" s="2"/>
      <c r="D411" s="2"/>
      <c r="E411" s="158">
        <f t="shared" ref="E411:F426" si="37">E399*(1+0.02)</f>
        <v>17.045738697517425</v>
      </c>
      <c r="F411" s="158">
        <f t="shared" si="37"/>
        <v>17.316134991411186</v>
      </c>
      <c r="G411" s="215">
        <f>VLOOKUP($A411,'LE Rates'!$F$5:$G$36,2,0)*100</f>
        <v>15.595668261389495</v>
      </c>
      <c r="H411" s="215">
        <v>9.7854682750038613</v>
      </c>
      <c r="I411" s="1">
        <v>29.92</v>
      </c>
      <c r="J411" s="210">
        <f>VLOOKUP($A411&amp;"_"&amp;$B411,'LE KY GSP'!$O$19:$S$582,4,0)</f>
        <v>214721.345</v>
      </c>
      <c r="K411" s="2">
        <f>VLOOKUP($A411&amp;$B411,'LE Data'!$P$3:$Z$578,MATCH(K$1,'LE Data'!$P$2:$Z$2,0),0)</f>
        <v>0.05</v>
      </c>
      <c r="L411" s="2">
        <f>VLOOKUP($A411&amp;$B411,'LE Data'!$P$3:$Z$578,MATCH(L$1,'LE Data'!$P$2:$Z$2,0),0)</f>
        <v>864.1</v>
      </c>
      <c r="M411" s="219">
        <f t="shared" si="36"/>
        <v>0</v>
      </c>
      <c r="N411" s="219">
        <f t="shared" si="36"/>
        <v>742</v>
      </c>
    </row>
    <row r="412" spans="1:14" x14ac:dyDescent="0.2">
      <c r="A412" s="1">
        <v>2029</v>
      </c>
      <c r="B412" s="1">
        <v>3</v>
      </c>
      <c r="C412" s="2"/>
      <c r="D412" s="2"/>
      <c r="E412" s="158">
        <f t="shared" si="37"/>
        <v>17.045738697517425</v>
      </c>
      <c r="F412" s="158">
        <f t="shared" si="37"/>
        <v>17.316134991411186</v>
      </c>
      <c r="G412" s="215">
        <f>VLOOKUP($A412,'LE Rates'!$F$5:$G$36,2,0)*100</f>
        <v>15.595668261389495</v>
      </c>
      <c r="H412" s="215">
        <v>9.7854682750038613</v>
      </c>
      <c r="I412" s="1">
        <v>30.09</v>
      </c>
      <c r="J412" s="210">
        <f>VLOOKUP($A412&amp;"_"&amp;$B412,'LE KY GSP'!$O$19:$S$582,4,0)</f>
        <v>214721.345</v>
      </c>
      <c r="K412" s="2">
        <f>VLOOKUP($A412&amp;$B412,'LE Data'!$P$3:$Z$578,MATCH(K$1,'LE Data'!$P$2:$Z$2,0),0)</f>
        <v>1.1499999999999999</v>
      </c>
      <c r="L412" s="2">
        <f>VLOOKUP($A412&amp;$B412,'LE Data'!$P$3:$Z$578,MATCH(L$1,'LE Data'!$P$2:$Z$2,0),0)</f>
        <v>674.3</v>
      </c>
      <c r="M412" s="219">
        <f t="shared" si="36"/>
        <v>6</v>
      </c>
      <c r="N412" s="219">
        <f t="shared" si="36"/>
        <v>569</v>
      </c>
    </row>
    <row r="413" spans="1:14" x14ac:dyDescent="0.2">
      <c r="A413" s="1">
        <v>2029</v>
      </c>
      <c r="B413" s="1">
        <v>4</v>
      </c>
      <c r="C413" s="2"/>
      <c r="D413" s="2"/>
      <c r="E413" s="158">
        <f t="shared" si="37"/>
        <v>17.045738697517425</v>
      </c>
      <c r="F413" s="158">
        <f t="shared" si="37"/>
        <v>17.316134991411186</v>
      </c>
      <c r="G413" s="215">
        <f>VLOOKUP($A413,'LE Rates'!$F$5:$G$36,2,0)*100</f>
        <v>15.595668261389495</v>
      </c>
      <c r="H413" s="215">
        <v>9.7854682750038613</v>
      </c>
      <c r="I413" s="1">
        <v>30.49</v>
      </c>
      <c r="J413" s="210">
        <f>VLOOKUP($A413&amp;"_"&amp;$B413,'LE KY GSP'!$O$19:$S$582,4,0)</f>
        <v>215690.68599999999</v>
      </c>
      <c r="K413" s="2">
        <f>VLOOKUP($A413&amp;$B413,'LE Data'!$P$3:$Z$578,MATCH(K$1,'LE Data'!$P$2:$Z$2,0),0)</f>
        <v>20.25</v>
      </c>
      <c r="L413" s="2">
        <f>VLOOKUP($A413&amp;$B413,'LE Data'!$P$3:$Z$578,MATCH(L$1,'LE Data'!$P$2:$Z$2,0),0)</f>
        <v>377.1</v>
      </c>
      <c r="M413" s="219">
        <f t="shared" si="36"/>
        <v>32</v>
      </c>
      <c r="N413" s="219">
        <f t="shared" si="36"/>
        <v>262</v>
      </c>
    </row>
    <row r="414" spans="1:14" x14ac:dyDescent="0.2">
      <c r="A414" s="1">
        <v>2029</v>
      </c>
      <c r="B414" s="1">
        <v>5</v>
      </c>
      <c r="C414" s="2"/>
      <c r="D414" s="2"/>
      <c r="E414" s="158">
        <f t="shared" si="37"/>
        <v>17.045738697517425</v>
      </c>
      <c r="F414" s="158">
        <f t="shared" si="37"/>
        <v>17.316134991411186</v>
      </c>
      <c r="G414" s="215">
        <f>VLOOKUP($A414,'LE Rates'!$F$5:$G$36,2,0)*100</f>
        <v>15.595668261389495</v>
      </c>
      <c r="H414" s="215">
        <v>9.7854682750038613</v>
      </c>
      <c r="I414" s="1">
        <v>29.81</v>
      </c>
      <c r="J414" s="210">
        <f>VLOOKUP($A414&amp;"_"&amp;$B414,'LE KY GSP'!$O$19:$S$582,4,0)</f>
        <v>215690.68599999999</v>
      </c>
      <c r="K414" s="2">
        <f>VLOOKUP($A414&amp;$B414,'LE Data'!$P$3:$Z$578,MATCH(K$1,'LE Data'!$P$2:$Z$2,0),0)</f>
        <v>69.349999999999994</v>
      </c>
      <c r="L414" s="2">
        <f>VLOOKUP($A414&amp;$B414,'LE Data'!$P$3:$Z$578,MATCH(L$1,'LE Data'!$P$2:$Z$2,0),0)</f>
        <v>141</v>
      </c>
      <c r="M414" s="219">
        <f t="shared" ref="M414:N429" si="38">M402</f>
        <v>106</v>
      </c>
      <c r="N414" s="219">
        <f t="shared" si="38"/>
        <v>80</v>
      </c>
    </row>
    <row r="415" spans="1:14" x14ac:dyDescent="0.2">
      <c r="A415" s="1">
        <v>2029</v>
      </c>
      <c r="B415" s="1">
        <v>6</v>
      </c>
      <c r="C415" s="2"/>
      <c r="D415" s="2"/>
      <c r="E415" s="158">
        <f t="shared" si="37"/>
        <v>17.045738697517425</v>
      </c>
      <c r="F415" s="158">
        <f t="shared" si="37"/>
        <v>17.316134991411186</v>
      </c>
      <c r="G415" s="215">
        <f>VLOOKUP($A415,'LE Rates'!$F$5:$G$36,2,0)*100</f>
        <v>15.595668261389495</v>
      </c>
      <c r="H415" s="215">
        <v>9.7854682750038613</v>
      </c>
      <c r="I415" s="1">
        <v>30.68</v>
      </c>
      <c r="J415" s="210">
        <f>VLOOKUP($A415&amp;"_"&amp;$B415,'LE KY GSP'!$O$19:$S$582,4,0)</f>
        <v>215690.68599999999</v>
      </c>
      <c r="K415" s="2">
        <f>VLOOKUP($A415&amp;$B415,'LE Data'!$P$3:$Z$578,MATCH(K$1,'LE Data'!$P$2:$Z$2,0),0)</f>
        <v>224.8</v>
      </c>
      <c r="L415" s="2">
        <f>VLOOKUP($A415&amp;$B415,'LE Data'!$P$3:$Z$578,MATCH(L$1,'LE Data'!$P$2:$Z$2,0),0)</f>
        <v>29.5</v>
      </c>
      <c r="M415" s="219">
        <f t="shared" si="38"/>
        <v>289</v>
      </c>
      <c r="N415" s="219">
        <f t="shared" si="38"/>
        <v>8</v>
      </c>
    </row>
    <row r="416" spans="1:14" x14ac:dyDescent="0.2">
      <c r="A416" s="1">
        <v>2029</v>
      </c>
      <c r="B416" s="1">
        <v>7</v>
      </c>
      <c r="C416" s="2"/>
      <c r="D416" s="2"/>
      <c r="E416" s="158">
        <f t="shared" si="37"/>
        <v>17.045738697517425</v>
      </c>
      <c r="F416" s="158">
        <f t="shared" si="37"/>
        <v>17.316134991411186</v>
      </c>
      <c r="G416" s="215">
        <f>VLOOKUP($A416,'LE Rates'!$F$5:$G$36,2,0)*100</f>
        <v>15.595668261389495</v>
      </c>
      <c r="H416" s="215">
        <v>9.7854682750038613</v>
      </c>
      <c r="I416" s="1">
        <v>30.66</v>
      </c>
      <c r="J416" s="210">
        <f>VLOOKUP($A416&amp;"_"&amp;$B416,'LE KY GSP'!$O$19:$S$582,4,0)</f>
        <v>216780.91699999999</v>
      </c>
      <c r="K416" s="2">
        <f>VLOOKUP($A416&amp;$B416,'LE Data'!$P$3:$Z$578,MATCH(K$1,'LE Data'!$P$2:$Z$2,0),0)</f>
        <v>396.4</v>
      </c>
      <c r="L416" s="2">
        <f>VLOOKUP($A416&amp;$B416,'LE Data'!$P$3:$Z$578,MATCH(L$1,'LE Data'!$P$2:$Z$2,0),0)</f>
        <v>0.55000000000000004</v>
      </c>
      <c r="M416" s="219">
        <f t="shared" si="38"/>
        <v>402</v>
      </c>
      <c r="N416" s="219">
        <f t="shared" si="38"/>
        <v>0</v>
      </c>
    </row>
    <row r="417" spans="1:14" x14ac:dyDescent="0.2">
      <c r="A417" s="1">
        <v>2029</v>
      </c>
      <c r="B417" s="1">
        <v>8</v>
      </c>
      <c r="C417" s="2"/>
      <c r="D417" s="2"/>
      <c r="E417" s="158">
        <f t="shared" si="37"/>
        <v>17.045738697517425</v>
      </c>
      <c r="F417" s="158">
        <f t="shared" si="37"/>
        <v>17.316134991411186</v>
      </c>
      <c r="G417" s="215">
        <f>VLOOKUP($A417,'LE Rates'!$F$5:$G$36,2,0)*100</f>
        <v>15.595668261389495</v>
      </c>
      <c r="H417" s="215">
        <v>9.7854682750038613</v>
      </c>
      <c r="I417" s="1">
        <v>30.07</v>
      </c>
      <c r="J417" s="210">
        <f>VLOOKUP($A417&amp;"_"&amp;$B417,'LE KY GSP'!$O$19:$S$582,4,0)</f>
        <v>216780.91699999999</v>
      </c>
      <c r="K417" s="2">
        <f>VLOOKUP($A417&amp;$B417,'LE Data'!$P$3:$Z$578,MATCH(K$1,'LE Data'!$P$2:$Z$2,0),0)</f>
        <v>417.05</v>
      </c>
      <c r="L417" s="2">
        <f>VLOOKUP($A417&amp;$B417,'LE Data'!$P$3:$Z$578,MATCH(L$1,'LE Data'!$P$2:$Z$2,0),0)</f>
        <v>0.1</v>
      </c>
      <c r="M417" s="219">
        <f t="shared" si="38"/>
        <v>383</v>
      </c>
      <c r="N417" s="219">
        <f t="shared" si="38"/>
        <v>3</v>
      </c>
    </row>
    <row r="418" spans="1:14" x14ac:dyDescent="0.2">
      <c r="A418" s="1">
        <v>2029</v>
      </c>
      <c r="B418" s="1">
        <v>9</v>
      </c>
      <c r="C418" s="2"/>
      <c r="D418" s="2"/>
      <c r="E418" s="158">
        <f t="shared" si="37"/>
        <v>17.045738697517425</v>
      </c>
      <c r="F418" s="158">
        <f t="shared" si="37"/>
        <v>17.316134991411186</v>
      </c>
      <c r="G418" s="215">
        <f>VLOOKUP($A418,'LE Rates'!$F$5:$G$36,2,0)*100</f>
        <v>15.595668261389495</v>
      </c>
      <c r="H418" s="215">
        <v>9.7854682750038613</v>
      </c>
      <c r="I418" s="1">
        <v>30.72</v>
      </c>
      <c r="J418" s="210">
        <f>VLOOKUP($A418&amp;"_"&amp;$B418,'LE KY GSP'!$O$19:$S$582,4,0)</f>
        <v>216780.91699999999</v>
      </c>
      <c r="K418" s="2">
        <f>VLOOKUP($A418&amp;$B418,'LE Data'!$P$3:$Z$578,MATCH(K$1,'LE Data'!$P$2:$Z$2,0),0)</f>
        <v>330.2</v>
      </c>
      <c r="L418" s="2">
        <f>VLOOKUP($A418&amp;$B418,'LE Data'!$P$3:$Z$578,MATCH(L$1,'LE Data'!$P$2:$Z$2,0),0)</f>
        <v>5.35</v>
      </c>
      <c r="M418" s="219">
        <f t="shared" si="38"/>
        <v>182</v>
      </c>
      <c r="N418" s="219">
        <f t="shared" si="38"/>
        <v>33</v>
      </c>
    </row>
    <row r="419" spans="1:14" x14ac:dyDescent="0.2">
      <c r="A419" s="1">
        <v>2029</v>
      </c>
      <c r="B419" s="1">
        <v>10</v>
      </c>
      <c r="C419" s="2"/>
      <c r="D419" s="2"/>
      <c r="E419" s="158">
        <f t="shared" si="37"/>
        <v>17.045738697517425</v>
      </c>
      <c r="F419" s="158">
        <f t="shared" si="37"/>
        <v>17.316134991411186</v>
      </c>
      <c r="G419" s="215">
        <f>VLOOKUP($A419,'LE Rates'!$F$5:$G$36,2,0)*100</f>
        <v>15.595668261389495</v>
      </c>
      <c r="H419" s="215">
        <v>9.7854682750038613</v>
      </c>
      <c r="I419" s="1">
        <v>30.56</v>
      </c>
      <c r="J419" s="210">
        <f>VLOOKUP($A419&amp;"_"&amp;$B419,'LE KY GSP'!$O$19:$S$582,4,0)</f>
        <v>217799.38200000001</v>
      </c>
      <c r="K419" s="2">
        <f>VLOOKUP($A419&amp;$B419,'LE Data'!$P$3:$Z$578,MATCH(K$1,'LE Data'!$P$2:$Z$2,0),0)</f>
        <v>100.05</v>
      </c>
      <c r="L419" s="2">
        <f>VLOOKUP($A419&amp;$B419,'LE Data'!$P$3:$Z$578,MATCH(L$1,'LE Data'!$P$2:$Z$2,0),0)</f>
        <v>99.3</v>
      </c>
      <c r="M419" s="219">
        <f t="shared" si="38"/>
        <v>33</v>
      </c>
      <c r="N419" s="219">
        <f t="shared" si="38"/>
        <v>238</v>
      </c>
    </row>
    <row r="420" spans="1:14" x14ac:dyDescent="0.2">
      <c r="A420" s="1">
        <v>2029</v>
      </c>
      <c r="B420" s="1">
        <v>11</v>
      </c>
      <c r="C420" s="2"/>
      <c r="D420" s="2"/>
      <c r="E420" s="158">
        <f t="shared" si="37"/>
        <v>17.045738697517425</v>
      </c>
      <c r="F420" s="158">
        <f t="shared" si="37"/>
        <v>17.316134991411186</v>
      </c>
      <c r="G420" s="215">
        <f>VLOOKUP($A420,'LE Rates'!$F$5:$G$36,2,0)*100</f>
        <v>15.595668261389495</v>
      </c>
      <c r="H420" s="215">
        <v>9.7854682750038613</v>
      </c>
      <c r="I420" s="1">
        <v>30.35</v>
      </c>
      <c r="J420" s="210">
        <f>VLOOKUP($A420&amp;"_"&amp;$B420,'LE KY GSP'!$O$19:$S$582,4,0)</f>
        <v>217799.38200000001</v>
      </c>
      <c r="K420" s="2">
        <f>VLOOKUP($A420&amp;$B420,'LE Data'!$P$3:$Z$578,MATCH(K$1,'LE Data'!$P$2:$Z$2,0),0)</f>
        <v>12.75</v>
      </c>
      <c r="L420" s="2">
        <f>VLOOKUP($A420&amp;$B420,'LE Data'!$P$3:$Z$578,MATCH(L$1,'LE Data'!$P$2:$Z$2,0),0)</f>
        <v>352.6</v>
      </c>
      <c r="M420" s="219">
        <f t="shared" si="38"/>
        <v>2</v>
      </c>
      <c r="N420" s="219">
        <f t="shared" si="38"/>
        <v>509</v>
      </c>
    </row>
    <row r="421" spans="1:14" x14ac:dyDescent="0.2">
      <c r="A421" s="1">
        <v>2029</v>
      </c>
      <c r="B421" s="1">
        <v>12</v>
      </c>
      <c r="C421" s="2"/>
      <c r="D421" s="2"/>
      <c r="E421" s="158">
        <f t="shared" si="37"/>
        <v>17.045738697517425</v>
      </c>
      <c r="F421" s="158">
        <f t="shared" si="37"/>
        <v>17.316134991411186</v>
      </c>
      <c r="G421" s="215">
        <f>VLOOKUP($A421,'LE Rates'!$F$5:$G$36,2,0)*100</f>
        <v>15.595668261389495</v>
      </c>
      <c r="H421" s="215">
        <v>9.7854682750038613</v>
      </c>
      <c r="I421" s="1">
        <v>31</v>
      </c>
      <c r="J421" s="210">
        <f>VLOOKUP($A421&amp;"_"&amp;$B421,'LE KY GSP'!$O$19:$S$582,4,0)</f>
        <v>217799.38200000001</v>
      </c>
      <c r="K421" s="2">
        <f>VLOOKUP($A421&amp;$B421,'LE Data'!$P$3:$Z$578,MATCH(K$1,'LE Data'!$P$2:$Z$2,0),0)</f>
        <v>1.05</v>
      </c>
      <c r="L421" s="2">
        <f>VLOOKUP($A421&amp;$B421,'LE Data'!$P$3:$Z$578,MATCH(L$1,'LE Data'!$P$2:$Z$2,0),0)</f>
        <v>669.9</v>
      </c>
      <c r="M421" s="219">
        <f t="shared" si="38"/>
        <v>1</v>
      </c>
      <c r="N421" s="219">
        <f t="shared" si="38"/>
        <v>811</v>
      </c>
    </row>
    <row r="422" spans="1:14" x14ac:dyDescent="0.2">
      <c r="A422" s="1">
        <v>2030</v>
      </c>
      <c r="B422" s="1">
        <v>1</v>
      </c>
      <c r="C422" s="2"/>
      <c r="D422" s="2"/>
      <c r="E422" s="158">
        <f t="shared" si="37"/>
        <v>17.386653471467774</v>
      </c>
      <c r="F422" s="158">
        <f t="shared" si="37"/>
        <v>17.66245769123941</v>
      </c>
      <c r="G422" s="215">
        <f>VLOOKUP($A422,'LE Rates'!$F$5:$G$36,2,0)*100</f>
        <v>15.907581626617285</v>
      </c>
      <c r="H422" s="215">
        <v>9.8081220853974891</v>
      </c>
      <c r="I422" s="1">
        <v>31.65</v>
      </c>
      <c r="J422" s="210">
        <f>VLOOKUP($A422&amp;"_"&amp;$B422,'LE KY GSP'!$O$19:$S$582,4,0)</f>
        <v>218902.698</v>
      </c>
      <c r="K422" s="2">
        <f>VLOOKUP($A422&amp;$B422,'LE Data'!$P$3:$Z$578,MATCH(K$1,'LE Data'!$P$2:$Z$2,0),0)</f>
        <v>0.35</v>
      </c>
      <c r="L422" s="2">
        <f>VLOOKUP($A422&amp;$B422,'LE Data'!$P$3:$Z$578,MATCH(L$1,'LE Data'!$P$2:$Z$2,0),0)</f>
        <v>932.4</v>
      </c>
      <c r="M422" s="219">
        <f t="shared" si="38"/>
        <v>0</v>
      </c>
      <c r="N422" s="219">
        <f t="shared" si="38"/>
        <v>912</v>
      </c>
    </row>
    <row r="423" spans="1:14" x14ac:dyDescent="0.2">
      <c r="A423" s="1">
        <v>2030</v>
      </c>
      <c r="B423" s="1">
        <v>2</v>
      </c>
      <c r="C423" s="2"/>
      <c r="D423" s="2"/>
      <c r="E423" s="158">
        <f t="shared" si="37"/>
        <v>17.386653471467774</v>
      </c>
      <c r="F423" s="158">
        <f t="shared" si="37"/>
        <v>17.66245769123941</v>
      </c>
      <c r="G423" s="215">
        <f>VLOOKUP($A423,'LE Rates'!$F$5:$G$36,2,0)*100</f>
        <v>15.907581626617285</v>
      </c>
      <c r="H423" s="215">
        <v>9.8081220853974891</v>
      </c>
      <c r="I423" s="1">
        <v>29.92</v>
      </c>
      <c r="J423" s="210">
        <f>VLOOKUP($A423&amp;"_"&amp;$B423,'LE KY GSP'!$O$19:$S$582,4,0)</f>
        <v>218902.698</v>
      </c>
      <c r="K423" s="2">
        <f>VLOOKUP($A423&amp;$B423,'LE Data'!$P$3:$Z$578,MATCH(K$1,'LE Data'!$P$2:$Z$2,0),0)</f>
        <v>0.05</v>
      </c>
      <c r="L423" s="2">
        <f>VLOOKUP($A423&amp;$B423,'LE Data'!$P$3:$Z$578,MATCH(L$1,'LE Data'!$P$2:$Z$2,0),0)</f>
        <v>864.1</v>
      </c>
      <c r="M423" s="219">
        <f t="shared" si="38"/>
        <v>0</v>
      </c>
      <c r="N423" s="219">
        <f t="shared" si="38"/>
        <v>742</v>
      </c>
    </row>
    <row r="424" spans="1:14" x14ac:dyDescent="0.2">
      <c r="A424" s="1">
        <v>2030</v>
      </c>
      <c r="B424" s="1">
        <v>3</v>
      </c>
      <c r="C424" s="2"/>
      <c r="D424" s="2"/>
      <c r="E424" s="158">
        <f t="shared" si="37"/>
        <v>17.386653471467774</v>
      </c>
      <c r="F424" s="158">
        <f t="shared" si="37"/>
        <v>17.66245769123941</v>
      </c>
      <c r="G424" s="215">
        <f>VLOOKUP($A424,'LE Rates'!$F$5:$G$36,2,0)*100</f>
        <v>15.907581626617285</v>
      </c>
      <c r="H424" s="215">
        <v>9.8081220853974891</v>
      </c>
      <c r="I424" s="1">
        <v>30.09</v>
      </c>
      <c r="J424" s="210">
        <f>VLOOKUP($A424&amp;"_"&amp;$B424,'LE KY GSP'!$O$19:$S$582,4,0)</f>
        <v>218902.698</v>
      </c>
      <c r="K424" s="2">
        <f>VLOOKUP($A424&amp;$B424,'LE Data'!$P$3:$Z$578,MATCH(K$1,'LE Data'!$P$2:$Z$2,0),0)</f>
        <v>1.1499999999999999</v>
      </c>
      <c r="L424" s="2">
        <f>VLOOKUP($A424&amp;$B424,'LE Data'!$P$3:$Z$578,MATCH(L$1,'LE Data'!$P$2:$Z$2,0),0)</f>
        <v>674.3</v>
      </c>
      <c r="M424" s="219">
        <f t="shared" si="38"/>
        <v>6</v>
      </c>
      <c r="N424" s="219">
        <f t="shared" si="38"/>
        <v>569</v>
      </c>
    </row>
    <row r="425" spans="1:14" x14ac:dyDescent="0.2">
      <c r="A425" s="1">
        <v>2030</v>
      </c>
      <c r="B425" s="1">
        <v>4</v>
      </c>
      <c r="C425" s="2"/>
      <c r="D425" s="2"/>
      <c r="E425" s="158">
        <f t="shared" si="37"/>
        <v>17.386653471467774</v>
      </c>
      <c r="F425" s="158">
        <f t="shared" si="37"/>
        <v>17.66245769123941</v>
      </c>
      <c r="G425" s="215">
        <f>VLOOKUP($A425,'LE Rates'!$F$5:$G$36,2,0)*100</f>
        <v>15.907581626617285</v>
      </c>
      <c r="H425" s="215">
        <v>9.8081220853974891</v>
      </c>
      <c r="I425" s="1">
        <v>30.49</v>
      </c>
      <c r="J425" s="210">
        <f>VLOOKUP($A425&amp;"_"&amp;$B425,'LE KY GSP'!$O$19:$S$582,4,0)</f>
        <v>220089.921</v>
      </c>
      <c r="K425" s="2">
        <f>VLOOKUP($A425&amp;$B425,'LE Data'!$P$3:$Z$578,MATCH(K$1,'LE Data'!$P$2:$Z$2,0),0)</f>
        <v>20.25</v>
      </c>
      <c r="L425" s="2">
        <f>VLOOKUP($A425&amp;$B425,'LE Data'!$P$3:$Z$578,MATCH(L$1,'LE Data'!$P$2:$Z$2,0),0)</f>
        <v>377.1</v>
      </c>
      <c r="M425" s="219">
        <f t="shared" si="38"/>
        <v>32</v>
      </c>
      <c r="N425" s="219">
        <f t="shared" si="38"/>
        <v>262</v>
      </c>
    </row>
    <row r="426" spans="1:14" x14ac:dyDescent="0.2">
      <c r="A426" s="1">
        <v>2030</v>
      </c>
      <c r="B426" s="1">
        <v>5</v>
      </c>
      <c r="C426" s="2"/>
      <c r="D426" s="2"/>
      <c r="E426" s="158">
        <f t="shared" si="37"/>
        <v>17.386653471467774</v>
      </c>
      <c r="F426" s="158">
        <f t="shared" si="37"/>
        <v>17.66245769123941</v>
      </c>
      <c r="G426" s="215">
        <f>VLOOKUP($A426,'LE Rates'!$F$5:$G$36,2,0)*100</f>
        <v>15.907581626617285</v>
      </c>
      <c r="H426" s="215">
        <v>9.8081220853974891</v>
      </c>
      <c r="I426" s="1">
        <v>29.81</v>
      </c>
      <c r="J426" s="210">
        <f>VLOOKUP($A426&amp;"_"&amp;$B426,'LE KY GSP'!$O$19:$S$582,4,0)</f>
        <v>220089.921</v>
      </c>
      <c r="K426" s="2">
        <f>VLOOKUP($A426&amp;$B426,'LE Data'!$P$3:$Z$578,MATCH(K$1,'LE Data'!$P$2:$Z$2,0),0)</f>
        <v>69.349999999999994</v>
      </c>
      <c r="L426" s="2">
        <f>VLOOKUP($A426&amp;$B426,'LE Data'!$P$3:$Z$578,MATCH(L$1,'LE Data'!$P$2:$Z$2,0),0)</f>
        <v>141</v>
      </c>
      <c r="M426" s="219">
        <f t="shared" si="38"/>
        <v>106</v>
      </c>
      <c r="N426" s="219">
        <f t="shared" si="38"/>
        <v>80</v>
      </c>
    </row>
    <row r="427" spans="1:14" x14ac:dyDescent="0.2">
      <c r="A427" s="1">
        <v>2030</v>
      </c>
      <c r="B427" s="1">
        <v>6</v>
      </c>
      <c r="C427" s="2"/>
      <c r="D427" s="2"/>
      <c r="E427" s="158">
        <f t="shared" ref="E427:F442" si="39">E415*(1+0.02)</f>
        <v>17.386653471467774</v>
      </c>
      <c r="F427" s="158">
        <f t="shared" si="39"/>
        <v>17.66245769123941</v>
      </c>
      <c r="G427" s="215">
        <f>VLOOKUP($A427,'LE Rates'!$F$5:$G$36,2,0)*100</f>
        <v>15.907581626617285</v>
      </c>
      <c r="H427" s="215">
        <v>9.8081220853974891</v>
      </c>
      <c r="I427" s="1">
        <v>30.68</v>
      </c>
      <c r="J427" s="210">
        <f>VLOOKUP($A427&amp;"_"&amp;$B427,'LE KY GSP'!$O$19:$S$582,4,0)</f>
        <v>220089.921</v>
      </c>
      <c r="K427" s="2">
        <f>VLOOKUP($A427&amp;$B427,'LE Data'!$P$3:$Z$578,MATCH(K$1,'LE Data'!$P$2:$Z$2,0),0)</f>
        <v>224.8</v>
      </c>
      <c r="L427" s="2">
        <f>VLOOKUP($A427&amp;$B427,'LE Data'!$P$3:$Z$578,MATCH(L$1,'LE Data'!$P$2:$Z$2,0),0)</f>
        <v>29.5</v>
      </c>
      <c r="M427" s="219">
        <f t="shared" si="38"/>
        <v>289</v>
      </c>
      <c r="N427" s="219">
        <f t="shared" si="38"/>
        <v>8</v>
      </c>
    </row>
    <row r="428" spans="1:14" x14ac:dyDescent="0.2">
      <c r="A428" s="1">
        <v>2030</v>
      </c>
      <c r="B428" s="1">
        <v>7</v>
      </c>
      <c r="C428" s="2"/>
      <c r="D428" s="2"/>
      <c r="E428" s="158">
        <f t="shared" si="39"/>
        <v>17.386653471467774</v>
      </c>
      <c r="F428" s="158">
        <f t="shared" si="39"/>
        <v>17.66245769123941</v>
      </c>
      <c r="G428" s="215">
        <f>VLOOKUP($A428,'LE Rates'!$F$5:$G$36,2,0)*100</f>
        <v>15.907581626617285</v>
      </c>
      <c r="H428" s="215">
        <v>9.8081220853974891</v>
      </c>
      <c r="I428" s="1">
        <v>30.66</v>
      </c>
      <c r="J428" s="210">
        <f>VLOOKUP($A428&amp;"_"&amp;$B428,'LE KY GSP'!$O$19:$S$582,4,0)</f>
        <v>221062.88699999999</v>
      </c>
      <c r="K428" s="2">
        <f>VLOOKUP($A428&amp;$B428,'LE Data'!$P$3:$Z$578,MATCH(K$1,'LE Data'!$P$2:$Z$2,0),0)</f>
        <v>396.4</v>
      </c>
      <c r="L428" s="2">
        <f>VLOOKUP($A428&amp;$B428,'LE Data'!$P$3:$Z$578,MATCH(L$1,'LE Data'!$P$2:$Z$2,0),0)</f>
        <v>0.55000000000000004</v>
      </c>
      <c r="M428" s="219">
        <f t="shared" si="38"/>
        <v>402</v>
      </c>
      <c r="N428" s="219">
        <f t="shared" si="38"/>
        <v>0</v>
      </c>
    </row>
    <row r="429" spans="1:14" x14ac:dyDescent="0.2">
      <c r="A429" s="1">
        <v>2030</v>
      </c>
      <c r="B429" s="1">
        <v>8</v>
      </c>
      <c r="C429" s="2"/>
      <c r="D429" s="2"/>
      <c r="E429" s="158">
        <f t="shared" si="39"/>
        <v>17.386653471467774</v>
      </c>
      <c r="F429" s="158">
        <f t="shared" si="39"/>
        <v>17.66245769123941</v>
      </c>
      <c r="G429" s="215">
        <f>VLOOKUP($A429,'LE Rates'!$F$5:$G$36,2,0)*100</f>
        <v>15.907581626617285</v>
      </c>
      <c r="H429" s="215">
        <v>9.8081220853974891</v>
      </c>
      <c r="I429" s="1">
        <v>30.07</v>
      </c>
      <c r="J429" s="210">
        <f>VLOOKUP($A429&amp;"_"&amp;$B429,'LE KY GSP'!$O$19:$S$582,4,0)</f>
        <v>221062.88699999999</v>
      </c>
      <c r="K429" s="2">
        <f>VLOOKUP($A429&amp;$B429,'LE Data'!$P$3:$Z$578,MATCH(K$1,'LE Data'!$P$2:$Z$2,0),0)</f>
        <v>417.05</v>
      </c>
      <c r="L429" s="2">
        <f>VLOOKUP($A429&amp;$B429,'LE Data'!$P$3:$Z$578,MATCH(L$1,'LE Data'!$P$2:$Z$2,0),0)</f>
        <v>0.1</v>
      </c>
      <c r="M429" s="219">
        <f t="shared" si="38"/>
        <v>383</v>
      </c>
      <c r="N429" s="219">
        <f t="shared" si="38"/>
        <v>3</v>
      </c>
    </row>
    <row r="430" spans="1:14" x14ac:dyDescent="0.2">
      <c r="A430" s="1">
        <v>2030</v>
      </c>
      <c r="B430" s="1">
        <v>9</v>
      </c>
      <c r="C430" s="2"/>
      <c r="D430" s="2"/>
      <c r="E430" s="158">
        <f t="shared" si="39"/>
        <v>17.386653471467774</v>
      </c>
      <c r="F430" s="158">
        <f t="shared" si="39"/>
        <v>17.66245769123941</v>
      </c>
      <c r="G430" s="215">
        <f>VLOOKUP($A430,'LE Rates'!$F$5:$G$36,2,0)*100</f>
        <v>15.907581626617285</v>
      </c>
      <c r="H430" s="215">
        <v>9.8081220853974891</v>
      </c>
      <c r="I430" s="1">
        <v>30.72</v>
      </c>
      <c r="J430" s="210">
        <f>VLOOKUP($A430&amp;"_"&amp;$B430,'LE KY GSP'!$O$19:$S$582,4,0)</f>
        <v>221062.88699999999</v>
      </c>
      <c r="K430" s="2">
        <f>VLOOKUP($A430&amp;$B430,'LE Data'!$P$3:$Z$578,MATCH(K$1,'LE Data'!$P$2:$Z$2,0),0)</f>
        <v>330.2</v>
      </c>
      <c r="L430" s="2">
        <f>VLOOKUP($A430&amp;$B430,'LE Data'!$P$3:$Z$578,MATCH(L$1,'LE Data'!$P$2:$Z$2,0),0)</f>
        <v>5.35</v>
      </c>
      <c r="M430" s="219">
        <f t="shared" ref="M430:N445" si="40">M418</f>
        <v>182</v>
      </c>
      <c r="N430" s="219">
        <f t="shared" si="40"/>
        <v>33</v>
      </c>
    </row>
    <row r="431" spans="1:14" x14ac:dyDescent="0.2">
      <c r="A431" s="1">
        <v>2030</v>
      </c>
      <c r="B431" s="1">
        <v>10</v>
      </c>
      <c r="C431" s="2"/>
      <c r="D431" s="2"/>
      <c r="E431" s="158">
        <f t="shared" si="39"/>
        <v>17.386653471467774</v>
      </c>
      <c r="F431" s="158">
        <f t="shared" si="39"/>
        <v>17.66245769123941</v>
      </c>
      <c r="G431" s="215">
        <f>VLOOKUP($A431,'LE Rates'!$F$5:$G$36,2,0)*100</f>
        <v>15.907581626617285</v>
      </c>
      <c r="H431" s="215">
        <v>9.8081220853974891</v>
      </c>
      <c r="I431" s="1">
        <v>30.56</v>
      </c>
      <c r="J431" s="210">
        <f>VLOOKUP($A431&amp;"_"&amp;$B431,'LE KY GSP'!$O$19:$S$582,4,0)</f>
        <v>222045.33600000001</v>
      </c>
      <c r="K431" s="2">
        <f>VLOOKUP($A431&amp;$B431,'LE Data'!$P$3:$Z$578,MATCH(K$1,'LE Data'!$P$2:$Z$2,0),0)</f>
        <v>100.05</v>
      </c>
      <c r="L431" s="2">
        <f>VLOOKUP($A431&amp;$B431,'LE Data'!$P$3:$Z$578,MATCH(L$1,'LE Data'!$P$2:$Z$2,0),0)</f>
        <v>99.3</v>
      </c>
      <c r="M431" s="219">
        <f t="shared" si="40"/>
        <v>33</v>
      </c>
      <c r="N431" s="219">
        <f t="shared" si="40"/>
        <v>238</v>
      </c>
    </row>
    <row r="432" spans="1:14" x14ac:dyDescent="0.2">
      <c r="A432" s="1">
        <v>2030</v>
      </c>
      <c r="B432" s="1">
        <v>11</v>
      </c>
      <c r="C432" s="2"/>
      <c r="D432" s="2"/>
      <c r="E432" s="158">
        <f t="shared" si="39"/>
        <v>17.386653471467774</v>
      </c>
      <c r="F432" s="158">
        <f t="shared" si="39"/>
        <v>17.66245769123941</v>
      </c>
      <c r="G432" s="215">
        <f>VLOOKUP($A432,'LE Rates'!$F$5:$G$36,2,0)*100</f>
        <v>15.907581626617285</v>
      </c>
      <c r="H432" s="215">
        <v>9.8081220853974891</v>
      </c>
      <c r="I432" s="1">
        <v>30.35</v>
      </c>
      <c r="J432" s="210">
        <f>VLOOKUP($A432&amp;"_"&amp;$B432,'LE KY GSP'!$O$19:$S$582,4,0)</f>
        <v>222045.33600000001</v>
      </c>
      <c r="K432" s="2">
        <f>VLOOKUP($A432&amp;$B432,'LE Data'!$P$3:$Z$578,MATCH(K$1,'LE Data'!$P$2:$Z$2,0),0)</f>
        <v>12.75</v>
      </c>
      <c r="L432" s="2">
        <f>VLOOKUP($A432&amp;$B432,'LE Data'!$P$3:$Z$578,MATCH(L$1,'LE Data'!$P$2:$Z$2,0),0)</f>
        <v>352.6</v>
      </c>
      <c r="M432" s="219">
        <f t="shared" si="40"/>
        <v>2</v>
      </c>
      <c r="N432" s="219">
        <f t="shared" si="40"/>
        <v>509</v>
      </c>
    </row>
    <row r="433" spans="1:14" x14ac:dyDescent="0.2">
      <c r="A433" s="1">
        <v>2030</v>
      </c>
      <c r="B433" s="1">
        <v>12</v>
      </c>
      <c r="C433" s="2"/>
      <c r="D433" s="2"/>
      <c r="E433" s="158">
        <f t="shared" si="39"/>
        <v>17.386653471467774</v>
      </c>
      <c r="F433" s="158">
        <f t="shared" si="39"/>
        <v>17.66245769123941</v>
      </c>
      <c r="G433" s="215">
        <f>VLOOKUP($A433,'LE Rates'!$F$5:$G$36,2,0)*100</f>
        <v>15.907581626617285</v>
      </c>
      <c r="H433" s="215">
        <v>9.8081220853974891</v>
      </c>
      <c r="I433" s="1">
        <v>31</v>
      </c>
      <c r="J433" s="210">
        <f>VLOOKUP($A433&amp;"_"&amp;$B433,'LE KY GSP'!$O$19:$S$582,4,0)</f>
        <v>222045.33600000001</v>
      </c>
      <c r="K433" s="2">
        <f>VLOOKUP($A433&amp;$B433,'LE Data'!$P$3:$Z$578,MATCH(K$1,'LE Data'!$P$2:$Z$2,0),0)</f>
        <v>1.05</v>
      </c>
      <c r="L433" s="2">
        <f>VLOOKUP($A433&amp;$B433,'LE Data'!$P$3:$Z$578,MATCH(L$1,'LE Data'!$P$2:$Z$2,0),0)</f>
        <v>669.9</v>
      </c>
      <c r="M433" s="219">
        <f t="shared" si="40"/>
        <v>1</v>
      </c>
      <c r="N433" s="219">
        <f t="shared" si="40"/>
        <v>811</v>
      </c>
    </row>
    <row r="434" spans="1:14" x14ac:dyDescent="0.2">
      <c r="A434" s="1">
        <f>A422+1</f>
        <v>2031</v>
      </c>
      <c r="B434" s="1">
        <f>B422</f>
        <v>1</v>
      </c>
      <c r="C434" s="2"/>
      <c r="D434" s="2"/>
      <c r="E434" s="158">
        <f t="shared" si="39"/>
        <v>17.73438654089713</v>
      </c>
      <c r="F434" s="158">
        <f t="shared" si="39"/>
        <v>18.015706845064198</v>
      </c>
      <c r="G434" s="215">
        <f>VLOOKUP($A434,'LE Rates'!$F$5:$G$36,2,0)*100</f>
        <v>16.225733259149631</v>
      </c>
      <c r="H434" s="215">
        <v>9.8308283404070487</v>
      </c>
      <c r="I434" s="1">
        <f>I421</f>
        <v>31</v>
      </c>
      <c r="J434" s="210">
        <f>VLOOKUP($A434&amp;"_"&amp;$B434,'LE KY GSP'!$O$19:$S$582,4,0)</f>
        <v>223132.26300000001</v>
      </c>
      <c r="K434" s="2">
        <f>VLOOKUP($A434&amp;$B434,'LE Data'!$P$3:$Z$578,MATCH(K$1,'LE Data'!$P$2:$Z$2,0),0)</f>
        <v>0.35</v>
      </c>
      <c r="L434" s="2">
        <f>VLOOKUP($A434&amp;$B434,'LE Data'!$P$3:$Z$578,MATCH(L$1,'LE Data'!$P$2:$Z$2,0),0)</f>
        <v>932.4</v>
      </c>
      <c r="M434" s="219">
        <f t="shared" si="40"/>
        <v>0</v>
      </c>
      <c r="N434" s="219">
        <f t="shared" si="40"/>
        <v>912</v>
      </c>
    </row>
    <row r="435" spans="1:14" x14ac:dyDescent="0.2">
      <c r="A435" s="1">
        <f t="shared" ref="A435:A498" si="41">A423+1</f>
        <v>2031</v>
      </c>
      <c r="B435" s="1">
        <f t="shared" ref="B435:B498" si="42">B423</f>
        <v>2</v>
      </c>
      <c r="C435" s="2"/>
      <c r="D435" s="2"/>
      <c r="E435" s="158">
        <f t="shared" si="39"/>
        <v>17.73438654089713</v>
      </c>
      <c r="F435" s="158">
        <f t="shared" si="39"/>
        <v>18.015706845064198</v>
      </c>
      <c r="G435" s="215">
        <f>VLOOKUP($A435,'LE Rates'!$F$5:$G$36,2,0)*100</f>
        <v>16.225733259149631</v>
      </c>
      <c r="H435" s="215">
        <v>9.8308283404070487</v>
      </c>
      <c r="I435" s="1">
        <f t="shared" ref="I435:I498" si="43">I422</f>
        <v>31.65</v>
      </c>
      <c r="J435" s="210">
        <f>VLOOKUP($A435&amp;"_"&amp;$B435,'LE KY GSP'!$O$19:$S$582,4,0)</f>
        <v>223132.26300000001</v>
      </c>
      <c r="K435" s="2">
        <f>VLOOKUP($A435&amp;$B435,'LE Data'!$P$3:$Z$578,MATCH(K$1,'LE Data'!$P$2:$Z$2,0),0)</f>
        <v>0.05</v>
      </c>
      <c r="L435" s="2">
        <f>VLOOKUP($A435&amp;$B435,'LE Data'!$P$3:$Z$578,MATCH(L$1,'LE Data'!$P$2:$Z$2,0),0)</f>
        <v>864.1</v>
      </c>
      <c r="M435" s="219">
        <f t="shared" si="40"/>
        <v>0</v>
      </c>
      <c r="N435" s="219">
        <f t="shared" si="40"/>
        <v>742</v>
      </c>
    </row>
    <row r="436" spans="1:14" x14ac:dyDescent="0.2">
      <c r="A436" s="1">
        <f t="shared" si="41"/>
        <v>2031</v>
      </c>
      <c r="B436" s="1">
        <f t="shared" si="42"/>
        <v>3</v>
      </c>
      <c r="C436" s="2"/>
      <c r="D436" s="2"/>
      <c r="E436" s="158">
        <f t="shared" si="39"/>
        <v>17.73438654089713</v>
      </c>
      <c r="F436" s="158">
        <f t="shared" si="39"/>
        <v>18.015706845064198</v>
      </c>
      <c r="G436" s="215">
        <f>VLOOKUP($A436,'LE Rates'!$F$5:$G$36,2,0)*100</f>
        <v>16.225733259149631</v>
      </c>
      <c r="H436" s="215">
        <v>9.8308283404070487</v>
      </c>
      <c r="I436" s="1">
        <f t="shared" si="43"/>
        <v>29.92</v>
      </c>
      <c r="J436" s="210">
        <f>VLOOKUP($A436&amp;"_"&amp;$B436,'LE KY GSP'!$O$19:$S$582,4,0)</f>
        <v>223132.26300000001</v>
      </c>
      <c r="K436" s="2">
        <f>VLOOKUP($A436&amp;$B436,'LE Data'!$P$3:$Z$578,MATCH(K$1,'LE Data'!$P$2:$Z$2,0),0)</f>
        <v>1.1499999999999999</v>
      </c>
      <c r="L436" s="2">
        <f>VLOOKUP($A436&amp;$B436,'LE Data'!$P$3:$Z$578,MATCH(L$1,'LE Data'!$P$2:$Z$2,0),0)</f>
        <v>674.3</v>
      </c>
      <c r="M436" s="219">
        <f t="shared" si="40"/>
        <v>6</v>
      </c>
      <c r="N436" s="219">
        <f t="shared" si="40"/>
        <v>569</v>
      </c>
    </row>
    <row r="437" spans="1:14" x14ac:dyDescent="0.2">
      <c r="A437" s="1">
        <f t="shared" si="41"/>
        <v>2031</v>
      </c>
      <c r="B437" s="1">
        <f t="shared" si="42"/>
        <v>4</v>
      </c>
      <c r="C437" s="2"/>
      <c r="D437" s="2"/>
      <c r="E437" s="158">
        <f t="shared" si="39"/>
        <v>17.73438654089713</v>
      </c>
      <c r="F437" s="158">
        <f t="shared" si="39"/>
        <v>18.015706845064198</v>
      </c>
      <c r="G437" s="215">
        <f>VLOOKUP($A437,'LE Rates'!$F$5:$G$36,2,0)*100</f>
        <v>16.225733259149631</v>
      </c>
      <c r="H437" s="215">
        <v>9.8308283404070487</v>
      </c>
      <c r="I437" s="1">
        <f t="shared" si="43"/>
        <v>30.09</v>
      </c>
      <c r="J437" s="210">
        <f>VLOOKUP($A437&amp;"_"&amp;$B437,'LE KY GSP'!$O$19:$S$582,4,0)</f>
        <v>224104.57800000001</v>
      </c>
      <c r="K437" s="2">
        <f>VLOOKUP($A437&amp;$B437,'LE Data'!$P$3:$Z$578,MATCH(K$1,'LE Data'!$P$2:$Z$2,0),0)</f>
        <v>20.25</v>
      </c>
      <c r="L437" s="2">
        <f>VLOOKUP($A437&amp;$B437,'LE Data'!$P$3:$Z$578,MATCH(L$1,'LE Data'!$P$2:$Z$2,0),0)</f>
        <v>377.1</v>
      </c>
      <c r="M437" s="219">
        <f t="shared" si="40"/>
        <v>32</v>
      </c>
      <c r="N437" s="219">
        <f t="shared" si="40"/>
        <v>262</v>
      </c>
    </row>
    <row r="438" spans="1:14" x14ac:dyDescent="0.2">
      <c r="A438" s="1">
        <f t="shared" si="41"/>
        <v>2031</v>
      </c>
      <c r="B438" s="1">
        <f t="shared" si="42"/>
        <v>5</v>
      </c>
      <c r="C438" s="2"/>
      <c r="D438" s="2"/>
      <c r="E438" s="158">
        <f t="shared" si="39"/>
        <v>17.73438654089713</v>
      </c>
      <c r="F438" s="158">
        <f t="shared" si="39"/>
        <v>18.015706845064198</v>
      </c>
      <c r="G438" s="215">
        <f>VLOOKUP($A438,'LE Rates'!$F$5:$G$36,2,0)*100</f>
        <v>16.225733259149631</v>
      </c>
      <c r="H438" s="215">
        <v>9.8308283404070487</v>
      </c>
      <c r="I438" s="1">
        <f t="shared" si="43"/>
        <v>30.49</v>
      </c>
      <c r="J438" s="210">
        <f>VLOOKUP($A438&amp;"_"&amp;$B438,'LE KY GSP'!$O$19:$S$582,4,0)</f>
        <v>224104.57800000001</v>
      </c>
      <c r="K438" s="2">
        <f>VLOOKUP($A438&amp;$B438,'LE Data'!$P$3:$Z$578,MATCH(K$1,'LE Data'!$P$2:$Z$2,0),0)</f>
        <v>69.349999999999994</v>
      </c>
      <c r="L438" s="2">
        <f>VLOOKUP($A438&amp;$B438,'LE Data'!$P$3:$Z$578,MATCH(L$1,'LE Data'!$P$2:$Z$2,0),0)</f>
        <v>141</v>
      </c>
      <c r="M438" s="219">
        <f t="shared" si="40"/>
        <v>106</v>
      </c>
      <c r="N438" s="219">
        <f t="shared" si="40"/>
        <v>80</v>
      </c>
    </row>
    <row r="439" spans="1:14" x14ac:dyDescent="0.2">
      <c r="A439" s="1">
        <f t="shared" si="41"/>
        <v>2031</v>
      </c>
      <c r="B439" s="1">
        <f t="shared" si="42"/>
        <v>6</v>
      </c>
      <c r="C439" s="2"/>
      <c r="D439" s="2"/>
      <c r="E439" s="158">
        <f t="shared" si="39"/>
        <v>17.73438654089713</v>
      </c>
      <c r="F439" s="158">
        <f t="shared" si="39"/>
        <v>18.015706845064198</v>
      </c>
      <c r="G439" s="215">
        <f>VLOOKUP($A439,'LE Rates'!$F$5:$G$36,2,0)*100</f>
        <v>16.225733259149631</v>
      </c>
      <c r="H439" s="215">
        <v>9.8308283404070487</v>
      </c>
      <c r="I439" s="1">
        <f t="shared" si="43"/>
        <v>29.81</v>
      </c>
      <c r="J439" s="210">
        <f>VLOOKUP($A439&amp;"_"&amp;$B439,'LE KY GSP'!$O$19:$S$582,4,0)</f>
        <v>224104.57800000001</v>
      </c>
      <c r="K439" s="2">
        <f>VLOOKUP($A439&amp;$B439,'LE Data'!$P$3:$Z$578,MATCH(K$1,'LE Data'!$P$2:$Z$2,0),0)</f>
        <v>224.8</v>
      </c>
      <c r="L439" s="2">
        <f>VLOOKUP($A439&amp;$B439,'LE Data'!$P$3:$Z$578,MATCH(L$1,'LE Data'!$P$2:$Z$2,0),0)</f>
        <v>29.5</v>
      </c>
      <c r="M439" s="219">
        <f t="shared" si="40"/>
        <v>289</v>
      </c>
      <c r="N439" s="219">
        <f t="shared" si="40"/>
        <v>8</v>
      </c>
    </row>
    <row r="440" spans="1:14" x14ac:dyDescent="0.2">
      <c r="A440" s="1">
        <f t="shared" si="41"/>
        <v>2031</v>
      </c>
      <c r="B440" s="1">
        <f t="shared" si="42"/>
        <v>7</v>
      </c>
      <c r="C440" s="2"/>
      <c r="D440" s="2"/>
      <c r="E440" s="158">
        <f t="shared" si="39"/>
        <v>17.73438654089713</v>
      </c>
      <c r="F440" s="158">
        <f t="shared" si="39"/>
        <v>18.015706845064198</v>
      </c>
      <c r="G440" s="215">
        <f>VLOOKUP($A440,'LE Rates'!$F$5:$G$36,2,0)*100</f>
        <v>16.225733259149631</v>
      </c>
      <c r="H440" s="215">
        <v>9.8308283404070487</v>
      </c>
      <c r="I440" s="1">
        <f t="shared" si="43"/>
        <v>30.68</v>
      </c>
      <c r="J440" s="210">
        <f>VLOOKUP($A440&amp;"_"&amp;$B440,'LE KY GSP'!$O$19:$S$582,4,0)</f>
        <v>225172.09299999999</v>
      </c>
      <c r="K440" s="2">
        <f>VLOOKUP($A440&amp;$B440,'LE Data'!$P$3:$Z$578,MATCH(K$1,'LE Data'!$P$2:$Z$2,0),0)</f>
        <v>396.4</v>
      </c>
      <c r="L440" s="2">
        <f>VLOOKUP($A440&amp;$B440,'LE Data'!$P$3:$Z$578,MATCH(L$1,'LE Data'!$P$2:$Z$2,0),0)</f>
        <v>0.55000000000000004</v>
      </c>
      <c r="M440" s="219">
        <f t="shared" si="40"/>
        <v>402</v>
      </c>
      <c r="N440" s="219">
        <f t="shared" si="40"/>
        <v>0</v>
      </c>
    </row>
    <row r="441" spans="1:14" x14ac:dyDescent="0.2">
      <c r="A441" s="1">
        <f t="shared" si="41"/>
        <v>2031</v>
      </c>
      <c r="B441" s="1">
        <f t="shared" si="42"/>
        <v>8</v>
      </c>
      <c r="C441" s="2"/>
      <c r="D441" s="2"/>
      <c r="E441" s="158">
        <f t="shared" si="39"/>
        <v>17.73438654089713</v>
      </c>
      <c r="F441" s="158">
        <f t="shared" si="39"/>
        <v>18.015706845064198</v>
      </c>
      <c r="G441" s="215">
        <f>VLOOKUP($A441,'LE Rates'!$F$5:$G$36,2,0)*100</f>
        <v>16.225733259149631</v>
      </c>
      <c r="H441" s="215">
        <v>9.8308283404070487</v>
      </c>
      <c r="I441" s="1">
        <f t="shared" si="43"/>
        <v>30.66</v>
      </c>
      <c r="J441" s="210">
        <f>VLOOKUP($A441&amp;"_"&amp;$B441,'LE KY GSP'!$O$19:$S$582,4,0)</f>
        <v>225172.09299999999</v>
      </c>
      <c r="K441" s="2">
        <f>VLOOKUP($A441&amp;$B441,'LE Data'!$P$3:$Z$578,MATCH(K$1,'LE Data'!$P$2:$Z$2,0),0)</f>
        <v>417.05</v>
      </c>
      <c r="L441" s="2">
        <f>VLOOKUP($A441&amp;$B441,'LE Data'!$P$3:$Z$578,MATCH(L$1,'LE Data'!$P$2:$Z$2,0),0)</f>
        <v>0.1</v>
      </c>
      <c r="M441" s="219">
        <f t="shared" si="40"/>
        <v>383</v>
      </c>
      <c r="N441" s="219">
        <f t="shared" si="40"/>
        <v>3</v>
      </c>
    </row>
    <row r="442" spans="1:14" x14ac:dyDescent="0.2">
      <c r="A442" s="1">
        <f t="shared" si="41"/>
        <v>2031</v>
      </c>
      <c r="B442" s="1">
        <f t="shared" si="42"/>
        <v>9</v>
      </c>
      <c r="C442" s="2"/>
      <c r="D442" s="2"/>
      <c r="E442" s="158">
        <f t="shared" si="39"/>
        <v>17.73438654089713</v>
      </c>
      <c r="F442" s="158">
        <f t="shared" si="39"/>
        <v>18.015706845064198</v>
      </c>
      <c r="G442" s="215">
        <f>VLOOKUP($A442,'LE Rates'!$F$5:$G$36,2,0)*100</f>
        <v>16.225733259149631</v>
      </c>
      <c r="H442" s="215">
        <v>9.8308283404070487</v>
      </c>
      <c r="I442" s="1">
        <f t="shared" si="43"/>
        <v>30.07</v>
      </c>
      <c r="J442" s="210">
        <f>VLOOKUP($A442&amp;"_"&amp;$B442,'LE KY GSP'!$O$19:$S$582,4,0)</f>
        <v>225172.09299999999</v>
      </c>
      <c r="K442" s="2">
        <f>VLOOKUP($A442&amp;$B442,'LE Data'!$P$3:$Z$578,MATCH(K$1,'LE Data'!$P$2:$Z$2,0),0)</f>
        <v>330.2</v>
      </c>
      <c r="L442" s="2">
        <f>VLOOKUP($A442&amp;$B442,'LE Data'!$P$3:$Z$578,MATCH(L$1,'LE Data'!$P$2:$Z$2,0),0)</f>
        <v>5.35</v>
      </c>
      <c r="M442" s="219">
        <f t="shared" si="40"/>
        <v>182</v>
      </c>
      <c r="N442" s="219">
        <f t="shared" si="40"/>
        <v>33</v>
      </c>
    </row>
    <row r="443" spans="1:14" x14ac:dyDescent="0.2">
      <c r="A443" s="1">
        <f t="shared" si="41"/>
        <v>2031</v>
      </c>
      <c r="B443" s="1">
        <f t="shared" si="42"/>
        <v>10</v>
      </c>
      <c r="C443" s="2"/>
      <c r="D443" s="2"/>
      <c r="E443" s="158">
        <f t="shared" ref="E443:F458" si="44">E431*(1+0.02)</f>
        <v>17.73438654089713</v>
      </c>
      <c r="F443" s="158">
        <f t="shared" si="44"/>
        <v>18.015706845064198</v>
      </c>
      <c r="G443" s="215">
        <f>VLOOKUP($A443,'LE Rates'!$F$5:$G$36,2,0)*100</f>
        <v>16.225733259149631</v>
      </c>
      <c r="H443" s="215">
        <v>9.8308283404070487</v>
      </c>
      <c r="I443" s="1">
        <f t="shared" si="43"/>
        <v>30.72</v>
      </c>
      <c r="J443" s="210">
        <f>VLOOKUP($A443&amp;"_"&amp;$B443,'LE KY GSP'!$O$19:$S$582,4,0)</f>
        <v>226178.883</v>
      </c>
      <c r="K443" s="2">
        <f>VLOOKUP($A443&amp;$B443,'LE Data'!$P$3:$Z$578,MATCH(K$1,'LE Data'!$P$2:$Z$2,0),0)</f>
        <v>100.05</v>
      </c>
      <c r="L443" s="2">
        <f>VLOOKUP($A443&amp;$B443,'LE Data'!$P$3:$Z$578,MATCH(L$1,'LE Data'!$P$2:$Z$2,0),0)</f>
        <v>99.3</v>
      </c>
      <c r="M443" s="219">
        <f t="shared" si="40"/>
        <v>33</v>
      </c>
      <c r="N443" s="219">
        <f t="shared" si="40"/>
        <v>238</v>
      </c>
    </row>
    <row r="444" spans="1:14" x14ac:dyDescent="0.2">
      <c r="A444" s="1">
        <f t="shared" si="41"/>
        <v>2031</v>
      </c>
      <c r="B444" s="1">
        <f t="shared" si="42"/>
        <v>11</v>
      </c>
      <c r="C444" s="2"/>
      <c r="D444" s="2"/>
      <c r="E444" s="158">
        <f t="shared" si="44"/>
        <v>17.73438654089713</v>
      </c>
      <c r="F444" s="158">
        <f t="shared" si="44"/>
        <v>18.015706845064198</v>
      </c>
      <c r="G444" s="215">
        <f>VLOOKUP($A444,'LE Rates'!$F$5:$G$36,2,0)*100</f>
        <v>16.225733259149631</v>
      </c>
      <c r="H444" s="215">
        <v>9.8308283404070487</v>
      </c>
      <c r="I444" s="1">
        <f t="shared" si="43"/>
        <v>30.56</v>
      </c>
      <c r="J444" s="210">
        <f>VLOOKUP($A444&amp;"_"&amp;$B444,'LE KY GSP'!$O$19:$S$582,4,0)</f>
        <v>226178.883</v>
      </c>
      <c r="K444" s="2">
        <f>VLOOKUP($A444&amp;$B444,'LE Data'!$P$3:$Z$578,MATCH(K$1,'LE Data'!$P$2:$Z$2,0),0)</f>
        <v>12.75</v>
      </c>
      <c r="L444" s="2">
        <f>VLOOKUP($A444&amp;$B444,'LE Data'!$P$3:$Z$578,MATCH(L$1,'LE Data'!$P$2:$Z$2,0),0)</f>
        <v>352.6</v>
      </c>
      <c r="M444" s="219">
        <f t="shared" si="40"/>
        <v>2</v>
      </c>
      <c r="N444" s="219">
        <f t="shared" si="40"/>
        <v>509</v>
      </c>
    </row>
    <row r="445" spans="1:14" x14ac:dyDescent="0.2">
      <c r="A445" s="1">
        <f t="shared" si="41"/>
        <v>2031</v>
      </c>
      <c r="B445" s="1">
        <f t="shared" si="42"/>
        <v>12</v>
      </c>
      <c r="C445" s="2"/>
      <c r="D445" s="2"/>
      <c r="E445" s="158">
        <f t="shared" si="44"/>
        <v>17.73438654089713</v>
      </c>
      <c r="F445" s="158">
        <f t="shared" si="44"/>
        <v>18.015706845064198</v>
      </c>
      <c r="G445" s="215">
        <f>VLOOKUP($A445,'LE Rates'!$F$5:$G$36,2,0)*100</f>
        <v>16.225733259149631</v>
      </c>
      <c r="H445" s="215">
        <v>9.8308283404070487</v>
      </c>
      <c r="I445" s="1">
        <f t="shared" si="43"/>
        <v>30.35</v>
      </c>
      <c r="J445" s="210">
        <f>VLOOKUP($A445&amp;"_"&amp;$B445,'LE KY GSP'!$O$19:$S$582,4,0)</f>
        <v>226178.883</v>
      </c>
      <c r="K445" s="2">
        <f>VLOOKUP($A445&amp;$B445,'LE Data'!$P$3:$Z$578,MATCH(K$1,'LE Data'!$P$2:$Z$2,0),0)</f>
        <v>1.05</v>
      </c>
      <c r="L445" s="2">
        <f>VLOOKUP($A445&amp;$B445,'LE Data'!$P$3:$Z$578,MATCH(L$1,'LE Data'!$P$2:$Z$2,0),0)</f>
        <v>669.9</v>
      </c>
      <c r="M445" s="219">
        <f t="shared" si="40"/>
        <v>1</v>
      </c>
      <c r="N445" s="219">
        <f t="shared" si="40"/>
        <v>811</v>
      </c>
    </row>
    <row r="446" spans="1:14" x14ac:dyDescent="0.2">
      <c r="A446" s="1">
        <f t="shared" si="41"/>
        <v>2032</v>
      </c>
      <c r="B446" s="1">
        <f t="shared" si="42"/>
        <v>1</v>
      </c>
      <c r="C446" s="2"/>
      <c r="D446" s="2"/>
      <c r="E446" s="158">
        <f t="shared" si="44"/>
        <v>18.089074271715074</v>
      </c>
      <c r="F446" s="158">
        <f t="shared" si="44"/>
        <v>18.376020981965482</v>
      </c>
      <c r="G446" s="215">
        <f>VLOOKUP($A446,'LE Rates'!$F$5:$G$36,2,0)*100</f>
        <v>16.550247924332623</v>
      </c>
      <c r="H446" s="215">
        <v>9.8535871614442385</v>
      </c>
      <c r="I446" s="1">
        <f t="shared" si="43"/>
        <v>31</v>
      </c>
      <c r="J446" s="210">
        <f>VLOOKUP($A446&amp;"_"&amp;$B446,'LE KY GSP'!$O$19:$S$582,4,0)</f>
        <v>227237.44099999999</v>
      </c>
      <c r="K446" s="2">
        <f>VLOOKUP($A446&amp;$B446,'LE Data'!$P$3:$Z$578,MATCH(K$1,'LE Data'!$P$2:$Z$2,0),0)</f>
        <v>0.35</v>
      </c>
      <c r="L446" s="2">
        <f>VLOOKUP($A446&amp;$B446,'LE Data'!$P$3:$Z$578,MATCH(L$1,'LE Data'!$P$2:$Z$2,0),0)</f>
        <v>932.4</v>
      </c>
      <c r="M446" s="219">
        <f t="shared" ref="M446:N461" si="45">M434</f>
        <v>0</v>
      </c>
      <c r="N446" s="219">
        <f t="shared" si="45"/>
        <v>912</v>
      </c>
    </row>
    <row r="447" spans="1:14" x14ac:dyDescent="0.2">
      <c r="A447" s="1">
        <f t="shared" si="41"/>
        <v>2032</v>
      </c>
      <c r="B447" s="1">
        <f t="shared" si="42"/>
        <v>2</v>
      </c>
      <c r="C447" s="2"/>
      <c r="D447" s="2"/>
      <c r="E447" s="158">
        <f t="shared" si="44"/>
        <v>18.089074271715074</v>
      </c>
      <c r="F447" s="158">
        <f t="shared" si="44"/>
        <v>18.376020981965482</v>
      </c>
      <c r="G447" s="215">
        <f>VLOOKUP($A447,'LE Rates'!$F$5:$G$36,2,0)*100</f>
        <v>16.550247924332623</v>
      </c>
      <c r="H447" s="215">
        <v>9.8535871614442385</v>
      </c>
      <c r="I447" s="1">
        <f t="shared" si="43"/>
        <v>31</v>
      </c>
      <c r="J447" s="210">
        <f>VLOOKUP($A447&amp;"_"&amp;$B447,'LE KY GSP'!$O$19:$S$582,4,0)</f>
        <v>227237.44099999999</v>
      </c>
      <c r="K447" s="2">
        <f>VLOOKUP($A447&amp;$B447,'LE Data'!$P$3:$Z$578,MATCH(K$1,'LE Data'!$P$2:$Z$2,0),0)</f>
        <v>0.05</v>
      </c>
      <c r="L447" s="2">
        <f>VLOOKUP($A447&amp;$B447,'LE Data'!$P$3:$Z$578,MATCH(L$1,'LE Data'!$P$2:$Z$2,0),0)</f>
        <v>864.1</v>
      </c>
      <c r="M447" s="219">
        <f t="shared" si="45"/>
        <v>0</v>
      </c>
      <c r="N447" s="219">
        <f t="shared" si="45"/>
        <v>742</v>
      </c>
    </row>
    <row r="448" spans="1:14" x14ac:dyDescent="0.2">
      <c r="A448" s="1">
        <f t="shared" si="41"/>
        <v>2032</v>
      </c>
      <c r="B448" s="1">
        <f t="shared" si="42"/>
        <v>3</v>
      </c>
      <c r="C448" s="2"/>
      <c r="D448" s="2"/>
      <c r="E448" s="158">
        <f t="shared" si="44"/>
        <v>18.089074271715074</v>
      </c>
      <c r="F448" s="158">
        <f t="shared" si="44"/>
        <v>18.376020981965482</v>
      </c>
      <c r="G448" s="215">
        <f>VLOOKUP($A448,'LE Rates'!$F$5:$G$36,2,0)*100</f>
        <v>16.550247924332623</v>
      </c>
      <c r="H448" s="215">
        <v>9.8535871614442385</v>
      </c>
      <c r="I448" s="1">
        <f t="shared" si="43"/>
        <v>31.65</v>
      </c>
      <c r="J448" s="210">
        <f>VLOOKUP($A448&amp;"_"&amp;$B448,'LE KY GSP'!$O$19:$S$582,4,0)</f>
        <v>227237.44099999999</v>
      </c>
      <c r="K448" s="2">
        <f>VLOOKUP($A448&amp;$B448,'LE Data'!$P$3:$Z$578,MATCH(K$1,'LE Data'!$P$2:$Z$2,0),0)</f>
        <v>1.1499999999999999</v>
      </c>
      <c r="L448" s="2">
        <f>VLOOKUP($A448&amp;$B448,'LE Data'!$P$3:$Z$578,MATCH(L$1,'LE Data'!$P$2:$Z$2,0),0)</f>
        <v>674.3</v>
      </c>
      <c r="M448" s="219">
        <f t="shared" si="45"/>
        <v>6</v>
      </c>
      <c r="N448" s="219">
        <f t="shared" si="45"/>
        <v>569</v>
      </c>
    </row>
    <row r="449" spans="1:14" x14ac:dyDescent="0.2">
      <c r="A449" s="1">
        <f t="shared" si="41"/>
        <v>2032</v>
      </c>
      <c r="B449" s="1">
        <f t="shared" si="42"/>
        <v>4</v>
      </c>
      <c r="C449" s="2"/>
      <c r="D449" s="2"/>
      <c r="E449" s="158">
        <f t="shared" si="44"/>
        <v>18.089074271715074</v>
      </c>
      <c r="F449" s="158">
        <f t="shared" si="44"/>
        <v>18.376020981965482</v>
      </c>
      <c r="G449" s="215">
        <f>VLOOKUP($A449,'LE Rates'!$F$5:$G$36,2,0)*100</f>
        <v>16.550247924332623</v>
      </c>
      <c r="H449" s="215">
        <v>9.8535871614442385</v>
      </c>
      <c r="I449" s="1">
        <f t="shared" si="43"/>
        <v>29.92</v>
      </c>
      <c r="J449" s="210">
        <f>VLOOKUP($A449&amp;"_"&amp;$B449,'LE KY GSP'!$O$19:$S$582,4,0)</f>
        <v>228229.56099999999</v>
      </c>
      <c r="K449" s="2">
        <f>VLOOKUP($A449&amp;$B449,'LE Data'!$P$3:$Z$578,MATCH(K$1,'LE Data'!$P$2:$Z$2,0),0)</f>
        <v>20.25</v>
      </c>
      <c r="L449" s="2">
        <f>VLOOKUP($A449&amp;$B449,'LE Data'!$P$3:$Z$578,MATCH(L$1,'LE Data'!$P$2:$Z$2,0),0)</f>
        <v>377.1</v>
      </c>
      <c r="M449" s="219">
        <f t="shared" si="45"/>
        <v>32</v>
      </c>
      <c r="N449" s="219">
        <f t="shared" si="45"/>
        <v>262</v>
      </c>
    </row>
    <row r="450" spans="1:14" x14ac:dyDescent="0.2">
      <c r="A450" s="1">
        <f t="shared" si="41"/>
        <v>2032</v>
      </c>
      <c r="B450" s="1">
        <f t="shared" si="42"/>
        <v>5</v>
      </c>
      <c r="C450" s="2"/>
      <c r="D450" s="2"/>
      <c r="E450" s="158">
        <f t="shared" si="44"/>
        <v>18.089074271715074</v>
      </c>
      <c r="F450" s="158">
        <f t="shared" si="44"/>
        <v>18.376020981965482</v>
      </c>
      <c r="G450" s="215">
        <f>VLOOKUP($A450,'LE Rates'!$F$5:$G$36,2,0)*100</f>
        <v>16.550247924332623</v>
      </c>
      <c r="H450" s="215">
        <v>9.8535871614442385</v>
      </c>
      <c r="I450" s="1">
        <f t="shared" si="43"/>
        <v>30.09</v>
      </c>
      <c r="J450" s="210">
        <f>VLOOKUP($A450&amp;"_"&amp;$B450,'LE KY GSP'!$O$19:$S$582,4,0)</f>
        <v>228229.56099999999</v>
      </c>
      <c r="K450" s="2">
        <f>VLOOKUP($A450&amp;$B450,'LE Data'!$P$3:$Z$578,MATCH(K$1,'LE Data'!$P$2:$Z$2,0),0)</f>
        <v>69.349999999999994</v>
      </c>
      <c r="L450" s="2">
        <f>VLOOKUP($A450&amp;$B450,'LE Data'!$P$3:$Z$578,MATCH(L$1,'LE Data'!$P$2:$Z$2,0),0)</f>
        <v>141</v>
      </c>
      <c r="M450" s="219">
        <f t="shared" si="45"/>
        <v>106</v>
      </c>
      <c r="N450" s="219">
        <f t="shared" si="45"/>
        <v>80</v>
      </c>
    </row>
    <row r="451" spans="1:14" x14ac:dyDescent="0.2">
      <c r="A451" s="1">
        <f t="shared" si="41"/>
        <v>2032</v>
      </c>
      <c r="B451" s="1">
        <f t="shared" si="42"/>
        <v>6</v>
      </c>
      <c r="C451" s="2"/>
      <c r="D451" s="2"/>
      <c r="E451" s="158">
        <f t="shared" si="44"/>
        <v>18.089074271715074</v>
      </c>
      <c r="F451" s="158">
        <f t="shared" si="44"/>
        <v>18.376020981965482</v>
      </c>
      <c r="G451" s="215">
        <f>VLOOKUP($A451,'LE Rates'!$F$5:$G$36,2,0)*100</f>
        <v>16.550247924332623</v>
      </c>
      <c r="H451" s="215">
        <v>9.8535871614442385</v>
      </c>
      <c r="I451" s="1">
        <f t="shared" si="43"/>
        <v>30.49</v>
      </c>
      <c r="J451" s="210">
        <f>VLOOKUP($A451&amp;"_"&amp;$B451,'LE KY GSP'!$O$19:$S$582,4,0)</f>
        <v>228229.56099999999</v>
      </c>
      <c r="K451" s="2">
        <f>VLOOKUP($A451&amp;$B451,'LE Data'!$P$3:$Z$578,MATCH(K$1,'LE Data'!$P$2:$Z$2,0),0)</f>
        <v>224.8</v>
      </c>
      <c r="L451" s="2">
        <f>VLOOKUP($A451&amp;$B451,'LE Data'!$P$3:$Z$578,MATCH(L$1,'LE Data'!$P$2:$Z$2,0),0)</f>
        <v>29.5</v>
      </c>
      <c r="M451" s="219">
        <f t="shared" si="45"/>
        <v>289</v>
      </c>
      <c r="N451" s="219">
        <f t="shared" si="45"/>
        <v>8</v>
      </c>
    </row>
    <row r="452" spans="1:14" x14ac:dyDescent="0.2">
      <c r="A452" s="1">
        <f t="shared" si="41"/>
        <v>2032</v>
      </c>
      <c r="B452" s="1">
        <f t="shared" si="42"/>
        <v>7</v>
      </c>
      <c r="C452" s="2"/>
      <c r="D452" s="2"/>
      <c r="E452" s="158">
        <f t="shared" si="44"/>
        <v>18.089074271715074</v>
      </c>
      <c r="F452" s="158">
        <f t="shared" si="44"/>
        <v>18.376020981965482</v>
      </c>
      <c r="G452" s="215">
        <f>VLOOKUP($A452,'LE Rates'!$F$5:$G$36,2,0)*100</f>
        <v>16.550247924332623</v>
      </c>
      <c r="H452" s="215">
        <v>9.8535871614442385</v>
      </c>
      <c r="I452" s="1">
        <f t="shared" si="43"/>
        <v>29.81</v>
      </c>
      <c r="J452" s="210">
        <f>VLOOKUP($A452&amp;"_"&amp;$B452,'LE KY GSP'!$O$19:$S$582,4,0)</f>
        <v>229298.424</v>
      </c>
      <c r="K452" s="2">
        <f>VLOOKUP($A452&amp;$B452,'LE Data'!$P$3:$Z$578,MATCH(K$1,'LE Data'!$P$2:$Z$2,0),0)</f>
        <v>396.4</v>
      </c>
      <c r="L452" s="2">
        <f>VLOOKUP($A452&amp;$B452,'LE Data'!$P$3:$Z$578,MATCH(L$1,'LE Data'!$P$2:$Z$2,0),0)</f>
        <v>0.55000000000000004</v>
      </c>
      <c r="M452" s="219">
        <f t="shared" si="45"/>
        <v>402</v>
      </c>
      <c r="N452" s="219">
        <f t="shared" si="45"/>
        <v>0</v>
      </c>
    </row>
    <row r="453" spans="1:14" x14ac:dyDescent="0.2">
      <c r="A453" s="1">
        <f t="shared" si="41"/>
        <v>2032</v>
      </c>
      <c r="B453" s="1">
        <f t="shared" si="42"/>
        <v>8</v>
      </c>
      <c r="C453" s="2"/>
      <c r="D453" s="2"/>
      <c r="E453" s="158">
        <f t="shared" si="44"/>
        <v>18.089074271715074</v>
      </c>
      <c r="F453" s="158">
        <f t="shared" si="44"/>
        <v>18.376020981965482</v>
      </c>
      <c r="G453" s="215">
        <f>VLOOKUP($A453,'LE Rates'!$F$5:$G$36,2,0)*100</f>
        <v>16.550247924332623</v>
      </c>
      <c r="H453" s="215">
        <v>9.8535871614442385</v>
      </c>
      <c r="I453" s="1">
        <f t="shared" si="43"/>
        <v>30.68</v>
      </c>
      <c r="J453" s="210">
        <f>VLOOKUP($A453&amp;"_"&amp;$B453,'LE KY GSP'!$O$19:$S$582,4,0)</f>
        <v>229298.424</v>
      </c>
      <c r="K453" s="2">
        <f>VLOOKUP($A453&amp;$B453,'LE Data'!$P$3:$Z$578,MATCH(K$1,'LE Data'!$P$2:$Z$2,0),0)</f>
        <v>417.05</v>
      </c>
      <c r="L453" s="2">
        <f>VLOOKUP($A453&amp;$B453,'LE Data'!$P$3:$Z$578,MATCH(L$1,'LE Data'!$P$2:$Z$2,0),0)</f>
        <v>0.1</v>
      </c>
      <c r="M453" s="219">
        <f t="shared" si="45"/>
        <v>383</v>
      </c>
      <c r="N453" s="219">
        <f t="shared" si="45"/>
        <v>3</v>
      </c>
    </row>
    <row r="454" spans="1:14" x14ac:dyDescent="0.2">
      <c r="A454" s="1">
        <f t="shared" si="41"/>
        <v>2032</v>
      </c>
      <c r="B454" s="1">
        <f t="shared" si="42"/>
        <v>9</v>
      </c>
      <c r="C454" s="2"/>
      <c r="D454" s="2"/>
      <c r="E454" s="158">
        <f t="shared" si="44"/>
        <v>18.089074271715074</v>
      </c>
      <c r="F454" s="158">
        <f t="shared" si="44"/>
        <v>18.376020981965482</v>
      </c>
      <c r="G454" s="215">
        <f>VLOOKUP($A454,'LE Rates'!$F$5:$G$36,2,0)*100</f>
        <v>16.550247924332623</v>
      </c>
      <c r="H454" s="215">
        <v>9.8535871614442385</v>
      </c>
      <c r="I454" s="1">
        <f t="shared" si="43"/>
        <v>30.66</v>
      </c>
      <c r="J454" s="210">
        <f>VLOOKUP($A454&amp;"_"&amp;$B454,'LE KY GSP'!$O$19:$S$582,4,0)</f>
        <v>229298.424</v>
      </c>
      <c r="K454" s="2">
        <f>VLOOKUP($A454&amp;$B454,'LE Data'!$P$3:$Z$578,MATCH(K$1,'LE Data'!$P$2:$Z$2,0),0)</f>
        <v>330.2</v>
      </c>
      <c r="L454" s="2">
        <f>VLOOKUP($A454&amp;$B454,'LE Data'!$P$3:$Z$578,MATCH(L$1,'LE Data'!$P$2:$Z$2,0),0)</f>
        <v>5.35</v>
      </c>
      <c r="M454" s="219">
        <f t="shared" si="45"/>
        <v>182</v>
      </c>
      <c r="N454" s="219">
        <f t="shared" si="45"/>
        <v>33</v>
      </c>
    </row>
    <row r="455" spans="1:14" x14ac:dyDescent="0.2">
      <c r="A455" s="1">
        <f t="shared" si="41"/>
        <v>2032</v>
      </c>
      <c r="B455" s="1">
        <f t="shared" si="42"/>
        <v>10</v>
      </c>
      <c r="C455" s="2"/>
      <c r="D455" s="2"/>
      <c r="E455" s="158">
        <f t="shared" si="44"/>
        <v>18.089074271715074</v>
      </c>
      <c r="F455" s="158">
        <f t="shared" si="44"/>
        <v>18.376020981965482</v>
      </c>
      <c r="G455" s="215">
        <f>VLOOKUP($A455,'LE Rates'!$F$5:$G$36,2,0)*100</f>
        <v>16.550247924332623</v>
      </c>
      <c r="H455" s="215">
        <v>9.8535871614442385</v>
      </c>
      <c r="I455" s="1">
        <f t="shared" si="43"/>
        <v>30.07</v>
      </c>
      <c r="J455" s="210">
        <f>VLOOKUP($A455&amp;"_"&amp;$B455,'LE KY GSP'!$O$19:$S$582,4,0)</f>
        <v>230265.875</v>
      </c>
      <c r="K455" s="2">
        <f>VLOOKUP($A455&amp;$B455,'LE Data'!$P$3:$Z$578,MATCH(K$1,'LE Data'!$P$2:$Z$2,0),0)</f>
        <v>100.05</v>
      </c>
      <c r="L455" s="2">
        <f>VLOOKUP($A455&amp;$B455,'LE Data'!$P$3:$Z$578,MATCH(L$1,'LE Data'!$P$2:$Z$2,0),0)</f>
        <v>99.3</v>
      </c>
      <c r="M455" s="219">
        <f t="shared" si="45"/>
        <v>33</v>
      </c>
      <c r="N455" s="219">
        <f t="shared" si="45"/>
        <v>238</v>
      </c>
    </row>
    <row r="456" spans="1:14" x14ac:dyDescent="0.2">
      <c r="A456" s="1">
        <f t="shared" si="41"/>
        <v>2032</v>
      </c>
      <c r="B456" s="1">
        <f t="shared" si="42"/>
        <v>11</v>
      </c>
      <c r="C456" s="2"/>
      <c r="D456" s="2"/>
      <c r="E456" s="158">
        <f t="shared" si="44"/>
        <v>18.089074271715074</v>
      </c>
      <c r="F456" s="158">
        <f t="shared" si="44"/>
        <v>18.376020981965482</v>
      </c>
      <c r="G456" s="215">
        <f>VLOOKUP($A456,'LE Rates'!$F$5:$G$36,2,0)*100</f>
        <v>16.550247924332623</v>
      </c>
      <c r="H456" s="215">
        <v>9.8535871614442385</v>
      </c>
      <c r="I456" s="1">
        <f t="shared" si="43"/>
        <v>30.72</v>
      </c>
      <c r="J456" s="210">
        <f>VLOOKUP($A456&amp;"_"&amp;$B456,'LE KY GSP'!$O$19:$S$582,4,0)</f>
        <v>230265.875</v>
      </c>
      <c r="K456" s="2">
        <f>VLOOKUP($A456&amp;$B456,'LE Data'!$P$3:$Z$578,MATCH(K$1,'LE Data'!$P$2:$Z$2,0),0)</f>
        <v>12.75</v>
      </c>
      <c r="L456" s="2">
        <f>VLOOKUP($A456&amp;$B456,'LE Data'!$P$3:$Z$578,MATCH(L$1,'LE Data'!$P$2:$Z$2,0),0)</f>
        <v>352.6</v>
      </c>
      <c r="M456" s="219">
        <f t="shared" si="45"/>
        <v>2</v>
      </c>
      <c r="N456" s="219">
        <f t="shared" si="45"/>
        <v>509</v>
      </c>
    </row>
    <row r="457" spans="1:14" x14ac:dyDescent="0.2">
      <c r="A457" s="1">
        <f t="shared" si="41"/>
        <v>2032</v>
      </c>
      <c r="B457" s="1">
        <f t="shared" si="42"/>
        <v>12</v>
      </c>
      <c r="C457" s="2"/>
      <c r="D457" s="2"/>
      <c r="E457" s="158">
        <f t="shared" si="44"/>
        <v>18.089074271715074</v>
      </c>
      <c r="F457" s="158">
        <f t="shared" si="44"/>
        <v>18.376020981965482</v>
      </c>
      <c r="G457" s="215">
        <f>VLOOKUP($A457,'LE Rates'!$F$5:$G$36,2,0)*100</f>
        <v>16.550247924332623</v>
      </c>
      <c r="H457" s="215">
        <v>9.8535871614442385</v>
      </c>
      <c r="I457" s="1">
        <f t="shared" si="43"/>
        <v>30.56</v>
      </c>
      <c r="J457" s="210">
        <f>VLOOKUP($A457&amp;"_"&amp;$B457,'LE KY GSP'!$O$19:$S$582,4,0)</f>
        <v>230265.875</v>
      </c>
      <c r="K457" s="2">
        <f>VLOOKUP($A457&amp;$B457,'LE Data'!$P$3:$Z$578,MATCH(K$1,'LE Data'!$P$2:$Z$2,0),0)</f>
        <v>1.05</v>
      </c>
      <c r="L457" s="2">
        <f>VLOOKUP($A457&amp;$B457,'LE Data'!$P$3:$Z$578,MATCH(L$1,'LE Data'!$P$2:$Z$2,0),0)</f>
        <v>669.9</v>
      </c>
      <c r="M457" s="219">
        <f t="shared" si="45"/>
        <v>1</v>
      </c>
      <c r="N457" s="219">
        <f t="shared" si="45"/>
        <v>811</v>
      </c>
    </row>
    <row r="458" spans="1:14" x14ac:dyDescent="0.2">
      <c r="A458" s="1">
        <f t="shared" si="41"/>
        <v>2033</v>
      </c>
      <c r="B458" s="1">
        <f t="shared" si="42"/>
        <v>1</v>
      </c>
      <c r="C458" s="2"/>
      <c r="D458" s="2"/>
      <c r="E458" s="158">
        <f t="shared" si="44"/>
        <v>18.450855757149377</v>
      </c>
      <c r="F458" s="158">
        <f t="shared" si="44"/>
        <v>18.743541401604791</v>
      </c>
      <c r="G458" s="215">
        <f>VLOOKUP($A458,'LE Rates'!$F$5:$G$36,2,0)*100</f>
        <v>16.881252882819275</v>
      </c>
      <c r="H458" s="215">
        <v>9.8763986702018371</v>
      </c>
      <c r="I458" s="1">
        <f t="shared" si="43"/>
        <v>30.35</v>
      </c>
      <c r="J458" s="210">
        <f>VLOOKUP($A458&amp;"_"&amp;$B458,'LE KY GSP'!$O$19:$S$582,4,0)</f>
        <v>231261.83300000001</v>
      </c>
      <c r="K458" s="2">
        <f>VLOOKUP($A458&amp;$B458,'LE Data'!$P$3:$Z$578,MATCH(K$1,'LE Data'!$P$2:$Z$2,0),0)</f>
        <v>0.35</v>
      </c>
      <c r="L458" s="2">
        <f>VLOOKUP($A458&amp;$B458,'LE Data'!$P$3:$Z$578,MATCH(L$1,'LE Data'!$P$2:$Z$2,0),0)</f>
        <v>932.4</v>
      </c>
      <c r="M458" s="219">
        <f t="shared" si="45"/>
        <v>0</v>
      </c>
      <c r="N458" s="219">
        <f t="shared" si="45"/>
        <v>912</v>
      </c>
    </row>
    <row r="459" spans="1:14" x14ac:dyDescent="0.2">
      <c r="A459" s="1">
        <f t="shared" si="41"/>
        <v>2033</v>
      </c>
      <c r="B459" s="1">
        <f t="shared" si="42"/>
        <v>2</v>
      </c>
      <c r="C459" s="2"/>
      <c r="D459" s="2"/>
      <c r="E459" s="158">
        <f t="shared" ref="E459:F474" si="46">E447*(1+0.02)</f>
        <v>18.450855757149377</v>
      </c>
      <c r="F459" s="158">
        <f t="shared" si="46"/>
        <v>18.743541401604791</v>
      </c>
      <c r="G459" s="215">
        <f>VLOOKUP($A459,'LE Rates'!$F$5:$G$36,2,0)*100</f>
        <v>16.881252882819275</v>
      </c>
      <c r="H459" s="215">
        <v>9.8763986702018371</v>
      </c>
      <c r="I459" s="1">
        <f t="shared" si="43"/>
        <v>31</v>
      </c>
      <c r="J459" s="210">
        <f>VLOOKUP($A459&amp;"_"&amp;$B459,'LE KY GSP'!$O$19:$S$582,4,0)</f>
        <v>231261.83300000001</v>
      </c>
      <c r="K459" s="2">
        <f>VLOOKUP($A459&amp;$B459,'LE Data'!$P$3:$Z$578,MATCH(K$1,'LE Data'!$P$2:$Z$2,0),0)</f>
        <v>0.05</v>
      </c>
      <c r="L459" s="2">
        <f>VLOOKUP($A459&amp;$B459,'LE Data'!$P$3:$Z$578,MATCH(L$1,'LE Data'!$P$2:$Z$2,0),0)</f>
        <v>864.1</v>
      </c>
      <c r="M459" s="219">
        <f t="shared" si="45"/>
        <v>0</v>
      </c>
      <c r="N459" s="219">
        <f t="shared" si="45"/>
        <v>742</v>
      </c>
    </row>
    <row r="460" spans="1:14" x14ac:dyDescent="0.2">
      <c r="A460" s="1">
        <f t="shared" si="41"/>
        <v>2033</v>
      </c>
      <c r="B460" s="1">
        <f t="shared" si="42"/>
        <v>3</v>
      </c>
      <c r="C460" s="2"/>
      <c r="D460" s="2"/>
      <c r="E460" s="158">
        <f t="shared" si="46"/>
        <v>18.450855757149377</v>
      </c>
      <c r="F460" s="158">
        <f t="shared" si="46"/>
        <v>18.743541401604791</v>
      </c>
      <c r="G460" s="215">
        <f>VLOOKUP($A460,'LE Rates'!$F$5:$G$36,2,0)*100</f>
        <v>16.881252882819275</v>
      </c>
      <c r="H460" s="215">
        <v>9.8763986702018371</v>
      </c>
      <c r="I460" s="1">
        <f t="shared" si="43"/>
        <v>31</v>
      </c>
      <c r="J460" s="210">
        <f>VLOOKUP($A460&amp;"_"&amp;$B460,'LE KY GSP'!$O$19:$S$582,4,0)</f>
        <v>231261.83300000001</v>
      </c>
      <c r="K460" s="2">
        <f>VLOOKUP($A460&amp;$B460,'LE Data'!$P$3:$Z$578,MATCH(K$1,'LE Data'!$P$2:$Z$2,0),0)</f>
        <v>1.1499999999999999</v>
      </c>
      <c r="L460" s="2">
        <f>VLOOKUP($A460&amp;$B460,'LE Data'!$P$3:$Z$578,MATCH(L$1,'LE Data'!$P$2:$Z$2,0),0)</f>
        <v>674.3</v>
      </c>
      <c r="M460" s="219">
        <f t="shared" si="45"/>
        <v>6</v>
      </c>
      <c r="N460" s="219">
        <f t="shared" si="45"/>
        <v>569</v>
      </c>
    </row>
    <row r="461" spans="1:14" x14ac:dyDescent="0.2">
      <c r="A461" s="1">
        <f t="shared" si="41"/>
        <v>2033</v>
      </c>
      <c r="B461" s="1">
        <f t="shared" si="42"/>
        <v>4</v>
      </c>
      <c r="C461" s="2"/>
      <c r="D461" s="2"/>
      <c r="E461" s="158">
        <f t="shared" si="46"/>
        <v>18.450855757149377</v>
      </c>
      <c r="F461" s="158">
        <f t="shared" si="46"/>
        <v>18.743541401604791</v>
      </c>
      <c r="G461" s="215">
        <f>VLOOKUP($A461,'LE Rates'!$F$5:$G$36,2,0)*100</f>
        <v>16.881252882819275</v>
      </c>
      <c r="H461" s="215">
        <v>9.8763986702018371</v>
      </c>
      <c r="I461" s="1">
        <f t="shared" si="43"/>
        <v>31.65</v>
      </c>
      <c r="J461" s="210">
        <f>VLOOKUP($A461&amp;"_"&amp;$B461,'LE KY GSP'!$O$19:$S$582,4,0)</f>
        <v>232220.10500000001</v>
      </c>
      <c r="K461" s="2">
        <f>VLOOKUP($A461&amp;$B461,'LE Data'!$P$3:$Z$578,MATCH(K$1,'LE Data'!$P$2:$Z$2,0),0)</f>
        <v>20.25</v>
      </c>
      <c r="L461" s="2">
        <f>VLOOKUP($A461&amp;$B461,'LE Data'!$P$3:$Z$578,MATCH(L$1,'LE Data'!$P$2:$Z$2,0),0)</f>
        <v>377.1</v>
      </c>
      <c r="M461" s="219">
        <f t="shared" si="45"/>
        <v>32</v>
      </c>
      <c r="N461" s="219">
        <f t="shared" si="45"/>
        <v>262</v>
      </c>
    </row>
    <row r="462" spans="1:14" x14ac:dyDescent="0.2">
      <c r="A462" s="1">
        <f t="shared" si="41"/>
        <v>2033</v>
      </c>
      <c r="B462" s="1">
        <f t="shared" si="42"/>
        <v>5</v>
      </c>
      <c r="C462" s="2"/>
      <c r="D462" s="2"/>
      <c r="E462" s="158">
        <f t="shared" si="46"/>
        <v>18.450855757149377</v>
      </c>
      <c r="F462" s="158">
        <f t="shared" si="46"/>
        <v>18.743541401604791</v>
      </c>
      <c r="G462" s="215">
        <f>VLOOKUP($A462,'LE Rates'!$F$5:$G$36,2,0)*100</f>
        <v>16.881252882819275</v>
      </c>
      <c r="H462" s="215">
        <v>9.8763986702018371</v>
      </c>
      <c r="I462" s="1">
        <f t="shared" si="43"/>
        <v>29.92</v>
      </c>
      <c r="J462" s="210">
        <f>VLOOKUP($A462&amp;"_"&amp;$B462,'LE KY GSP'!$O$19:$S$582,4,0)</f>
        <v>232220.10500000001</v>
      </c>
      <c r="K462" s="2">
        <f>VLOOKUP($A462&amp;$B462,'LE Data'!$P$3:$Z$578,MATCH(K$1,'LE Data'!$P$2:$Z$2,0),0)</f>
        <v>69.349999999999994</v>
      </c>
      <c r="L462" s="2">
        <f>VLOOKUP($A462&amp;$B462,'LE Data'!$P$3:$Z$578,MATCH(L$1,'LE Data'!$P$2:$Z$2,0),0)</f>
        <v>141</v>
      </c>
      <c r="M462" s="219">
        <f t="shared" ref="M462:N477" si="47">M450</f>
        <v>106</v>
      </c>
      <c r="N462" s="219">
        <f t="shared" si="47"/>
        <v>80</v>
      </c>
    </row>
    <row r="463" spans="1:14" x14ac:dyDescent="0.2">
      <c r="A463" s="1">
        <f t="shared" si="41"/>
        <v>2033</v>
      </c>
      <c r="B463" s="1">
        <f t="shared" si="42"/>
        <v>6</v>
      </c>
      <c r="C463" s="2"/>
      <c r="D463" s="2"/>
      <c r="E463" s="158">
        <f t="shared" si="46"/>
        <v>18.450855757149377</v>
      </c>
      <c r="F463" s="158">
        <f t="shared" si="46"/>
        <v>18.743541401604791</v>
      </c>
      <c r="G463" s="215">
        <f>VLOOKUP($A463,'LE Rates'!$F$5:$G$36,2,0)*100</f>
        <v>16.881252882819275</v>
      </c>
      <c r="H463" s="215">
        <v>9.8763986702018371</v>
      </c>
      <c r="I463" s="1">
        <f t="shared" si="43"/>
        <v>30.09</v>
      </c>
      <c r="J463" s="210">
        <f>VLOOKUP($A463&amp;"_"&amp;$B463,'LE KY GSP'!$O$19:$S$582,4,0)</f>
        <v>232220.10500000001</v>
      </c>
      <c r="K463" s="2">
        <f>VLOOKUP($A463&amp;$B463,'LE Data'!$P$3:$Z$578,MATCH(K$1,'LE Data'!$P$2:$Z$2,0),0)</f>
        <v>224.8</v>
      </c>
      <c r="L463" s="2">
        <f>VLOOKUP($A463&amp;$B463,'LE Data'!$P$3:$Z$578,MATCH(L$1,'LE Data'!$P$2:$Z$2,0),0)</f>
        <v>29.5</v>
      </c>
      <c r="M463" s="219">
        <f t="shared" si="47"/>
        <v>289</v>
      </c>
      <c r="N463" s="219">
        <f t="shared" si="47"/>
        <v>8</v>
      </c>
    </row>
    <row r="464" spans="1:14" x14ac:dyDescent="0.2">
      <c r="A464" s="1">
        <f t="shared" si="41"/>
        <v>2033</v>
      </c>
      <c r="B464" s="1">
        <f t="shared" si="42"/>
        <v>7</v>
      </c>
      <c r="C464" s="2"/>
      <c r="D464" s="2"/>
      <c r="E464" s="158">
        <f t="shared" si="46"/>
        <v>18.450855757149377</v>
      </c>
      <c r="F464" s="158">
        <f t="shared" si="46"/>
        <v>18.743541401604791</v>
      </c>
      <c r="G464" s="215">
        <f>VLOOKUP($A464,'LE Rates'!$F$5:$G$36,2,0)*100</f>
        <v>16.881252882819275</v>
      </c>
      <c r="H464" s="215">
        <v>9.8763986702018371</v>
      </c>
      <c r="I464" s="1">
        <f t="shared" si="43"/>
        <v>30.49</v>
      </c>
      <c r="J464" s="210">
        <f>VLOOKUP($A464&amp;"_"&amp;$B464,'LE KY GSP'!$O$19:$S$582,4,0)</f>
        <v>233363.46</v>
      </c>
      <c r="K464" s="2">
        <f>VLOOKUP($A464&amp;$B464,'LE Data'!$P$3:$Z$578,MATCH(K$1,'LE Data'!$P$2:$Z$2,0),0)</f>
        <v>396.4</v>
      </c>
      <c r="L464" s="2">
        <f>VLOOKUP($A464&amp;$B464,'LE Data'!$P$3:$Z$578,MATCH(L$1,'LE Data'!$P$2:$Z$2,0),0)</f>
        <v>0.55000000000000004</v>
      </c>
      <c r="M464" s="219">
        <f t="shared" si="47"/>
        <v>402</v>
      </c>
      <c r="N464" s="219">
        <f t="shared" si="47"/>
        <v>0</v>
      </c>
    </row>
    <row r="465" spans="1:14" x14ac:dyDescent="0.2">
      <c r="A465" s="1">
        <f t="shared" si="41"/>
        <v>2033</v>
      </c>
      <c r="B465" s="1">
        <f t="shared" si="42"/>
        <v>8</v>
      </c>
      <c r="C465" s="2"/>
      <c r="D465" s="2"/>
      <c r="E465" s="158">
        <f t="shared" si="46"/>
        <v>18.450855757149377</v>
      </c>
      <c r="F465" s="158">
        <f t="shared" si="46"/>
        <v>18.743541401604791</v>
      </c>
      <c r="G465" s="215">
        <f>VLOOKUP($A465,'LE Rates'!$F$5:$G$36,2,0)*100</f>
        <v>16.881252882819275</v>
      </c>
      <c r="H465" s="215">
        <v>9.8763986702018371</v>
      </c>
      <c r="I465" s="1">
        <f t="shared" si="43"/>
        <v>29.81</v>
      </c>
      <c r="J465" s="210">
        <f>VLOOKUP($A465&amp;"_"&amp;$B465,'LE KY GSP'!$O$19:$S$582,4,0)</f>
        <v>233363.46</v>
      </c>
      <c r="K465" s="2">
        <f>VLOOKUP($A465&amp;$B465,'LE Data'!$P$3:$Z$578,MATCH(K$1,'LE Data'!$P$2:$Z$2,0),0)</f>
        <v>417.05</v>
      </c>
      <c r="L465" s="2">
        <f>VLOOKUP($A465&amp;$B465,'LE Data'!$P$3:$Z$578,MATCH(L$1,'LE Data'!$P$2:$Z$2,0),0)</f>
        <v>0.1</v>
      </c>
      <c r="M465" s="219">
        <f t="shared" si="47"/>
        <v>383</v>
      </c>
      <c r="N465" s="219">
        <f t="shared" si="47"/>
        <v>3</v>
      </c>
    </row>
    <row r="466" spans="1:14" x14ac:dyDescent="0.2">
      <c r="A466" s="1">
        <f t="shared" si="41"/>
        <v>2033</v>
      </c>
      <c r="B466" s="1">
        <f t="shared" si="42"/>
        <v>9</v>
      </c>
      <c r="C466" s="2"/>
      <c r="D466" s="2"/>
      <c r="E466" s="158">
        <f t="shared" si="46"/>
        <v>18.450855757149377</v>
      </c>
      <c r="F466" s="158">
        <f t="shared" si="46"/>
        <v>18.743541401604791</v>
      </c>
      <c r="G466" s="215">
        <f>VLOOKUP($A466,'LE Rates'!$F$5:$G$36,2,0)*100</f>
        <v>16.881252882819275</v>
      </c>
      <c r="H466" s="215">
        <v>9.8763986702018371</v>
      </c>
      <c r="I466" s="1">
        <f t="shared" si="43"/>
        <v>30.68</v>
      </c>
      <c r="J466" s="210">
        <f>VLOOKUP($A466&amp;"_"&amp;$B466,'LE KY GSP'!$O$19:$S$582,4,0)</f>
        <v>233363.46</v>
      </c>
      <c r="K466" s="2">
        <f>VLOOKUP($A466&amp;$B466,'LE Data'!$P$3:$Z$578,MATCH(K$1,'LE Data'!$P$2:$Z$2,0),0)</f>
        <v>330.2</v>
      </c>
      <c r="L466" s="2">
        <f>VLOOKUP($A466&amp;$B466,'LE Data'!$P$3:$Z$578,MATCH(L$1,'LE Data'!$P$2:$Z$2,0),0)</f>
        <v>5.35</v>
      </c>
      <c r="M466" s="219">
        <f t="shared" si="47"/>
        <v>182</v>
      </c>
      <c r="N466" s="219">
        <f t="shared" si="47"/>
        <v>33</v>
      </c>
    </row>
    <row r="467" spans="1:14" x14ac:dyDescent="0.2">
      <c r="A467" s="1">
        <f t="shared" si="41"/>
        <v>2033</v>
      </c>
      <c r="B467" s="1">
        <f t="shared" si="42"/>
        <v>10</v>
      </c>
      <c r="C467" s="2"/>
      <c r="D467" s="2"/>
      <c r="E467" s="158">
        <f t="shared" si="46"/>
        <v>18.450855757149377</v>
      </c>
      <c r="F467" s="158">
        <f t="shared" si="46"/>
        <v>18.743541401604791</v>
      </c>
      <c r="G467" s="215">
        <f>VLOOKUP($A467,'LE Rates'!$F$5:$G$36,2,0)*100</f>
        <v>16.881252882819275</v>
      </c>
      <c r="H467" s="215">
        <v>9.8763986702018371</v>
      </c>
      <c r="I467" s="1">
        <f t="shared" si="43"/>
        <v>30.66</v>
      </c>
      <c r="J467" s="210">
        <f>VLOOKUP($A467&amp;"_"&amp;$B467,'LE KY GSP'!$O$19:$S$582,4,0)</f>
        <v>234394.576</v>
      </c>
      <c r="K467" s="2">
        <f>VLOOKUP($A467&amp;$B467,'LE Data'!$P$3:$Z$578,MATCH(K$1,'LE Data'!$P$2:$Z$2,0),0)</f>
        <v>100.05</v>
      </c>
      <c r="L467" s="2">
        <f>VLOOKUP($A467&amp;$B467,'LE Data'!$P$3:$Z$578,MATCH(L$1,'LE Data'!$P$2:$Z$2,0),0)</f>
        <v>99.3</v>
      </c>
      <c r="M467" s="219">
        <f t="shared" si="47"/>
        <v>33</v>
      </c>
      <c r="N467" s="219">
        <f t="shared" si="47"/>
        <v>238</v>
      </c>
    </row>
    <row r="468" spans="1:14" x14ac:dyDescent="0.2">
      <c r="A468" s="1">
        <f t="shared" si="41"/>
        <v>2033</v>
      </c>
      <c r="B468" s="1">
        <f t="shared" si="42"/>
        <v>11</v>
      </c>
      <c r="C468" s="2"/>
      <c r="D468" s="2"/>
      <c r="E468" s="158">
        <f t="shared" si="46"/>
        <v>18.450855757149377</v>
      </c>
      <c r="F468" s="158">
        <f t="shared" si="46"/>
        <v>18.743541401604791</v>
      </c>
      <c r="G468" s="215">
        <f>VLOOKUP($A468,'LE Rates'!$F$5:$G$36,2,0)*100</f>
        <v>16.881252882819275</v>
      </c>
      <c r="H468" s="215">
        <v>9.8763986702018371</v>
      </c>
      <c r="I468" s="1">
        <f t="shared" si="43"/>
        <v>30.07</v>
      </c>
      <c r="J468" s="210">
        <f>VLOOKUP($A468&amp;"_"&amp;$B468,'LE KY GSP'!$O$19:$S$582,4,0)</f>
        <v>234394.576</v>
      </c>
      <c r="K468" s="2">
        <f>VLOOKUP($A468&amp;$B468,'LE Data'!$P$3:$Z$578,MATCH(K$1,'LE Data'!$P$2:$Z$2,0),0)</f>
        <v>12.75</v>
      </c>
      <c r="L468" s="2">
        <f>VLOOKUP($A468&amp;$B468,'LE Data'!$P$3:$Z$578,MATCH(L$1,'LE Data'!$P$2:$Z$2,0),0)</f>
        <v>352.6</v>
      </c>
      <c r="M468" s="219">
        <f t="shared" si="47"/>
        <v>2</v>
      </c>
      <c r="N468" s="219">
        <f t="shared" si="47"/>
        <v>509</v>
      </c>
    </row>
    <row r="469" spans="1:14" x14ac:dyDescent="0.2">
      <c r="A469" s="1">
        <f t="shared" si="41"/>
        <v>2033</v>
      </c>
      <c r="B469" s="1">
        <f t="shared" si="42"/>
        <v>12</v>
      </c>
      <c r="C469" s="2"/>
      <c r="D469" s="2"/>
      <c r="E469" s="158">
        <f t="shared" si="46"/>
        <v>18.450855757149377</v>
      </c>
      <c r="F469" s="158">
        <f t="shared" si="46"/>
        <v>18.743541401604791</v>
      </c>
      <c r="G469" s="215">
        <f>VLOOKUP($A469,'LE Rates'!$F$5:$G$36,2,0)*100</f>
        <v>16.881252882819275</v>
      </c>
      <c r="H469" s="215">
        <v>9.8763986702018371</v>
      </c>
      <c r="I469" s="1">
        <f t="shared" si="43"/>
        <v>30.72</v>
      </c>
      <c r="J469" s="210">
        <f>VLOOKUP($A469&amp;"_"&amp;$B469,'LE KY GSP'!$O$19:$S$582,4,0)</f>
        <v>234394.576</v>
      </c>
      <c r="K469" s="2">
        <f>VLOOKUP($A469&amp;$B469,'LE Data'!$P$3:$Z$578,MATCH(K$1,'LE Data'!$P$2:$Z$2,0),0)</f>
        <v>1.05</v>
      </c>
      <c r="L469" s="2">
        <f>VLOOKUP($A469&amp;$B469,'LE Data'!$P$3:$Z$578,MATCH(L$1,'LE Data'!$P$2:$Z$2,0),0)</f>
        <v>669.9</v>
      </c>
      <c r="M469" s="219">
        <f t="shared" si="47"/>
        <v>1</v>
      </c>
      <c r="N469" s="219">
        <f t="shared" si="47"/>
        <v>811</v>
      </c>
    </row>
    <row r="470" spans="1:14" x14ac:dyDescent="0.2">
      <c r="A470" s="1">
        <f t="shared" si="41"/>
        <v>2034</v>
      </c>
      <c r="B470" s="1">
        <f t="shared" si="42"/>
        <v>1</v>
      </c>
      <c r="C470" s="2"/>
      <c r="D470" s="2"/>
      <c r="E470" s="158">
        <f t="shared" si="46"/>
        <v>18.819872872292365</v>
      </c>
      <c r="F470" s="158">
        <f t="shared" si="46"/>
        <v>19.118412229636888</v>
      </c>
      <c r="G470" s="215">
        <f>VLOOKUP($A470,'LE Rates'!$F$5:$G$36,2,0)*100</f>
        <v>17.218877940475661</v>
      </c>
      <c r="H470" s="215">
        <v>9.8992629886543497</v>
      </c>
      <c r="I470" s="1">
        <f t="shared" si="43"/>
        <v>30.56</v>
      </c>
      <c r="J470" s="210">
        <f>VLOOKUP($A470&amp;"_"&amp;$B470,'LE KY GSP'!$O$19:$S$582,4,0)</f>
        <v>235480.80499999999</v>
      </c>
      <c r="K470" s="2">
        <f>VLOOKUP($A470&amp;$B470,'LE Data'!$P$3:$Z$578,MATCH(K$1,'LE Data'!$P$2:$Z$2,0),0)</f>
        <v>0.35</v>
      </c>
      <c r="L470" s="2">
        <f>VLOOKUP($A470&amp;$B470,'LE Data'!$P$3:$Z$578,MATCH(L$1,'LE Data'!$P$2:$Z$2,0),0)</f>
        <v>932.4</v>
      </c>
      <c r="M470" s="219">
        <f t="shared" si="47"/>
        <v>0</v>
      </c>
      <c r="N470" s="219">
        <f t="shared" si="47"/>
        <v>912</v>
      </c>
    </row>
    <row r="471" spans="1:14" x14ac:dyDescent="0.2">
      <c r="A471" s="1">
        <f t="shared" si="41"/>
        <v>2034</v>
      </c>
      <c r="B471" s="1">
        <f t="shared" si="42"/>
        <v>2</v>
      </c>
      <c r="C471" s="2"/>
      <c r="D471" s="2"/>
      <c r="E471" s="158">
        <f t="shared" si="46"/>
        <v>18.819872872292365</v>
      </c>
      <c r="F471" s="158">
        <f t="shared" si="46"/>
        <v>19.118412229636888</v>
      </c>
      <c r="G471" s="215">
        <f>VLOOKUP($A471,'LE Rates'!$F$5:$G$36,2,0)*100</f>
        <v>17.218877940475661</v>
      </c>
      <c r="H471" s="215">
        <v>9.8992629886543497</v>
      </c>
      <c r="I471" s="1">
        <f t="shared" si="43"/>
        <v>30.35</v>
      </c>
      <c r="J471" s="210">
        <f>VLOOKUP($A471&amp;"_"&amp;$B471,'LE KY GSP'!$O$19:$S$582,4,0)</f>
        <v>235480.80499999999</v>
      </c>
      <c r="K471" s="2">
        <f>VLOOKUP($A471&amp;$B471,'LE Data'!$P$3:$Z$578,MATCH(K$1,'LE Data'!$P$2:$Z$2,0),0)</f>
        <v>0.05</v>
      </c>
      <c r="L471" s="2">
        <f>VLOOKUP($A471&amp;$B471,'LE Data'!$P$3:$Z$578,MATCH(L$1,'LE Data'!$P$2:$Z$2,0),0)</f>
        <v>864.1</v>
      </c>
      <c r="M471" s="219">
        <f t="shared" si="47"/>
        <v>0</v>
      </c>
      <c r="N471" s="219">
        <f t="shared" si="47"/>
        <v>742</v>
      </c>
    </row>
    <row r="472" spans="1:14" x14ac:dyDescent="0.2">
      <c r="A472" s="1">
        <f t="shared" si="41"/>
        <v>2034</v>
      </c>
      <c r="B472" s="1">
        <f t="shared" si="42"/>
        <v>3</v>
      </c>
      <c r="C472" s="2"/>
      <c r="D472" s="2"/>
      <c r="E472" s="158">
        <f t="shared" si="46"/>
        <v>18.819872872292365</v>
      </c>
      <c r="F472" s="158">
        <f t="shared" si="46"/>
        <v>19.118412229636888</v>
      </c>
      <c r="G472" s="215">
        <f>VLOOKUP($A472,'LE Rates'!$F$5:$G$36,2,0)*100</f>
        <v>17.218877940475661</v>
      </c>
      <c r="H472" s="215">
        <v>9.8992629886543497</v>
      </c>
      <c r="I472" s="1">
        <f t="shared" si="43"/>
        <v>31</v>
      </c>
      <c r="J472" s="210">
        <f>VLOOKUP($A472&amp;"_"&amp;$B472,'LE KY GSP'!$O$19:$S$582,4,0)</f>
        <v>235480.80499999999</v>
      </c>
      <c r="K472" s="2">
        <f>VLOOKUP($A472&amp;$B472,'LE Data'!$P$3:$Z$578,MATCH(K$1,'LE Data'!$P$2:$Z$2,0),0)</f>
        <v>1.1499999999999999</v>
      </c>
      <c r="L472" s="2">
        <f>VLOOKUP($A472&amp;$B472,'LE Data'!$P$3:$Z$578,MATCH(L$1,'LE Data'!$P$2:$Z$2,0),0)</f>
        <v>674.3</v>
      </c>
      <c r="M472" s="219">
        <f t="shared" si="47"/>
        <v>6</v>
      </c>
      <c r="N472" s="219">
        <f t="shared" si="47"/>
        <v>569</v>
      </c>
    </row>
    <row r="473" spans="1:14" x14ac:dyDescent="0.2">
      <c r="A473" s="1">
        <f t="shared" si="41"/>
        <v>2034</v>
      </c>
      <c r="B473" s="1">
        <f t="shared" si="42"/>
        <v>4</v>
      </c>
      <c r="C473" s="2"/>
      <c r="D473" s="2"/>
      <c r="E473" s="158">
        <f t="shared" si="46"/>
        <v>18.819872872292365</v>
      </c>
      <c r="F473" s="158">
        <f t="shared" si="46"/>
        <v>19.118412229636888</v>
      </c>
      <c r="G473" s="215">
        <f>VLOOKUP($A473,'LE Rates'!$F$5:$G$36,2,0)*100</f>
        <v>17.218877940475661</v>
      </c>
      <c r="H473" s="215">
        <v>9.8992629886543497</v>
      </c>
      <c r="I473" s="1">
        <f t="shared" si="43"/>
        <v>31</v>
      </c>
      <c r="J473" s="210">
        <f>VLOOKUP($A473&amp;"_"&amp;$B473,'LE KY GSP'!$O$19:$S$582,4,0)</f>
        <v>236511.89300000001</v>
      </c>
      <c r="K473" s="2">
        <f>VLOOKUP($A473&amp;$B473,'LE Data'!$P$3:$Z$578,MATCH(K$1,'LE Data'!$P$2:$Z$2,0),0)</f>
        <v>20.25</v>
      </c>
      <c r="L473" s="2">
        <f>VLOOKUP($A473&amp;$B473,'LE Data'!$P$3:$Z$578,MATCH(L$1,'LE Data'!$P$2:$Z$2,0),0)</f>
        <v>377.1</v>
      </c>
      <c r="M473" s="219">
        <f t="shared" si="47"/>
        <v>32</v>
      </c>
      <c r="N473" s="219">
        <f t="shared" si="47"/>
        <v>262</v>
      </c>
    </row>
    <row r="474" spans="1:14" x14ac:dyDescent="0.2">
      <c r="A474" s="1">
        <f t="shared" si="41"/>
        <v>2034</v>
      </c>
      <c r="B474" s="1">
        <f t="shared" si="42"/>
        <v>5</v>
      </c>
      <c r="C474" s="2"/>
      <c r="D474" s="2"/>
      <c r="E474" s="158">
        <f t="shared" si="46"/>
        <v>18.819872872292365</v>
      </c>
      <c r="F474" s="158">
        <f t="shared" si="46"/>
        <v>19.118412229636888</v>
      </c>
      <c r="G474" s="215">
        <f>VLOOKUP($A474,'LE Rates'!$F$5:$G$36,2,0)*100</f>
        <v>17.218877940475661</v>
      </c>
      <c r="H474" s="215">
        <v>9.8992629886543497</v>
      </c>
      <c r="I474" s="1">
        <f t="shared" si="43"/>
        <v>31.65</v>
      </c>
      <c r="J474" s="210">
        <f>VLOOKUP($A474&amp;"_"&amp;$B474,'LE KY GSP'!$O$19:$S$582,4,0)</f>
        <v>236511.89300000001</v>
      </c>
      <c r="K474" s="2">
        <f>VLOOKUP($A474&amp;$B474,'LE Data'!$P$3:$Z$578,MATCH(K$1,'LE Data'!$P$2:$Z$2,0),0)</f>
        <v>69.349999999999994</v>
      </c>
      <c r="L474" s="2">
        <f>VLOOKUP($A474&amp;$B474,'LE Data'!$P$3:$Z$578,MATCH(L$1,'LE Data'!$P$2:$Z$2,0),0)</f>
        <v>141</v>
      </c>
      <c r="M474" s="219">
        <f t="shared" si="47"/>
        <v>106</v>
      </c>
      <c r="N474" s="219">
        <f t="shared" si="47"/>
        <v>80</v>
      </c>
    </row>
    <row r="475" spans="1:14" x14ac:dyDescent="0.2">
      <c r="A475" s="1">
        <f t="shared" si="41"/>
        <v>2034</v>
      </c>
      <c r="B475" s="1">
        <f t="shared" si="42"/>
        <v>6</v>
      </c>
      <c r="C475" s="2"/>
      <c r="D475" s="2"/>
      <c r="E475" s="158">
        <f t="shared" ref="E475:F490" si="48">E463*(1+0.02)</f>
        <v>18.819872872292365</v>
      </c>
      <c r="F475" s="158">
        <f t="shared" si="48"/>
        <v>19.118412229636888</v>
      </c>
      <c r="G475" s="215">
        <f>VLOOKUP($A475,'LE Rates'!$F$5:$G$36,2,0)*100</f>
        <v>17.218877940475661</v>
      </c>
      <c r="H475" s="215">
        <v>9.8992629886543497</v>
      </c>
      <c r="I475" s="1">
        <f t="shared" si="43"/>
        <v>29.92</v>
      </c>
      <c r="J475" s="210">
        <f>VLOOKUP($A475&amp;"_"&amp;$B475,'LE KY GSP'!$O$19:$S$582,4,0)</f>
        <v>236511.89300000001</v>
      </c>
      <c r="K475" s="2">
        <f>VLOOKUP($A475&amp;$B475,'LE Data'!$P$3:$Z$578,MATCH(K$1,'LE Data'!$P$2:$Z$2,0),0)</f>
        <v>224.8</v>
      </c>
      <c r="L475" s="2">
        <f>VLOOKUP($A475&amp;$B475,'LE Data'!$P$3:$Z$578,MATCH(L$1,'LE Data'!$P$2:$Z$2,0),0)</f>
        <v>29.5</v>
      </c>
      <c r="M475" s="219">
        <f t="shared" si="47"/>
        <v>289</v>
      </c>
      <c r="N475" s="219">
        <f t="shared" si="47"/>
        <v>8</v>
      </c>
    </row>
    <row r="476" spans="1:14" x14ac:dyDescent="0.2">
      <c r="A476" s="1">
        <f t="shared" si="41"/>
        <v>2034</v>
      </c>
      <c r="B476" s="1">
        <f t="shared" si="42"/>
        <v>7</v>
      </c>
      <c r="C476" s="2"/>
      <c r="D476" s="2"/>
      <c r="E476" s="158">
        <f t="shared" si="48"/>
        <v>18.819872872292365</v>
      </c>
      <c r="F476" s="158">
        <f t="shared" si="48"/>
        <v>19.118412229636888</v>
      </c>
      <c r="G476" s="215">
        <f>VLOOKUP($A476,'LE Rates'!$F$5:$G$36,2,0)*100</f>
        <v>17.218877940475661</v>
      </c>
      <c r="H476" s="215">
        <v>9.8992629886543497</v>
      </c>
      <c r="I476" s="1">
        <f t="shared" si="43"/>
        <v>30.09</v>
      </c>
      <c r="J476" s="210">
        <f>VLOOKUP($A476&amp;"_"&amp;$B476,'LE KY GSP'!$O$19:$S$582,4,0)</f>
        <v>237699.57399999999</v>
      </c>
      <c r="K476" s="2">
        <f>VLOOKUP($A476&amp;$B476,'LE Data'!$P$3:$Z$578,MATCH(K$1,'LE Data'!$P$2:$Z$2,0),0)</f>
        <v>396.4</v>
      </c>
      <c r="L476" s="2">
        <f>VLOOKUP($A476&amp;$B476,'LE Data'!$P$3:$Z$578,MATCH(L$1,'LE Data'!$P$2:$Z$2,0),0)</f>
        <v>0.55000000000000004</v>
      </c>
      <c r="M476" s="219">
        <f t="shared" si="47"/>
        <v>402</v>
      </c>
      <c r="N476" s="219">
        <f t="shared" si="47"/>
        <v>0</v>
      </c>
    </row>
    <row r="477" spans="1:14" x14ac:dyDescent="0.2">
      <c r="A477" s="1">
        <f t="shared" si="41"/>
        <v>2034</v>
      </c>
      <c r="B477" s="1">
        <f t="shared" si="42"/>
        <v>8</v>
      </c>
      <c r="C477" s="2"/>
      <c r="D477" s="2"/>
      <c r="E477" s="158">
        <f t="shared" si="48"/>
        <v>18.819872872292365</v>
      </c>
      <c r="F477" s="158">
        <f t="shared" si="48"/>
        <v>19.118412229636888</v>
      </c>
      <c r="G477" s="215">
        <f>VLOOKUP($A477,'LE Rates'!$F$5:$G$36,2,0)*100</f>
        <v>17.218877940475661</v>
      </c>
      <c r="H477" s="215">
        <v>9.8992629886543497</v>
      </c>
      <c r="I477" s="1">
        <f t="shared" si="43"/>
        <v>30.49</v>
      </c>
      <c r="J477" s="210">
        <f>VLOOKUP($A477&amp;"_"&amp;$B477,'LE KY GSP'!$O$19:$S$582,4,0)</f>
        <v>237699.57399999999</v>
      </c>
      <c r="K477" s="2">
        <f>VLOOKUP($A477&amp;$B477,'LE Data'!$P$3:$Z$578,MATCH(K$1,'LE Data'!$P$2:$Z$2,0),0)</f>
        <v>417.05</v>
      </c>
      <c r="L477" s="2">
        <f>VLOOKUP($A477&amp;$B477,'LE Data'!$P$3:$Z$578,MATCH(L$1,'LE Data'!$P$2:$Z$2,0),0)</f>
        <v>0.1</v>
      </c>
      <c r="M477" s="219">
        <f t="shared" si="47"/>
        <v>383</v>
      </c>
      <c r="N477" s="219">
        <f t="shared" si="47"/>
        <v>3</v>
      </c>
    </row>
    <row r="478" spans="1:14" x14ac:dyDescent="0.2">
      <c r="A478" s="1">
        <f t="shared" si="41"/>
        <v>2034</v>
      </c>
      <c r="B478" s="1">
        <f t="shared" si="42"/>
        <v>9</v>
      </c>
      <c r="C478" s="2"/>
      <c r="D478" s="2"/>
      <c r="E478" s="158">
        <f t="shared" si="48"/>
        <v>18.819872872292365</v>
      </c>
      <c r="F478" s="158">
        <f t="shared" si="48"/>
        <v>19.118412229636888</v>
      </c>
      <c r="G478" s="215">
        <f>VLOOKUP($A478,'LE Rates'!$F$5:$G$36,2,0)*100</f>
        <v>17.218877940475661</v>
      </c>
      <c r="H478" s="215">
        <v>9.8992629886543497</v>
      </c>
      <c r="I478" s="1">
        <f t="shared" si="43"/>
        <v>29.81</v>
      </c>
      <c r="J478" s="210">
        <f>VLOOKUP($A478&amp;"_"&amp;$B478,'LE KY GSP'!$O$19:$S$582,4,0)</f>
        <v>237699.57399999999</v>
      </c>
      <c r="K478" s="2">
        <f>VLOOKUP($A478&amp;$B478,'LE Data'!$P$3:$Z$578,MATCH(K$1,'LE Data'!$P$2:$Z$2,0),0)</f>
        <v>330.2</v>
      </c>
      <c r="L478" s="2">
        <f>VLOOKUP($A478&amp;$B478,'LE Data'!$P$3:$Z$578,MATCH(L$1,'LE Data'!$P$2:$Z$2,0),0)</f>
        <v>5.35</v>
      </c>
      <c r="M478" s="219">
        <f t="shared" ref="M478:N493" si="49">M466</f>
        <v>182</v>
      </c>
      <c r="N478" s="219">
        <f t="shared" si="49"/>
        <v>33</v>
      </c>
    </row>
    <row r="479" spans="1:14" x14ac:dyDescent="0.2">
      <c r="A479" s="1">
        <f>A467+1</f>
        <v>2034</v>
      </c>
      <c r="B479" s="1">
        <f>B467</f>
        <v>10</v>
      </c>
      <c r="C479" s="2"/>
      <c r="D479" s="2"/>
      <c r="E479" s="158">
        <f t="shared" si="48"/>
        <v>18.819872872292365</v>
      </c>
      <c r="F479" s="158">
        <f t="shared" si="48"/>
        <v>19.118412229636888</v>
      </c>
      <c r="G479" s="215">
        <f>VLOOKUP($A479,'LE Rates'!$F$5:$G$36,2,0)*100</f>
        <v>17.218877940475661</v>
      </c>
      <c r="H479" s="215">
        <v>9.8992629886543497</v>
      </c>
      <c r="I479" s="1">
        <f t="shared" si="43"/>
        <v>30.68</v>
      </c>
      <c r="J479" s="210">
        <f>VLOOKUP($A479&amp;"_"&amp;$B479,'LE KY GSP'!$O$19:$S$582,4,0)</f>
        <v>238829.73499999999</v>
      </c>
      <c r="K479" s="2">
        <f>VLOOKUP($A479&amp;$B479,'LE Data'!$P$3:$Z$578,MATCH(K$1,'LE Data'!$P$2:$Z$2,0),0)</f>
        <v>100.05</v>
      </c>
      <c r="L479" s="2">
        <f>VLOOKUP($A479&amp;$B479,'LE Data'!$P$3:$Z$578,MATCH(L$1,'LE Data'!$P$2:$Z$2,0),0)</f>
        <v>99.3</v>
      </c>
      <c r="M479" s="219">
        <f t="shared" si="49"/>
        <v>33</v>
      </c>
      <c r="N479" s="219">
        <f t="shared" si="49"/>
        <v>238</v>
      </c>
    </row>
    <row r="480" spans="1:14" x14ac:dyDescent="0.2">
      <c r="A480" s="1">
        <f t="shared" si="41"/>
        <v>2034</v>
      </c>
      <c r="B480" s="1">
        <f t="shared" si="42"/>
        <v>11</v>
      </c>
      <c r="C480" s="2"/>
      <c r="D480" s="2"/>
      <c r="E480" s="158">
        <f t="shared" si="48"/>
        <v>18.819872872292365</v>
      </c>
      <c r="F480" s="158">
        <f t="shared" si="48"/>
        <v>19.118412229636888</v>
      </c>
      <c r="G480" s="215">
        <f>VLOOKUP($A480,'LE Rates'!$F$5:$G$36,2,0)*100</f>
        <v>17.218877940475661</v>
      </c>
      <c r="H480" s="215">
        <v>9.8992629886543497</v>
      </c>
      <c r="I480" s="1">
        <f t="shared" si="43"/>
        <v>30.66</v>
      </c>
      <c r="J480" s="210">
        <f>VLOOKUP($A480&amp;"_"&amp;$B480,'LE KY GSP'!$O$19:$S$582,4,0)</f>
        <v>238829.73499999999</v>
      </c>
      <c r="K480" s="2">
        <f>VLOOKUP($A480&amp;$B480,'LE Data'!$P$3:$Z$578,MATCH(K$1,'LE Data'!$P$2:$Z$2,0),0)</f>
        <v>12.75</v>
      </c>
      <c r="L480" s="2">
        <f>VLOOKUP($A480&amp;$B480,'LE Data'!$P$3:$Z$578,MATCH(L$1,'LE Data'!$P$2:$Z$2,0),0)</f>
        <v>352.6</v>
      </c>
      <c r="M480" s="219">
        <f t="shared" si="49"/>
        <v>2</v>
      </c>
      <c r="N480" s="219">
        <f t="shared" si="49"/>
        <v>509</v>
      </c>
    </row>
    <row r="481" spans="1:14" x14ac:dyDescent="0.2">
      <c r="A481" s="1">
        <f t="shared" si="41"/>
        <v>2034</v>
      </c>
      <c r="B481" s="1">
        <f t="shared" si="42"/>
        <v>12</v>
      </c>
      <c r="C481" s="2"/>
      <c r="D481" s="2"/>
      <c r="E481" s="158">
        <f t="shared" si="48"/>
        <v>18.819872872292365</v>
      </c>
      <c r="F481" s="158">
        <f t="shared" si="48"/>
        <v>19.118412229636888</v>
      </c>
      <c r="G481" s="215">
        <f>VLOOKUP($A481,'LE Rates'!$F$5:$G$36,2,0)*100</f>
        <v>17.218877940475661</v>
      </c>
      <c r="H481" s="215">
        <v>9.8992629886543497</v>
      </c>
      <c r="I481" s="1">
        <f t="shared" si="43"/>
        <v>30.07</v>
      </c>
      <c r="J481" s="210">
        <f>VLOOKUP($A481&amp;"_"&amp;$B481,'LE KY GSP'!$O$19:$S$582,4,0)</f>
        <v>238829.73499999999</v>
      </c>
      <c r="K481" s="2">
        <f>VLOOKUP($A481&amp;$B481,'LE Data'!$P$3:$Z$578,MATCH(K$1,'LE Data'!$P$2:$Z$2,0),0)</f>
        <v>1.05</v>
      </c>
      <c r="L481" s="2">
        <f>VLOOKUP($A481&amp;$B481,'LE Data'!$P$3:$Z$578,MATCH(L$1,'LE Data'!$P$2:$Z$2,0),0)</f>
        <v>669.9</v>
      </c>
      <c r="M481" s="219">
        <f t="shared" si="49"/>
        <v>1</v>
      </c>
      <c r="N481" s="219">
        <f t="shared" si="49"/>
        <v>811</v>
      </c>
    </row>
    <row r="482" spans="1:14" x14ac:dyDescent="0.2">
      <c r="A482" s="1">
        <f t="shared" si="41"/>
        <v>2035</v>
      </c>
      <c r="B482" s="1">
        <f t="shared" si="42"/>
        <v>1</v>
      </c>
      <c r="C482" s="2"/>
      <c r="D482" s="2"/>
      <c r="E482" s="158">
        <f t="shared" si="48"/>
        <v>19.196270329738212</v>
      </c>
      <c r="F482" s="158">
        <f t="shared" si="48"/>
        <v>19.500780474229625</v>
      </c>
      <c r="G482" s="215">
        <f>VLOOKUP($A482,'LE Rates'!$F$5:$G$36,2,0)*100</f>
        <v>17.563255499285173</v>
      </c>
      <c r="H482" s="215">
        <v>9.9221802390586546</v>
      </c>
      <c r="I482" s="1">
        <f t="shared" si="43"/>
        <v>30.72</v>
      </c>
      <c r="J482" s="210">
        <f>VLOOKUP($A482&amp;"_"&amp;$B482,'LE KY GSP'!$O$19:$S$582,4,0)</f>
        <v>239944.33900000001</v>
      </c>
      <c r="K482" s="2">
        <f>VLOOKUP($A482&amp;$B482,'LE Data'!$P$3:$Z$578,MATCH(K$1,'LE Data'!$P$2:$Z$2,0),0)</f>
        <v>0.35</v>
      </c>
      <c r="L482" s="2">
        <f>VLOOKUP($A482&amp;$B482,'LE Data'!$P$3:$Z$578,MATCH(L$1,'LE Data'!$P$2:$Z$2,0),0)</f>
        <v>932.4</v>
      </c>
      <c r="M482" s="219">
        <f t="shared" si="49"/>
        <v>0</v>
      </c>
      <c r="N482" s="219">
        <f t="shared" si="49"/>
        <v>912</v>
      </c>
    </row>
    <row r="483" spans="1:14" x14ac:dyDescent="0.2">
      <c r="A483" s="1">
        <f t="shared" si="41"/>
        <v>2035</v>
      </c>
      <c r="B483" s="1">
        <f t="shared" si="42"/>
        <v>2</v>
      </c>
      <c r="C483" s="2"/>
      <c r="D483" s="2"/>
      <c r="E483" s="158">
        <f t="shared" si="48"/>
        <v>19.196270329738212</v>
      </c>
      <c r="F483" s="158">
        <f t="shared" si="48"/>
        <v>19.500780474229625</v>
      </c>
      <c r="G483" s="215">
        <f>VLOOKUP($A483,'LE Rates'!$F$5:$G$36,2,0)*100</f>
        <v>17.563255499285173</v>
      </c>
      <c r="H483" s="215">
        <v>9.9221802390586546</v>
      </c>
      <c r="I483" s="1">
        <f t="shared" si="43"/>
        <v>30.56</v>
      </c>
      <c r="J483" s="210">
        <f>VLOOKUP($A483&amp;"_"&amp;$B483,'LE KY GSP'!$O$19:$S$582,4,0)</f>
        <v>239944.33900000001</v>
      </c>
      <c r="K483" s="2">
        <f>VLOOKUP($A483&amp;$B483,'LE Data'!$P$3:$Z$578,MATCH(K$1,'LE Data'!$P$2:$Z$2,0),0)</f>
        <v>0.05</v>
      </c>
      <c r="L483" s="2">
        <f>VLOOKUP($A483&amp;$B483,'LE Data'!$P$3:$Z$578,MATCH(L$1,'LE Data'!$P$2:$Z$2,0),0)</f>
        <v>864.1</v>
      </c>
      <c r="M483" s="219">
        <f t="shared" si="49"/>
        <v>0</v>
      </c>
      <c r="N483" s="219">
        <f t="shared" si="49"/>
        <v>742</v>
      </c>
    </row>
    <row r="484" spans="1:14" x14ac:dyDescent="0.2">
      <c r="A484" s="1">
        <f t="shared" si="41"/>
        <v>2035</v>
      </c>
      <c r="B484" s="1">
        <f t="shared" si="42"/>
        <v>3</v>
      </c>
      <c r="C484" s="2"/>
      <c r="D484" s="2"/>
      <c r="E484" s="158">
        <f t="shared" si="48"/>
        <v>19.196270329738212</v>
      </c>
      <c r="F484" s="158">
        <f t="shared" si="48"/>
        <v>19.500780474229625</v>
      </c>
      <c r="G484" s="215">
        <f>VLOOKUP($A484,'LE Rates'!$F$5:$G$36,2,0)*100</f>
        <v>17.563255499285173</v>
      </c>
      <c r="H484" s="215">
        <v>9.9221802390586546</v>
      </c>
      <c r="I484" s="1">
        <f t="shared" si="43"/>
        <v>30.35</v>
      </c>
      <c r="J484" s="210">
        <f>VLOOKUP($A484&amp;"_"&amp;$B484,'LE KY GSP'!$O$19:$S$582,4,0)</f>
        <v>239944.33900000001</v>
      </c>
      <c r="K484" s="2">
        <f>VLOOKUP($A484&amp;$B484,'LE Data'!$P$3:$Z$578,MATCH(K$1,'LE Data'!$P$2:$Z$2,0),0)</f>
        <v>1.1499999999999999</v>
      </c>
      <c r="L484" s="2">
        <f>VLOOKUP($A484&amp;$B484,'LE Data'!$P$3:$Z$578,MATCH(L$1,'LE Data'!$P$2:$Z$2,0),0)</f>
        <v>674.3</v>
      </c>
      <c r="M484" s="219">
        <f t="shared" si="49"/>
        <v>6</v>
      </c>
      <c r="N484" s="219">
        <f t="shared" si="49"/>
        <v>569</v>
      </c>
    </row>
    <row r="485" spans="1:14" x14ac:dyDescent="0.2">
      <c r="A485" s="1">
        <f t="shared" si="41"/>
        <v>2035</v>
      </c>
      <c r="B485" s="1">
        <f t="shared" si="42"/>
        <v>4</v>
      </c>
      <c r="C485" s="2"/>
      <c r="D485" s="2"/>
      <c r="E485" s="158">
        <f t="shared" si="48"/>
        <v>19.196270329738212</v>
      </c>
      <c r="F485" s="158">
        <f t="shared" si="48"/>
        <v>19.500780474229625</v>
      </c>
      <c r="G485" s="215">
        <f>VLOOKUP($A485,'LE Rates'!$F$5:$G$36,2,0)*100</f>
        <v>17.563255499285173</v>
      </c>
      <c r="H485" s="215">
        <v>9.9221802390586546</v>
      </c>
      <c r="I485" s="1">
        <f t="shared" si="43"/>
        <v>31</v>
      </c>
      <c r="J485" s="210">
        <f>VLOOKUP($A485&amp;"_"&amp;$B485,'LE KY GSP'!$O$19:$S$582,4,0)</f>
        <v>241018.54500000001</v>
      </c>
      <c r="K485" s="2">
        <f>VLOOKUP($A485&amp;$B485,'LE Data'!$P$3:$Z$578,MATCH(K$1,'LE Data'!$P$2:$Z$2,0),0)</f>
        <v>20.25</v>
      </c>
      <c r="L485" s="2">
        <f>VLOOKUP($A485&amp;$B485,'LE Data'!$P$3:$Z$578,MATCH(L$1,'LE Data'!$P$2:$Z$2,0),0)</f>
        <v>377.1</v>
      </c>
      <c r="M485" s="219">
        <f t="shared" si="49"/>
        <v>32</v>
      </c>
      <c r="N485" s="219">
        <f t="shared" si="49"/>
        <v>262</v>
      </c>
    </row>
    <row r="486" spans="1:14" x14ac:dyDescent="0.2">
      <c r="A486" s="1">
        <f t="shared" si="41"/>
        <v>2035</v>
      </c>
      <c r="B486" s="1">
        <f t="shared" si="42"/>
        <v>5</v>
      </c>
      <c r="C486" s="2"/>
      <c r="D486" s="2"/>
      <c r="E486" s="158">
        <f t="shared" si="48"/>
        <v>19.196270329738212</v>
      </c>
      <c r="F486" s="158">
        <f t="shared" si="48"/>
        <v>19.500780474229625</v>
      </c>
      <c r="G486" s="215">
        <f>VLOOKUP($A486,'LE Rates'!$F$5:$G$36,2,0)*100</f>
        <v>17.563255499285173</v>
      </c>
      <c r="H486" s="215">
        <v>9.9221802390586546</v>
      </c>
      <c r="I486" s="1">
        <f t="shared" si="43"/>
        <v>31</v>
      </c>
      <c r="J486" s="210">
        <f>VLOOKUP($A486&amp;"_"&amp;$B486,'LE KY GSP'!$O$19:$S$582,4,0)</f>
        <v>241018.54500000001</v>
      </c>
      <c r="K486" s="2">
        <f>VLOOKUP($A486&amp;$B486,'LE Data'!$P$3:$Z$578,MATCH(K$1,'LE Data'!$P$2:$Z$2,0),0)</f>
        <v>69.349999999999994</v>
      </c>
      <c r="L486" s="2">
        <f>VLOOKUP($A486&amp;$B486,'LE Data'!$P$3:$Z$578,MATCH(L$1,'LE Data'!$P$2:$Z$2,0),0)</f>
        <v>141</v>
      </c>
      <c r="M486" s="219">
        <f t="shared" si="49"/>
        <v>106</v>
      </c>
      <c r="N486" s="219">
        <f t="shared" si="49"/>
        <v>80</v>
      </c>
    </row>
    <row r="487" spans="1:14" x14ac:dyDescent="0.2">
      <c r="A487" s="1">
        <f t="shared" si="41"/>
        <v>2035</v>
      </c>
      <c r="B487" s="1">
        <f t="shared" si="42"/>
        <v>6</v>
      </c>
      <c r="C487" s="2"/>
      <c r="D487" s="2"/>
      <c r="E487" s="158">
        <f t="shared" si="48"/>
        <v>19.196270329738212</v>
      </c>
      <c r="F487" s="158">
        <f t="shared" si="48"/>
        <v>19.500780474229625</v>
      </c>
      <c r="G487" s="215">
        <f>VLOOKUP($A487,'LE Rates'!$F$5:$G$36,2,0)*100</f>
        <v>17.563255499285173</v>
      </c>
      <c r="H487" s="215">
        <v>9.9221802390586546</v>
      </c>
      <c r="I487" s="1">
        <f t="shared" si="43"/>
        <v>31.65</v>
      </c>
      <c r="J487" s="210">
        <f>VLOOKUP($A487&amp;"_"&amp;$B487,'LE KY GSP'!$O$19:$S$582,4,0)</f>
        <v>241018.54500000001</v>
      </c>
      <c r="K487" s="2">
        <f>VLOOKUP($A487&amp;$B487,'LE Data'!$P$3:$Z$578,MATCH(K$1,'LE Data'!$P$2:$Z$2,0),0)</f>
        <v>224.8</v>
      </c>
      <c r="L487" s="2">
        <f>VLOOKUP($A487&amp;$B487,'LE Data'!$P$3:$Z$578,MATCH(L$1,'LE Data'!$P$2:$Z$2,0),0)</f>
        <v>29.5</v>
      </c>
      <c r="M487" s="219">
        <f t="shared" si="49"/>
        <v>289</v>
      </c>
      <c r="N487" s="219">
        <f t="shared" si="49"/>
        <v>8</v>
      </c>
    </row>
    <row r="488" spans="1:14" x14ac:dyDescent="0.2">
      <c r="A488" s="1">
        <f t="shared" si="41"/>
        <v>2035</v>
      </c>
      <c r="B488" s="1">
        <f t="shared" si="42"/>
        <v>7</v>
      </c>
      <c r="C488" s="2"/>
      <c r="D488" s="2"/>
      <c r="E488" s="158">
        <f t="shared" si="48"/>
        <v>19.196270329738212</v>
      </c>
      <c r="F488" s="158">
        <f t="shared" si="48"/>
        <v>19.500780474229625</v>
      </c>
      <c r="G488" s="215">
        <f>VLOOKUP($A488,'LE Rates'!$F$5:$G$36,2,0)*100</f>
        <v>17.563255499285173</v>
      </c>
      <c r="H488" s="215">
        <v>9.9221802390586546</v>
      </c>
      <c r="I488" s="1">
        <f t="shared" si="43"/>
        <v>29.92</v>
      </c>
      <c r="J488" s="210">
        <f>VLOOKUP($A488&amp;"_"&amp;$B488,'LE KY GSP'!$O$19:$S$582,4,0)</f>
        <v>242238.25700000001</v>
      </c>
      <c r="K488" s="2">
        <f>VLOOKUP($A488&amp;$B488,'LE Data'!$P$3:$Z$578,MATCH(K$1,'LE Data'!$P$2:$Z$2,0),0)</f>
        <v>396.4</v>
      </c>
      <c r="L488" s="2">
        <f>VLOOKUP($A488&amp;$B488,'LE Data'!$P$3:$Z$578,MATCH(L$1,'LE Data'!$P$2:$Z$2,0),0)</f>
        <v>0.55000000000000004</v>
      </c>
      <c r="M488" s="219">
        <f t="shared" si="49"/>
        <v>402</v>
      </c>
      <c r="N488" s="219">
        <f t="shared" si="49"/>
        <v>0</v>
      </c>
    </row>
    <row r="489" spans="1:14" x14ac:dyDescent="0.2">
      <c r="A489" s="1">
        <f t="shared" si="41"/>
        <v>2035</v>
      </c>
      <c r="B489" s="1">
        <f t="shared" si="42"/>
        <v>8</v>
      </c>
      <c r="C489" s="2"/>
      <c r="D489" s="2"/>
      <c r="E489" s="158">
        <f t="shared" si="48"/>
        <v>19.196270329738212</v>
      </c>
      <c r="F489" s="158">
        <f t="shared" si="48"/>
        <v>19.500780474229625</v>
      </c>
      <c r="G489" s="215">
        <f>VLOOKUP($A489,'LE Rates'!$F$5:$G$36,2,0)*100</f>
        <v>17.563255499285173</v>
      </c>
      <c r="H489" s="215">
        <v>9.9221802390586546</v>
      </c>
      <c r="I489" s="1">
        <f t="shared" si="43"/>
        <v>30.09</v>
      </c>
      <c r="J489" s="210">
        <f>VLOOKUP($A489&amp;"_"&amp;$B489,'LE KY GSP'!$O$19:$S$582,4,0)</f>
        <v>242238.25700000001</v>
      </c>
      <c r="K489" s="2">
        <f>VLOOKUP($A489&amp;$B489,'LE Data'!$P$3:$Z$578,MATCH(K$1,'LE Data'!$P$2:$Z$2,0),0)</f>
        <v>417.05</v>
      </c>
      <c r="L489" s="2">
        <f>VLOOKUP($A489&amp;$B489,'LE Data'!$P$3:$Z$578,MATCH(L$1,'LE Data'!$P$2:$Z$2,0),0)</f>
        <v>0.1</v>
      </c>
      <c r="M489" s="219">
        <f t="shared" si="49"/>
        <v>383</v>
      </c>
      <c r="N489" s="219">
        <f t="shared" si="49"/>
        <v>3</v>
      </c>
    </row>
    <row r="490" spans="1:14" x14ac:dyDescent="0.2">
      <c r="A490" s="1">
        <f t="shared" si="41"/>
        <v>2035</v>
      </c>
      <c r="B490" s="1">
        <f t="shared" si="42"/>
        <v>9</v>
      </c>
      <c r="C490" s="2"/>
      <c r="D490" s="2"/>
      <c r="E490" s="158">
        <f t="shared" si="48"/>
        <v>19.196270329738212</v>
      </c>
      <c r="F490" s="158">
        <f t="shared" si="48"/>
        <v>19.500780474229625</v>
      </c>
      <c r="G490" s="215">
        <f>VLOOKUP($A490,'LE Rates'!$F$5:$G$36,2,0)*100</f>
        <v>17.563255499285173</v>
      </c>
      <c r="H490" s="215">
        <v>9.9221802390586546</v>
      </c>
      <c r="I490" s="1">
        <f t="shared" si="43"/>
        <v>30.49</v>
      </c>
      <c r="J490" s="210">
        <f>VLOOKUP($A490&amp;"_"&amp;$B490,'LE KY GSP'!$O$19:$S$582,4,0)</f>
        <v>242238.25700000001</v>
      </c>
      <c r="K490" s="2">
        <f>VLOOKUP($A490&amp;$B490,'LE Data'!$P$3:$Z$578,MATCH(K$1,'LE Data'!$P$2:$Z$2,0),0)</f>
        <v>330.2</v>
      </c>
      <c r="L490" s="2">
        <f>VLOOKUP($A490&amp;$B490,'LE Data'!$P$3:$Z$578,MATCH(L$1,'LE Data'!$P$2:$Z$2,0),0)</f>
        <v>5.35</v>
      </c>
      <c r="M490" s="219">
        <f t="shared" si="49"/>
        <v>182</v>
      </c>
      <c r="N490" s="219">
        <f t="shared" si="49"/>
        <v>33</v>
      </c>
    </row>
    <row r="491" spans="1:14" x14ac:dyDescent="0.2">
      <c r="A491" s="1">
        <f t="shared" si="41"/>
        <v>2035</v>
      </c>
      <c r="B491" s="1">
        <f t="shared" si="42"/>
        <v>10</v>
      </c>
      <c r="C491" s="2"/>
      <c r="D491" s="2"/>
      <c r="E491" s="158">
        <f t="shared" ref="E491:F506" si="50">E479*(1+0.02)</f>
        <v>19.196270329738212</v>
      </c>
      <c r="F491" s="158">
        <f t="shared" si="50"/>
        <v>19.500780474229625</v>
      </c>
      <c r="G491" s="215">
        <f>VLOOKUP($A491,'LE Rates'!$F$5:$G$36,2,0)*100</f>
        <v>17.563255499285173</v>
      </c>
      <c r="H491" s="215">
        <v>9.9221802390586546</v>
      </c>
      <c r="I491" s="1">
        <f t="shared" si="43"/>
        <v>29.81</v>
      </c>
      <c r="J491" s="210">
        <f>VLOOKUP($A491&amp;"_"&amp;$B491,'LE KY GSP'!$O$19:$S$582,4,0)</f>
        <v>243377.53700000001</v>
      </c>
      <c r="K491" s="2">
        <f>VLOOKUP($A491&amp;$B491,'LE Data'!$P$3:$Z$578,MATCH(K$1,'LE Data'!$P$2:$Z$2,0),0)</f>
        <v>100.05</v>
      </c>
      <c r="L491" s="2">
        <f>VLOOKUP($A491&amp;$B491,'LE Data'!$P$3:$Z$578,MATCH(L$1,'LE Data'!$P$2:$Z$2,0),0)</f>
        <v>99.3</v>
      </c>
      <c r="M491" s="219">
        <f t="shared" si="49"/>
        <v>33</v>
      </c>
      <c r="N491" s="219">
        <f t="shared" si="49"/>
        <v>238</v>
      </c>
    </row>
    <row r="492" spans="1:14" x14ac:dyDescent="0.2">
      <c r="A492" s="1">
        <f t="shared" si="41"/>
        <v>2035</v>
      </c>
      <c r="B492" s="1">
        <f t="shared" si="42"/>
        <v>11</v>
      </c>
      <c r="C492" s="2"/>
      <c r="D492" s="2"/>
      <c r="E492" s="158">
        <f t="shared" si="50"/>
        <v>19.196270329738212</v>
      </c>
      <c r="F492" s="158">
        <f t="shared" si="50"/>
        <v>19.500780474229625</v>
      </c>
      <c r="G492" s="215">
        <f>VLOOKUP($A492,'LE Rates'!$F$5:$G$36,2,0)*100</f>
        <v>17.563255499285173</v>
      </c>
      <c r="H492" s="215">
        <v>9.9221802390586546</v>
      </c>
      <c r="I492" s="1">
        <f t="shared" si="43"/>
        <v>30.68</v>
      </c>
      <c r="J492" s="210">
        <f>VLOOKUP($A492&amp;"_"&amp;$B492,'LE KY GSP'!$O$19:$S$582,4,0)</f>
        <v>243377.53700000001</v>
      </c>
      <c r="K492" s="2">
        <f>VLOOKUP($A492&amp;$B492,'LE Data'!$P$3:$Z$578,MATCH(K$1,'LE Data'!$P$2:$Z$2,0),0)</f>
        <v>12.75</v>
      </c>
      <c r="L492" s="2">
        <f>VLOOKUP($A492&amp;$B492,'LE Data'!$P$3:$Z$578,MATCH(L$1,'LE Data'!$P$2:$Z$2,0),0)</f>
        <v>352.6</v>
      </c>
      <c r="M492" s="219">
        <f t="shared" si="49"/>
        <v>2</v>
      </c>
      <c r="N492" s="219">
        <f t="shared" si="49"/>
        <v>509</v>
      </c>
    </row>
    <row r="493" spans="1:14" x14ac:dyDescent="0.2">
      <c r="A493" s="1">
        <f t="shared" si="41"/>
        <v>2035</v>
      </c>
      <c r="B493" s="1">
        <f t="shared" si="42"/>
        <v>12</v>
      </c>
      <c r="C493" s="2"/>
      <c r="D493" s="2"/>
      <c r="E493" s="158">
        <f t="shared" si="50"/>
        <v>19.196270329738212</v>
      </c>
      <c r="F493" s="158">
        <f t="shared" si="50"/>
        <v>19.500780474229625</v>
      </c>
      <c r="G493" s="215">
        <f>VLOOKUP($A493,'LE Rates'!$F$5:$G$36,2,0)*100</f>
        <v>17.563255499285173</v>
      </c>
      <c r="H493" s="215">
        <v>9.9221802390586546</v>
      </c>
      <c r="I493" s="1">
        <f t="shared" si="43"/>
        <v>30.66</v>
      </c>
      <c r="J493" s="210">
        <f>VLOOKUP($A493&amp;"_"&amp;$B493,'LE KY GSP'!$O$19:$S$582,4,0)</f>
        <v>243377.53700000001</v>
      </c>
      <c r="K493" s="2">
        <f>VLOOKUP($A493&amp;$B493,'LE Data'!$P$3:$Z$578,MATCH(K$1,'LE Data'!$P$2:$Z$2,0),0)</f>
        <v>1.05</v>
      </c>
      <c r="L493" s="2">
        <f>VLOOKUP($A493&amp;$B493,'LE Data'!$P$3:$Z$578,MATCH(L$1,'LE Data'!$P$2:$Z$2,0),0)</f>
        <v>669.9</v>
      </c>
      <c r="M493" s="219">
        <f t="shared" si="49"/>
        <v>1</v>
      </c>
      <c r="N493" s="219">
        <f t="shared" si="49"/>
        <v>811</v>
      </c>
    </row>
    <row r="494" spans="1:14" x14ac:dyDescent="0.2">
      <c r="A494" s="1">
        <f t="shared" si="41"/>
        <v>2036</v>
      </c>
      <c r="B494" s="1">
        <f t="shared" si="42"/>
        <v>1</v>
      </c>
      <c r="C494" s="2"/>
      <c r="D494" s="2"/>
      <c r="E494" s="158">
        <f t="shared" si="50"/>
        <v>19.580195736332975</v>
      </c>
      <c r="F494" s="158">
        <f t="shared" si="50"/>
        <v>19.890796083714218</v>
      </c>
      <c r="G494" s="215">
        <f>VLOOKUP($A494,'LE Rates'!$F$5:$G$36,2,0)*100</f>
        <v>17.91452060927088</v>
      </c>
      <c r="H494" s="215">
        <v>9.9451505439546626</v>
      </c>
      <c r="I494" s="1">
        <f t="shared" si="43"/>
        <v>30.07</v>
      </c>
      <c r="J494" s="210">
        <f>VLOOKUP($A494&amp;"_"&amp;$B494,'LE KY GSP'!$O$19:$S$582,4,0)</f>
        <v>244519.128</v>
      </c>
      <c r="K494" s="2">
        <f>VLOOKUP($A494&amp;$B494,'LE Data'!$P$3:$Z$578,MATCH(K$1,'LE Data'!$P$2:$Z$2,0),0)</f>
        <v>0.35</v>
      </c>
      <c r="L494" s="2">
        <f>VLOOKUP($A494&amp;$B494,'LE Data'!$P$3:$Z$578,MATCH(L$1,'LE Data'!$P$2:$Z$2,0),0)</f>
        <v>932.4</v>
      </c>
      <c r="M494" s="219">
        <f t="shared" ref="M494:N509" si="51">M482</f>
        <v>0</v>
      </c>
      <c r="N494" s="219">
        <f t="shared" si="51"/>
        <v>912</v>
      </c>
    </row>
    <row r="495" spans="1:14" x14ac:dyDescent="0.2">
      <c r="A495" s="1">
        <f>A483+1</f>
        <v>2036</v>
      </c>
      <c r="B495" s="1">
        <f>B483</f>
        <v>2</v>
      </c>
      <c r="C495" s="2"/>
      <c r="D495" s="2"/>
      <c r="E495" s="158">
        <f t="shared" si="50"/>
        <v>19.580195736332975</v>
      </c>
      <c r="F495" s="158">
        <f t="shared" si="50"/>
        <v>19.890796083714218</v>
      </c>
      <c r="G495" s="215">
        <f>VLOOKUP($A495,'LE Rates'!$F$5:$G$36,2,0)*100</f>
        <v>17.91452060927088</v>
      </c>
      <c r="H495" s="215">
        <v>9.9451505439546626</v>
      </c>
      <c r="I495" s="1">
        <f t="shared" si="43"/>
        <v>30.72</v>
      </c>
      <c r="J495" s="210">
        <f>VLOOKUP($A495&amp;"_"&amp;$B495,'LE KY GSP'!$O$19:$S$582,4,0)</f>
        <v>244519.128</v>
      </c>
      <c r="K495" s="2">
        <f>VLOOKUP($A495&amp;$B495,'LE Data'!$P$3:$Z$578,MATCH(K$1,'LE Data'!$P$2:$Z$2,0),0)</f>
        <v>0.05</v>
      </c>
      <c r="L495" s="2">
        <f>VLOOKUP($A495&amp;$B495,'LE Data'!$P$3:$Z$578,MATCH(L$1,'LE Data'!$P$2:$Z$2,0),0)</f>
        <v>864.1</v>
      </c>
      <c r="M495" s="219">
        <f t="shared" si="51"/>
        <v>0</v>
      </c>
      <c r="N495" s="219">
        <f t="shared" si="51"/>
        <v>742</v>
      </c>
    </row>
    <row r="496" spans="1:14" x14ac:dyDescent="0.2">
      <c r="A496" s="1">
        <f t="shared" si="41"/>
        <v>2036</v>
      </c>
      <c r="B496" s="1">
        <f t="shared" si="42"/>
        <v>3</v>
      </c>
      <c r="C496" s="2"/>
      <c r="D496" s="2"/>
      <c r="E496" s="158">
        <f t="shared" si="50"/>
        <v>19.580195736332975</v>
      </c>
      <c r="F496" s="158">
        <f t="shared" si="50"/>
        <v>19.890796083714218</v>
      </c>
      <c r="G496" s="215">
        <f>VLOOKUP($A496,'LE Rates'!$F$5:$G$36,2,0)*100</f>
        <v>17.91452060927088</v>
      </c>
      <c r="H496" s="215">
        <v>9.9451505439546626</v>
      </c>
      <c r="I496" s="1">
        <f t="shared" si="43"/>
        <v>30.56</v>
      </c>
      <c r="J496" s="210">
        <f>VLOOKUP($A496&amp;"_"&amp;$B496,'LE KY GSP'!$O$19:$S$582,4,0)</f>
        <v>244519.128</v>
      </c>
      <c r="K496" s="2">
        <f>VLOOKUP($A496&amp;$B496,'LE Data'!$P$3:$Z$578,MATCH(K$1,'LE Data'!$P$2:$Z$2,0),0)</f>
        <v>1.1499999999999999</v>
      </c>
      <c r="L496" s="2">
        <f>VLOOKUP($A496&amp;$B496,'LE Data'!$P$3:$Z$578,MATCH(L$1,'LE Data'!$P$2:$Z$2,0),0)</f>
        <v>674.3</v>
      </c>
      <c r="M496" s="219">
        <f t="shared" si="51"/>
        <v>6</v>
      </c>
      <c r="N496" s="219">
        <f t="shared" si="51"/>
        <v>569</v>
      </c>
    </row>
    <row r="497" spans="1:14" x14ac:dyDescent="0.2">
      <c r="A497" s="1">
        <f t="shared" si="41"/>
        <v>2036</v>
      </c>
      <c r="B497" s="1">
        <f t="shared" si="42"/>
        <v>4</v>
      </c>
      <c r="C497" s="2"/>
      <c r="D497" s="2"/>
      <c r="E497" s="158">
        <f t="shared" si="50"/>
        <v>19.580195736332975</v>
      </c>
      <c r="F497" s="158">
        <f t="shared" si="50"/>
        <v>19.890796083714218</v>
      </c>
      <c r="G497" s="215">
        <f>VLOOKUP($A497,'LE Rates'!$F$5:$G$36,2,0)*100</f>
        <v>17.91452060927088</v>
      </c>
      <c r="H497" s="215">
        <v>9.9451505439546626</v>
      </c>
      <c r="I497" s="1">
        <f t="shared" si="43"/>
        <v>30.35</v>
      </c>
      <c r="J497" s="210">
        <f>VLOOKUP($A497&amp;"_"&amp;$B497,'LE KY GSP'!$O$19:$S$582,4,0)</f>
        <v>245613.78200000001</v>
      </c>
      <c r="K497" s="2">
        <f>VLOOKUP($A497&amp;$B497,'LE Data'!$P$3:$Z$578,MATCH(K$1,'LE Data'!$P$2:$Z$2,0),0)</f>
        <v>20.25</v>
      </c>
      <c r="L497" s="2">
        <f>VLOOKUP($A497&amp;$B497,'LE Data'!$P$3:$Z$578,MATCH(L$1,'LE Data'!$P$2:$Z$2,0),0)</f>
        <v>377.1</v>
      </c>
      <c r="M497" s="219">
        <f t="shared" si="51"/>
        <v>32</v>
      </c>
      <c r="N497" s="219">
        <f t="shared" si="51"/>
        <v>262</v>
      </c>
    </row>
    <row r="498" spans="1:14" x14ac:dyDescent="0.2">
      <c r="A498" s="1">
        <f t="shared" si="41"/>
        <v>2036</v>
      </c>
      <c r="B498" s="1">
        <f t="shared" si="42"/>
        <v>5</v>
      </c>
      <c r="C498" s="2"/>
      <c r="D498" s="2"/>
      <c r="E498" s="158">
        <f t="shared" si="50"/>
        <v>19.580195736332975</v>
      </c>
      <c r="F498" s="158">
        <f t="shared" si="50"/>
        <v>19.890796083714218</v>
      </c>
      <c r="G498" s="215">
        <f>VLOOKUP($A498,'LE Rates'!$F$5:$G$36,2,0)*100</f>
        <v>17.91452060927088</v>
      </c>
      <c r="H498" s="215">
        <v>9.9451505439546626</v>
      </c>
      <c r="I498" s="1">
        <f t="shared" si="43"/>
        <v>31</v>
      </c>
      <c r="J498" s="210">
        <f>VLOOKUP($A498&amp;"_"&amp;$B498,'LE KY GSP'!$O$19:$S$582,4,0)</f>
        <v>245613.78200000001</v>
      </c>
      <c r="K498" s="2">
        <f>VLOOKUP($A498&amp;$B498,'LE Data'!$P$3:$Z$578,MATCH(K$1,'LE Data'!$P$2:$Z$2,0),0)</f>
        <v>69.349999999999994</v>
      </c>
      <c r="L498" s="2">
        <f>VLOOKUP($A498&amp;$B498,'LE Data'!$P$3:$Z$578,MATCH(L$1,'LE Data'!$P$2:$Z$2,0),0)</f>
        <v>141</v>
      </c>
      <c r="M498" s="219">
        <f t="shared" si="51"/>
        <v>106</v>
      </c>
      <c r="N498" s="219">
        <f t="shared" si="51"/>
        <v>80</v>
      </c>
    </row>
    <row r="499" spans="1:14" x14ac:dyDescent="0.2">
      <c r="A499" s="1">
        <f t="shared" ref="A499:A515" si="52">A487+1</f>
        <v>2036</v>
      </c>
      <c r="B499" s="1">
        <f t="shared" ref="B499:B515" si="53">B487</f>
        <v>6</v>
      </c>
      <c r="C499" s="2"/>
      <c r="D499" s="2"/>
      <c r="E499" s="158">
        <f t="shared" si="50"/>
        <v>19.580195736332975</v>
      </c>
      <c r="F499" s="158">
        <f t="shared" si="50"/>
        <v>19.890796083714218</v>
      </c>
      <c r="G499" s="215">
        <f>VLOOKUP($A499,'LE Rates'!$F$5:$G$36,2,0)*100</f>
        <v>17.91452060927088</v>
      </c>
      <c r="H499" s="215">
        <v>9.9451505439546626</v>
      </c>
      <c r="I499" s="1">
        <f t="shared" ref="I499:I562" si="54">I486</f>
        <v>31</v>
      </c>
      <c r="J499" s="210">
        <f>VLOOKUP($A499&amp;"_"&amp;$B499,'LE KY GSP'!$O$19:$S$582,4,0)</f>
        <v>245613.78200000001</v>
      </c>
      <c r="K499" s="2">
        <f>VLOOKUP($A499&amp;$B499,'LE Data'!$P$3:$Z$578,MATCH(K$1,'LE Data'!$P$2:$Z$2,0),0)</f>
        <v>224.8</v>
      </c>
      <c r="L499" s="2">
        <f>VLOOKUP($A499&amp;$B499,'LE Data'!$P$3:$Z$578,MATCH(L$1,'LE Data'!$P$2:$Z$2,0),0)</f>
        <v>29.5</v>
      </c>
      <c r="M499" s="219">
        <f t="shared" si="51"/>
        <v>289</v>
      </c>
      <c r="N499" s="219">
        <f t="shared" si="51"/>
        <v>8</v>
      </c>
    </row>
    <row r="500" spans="1:14" x14ac:dyDescent="0.2">
      <c r="A500" s="1">
        <f t="shared" si="52"/>
        <v>2036</v>
      </c>
      <c r="B500" s="1">
        <f t="shared" si="53"/>
        <v>7</v>
      </c>
      <c r="C500" s="2"/>
      <c r="D500" s="2"/>
      <c r="E500" s="158">
        <f t="shared" si="50"/>
        <v>19.580195736332975</v>
      </c>
      <c r="F500" s="158">
        <f t="shared" si="50"/>
        <v>19.890796083714218</v>
      </c>
      <c r="G500" s="215">
        <f>VLOOKUP($A500,'LE Rates'!$F$5:$G$36,2,0)*100</f>
        <v>17.91452060927088</v>
      </c>
      <c r="H500" s="215">
        <v>9.9451505439546626</v>
      </c>
      <c r="I500" s="1">
        <f t="shared" si="54"/>
        <v>31.65</v>
      </c>
      <c r="J500" s="210">
        <f>VLOOKUP($A500&amp;"_"&amp;$B500,'LE KY GSP'!$O$19:$S$582,4,0)</f>
        <v>246822.92499999999</v>
      </c>
      <c r="K500" s="2">
        <f>VLOOKUP($A500&amp;$B500,'LE Data'!$P$3:$Z$578,MATCH(K$1,'LE Data'!$P$2:$Z$2,0),0)</f>
        <v>396.4</v>
      </c>
      <c r="L500" s="2">
        <f>VLOOKUP($A500&amp;$B500,'LE Data'!$P$3:$Z$578,MATCH(L$1,'LE Data'!$P$2:$Z$2,0),0)</f>
        <v>0.55000000000000004</v>
      </c>
      <c r="M500" s="219">
        <f t="shared" si="51"/>
        <v>402</v>
      </c>
      <c r="N500" s="219">
        <f t="shared" si="51"/>
        <v>0</v>
      </c>
    </row>
    <row r="501" spans="1:14" x14ac:dyDescent="0.2">
      <c r="A501" s="1">
        <f t="shared" si="52"/>
        <v>2036</v>
      </c>
      <c r="B501" s="1">
        <f t="shared" si="53"/>
        <v>8</v>
      </c>
      <c r="C501" s="2"/>
      <c r="D501" s="2"/>
      <c r="E501" s="158">
        <f t="shared" si="50"/>
        <v>19.580195736332975</v>
      </c>
      <c r="F501" s="158">
        <f t="shared" si="50"/>
        <v>19.890796083714218</v>
      </c>
      <c r="G501" s="215">
        <f>VLOOKUP($A501,'LE Rates'!$F$5:$G$36,2,0)*100</f>
        <v>17.91452060927088</v>
      </c>
      <c r="H501" s="215">
        <v>9.9451505439546626</v>
      </c>
      <c r="I501" s="1">
        <f t="shared" si="54"/>
        <v>29.92</v>
      </c>
      <c r="J501" s="210">
        <f>VLOOKUP($A501&amp;"_"&amp;$B501,'LE KY GSP'!$O$19:$S$582,4,0)</f>
        <v>246822.92499999999</v>
      </c>
      <c r="K501" s="2">
        <f>VLOOKUP($A501&amp;$B501,'LE Data'!$P$3:$Z$578,MATCH(K$1,'LE Data'!$P$2:$Z$2,0),0)</f>
        <v>417.05</v>
      </c>
      <c r="L501" s="2">
        <f>VLOOKUP($A501&amp;$B501,'LE Data'!$P$3:$Z$578,MATCH(L$1,'LE Data'!$P$2:$Z$2,0),0)</f>
        <v>0.1</v>
      </c>
      <c r="M501" s="219">
        <f t="shared" si="51"/>
        <v>383</v>
      </c>
      <c r="N501" s="219">
        <f t="shared" si="51"/>
        <v>3</v>
      </c>
    </row>
    <row r="502" spans="1:14" x14ac:dyDescent="0.2">
      <c r="A502" s="1">
        <f t="shared" si="52"/>
        <v>2036</v>
      </c>
      <c r="B502" s="1">
        <f t="shared" si="53"/>
        <v>9</v>
      </c>
      <c r="C502" s="2"/>
      <c r="D502" s="2"/>
      <c r="E502" s="158">
        <f t="shared" si="50"/>
        <v>19.580195736332975</v>
      </c>
      <c r="F502" s="158">
        <f t="shared" si="50"/>
        <v>19.890796083714218</v>
      </c>
      <c r="G502" s="215">
        <f>VLOOKUP($A502,'LE Rates'!$F$5:$G$36,2,0)*100</f>
        <v>17.91452060927088</v>
      </c>
      <c r="H502" s="215">
        <v>9.9451505439546626</v>
      </c>
      <c r="I502" s="1">
        <f t="shared" si="54"/>
        <v>30.09</v>
      </c>
      <c r="J502" s="210">
        <f>VLOOKUP($A502&amp;"_"&amp;$B502,'LE KY GSP'!$O$19:$S$582,4,0)</f>
        <v>246822.92499999999</v>
      </c>
      <c r="K502" s="2">
        <f>VLOOKUP($A502&amp;$B502,'LE Data'!$P$3:$Z$578,MATCH(K$1,'LE Data'!$P$2:$Z$2,0),0)</f>
        <v>330.2</v>
      </c>
      <c r="L502" s="2">
        <f>VLOOKUP($A502&amp;$B502,'LE Data'!$P$3:$Z$578,MATCH(L$1,'LE Data'!$P$2:$Z$2,0),0)</f>
        <v>5.35</v>
      </c>
      <c r="M502" s="219">
        <f t="shared" si="51"/>
        <v>182</v>
      </c>
      <c r="N502" s="219">
        <f t="shared" si="51"/>
        <v>33</v>
      </c>
    </row>
    <row r="503" spans="1:14" x14ac:dyDescent="0.2">
      <c r="A503" s="1">
        <f t="shared" si="52"/>
        <v>2036</v>
      </c>
      <c r="B503" s="1">
        <f t="shared" si="53"/>
        <v>10</v>
      </c>
      <c r="C503" s="2"/>
      <c r="D503" s="2"/>
      <c r="E503" s="158">
        <f t="shared" si="50"/>
        <v>19.580195736332975</v>
      </c>
      <c r="F503" s="158">
        <f t="shared" si="50"/>
        <v>19.890796083714218</v>
      </c>
      <c r="G503" s="215">
        <f>VLOOKUP($A503,'LE Rates'!$F$5:$G$36,2,0)*100</f>
        <v>17.91452060927088</v>
      </c>
      <c r="H503" s="215">
        <v>9.9451505439546626</v>
      </c>
      <c r="I503" s="1">
        <f t="shared" si="54"/>
        <v>30.49</v>
      </c>
      <c r="J503" s="210">
        <f>VLOOKUP($A503&amp;"_"&amp;$B503,'LE KY GSP'!$O$19:$S$582,4,0)</f>
        <v>247952.58199999999</v>
      </c>
      <c r="K503" s="2">
        <f>VLOOKUP($A503&amp;$B503,'LE Data'!$P$3:$Z$578,MATCH(K$1,'LE Data'!$P$2:$Z$2,0),0)</f>
        <v>100.05</v>
      </c>
      <c r="L503" s="2">
        <f>VLOOKUP($A503&amp;$B503,'LE Data'!$P$3:$Z$578,MATCH(L$1,'LE Data'!$P$2:$Z$2,0),0)</f>
        <v>99.3</v>
      </c>
      <c r="M503" s="219">
        <f t="shared" si="51"/>
        <v>33</v>
      </c>
      <c r="N503" s="219">
        <f t="shared" si="51"/>
        <v>238</v>
      </c>
    </row>
    <row r="504" spans="1:14" x14ac:dyDescent="0.2">
      <c r="A504" s="1">
        <f t="shared" si="52"/>
        <v>2036</v>
      </c>
      <c r="B504" s="1">
        <f t="shared" si="53"/>
        <v>11</v>
      </c>
      <c r="C504" s="2"/>
      <c r="D504" s="2"/>
      <c r="E504" s="158">
        <f t="shared" si="50"/>
        <v>19.580195736332975</v>
      </c>
      <c r="F504" s="158">
        <f t="shared" si="50"/>
        <v>19.890796083714218</v>
      </c>
      <c r="G504" s="215">
        <f>VLOOKUP($A504,'LE Rates'!$F$5:$G$36,2,0)*100</f>
        <v>17.91452060927088</v>
      </c>
      <c r="H504" s="215">
        <v>9.9451505439546626</v>
      </c>
      <c r="I504" s="1">
        <f t="shared" si="54"/>
        <v>29.81</v>
      </c>
      <c r="J504" s="210">
        <f>VLOOKUP($A504&amp;"_"&amp;$B504,'LE KY GSP'!$O$19:$S$582,4,0)</f>
        <v>247952.58199999999</v>
      </c>
      <c r="K504" s="2">
        <f>VLOOKUP($A504&amp;$B504,'LE Data'!$P$3:$Z$578,MATCH(K$1,'LE Data'!$P$2:$Z$2,0),0)</f>
        <v>12.75</v>
      </c>
      <c r="L504" s="2">
        <f>VLOOKUP($A504&amp;$B504,'LE Data'!$P$3:$Z$578,MATCH(L$1,'LE Data'!$P$2:$Z$2,0),0)</f>
        <v>352.6</v>
      </c>
      <c r="M504" s="219">
        <f t="shared" si="51"/>
        <v>2</v>
      </c>
      <c r="N504" s="219">
        <f t="shared" si="51"/>
        <v>509</v>
      </c>
    </row>
    <row r="505" spans="1:14" x14ac:dyDescent="0.2">
      <c r="A505" s="1">
        <f t="shared" si="52"/>
        <v>2036</v>
      </c>
      <c r="B505" s="1">
        <f t="shared" si="53"/>
        <v>12</v>
      </c>
      <c r="C505" s="2"/>
      <c r="D505" s="2"/>
      <c r="E505" s="158">
        <f t="shared" si="50"/>
        <v>19.580195736332975</v>
      </c>
      <c r="F505" s="158">
        <f t="shared" si="50"/>
        <v>19.890796083714218</v>
      </c>
      <c r="G505" s="215">
        <f>VLOOKUP($A505,'LE Rates'!$F$5:$G$36,2,0)*100</f>
        <v>17.91452060927088</v>
      </c>
      <c r="H505" s="215">
        <v>9.9451505439546626</v>
      </c>
      <c r="I505" s="1">
        <f t="shared" si="54"/>
        <v>30.68</v>
      </c>
      <c r="J505" s="210">
        <f>VLOOKUP($A505&amp;"_"&amp;$B505,'LE KY GSP'!$O$19:$S$582,4,0)</f>
        <v>247952.58199999999</v>
      </c>
      <c r="K505" s="2">
        <f>VLOOKUP($A505&amp;$B505,'LE Data'!$P$3:$Z$578,MATCH(K$1,'LE Data'!$P$2:$Z$2,0),0)</f>
        <v>1.05</v>
      </c>
      <c r="L505" s="2">
        <f>VLOOKUP($A505&amp;$B505,'LE Data'!$P$3:$Z$578,MATCH(L$1,'LE Data'!$P$2:$Z$2,0),0)</f>
        <v>669.9</v>
      </c>
      <c r="M505" s="219">
        <f t="shared" si="51"/>
        <v>1</v>
      </c>
      <c r="N505" s="219">
        <f t="shared" si="51"/>
        <v>811</v>
      </c>
    </row>
    <row r="506" spans="1:14" x14ac:dyDescent="0.2">
      <c r="A506" s="1">
        <f t="shared" si="52"/>
        <v>2037</v>
      </c>
      <c r="B506" s="1">
        <f t="shared" si="53"/>
        <v>1</v>
      </c>
      <c r="C506" s="2"/>
      <c r="D506" s="2"/>
      <c r="E506" s="158">
        <f t="shared" si="50"/>
        <v>19.971799651059634</v>
      </c>
      <c r="F506" s="158">
        <f t="shared" si="50"/>
        <v>20.288612005388501</v>
      </c>
      <c r="G506" s="215">
        <f>VLOOKUP($A506,'LE Rates'!$F$5:$G$36,2,0)*100</f>
        <v>18.272811021456299</v>
      </c>
      <c r="H506" s="215">
        <v>9.9681740261659648</v>
      </c>
      <c r="I506" s="1">
        <f t="shared" si="54"/>
        <v>30.66</v>
      </c>
      <c r="J506" s="210">
        <f>VLOOKUP($A506&amp;"_"&amp;$B506,'LE KY GSP'!$O$19:$S$582,4,0)</f>
        <v>249119.77100000001</v>
      </c>
      <c r="K506" s="2">
        <f>VLOOKUP($A506&amp;$B506,'LE Data'!$P$3:$Z$578,MATCH(K$1,'LE Data'!$P$2:$Z$2,0),0)</f>
        <v>0.35</v>
      </c>
      <c r="L506" s="2">
        <f>VLOOKUP($A506&amp;$B506,'LE Data'!$P$3:$Z$578,MATCH(L$1,'LE Data'!$P$2:$Z$2,0),0)</f>
        <v>932.4</v>
      </c>
      <c r="M506" s="219">
        <f t="shared" si="51"/>
        <v>0</v>
      </c>
      <c r="N506" s="219">
        <f t="shared" si="51"/>
        <v>912</v>
      </c>
    </row>
    <row r="507" spans="1:14" x14ac:dyDescent="0.2">
      <c r="A507" s="1">
        <f t="shared" si="52"/>
        <v>2037</v>
      </c>
      <c r="B507" s="1">
        <f t="shared" si="53"/>
        <v>2</v>
      </c>
      <c r="C507" s="2"/>
      <c r="D507" s="2"/>
      <c r="E507" s="158">
        <f t="shared" ref="E507:F522" si="55">E495*(1+0.02)</f>
        <v>19.971799651059634</v>
      </c>
      <c r="F507" s="158">
        <f t="shared" si="55"/>
        <v>20.288612005388501</v>
      </c>
      <c r="G507" s="215">
        <f>VLOOKUP($A507,'LE Rates'!$F$5:$G$36,2,0)*100</f>
        <v>18.272811021456299</v>
      </c>
      <c r="H507" s="215">
        <v>9.9681740261659648</v>
      </c>
      <c r="I507" s="1">
        <f t="shared" si="54"/>
        <v>30.07</v>
      </c>
      <c r="J507" s="210">
        <f>VLOOKUP($A507&amp;"_"&amp;$B507,'LE KY GSP'!$O$19:$S$582,4,0)</f>
        <v>249119.77100000001</v>
      </c>
      <c r="K507" s="2">
        <f>VLOOKUP($A507&amp;$B507,'LE Data'!$P$3:$Z$578,MATCH(K$1,'LE Data'!$P$2:$Z$2,0),0)</f>
        <v>0.05</v>
      </c>
      <c r="L507" s="2">
        <f>VLOOKUP($A507&amp;$B507,'LE Data'!$P$3:$Z$578,MATCH(L$1,'LE Data'!$P$2:$Z$2,0),0)</f>
        <v>864.1</v>
      </c>
      <c r="M507" s="219">
        <f t="shared" si="51"/>
        <v>0</v>
      </c>
      <c r="N507" s="219">
        <f t="shared" si="51"/>
        <v>742</v>
      </c>
    </row>
    <row r="508" spans="1:14" x14ac:dyDescent="0.2">
      <c r="A508" s="1">
        <f t="shared" si="52"/>
        <v>2037</v>
      </c>
      <c r="B508" s="1">
        <f t="shared" si="53"/>
        <v>3</v>
      </c>
      <c r="C508" s="2"/>
      <c r="D508" s="2"/>
      <c r="E508" s="158">
        <f t="shared" si="55"/>
        <v>19.971799651059634</v>
      </c>
      <c r="F508" s="158">
        <f t="shared" si="55"/>
        <v>20.288612005388501</v>
      </c>
      <c r="G508" s="215">
        <f>VLOOKUP($A508,'LE Rates'!$F$5:$G$36,2,0)*100</f>
        <v>18.272811021456299</v>
      </c>
      <c r="H508" s="215">
        <v>9.9681740261659648</v>
      </c>
      <c r="I508" s="1">
        <f t="shared" si="54"/>
        <v>30.72</v>
      </c>
      <c r="J508" s="210">
        <f>VLOOKUP($A508&amp;"_"&amp;$B508,'LE KY GSP'!$O$19:$S$582,4,0)</f>
        <v>249119.77100000001</v>
      </c>
      <c r="K508" s="2">
        <f>VLOOKUP($A508&amp;$B508,'LE Data'!$P$3:$Z$578,MATCH(K$1,'LE Data'!$P$2:$Z$2,0),0)</f>
        <v>1.1499999999999999</v>
      </c>
      <c r="L508" s="2">
        <f>VLOOKUP($A508&amp;$B508,'LE Data'!$P$3:$Z$578,MATCH(L$1,'LE Data'!$P$2:$Z$2,0),0)</f>
        <v>674.3</v>
      </c>
      <c r="M508" s="219">
        <f t="shared" si="51"/>
        <v>6</v>
      </c>
      <c r="N508" s="219">
        <f t="shared" si="51"/>
        <v>569</v>
      </c>
    </row>
    <row r="509" spans="1:14" x14ac:dyDescent="0.2">
      <c r="A509" s="1">
        <f t="shared" si="52"/>
        <v>2037</v>
      </c>
      <c r="B509" s="1">
        <f t="shared" si="53"/>
        <v>4</v>
      </c>
      <c r="C509" s="2"/>
      <c r="D509" s="2"/>
      <c r="E509" s="158">
        <f t="shared" si="55"/>
        <v>19.971799651059634</v>
      </c>
      <c r="F509" s="158">
        <f t="shared" si="55"/>
        <v>20.288612005388501</v>
      </c>
      <c r="G509" s="215">
        <f>VLOOKUP($A509,'LE Rates'!$F$5:$G$36,2,0)*100</f>
        <v>18.272811021456299</v>
      </c>
      <c r="H509" s="215">
        <v>9.9681740261659648</v>
      </c>
      <c r="I509" s="1">
        <f t="shared" si="54"/>
        <v>30.56</v>
      </c>
      <c r="J509" s="210">
        <f>VLOOKUP($A509&amp;"_"&amp;$B509,'LE KY GSP'!$O$19:$S$582,4,0)</f>
        <v>250234.99600000001</v>
      </c>
      <c r="K509" s="2">
        <f>VLOOKUP($A509&amp;$B509,'LE Data'!$P$3:$Z$578,MATCH(K$1,'LE Data'!$P$2:$Z$2,0),0)</f>
        <v>20.25</v>
      </c>
      <c r="L509" s="2">
        <f>VLOOKUP($A509&amp;$B509,'LE Data'!$P$3:$Z$578,MATCH(L$1,'LE Data'!$P$2:$Z$2,0),0)</f>
        <v>377.1</v>
      </c>
      <c r="M509" s="219">
        <f t="shared" si="51"/>
        <v>32</v>
      </c>
      <c r="N509" s="219">
        <f t="shared" si="51"/>
        <v>262</v>
      </c>
    </row>
    <row r="510" spans="1:14" x14ac:dyDescent="0.2">
      <c r="A510" s="1">
        <f t="shared" si="52"/>
        <v>2037</v>
      </c>
      <c r="B510" s="1">
        <f t="shared" si="53"/>
        <v>5</v>
      </c>
      <c r="C510" s="2"/>
      <c r="D510" s="2"/>
      <c r="E510" s="158">
        <f t="shared" si="55"/>
        <v>19.971799651059634</v>
      </c>
      <c r="F510" s="158">
        <f t="shared" si="55"/>
        <v>20.288612005388501</v>
      </c>
      <c r="G510" s="215">
        <f>VLOOKUP($A510,'LE Rates'!$F$5:$G$36,2,0)*100</f>
        <v>18.272811021456299</v>
      </c>
      <c r="H510" s="215">
        <v>9.9681740261659648</v>
      </c>
      <c r="I510" s="1">
        <f t="shared" si="54"/>
        <v>30.35</v>
      </c>
      <c r="J510" s="210">
        <f>VLOOKUP($A510&amp;"_"&amp;$B510,'LE KY GSP'!$O$19:$S$582,4,0)</f>
        <v>250234.99600000001</v>
      </c>
      <c r="K510" s="2">
        <f>VLOOKUP($A510&amp;$B510,'LE Data'!$P$3:$Z$578,MATCH(K$1,'LE Data'!$P$2:$Z$2,0),0)</f>
        <v>69.349999999999994</v>
      </c>
      <c r="L510" s="2">
        <f>VLOOKUP($A510&amp;$B510,'LE Data'!$P$3:$Z$578,MATCH(L$1,'LE Data'!$P$2:$Z$2,0),0)</f>
        <v>141</v>
      </c>
      <c r="M510" s="219">
        <f t="shared" ref="M510:N525" si="56">M498</f>
        <v>106</v>
      </c>
      <c r="N510" s="219">
        <f t="shared" si="56"/>
        <v>80</v>
      </c>
    </row>
    <row r="511" spans="1:14" x14ac:dyDescent="0.2">
      <c r="A511" s="1">
        <f t="shared" si="52"/>
        <v>2037</v>
      </c>
      <c r="B511" s="1">
        <f t="shared" si="53"/>
        <v>6</v>
      </c>
      <c r="C511" s="2"/>
      <c r="D511" s="2"/>
      <c r="E511" s="158">
        <f t="shared" si="55"/>
        <v>19.971799651059634</v>
      </c>
      <c r="F511" s="158">
        <f t="shared" si="55"/>
        <v>20.288612005388501</v>
      </c>
      <c r="G511" s="215">
        <f>VLOOKUP($A511,'LE Rates'!$F$5:$G$36,2,0)*100</f>
        <v>18.272811021456299</v>
      </c>
      <c r="H511" s="215">
        <v>9.9681740261659648</v>
      </c>
      <c r="I511" s="1">
        <f t="shared" si="54"/>
        <v>31</v>
      </c>
      <c r="J511" s="210">
        <f>VLOOKUP($A511&amp;"_"&amp;$B511,'LE KY GSP'!$O$19:$S$582,4,0)</f>
        <v>250234.99600000001</v>
      </c>
      <c r="K511" s="2">
        <f>VLOOKUP($A511&amp;$B511,'LE Data'!$P$3:$Z$578,MATCH(K$1,'LE Data'!$P$2:$Z$2,0),0)</f>
        <v>224.8</v>
      </c>
      <c r="L511" s="2">
        <f>VLOOKUP($A511&amp;$B511,'LE Data'!$P$3:$Z$578,MATCH(L$1,'LE Data'!$P$2:$Z$2,0),0)</f>
        <v>29.5</v>
      </c>
      <c r="M511" s="219">
        <f t="shared" si="56"/>
        <v>289</v>
      </c>
      <c r="N511" s="219">
        <f t="shared" si="56"/>
        <v>8</v>
      </c>
    </row>
    <row r="512" spans="1:14" x14ac:dyDescent="0.2">
      <c r="A512" s="1">
        <f t="shared" si="52"/>
        <v>2037</v>
      </c>
      <c r="B512" s="1">
        <f t="shared" si="53"/>
        <v>7</v>
      </c>
      <c r="C512" s="2"/>
      <c r="D512" s="2"/>
      <c r="E512" s="158">
        <f t="shared" si="55"/>
        <v>19.971799651059634</v>
      </c>
      <c r="F512" s="158">
        <f t="shared" si="55"/>
        <v>20.288612005388501</v>
      </c>
      <c r="G512" s="215">
        <f>VLOOKUP($A512,'LE Rates'!$F$5:$G$36,2,0)*100</f>
        <v>18.272811021456299</v>
      </c>
      <c r="H512" s="215">
        <v>9.9681740261659648</v>
      </c>
      <c r="I512" s="1">
        <f t="shared" si="54"/>
        <v>31</v>
      </c>
      <c r="J512" s="210">
        <f>VLOOKUP($A512&amp;"_"&amp;$B512,'LE KY GSP'!$O$19:$S$582,4,0)</f>
        <v>251515.73699999999</v>
      </c>
      <c r="K512" s="2">
        <f>VLOOKUP($A512&amp;$B512,'LE Data'!$P$3:$Z$578,MATCH(K$1,'LE Data'!$P$2:$Z$2,0),0)</f>
        <v>396.4</v>
      </c>
      <c r="L512" s="2">
        <f>VLOOKUP($A512&amp;$B512,'LE Data'!$P$3:$Z$578,MATCH(L$1,'LE Data'!$P$2:$Z$2,0),0)</f>
        <v>0.55000000000000004</v>
      </c>
      <c r="M512" s="219">
        <f t="shared" si="56"/>
        <v>402</v>
      </c>
      <c r="N512" s="219">
        <f t="shared" si="56"/>
        <v>0</v>
      </c>
    </row>
    <row r="513" spans="1:14" x14ac:dyDescent="0.2">
      <c r="A513" s="1">
        <f t="shared" si="52"/>
        <v>2037</v>
      </c>
      <c r="B513" s="1">
        <f t="shared" si="53"/>
        <v>8</v>
      </c>
      <c r="C513" s="2"/>
      <c r="D513" s="2"/>
      <c r="E513" s="158">
        <f t="shared" si="55"/>
        <v>19.971799651059634</v>
      </c>
      <c r="F513" s="158">
        <f t="shared" si="55"/>
        <v>20.288612005388501</v>
      </c>
      <c r="G513" s="215">
        <f>VLOOKUP($A513,'LE Rates'!$F$5:$G$36,2,0)*100</f>
        <v>18.272811021456299</v>
      </c>
      <c r="H513" s="215">
        <v>9.9681740261659648</v>
      </c>
      <c r="I513" s="1">
        <f t="shared" si="54"/>
        <v>31.65</v>
      </c>
      <c r="J513" s="210">
        <f>VLOOKUP($A513&amp;"_"&amp;$B513,'LE KY GSP'!$O$19:$S$582,4,0)</f>
        <v>251515.73699999999</v>
      </c>
      <c r="K513" s="2">
        <f>VLOOKUP($A513&amp;$B513,'LE Data'!$P$3:$Z$578,MATCH(K$1,'LE Data'!$P$2:$Z$2,0),0)</f>
        <v>417.05</v>
      </c>
      <c r="L513" s="2">
        <f>VLOOKUP($A513&amp;$B513,'LE Data'!$P$3:$Z$578,MATCH(L$1,'LE Data'!$P$2:$Z$2,0),0)</f>
        <v>0.1</v>
      </c>
      <c r="M513" s="219">
        <f t="shared" si="56"/>
        <v>383</v>
      </c>
      <c r="N513" s="219">
        <f t="shared" si="56"/>
        <v>3</v>
      </c>
    </row>
    <row r="514" spans="1:14" x14ac:dyDescent="0.2">
      <c r="A514" s="1">
        <f t="shared" si="52"/>
        <v>2037</v>
      </c>
      <c r="B514" s="1">
        <f t="shared" si="53"/>
        <v>9</v>
      </c>
      <c r="C514" s="2"/>
      <c r="D514" s="2"/>
      <c r="E514" s="158">
        <f t="shared" si="55"/>
        <v>19.971799651059634</v>
      </c>
      <c r="F514" s="158">
        <f t="shared" si="55"/>
        <v>20.288612005388501</v>
      </c>
      <c r="G514" s="215">
        <f>VLOOKUP($A514,'LE Rates'!$F$5:$G$36,2,0)*100</f>
        <v>18.272811021456299</v>
      </c>
      <c r="H514" s="215">
        <v>9.9681740261659648</v>
      </c>
      <c r="I514" s="1">
        <f t="shared" si="54"/>
        <v>29.92</v>
      </c>
      <c r="J514" s="210">
        <f>VLOOKUP($A514&amp;"_"&amp;$B514,'LE KY GSP'!$O$19:$S$582,4,0)</f>
        <v>251515.73699999999</v>
      </c>
      <c r="K514" s="2">
        <f>VLOOKUP($A514&amp;$B514,'LE Data'!$P$3:$Z$578,MATCH(K$1,'LE Data'!$P$2:$Z$2,0),0)</f>
        <v>330.2</v>
      </c>
      <c r="L514" s="2">
        <f>VLOOKUP($A514&amp;$B514,'LE Data'!$P$3:$Z$578,MATCH(L$1,'LE Data'!$P$2:$Z$2,0),0)</f>
        <v>5.35</v>
      </c>
      <c r="M514" s="219">
        <f t="shared" si="56"/>
        <v>182</v>
      </c>
      <c r="N514" s="219">
        <f t="shared" si="56"/>
        <v>33</v>
      </c>
    </row>
    <row r="515" spans="1:14" x14ac:dyDescent="0.2">
      <c r="A515" s="1">
        <f t="shared" si="52"/>
        <v>2037</v>
      </c>
      <c r="B515" s="1">
        <f t="shared" si="53"/>
        <v>10</v>
      </c>
      <c r="C515" s="2"/>
      <c r="D515" s="2"/>
      <c r="E515" s="158">
        <f t="shared" si="55"/>
        <v>19.971799651059634</v>
      </c>
      <c r="F515" s="158">
        <f t="shared" si="55"/>
        <v>20.288612005388501</v>
      </c>
      <c r="G515" s="215">
        <f>VLOOKUP($A515,'LE Rates'!$F$5:$G$36,2,0)*100</f>
        <v>18.272811021456299</v>
      </c>
      <c r="H515" s="215">
        <v>9.9681740261659648</v>
      </c>
      <c r="I515" s="1">
        <f t="shared" si="54"/>
        <v>30.09</v>
      </c>
      <c r="J515" s="210">
        <f>VLOOKUP($A515&amp;"_"&amp;$B515,'LE KY GSP'!$O$19:$S$582,4,0)</f>
        <v>252623.133</v>
      </c>
      <c r="K515" s="2">
        <f>VLOOKUP($A515&amp;$B515,'LE Data'!$P$3:$Z$578,MATCH(K$1,'LE Data'!$P$2:$Z$2,0),0)</f>
        <v>100.05</v>
      </c>
      <c r="L515" s="2">
        <f>VLOOKUP($A515&amp;$B515,'LE Data'!$P$3:$Z$578,MATCH(L$1,'LE Data'!$P$2:$Z$2,0),0)</f>
        <v>99.3</v>
      </c>
      <c r="M515" s="219">
        <f t="shared" si="56"/>
        <v>33</v>
      </c>
      <c r="N515" s="219">
        <f t="shared" si="56"/>
        <v>238</v>
      </c>
    </row>
    <row r="516" spans="1:14" x14ac:dyDescent="0.2">
      <c r="A516" s="1">
        <f>A504+1</f>
        <v>2037</v>
      </c>
      <c r="B516" s="1">
        <f>B504</f>
        <v>11</v>
      </c>
      <c r="C516" s="2"/>
      <c r="D516" s="2"/>
      <c r="E516" s="158">
        <f t="shared" si="55"/>
        <v>19.971799651059634</v>
      </c>
      <c r="F516" s="158">
        <f t="shared" si="55"/>
        <v>20.288612005388501</v>
      </c>
      <c r="G516" s="215">
        <f>VLOOKUP($A516,'LE Rates'!$F$5:$G$36,2,0)*100</f>
        <v>18.272811021456299</v>
      </c>
      <c r="H516" s="215">
        <v>9.9681740261659648</v>
      </c>
      <c r="I516" s="1">
        <f t="shared" si="54"/>
        <v>30.49</v>
      </c>
      <c r="J516" s="210">
        <f>VLOOKUP($A516&amp;"_"&amp;$B516,'LE KY GSP'!$O$19:$S$582,4,0)</f>
        <v>252623.133</v>
      </c>
      <c r="K516" s="2">
        <f>VLOOKUP($A516&amp;$B516,'LE Data'!$P$3:$Z$578,MATCH(K$1,'LE Data'!$P$2:$Z$2,0),0)</f>
        <v>12.75</v>
      </c>
      <c r="L516" s="2">
        <f>VLOOKUP($A516&amp;$B516,'LE Data'!$P$3:$Z$578,MATCH(L$1,'LE Data'!$P$2:$Z$2,0),0)</f>
        <v>352.6</v>
      </c>
      <c r="M516" s="219">
        <f t="shared" si="56"/>
        <v>2</v>
      </c>
      <c r="N516" s="219">
        <f t="shared" si="56"/>
        <v>509</v>
      </c>
    </row>
    <row r="517" spans="1:14" x14ac:dyDescent="0.2">
      <c r="A517" s="1">
        <f t="shared" ref="A517:A526" si="57">A505+1</f>
        <v>2037</v>
      </c>
      <c r="B517" s="1">
        <f t="shared" ref="B517:B526" si="58">B505</f>
        <v>12</v>
      </c>
      <c r="C517" s="2"/>
      <c r="D517" s="2"/>
      <c r="E517" s="158">
        <f t="shared" si="55"/>
        <v>19.971799651059634</v>
      </c>
      <c r="F517" s="158">
        <f t="shared" si="55"/>
        <v>20.288612005388501</v>
      </c>
      <c r="G517" s="215">
        <f>VLOOKUP($A517,'LE Rates'!$F$5:$G$36,2,0)*100</f>
        <v>18.272811021456299</v>
      </c>
      <c r="H517" s="215">
        <v>9.9681740261659648</v>
      </c>
      <c r="I517" s="1">
        <f t="shared" si="54"/>
        <v>29.81</v>
      </c>
      <c r="J517" s="210">
        <f>VLOOKUP($A517&amp;"_"&amp;$B517,'LE KY GSP'!$O$19:$S$582,4,0)</f>
        <v>252623.133</v>
      </c>
      <c r="K517" s="2">
        <f>VLOOKUP($A517&amp;$B517,'LE Data'!$P$3:$Z$578,MATCH(K$1,'LE Data'!$P$2:$Z$2,0),0)</f>
        <v>1.05</v>
      </c>
      <c r="L517" s="2">
        <f>VLOOKUP($A517&amp;$B517,'LE Data'!$P$3:$Z$578,MATCH(L$1,'LE Data'!$P$2:$Z$2,0),0)</f>
        <v>669.9</v>
      </c>
      <c r="M517" s="219">
        <f t="shared" si="56"/>
        <v>1</v>
      </c>
      <c r="N517" s="219">
        <f t="shared" si="56"/>
        <v>811</v>
      </c>
    </row>
    <row r="518" spans="1:14" x14ac:dyDescent="0.2">
      <c r="A518" s="1">
        <f t="shared" si="57"/>
        <v>2038</v>
      </c>
      <c r="B518" s="1">
        <f t="shared" si="58"/>
        <v>1</v>
      </c>
      <c r="C518" s="2"/>
      <c r="D518" s="2"/>
      <c r="E518" s="158">
        <f t="shared" si="55"/>
        <v>20.371235644080826</v>
      </c>
      <c r="F518" s="158">
        <f t="shared" si="55"/>
        <v>20.69438424549627</v>
      </c>
      <c r="G518" s="215">
        <f>VLOOKUP($A518,'LE Rates'!$F$5:$G$36,2,0)*100</f>
        <v>18.638267241885423</v>
      </c>
      <c r="H518" s="215">
        <v>9.9912508088005065</v>
      </c>
      <c r="I518" s="1">
        <f t="shared" si="54"/>
        <v>30.68</v>
      </c>
      <c r="J518" s="210">
        <f>VLOOKUP($A518&amp;"_"&amp;$B518,'LE KY GSP'!$O$19:$S$582,4,0)</f>
        <v>253841.28099999999</v>
      </c>
      <c r="K518" s="2">
        <f>VLOOKUP($A518&amp;$B518,'LE Data'!$P$3:$Z$578,MATCH(K$1,'LE Data'!$P$2:$Z$2,0),0)</f>
        <v>0.35</v>
      </c>
      <c r="L518" s="2">
        <f>VLOOKUP($A518&amp;$B518,'LE Data'!$P$3:$Z$578,MATCH(L$1,'LE Data'!$P$2:$Z$2,0),0)</f>
        <v>932.4</v>
      </c>
      <c r="M518" s="219">
        <f t="shared" si="56"/>
        <v>0</v>
      </c>
      <c r="N518" s="219">
        <f t="shared" si="56"/>
        <v>912</v>
      </c>
    </row>
    <row r="519" spans="1:14" x14ac:dyDescent="0.2">
      <c r="A519" s="1">
        <f t="shared" si="57"/>
        <v>2038</v>
      </c>
      <c r="B519" s="1">
        <f t="shared" si="58"/>
        <v>2</v>
      </c>
      <c r="C519" s="2"/>
      <c r="D519" s="2"/>
      <c r="E519" s="158">
        <f t="shared" si="55"/>
        <v>20.371235644080826</v>
      </c>
      <c r="F519" s="158">
        <f t="shared" si="55"/>
        <v>20.69438424549627</v>
      </c>
      <c r="G519" s="215">
        <f>VLOOKUP($A519,'LE Rates'!$F$5:$G$36,2,0)*100</f>
        <v>18.638267241885423</v>
      </c>
      <c r="H519" s="215">
        <v>9.9912508088005065</v>
      </c>
      <c r="I519" s="1">
        <f t="shared" si="54"/>
        <v>30.66</v>
      </c>
      <c r="J519" s="210">
        <f>VLOOKUP($A519&amp;"_"&amp;$B519,'LE KY GSP'!$O$19:$S$582,4,0)</f>
        <v>253841.28099999999</v>
      </c>
      <c r="K519" s="2">
        <f>VLOOKUP($A519&amp;$B519,'LE Data'!$P$3:$Z$578,MATCH(K$1,'LE Data'!$P$2:$Z$2,0),0)</f>
        <v>0.05</v>
      </c>
      <c r="L519" s="2">
        <f>VLOOKUP($A519&amp;$B519,'LE Data'!$P$3:$Z$578,MATCH(L$1,'LE Data'!$P$2:$Z$2,0),0)</f>
        <v>864.1</v>
      </c>
      <c r="M519" s="219">
        <f t="shared" si="56"/>
        <v>0</v>
      </c>
      <c r="N519" s="219">
        <f t="shared" si="56"/>
        <v>742</v>
      </c>
    </row>
    <row r="520" spans="1:14" x14ac:dyDescent="0.2">
      <c r="A520" s="1">
        <f t="shared" si="57"/>
        <v>2038</v>
      </c>
      <c r="B520" s="1">
        <f t="shared" si="58"/>
        <v>3</v>
      </c>
      <c r="C520" s="2"/>
      <c r="D520" s="2"/>
      <c r="E520" s="158">
        <f t="shared" si="55"/>
        <v>20.371235644080826</v>
      </c>
      <c r="F520" s="158">
        <f t="shared" si="55"/>
        <v>20.69438424549627</v>
      </c>
      <c r="G520" s="215">
        <f>VLOOKUP($A520,'LE Rates'!$F$5:$G$36,2,0)*100</f>
        <v>18.638267241885423</v>
      </c>
      <c r="H520" s="215">
        <v>9.9912508088005065</v>
      </c>
      <c r="I520" s="1">
        <f t="shared" si="54"/>
        <v>30.07</v>
      </c>
      <c r="J520" s="210">
        <f>VLOOKUP($A520&amp;"_"&amp;$B520,'LE KY GSP'!$O$19:$S$582,4,0)</f>
        <v>253841.28099999999</v>
      </c>
      <c r="K520" s="2">
        <f>VLOOKUP($A520&amp;$B520,'LE Data'!$P$3:$Z$578,MATCH(K$1,'LE Data'!$P$2:$Z$2,0),0)</f>
        <v>1.1499999999999999</v>
      </c>
      <c r="L520" s="2">
        <f>VLOOKUP($A520&amp;$B520,'LE Data'!$P$3:$Z$578,MATCH(L$1,'LE Data'!$P$2:$Z$2,0),0)</f>
        <v>674.3</v>
      </c>
      <c r="M520" s="219">
        <f t="shared" si="56"/>
        <v>6</v>
      </c>
      <c r="N520" s="219">
        <f t="shared" si="56"/>
        <v>569</v>
      </c>
    </row>
    <row r="521" spans="1:14" x14ac:dyDescent="0.2">
      <c r="A521" s="1">
        <f t="shared" si="57"/>
        <v>2038</v>
      </c>
      <c r="B521" s="1">
        <f t="shared" si="58"/>
        <v>4</v>
      </c>
      <c r="C521" s="2"/>
      <c r="D521" s="2"/>
      <c r="E521" s="158">
        <f t="shared" si="55"/>
        <v>20.371235644080826</v>
      </c>
      <c r="F521" s="158">
        <f t="shared" si="55"/>
        <v>20.69438424549627</v>
      </c>
      <c r="G521" s="215">
        <f>VLOOKUP($A521,'LE Rates'!$F$5:$G$36,2,0)*100</f>
        <v>18.638267241885423</v>
      </c>
      <c r="H521" s="215">
        <v>9.9912508088005065</v>
      </c>
      <c r="I521" s="1">
        <f t="shared" si="54"/>
        <v>30.72</v>
      </c>
      <c r="J521" s="210">
        <f>VLOOKUP($A521&amp;"_"&amp;$B521,'LE KY GSP'!$O$19:$S$582,4,0)</f>
        <v>254942.40299999999</v>
      </c>
      <c r="K521" s="2">
        <f>VLOOKUP($A521&amp;$B521,'LE Data'!$P$3:$Z$578,MATCH(K$1,'LE Data'!$P$2:$Z$2,0),0)</f>
        <v>20.25</v>
      </c>
      <c r="L521" s="2">
        <f>VLOOKUP($A521&amp;$B521,'LE Data'!$P$3:$Z$578,MATCH(L$1,'LE Data'!$P$2:$Z$2,0),0)</f>
        <v>377.1</v>
      </c>
      <c r="M521" s="219">
        <f t="shared" si="56"/>
        <v>32</v>
      </c>
      <c r="N521" s="219">
        <f t="shared" si="56"/>
        <v>262</v>
      </c>
    </row>
    <row r="522" spans="1:14" x14ac:dyDescent="0.2">
      <c r="A522" s="1">
        <f t="shared" si="57"/>
        <v>2038</v>
      </c>
      <c r="B522" s="1">
        <f t="shared" si="58"/>
        <v>5</v>
      </c>
      <c r="C522" s="2"/>
      <c r="D522" s="2"/>
      <c r="E522" s="158">
        <f t="shared" si="55"/>
        <v>20.371235644080826</v>
      </c>
      <c r="F522" s="158">
        <f t="shared" si="55"/>
        <v>20.69438424549627</v>
      </c>
      <c r="G522" s="215">
        <f>VLOOKUP($A522,'LE Rates'!$F$5:$G$36,2,0)*100</f>
        <v>18.638267241885423</v>
      </c>
      <c r="H522" s="215">
        <v>9.9912508088005065</v>
      </c>
      <c r="I522" s="1">
        <f t="shared" si="54"/>
        <v>30.56</v>
      </c>
      <c r="J522" s="210">
        <f>VLOOKUP($A522&amp;"_"&amp;$B522,'LE KY GSP'!$O$19:$S$582,4,0)</f>
        <v>254942.40299999999</v>
      </c>
      <c r="K522" s="2">
        <f>VLOOKUP($A522&amp;$B522,'LE Data'!$P$3:$Z$578,MATCH(K$1,'LE Data'!$P$2:$Z$2,0),0)</f>
        <v>69.349999999999994</v>
      </c>
      <c r="L522" s="2">
        <f>VLOOKUP($A522&amp;$B522,'LE Data'!$P$3:$Z$578,MATCH(L$1,'LE Data'!$P$2:$Z$2,0),0)</f>
        <v>141</v>
      </c>
      <c r="M522" s="219">
        <f t="shared" si="56"/>
        <v>106</v>
      </c>
      <c r="N522" s="219">
        <f t="shared" si="56"/>
        <v>80</v>
      </c>
    </row>
    <row r="523" spans="1:14" x14ac:dyDescent="0.2">
      <c r="A523" s="1">
        <f t="shared" si="57"/>
        <v>2038</v>
      </c>
      <c r="B523" s="1">
        <f t="shared" si="58"/>
        <v>6</v>
      </c>
      <c r="C523" s="2"/>
      <c r="D523" s="2"/>
      <c r="E523" s="158">
        <f t="shared" ref="E523:F538" si="59">E511*(1+0.02)</f>
        <v>20.371235644080826</v>
      </c>
      <c r="F523" s="158">
        <f t="shared" si="59"/>
        <v>20.69438424549627</v>
      </c>
      <c r="G523" s="215">
        <f>VLOOKUP($A523,'LE Rates'!$F$5:$G$36,2,0)*100</f>
        <v>18.638267241885423</v>
      </c>
      <c r="H523" s="215">
        <v>9.9912508088005065</v>
      </c>
      <c r="I523" s="1">
        <f t="shared" si="54"/>
        <v>30.35</v>
      </c>
      <c r="J523" s="210">
        <f>VLOOKUP($A523&amp;"_"&amp;$B523,'LE KY GSP'!$O$19:$S$582,4,0)</f>
        <v>254942.40299999999</v>
      </c>
      <c r="K523" s="2">
        <f>VLOOKUP($A523&amp;$B523,'LE Data'!$P$3:$Z$578,MATCH(K$1,'LE Data'!$P$2:$Z$2,0),0)</f>
        <v>224.8</v>
      </c>
      <c r="L523" s="2">
        <f>VLOOKUP($A523&amp;$B523,'LE Data'!$P$3:$Z$578,MATCH(L$1,'LE Data'!$P$2:$Z$2,0),0)</f>
        <v>29.5</v>
      </c>
      <c r="M523" s="219">
        <f t="shared" si="56"/>
        <v>289</v>
      </c>
      <c r="N523" s="219">
        <f t="shared" si="56"/>
        <v>8</v>
      </c>
    </row>
    <row r="524" spans="1:14" x14ac:dyDescent="0.2">
      <c r="A524" s="1">
        <f t="shared" si="57"/>
        <v>2038</v>
      </c>
      <c r="B524" s="1">
        <f t="shared" si="58"/>
        <v>7</v>
      </c>
      <c r="C524" s="2"/>
      <c r="D524" s="2"/>
      <c r="E524" s="158">
        <f t="shared" si="59"/>
        <v>20.371235644080826</v>
      </c>
      <c r="F524" s="158">
        <f t="shared" si="59"/>
        <v>20.69438424549627</v>
      </c>
      <c r="G524" s="215">
        <f>VLOOKUP($A524,'LE Rates'!$F$5:$G$36,2,0)*100</f>
        <v>18.638267241885423</v>
      </c>
      <c r="H524" s="215">
        <v>9.9912508088005065</v>
      </c>
      <c r="I524" s="1">
        <f t="shared" si="54"/>
        <v>31</v>
      </c>
      <c r="J524" s="210">
        <f>VLOOKUP($A524&amp;"_"&amp;$B524,'LE KY GSP'!$O$19:$S$582,4,0)</f>
        <v>256229.315</v>
      </c>
      <c r="K524" s="2">
        <f>VLOOKUP($A524&amp;$B524,'LE Data'!$P$3:$Z$578,MATCH(K$1,'LE Data'!$P$2:$Z$2,0),0)</f>
        <v>396.4</v>
      </c>
      <c r="L524" s="2">
        <f>VLOOKUP($A524&amp;$B524,'LE Data'!$P$3:$Z$578,MATCH(L$1,'LE Data'!$P$2:$Z$2,0),0)</f>
        <v>0.55000000000000004</v>
      </c>
      <c r="M524" s="219">
        <f t="shared" si="56"/>
        <v>402</v>
      </c>
      <c r="N524" s="219">
        <f t="shared" si="56"/>
        <v>0</v>
      </c>
    </row>
    <row r="525" spans="1:14" x14ac:dyDescent="0.2">
      <c r="A525" s="1">
        <f t="shared" si="57"/>
        <v>2038</v>
      </c>
      <c r="B525" s="1">
        <f t="shared" si="58"/>
        <v>8</v>
      </c>
      <c r="C525" s="2"/>
      <c r="D525" s="2"/>
      <c r="E525" s="158">
        <f t="shared" si="59"/>
        <v>20.371235644080826</v>
      </c>
      <c r="F525" s="158">
        <f t="shared" si="59"/>
        <v>20.69438424549627</v>
      </c>
      <c r="G525" s="215">
        <f>VLOOKUP($A525,'LE Rates'!$F$5:$G$36,2,0)*100</f>
        <v>18.638267241885423</v>
      </c>
      <c r="H525" s="215">
        <v>9.9912508088005065</v>
      </c>
      <c r="I525" s="1">
        <f t="shared" si="54"/>
        <v>31</v>
      </c>
      <c r="J525" s="210">
        <f>VLOOKUP($A525&amp;"_"&amp;$B525,'LE KY GSP'!$O$19:$S$582,4,0)</f>
        <v>256229.315</v>
      </c>
      <c r="K525" s="2">
        <f>VLOOKUP($A525&amp;$B525,'LE Data'!$P$3:$Z$578,MATCH(K$1,'LE Data'!$P$2:$Z$2,0),0)</f>
        <v>417.05</v>
      </c>
      <c r="L525" s="2">
        <f>VLOOKUP($A525&amp;$B525,'LE Data'!$P$3:$Z$578,MATCH(L$1,'LE Data'!$P$2:$Z$2,0),0)</f>
        <v>0.1</v>
      </c>
      <c r="M525" s="219">
        <f t="shared" si="56"/>
        <v>383</v>
      </c>
      <c r="N525" s="219">
        <f t="shared" si="56"/>
        <v>3</v>
      </c>
    </row>
    <row r="526" spans="1:14" x14ac:dyDescent="0.2">
      <c r="A526" s="1">
        <f t="shared" si="57"/>
        <v>2038</v>
      </c>
      <c r="B526" s="1">
        <f t="shared" si="58"/>
        <v>9</v>
      </c>
      <c r="C526" s="2"/>
      <c r="D526" s="2"/>
      <c r="E526" s="158">
        <f t="shared" si="59"/>
        <v>20.371235644080826</v>
      </c>
      <c r="F526" s="158">
        <f t="shared" si="59"/>
        <v>20.69438424549627</v>
      </c>
      <c r="G526" s="215">
        <f>VLOOKUP($A526,'LE Rates'!$F$5:$G$36,2,0)*100</f>
        <v>18.638267241885423</v>
      </c>
      <c r="H526" s="215">
        <v>9.9912508088005065</v>
      </c>
      <c r="I526" s="1">
        <f t="shared" si="54"/>
        <v>31.65</v>
      </c>
      <c r="J526" s="210">
        <f>VLOOKUP($A526&amp;"_"&amp;$B526,'LE KY GSP'!$O$19:$S$582,4,0)</f>
        <v>256229.315</v>
      </c>
      <c r="K526" s="2">
        <f>VLOOKUP($A526&amp;$B526,'LE Data'!$P$3:$Z$578,MATCH(K$1,'LE Data'!$P$2:$Z$2,0),0)</f>
        <v>330.2</v>
      </c>
      <c r="L526" s="2">
        <f>VLOOKUP($A526&amp;$B526,'LE Data'!$P$3:$Z$578,MATCH(L$1,'LE Data'!$P$2:$Z$2,0),0)</f>
        <v>5.35</v>
      </c>
      <c r="M526" s="219">
        <f t="shared" ref="M526:N541" si="60">M514</f>
        <v>182</v>
      </c>
      <c r="N526" s="219">
        <f t="shared" si="60"/>
        <v>33</v>
      </c>
    </row>
    <row r="527" spans="1:14" x14ac:dyDescent="0.2">
      <c r="A527" s="1">
        <f>A515+1</f>
        <v>2038</v>
      </c>
      <c r="B527" s="1">
        <f>B515</f>
        <v>10</v>
      </c>
      <c r="C527" s="2"/>
      <c r="D527" s="2"/>
      <c r="E527" s="158">
        <f t="shared" si="59"/>
        <v>20.371235644080826</v>
      </c>
      <c r="F527" s="158">
        <f t="shared" si="59"/>
        <v>20.69438424549627</v>
      </c>
      <c r="G527" s="215">
        <f>VLOOKUP($A527,'LE Rates'!$F$5:$G$36,2,0)*100</f>
        <v>18.638267241885423</v>
      </c>
      <c r="H527" s="215">
        <v>9.9912508088005065</v>
      </c>
      <c r="I527" s="1">
        <f t="shared" si="54"/>
        <v>29.92</v>
      </c>
      <c r="J527" s="210">
        <f>VLOOKUP($A527&amp;"_"&amp;$B527,'LE KY GSP'!$O$19:$S$582,4,0)</f>
        <v>257351.07699999999</v>
      </c>
      <c r="K527" s="2">
        <f>VLOOKUP($A527&amp;$B527,'LE Data'!$P$3:$Z$578,MATCH(K$1,'LE Data'!$P$2:$Z$2,0),0)</f>
        <v>100.05</v>
      </c>
      <c r="L527" s="2">
        <f>VLOOKUP($A527&amp;$B527,'LE Data'!$P$3:$Z$578,MATCH(L$1,'LE Data'!$P$2:$Z$2,0),0)</f>
        <v>99.3</v>
      </c>
      <c r="M527" s="219">
        <f t="shared" si="60"/>
        <v>33</v>
      </c>
      <c r="N527" s="219">
        <f t="shared" si="60"/>
        <v>238</v>
      </c>
    </row>
    <row r="528" spans="1:14" x14ac:dyDescent="0.2">
      <c r="A528" s="1">
        <f t="shared" ref="A528:A540" si="61">A516+1</f>
        <v>2038</v>
      </c>
      <c r="B528" s="1">
        <f t="shared" ref="B528:B540" si="62">B516</f>
        <v>11</v>
      </c>
      <c r="C528" s="2"/>
      <c r="D528" s="2"/>
      <c r="E528" s="158">
        <f t="shared" si="59"/>
        <v>20.371235644080826</v>
      </c>
      <c r="F528" s="158">
        <f t="shared" si="59"/>
        <v>20.69438424549627</v>
      </c>
      <c r="G528" s="215">
        <f>VLOOKUP($A528,'LE Rates'!$F$5:$G$36,2,0)*100</f>
        <v>18.638267241885423</v>
      </c>
      <c r="H528" s="215">
        <v>9.9912508088005065</v>
      </c>
      <c r="I528" s="1">
        <f t="shared" si="54"/>
        <v>30.09</v>
      </c>
      <c r="J528" s="210">
        <f>VLOOKUP($A528&amp;"_"&amp;$B528,'LE KY GSP'!$O$19:$S$582,4,0)</f>
        <v>257351.07699999999</v>
      </c>
      <c r="K528" s="2">
        <f>VLOOKUP($A528&amp;$B528,'LE Data'!$P$3:$Z$578,MATCH(K$1,'LE Data'!$P$2:$Z$2,0),0)</f>
        <v>12.75</v>
      </c>
      <c r="L528" s="2">
        <f>VLOOKUP($A528&amp;$B528,'LE Data'!$P$3:$Z$578,MATCH(L$1,'LE Data'!$P$2:$Z$2,0),0)</f>
        <v>352.6</v>
      </c>
      <c r="M528" s="219">
        <f t="shared" si="60"/>
        <v>2</v>
      </c>
      <c r="N528" s="219">
        <f t="shared" si="60"/>
        <v>509</v>
      </c>
    </row>
    <row r="529" spans="1:14" x14ac:dyDescent="0.2">
      <c r="A529" s="1">
        <f t="shared" si="61"/>
        <v>2038</v>
      </c>
      <c r="B529" s="1">
        <f t="shared" si="62"/>
        <v>12</v>
      </c>
      <c r="C529" s="2"/>
      <c r="D529" s="2"/>
      <c r="E529" s="158">
        <f t="shared" si="59"/>
        <v>20.371235644080826</v>
      </c>
      <c r="F529" s="158">
        <f t="shared" si="59"/>
        <v>20.69438424549627</v>
      </c>
      <c r="G529" s="215">
        <f>VLOOKUP($A529,'LE Rates'!$F$5:$G$36,2,0)*100</f>
        <v>18.638267241885423</v>
      </c>
      <c r="H529" s="215">
        <v>9.9912508088005065</v>
      </c>
      <c r="I529" s="1">
        <f t="shared" si="54"/>
        <v>30.49</v>
      </c>
      <c r="J529" s="210">
        <f>VLOOKUP($A529&amp;"_"&amp;$B529,'LE KY GSP'!$O$19:$S$582,4,0)</f>
        <v>257351.07699999999</v>
      </c>
      <c r="K529" s="2">
        <f>VLOOKUP($A529&amp;$B529,'LE Data'!$P$3:$Z$578,MATCH(K$1,'LE Data'!$P$2:$Z$2,0),0)</f>
        <v>1.05</v>
      </c>
      <c r="L529" s="2">
        <f>VLOOKUP($A529&amp;$B529,'LE Data'!$P$3:$Z$578,MATCH(L$1,'LE Data'!$P$2:$Z$2,0),0)</f>
        <v>669.9</v>
      </c>
      <c r="M529" s="219">
        <f t="shared" si="60"/>
        <v>1</v>
      </c>
      <c r="N529" s="219">
        <f t="shared" si="60"/>
        <v>811</v>
      </c>
    </row>
    <row r="530" spans="1:14" x14ac:dyDescent="0.2">
      <c r="A530" s="1">
        <f t="shared" si="61"/>
        <v>2039</v>
      </c>
      <c r="B530" s="1">
        <f t="shared" si="62"/>
        <v>1</v>
      </c>
      <c r="C530" s="2"/>
      <c r="D530" s="2"/>
      <c r="E530" s="158">
        <f t="shared" si="59"/>
        <v>20.778660356962444</v>
      </c>
      <c r="F530" s="158">
        <f t="shared" si="59"/>
        <v>21.108271930406197</v>
      </c>
      <c r="G530" s="215">
        <f>VLOOKUP($A530,'LE Rates'!$F$5:$G$36,2,0)*100</f>
        <v>19.011032586723132</v>
      </c>
      <c r="H530" s="215">
        <v>10.014381015251221</v>
      </c>
      <c r="I530" s="1">
        <f t="shared" si="54"/>
        <v>29.81</v>
      </c>
      <c r="J530" s="210">
        <f>VLOOKUP($A530&amp;"_"&amp;$B530,'LE KY GSP'!$O$19:$S$582,4,0)</f>
        <v>258487.70300000001</v>
      </c>
      <c r="K530" s="2">
        <f>VLOOKUP($A530&amp;$B530,'LE Data'!$P$3:$Z$578,MATCH(K$1,'LE Data'!$P$2:$Z$2,0),0)</f>
        <v>0.35</v>
      </c>
      <c r="L530" s="2">
        <f>VLOOKUP($A530&amp;$B530,'LE Data'!$P$3:$Z$578,MATCH(L$1,'LE Data'!$P$2:$Z$2,0),0)</f>
        <v>932.4</v>
      </c>
      <c r="M530" s="219">
        <f t="shared" si="60"/>
        <v>0</v>
      </c>
      <c r="N530" s="219">
        <f t="shared" si="60"/>
        <v>912</v>
      </c>
    </row>
    <row r="531" spans="1:14" x14ac:dyDescent="0.2">
      <c r="A531" s="1">
        <f t="shared" si="61"/>
        <v>2039</v>
      </c>
      <c r="B531" s="1">
        <f t="shared" si="62"/>
        <v>2</v>
      </c>
      <c r="C531" s="2"/>
      <c r="D531" s="2"/>
      <c r="E531" s="158">
        <f t="shared" si="59"/>
        <v>20.778660356962444</v>
      </c>
      <c r="F531" s="158">
        <f t="shared" si="59"/>
        <v>21.108271930406197</v>
      </c>
      <c r="G531" s="215">
        <f>VLOOKUP($A531,'LE Rates'!$F$5:$G$36,2,0)*100</f>
        <v>19.011032586723132</v>
      </c>
      <c r="H531" s="215">
        <v>10.014381015251221</v>
      </c>
      <c r="I531" s="1">
        <f t="shared" si="54"/>
        <v>30.68</v>
      </c>
      <c r="J531" s="210">
        <f>VLOOKUP($A531&amp;"_"&amp;$B531,'LE KY GSP'!$O$19:$S$582,4,0)</f>
        <v>258487.70300000001</v>
      </c>
      <c r="K531" s="2">
        <f>VLOOKUP($A531&amp;$B531,'LE Data'!$P$3:$Z$578,MATCH(K$1,'LE Data'!$P$2:$Z$2,0),0)</f>
        <v>0.05</v>
      </c>
      <c r="L531" s="2">
        <f>VLOOKUP($A531&amp;$B531,'LE Data'!$P$3:$Z$578,MATCH(L$1,'LE Data'!$P$2:$Z$2,0),0)</f>
        <v>864.1</v>
      </c>
      <c r="M531" s="219">
        <f t="shared" si="60"/>
        <v>0</v>
      </c>
      <c r="N531" s="219">
        <f t="shared" si="60"/>
        <v>742</v>
      </c>
    </row>
    <row r="532" spans="1:14" x14ac:dyDescent="0.2">
      <c r="A532" s="1">
        <f t="shared" si="61"/>
        <v>2039</v>
      </c>
      <c r="B532" s="1">
        <f t="shared" si="62"/>
        <v>3</v>
      </c>
      <c r="C532" s="2"/>
      <c r="D532" s="2"/>
      <c r="E532" s="158">
        <f t="shared" si="59"/>
        <v>20.778660356962444</v>
      </c>
      <c r="F532" s="158">
        <f t="shared" si="59"/>
        <v>21.108271930406197</v>
      </c>
      <c r="G532" s="215">
        <f>VLOOKUP($A532,'LE Rates'!$F$5:$G$36,2,0)*100</f>
        <v>19.011032586723132</v>
      </c>
      <c r="H532" s="215">
        <v>10.014381015251221</v>
      </c>
      <c r="I532" s="1">
        <f t="shared" si="54"/>
        <v>30.66</v>
      </c>
      <c r="J532" s="210">
        <f>VLOOKUP($A532&amp;"_"&amp;$B532,'LE KY GSP'!$O$19:$S$582,4,0)</f>
        <v>258487.70300000001</v>
      </c>
      <c r="K532" s="2">
        <f>VLOOKUP($A532&amp;$B532,'LE Data'!$P$3:$Z$578,MATCH(K$1,'LE Data'!$P$2:$Z$2,0),0)</f>
        <v>1.1499999999999999</v>
      </c>
      <c r="L532" s="2">
        <f>VLOOKUP($A532&amp;$B532,'LE Data'!$P$3:$Z$578,MATCH(L$1,'LE Data'!$P$2:$Z$2,0),0)</f>
        <v>674.3</v>
      </c>
      <c r="M532" s="219">
        <f t="shared" si="60"/>
        <v>6</v>
      </c>
      <c r="N532" s="219">
        <f t="shared" si="60"/>
        <v>569</v>
      </c>
    </row>
    <row r="533" spans="1:14" x14ac:dyDescent="0.2">
      <c r="A533" s="1">
        <f t="shared" si="61"/>
        <v>2039</v>
      </c>
      <c r="B533" s="1">
        <f t="shared" si="62"/>
        <v>4</v>
      </c>
      <c r="C533" s="2"/>
      <c r="D533" s="2"/>
      <c r="E533" s="158">
        <f t="shared" si="59"/>
        <v>20.778660356962444</v>
      </c>
      <c r="F533" s="158">
        <f t="shared" si="59"/>
        <v>21.108271930406197</v>
      </c>
      <c r="G533" s="215">
        <f>VLOOKUP($A533,'LE Rates'!$F$5:$G$36,2,0)*100</f>
        <v>19.011032586723132</v>
      </c>
      <c r="H533" s="215">
        <v>10.014381015251221</v>
      </c>
      <c r="I533" s="1">
        <f t="shared" si="54"/>
        <v>30.07</v>
      </c>
      <c r="J533" s="210">
        <f>VLOOKUP($A533&amp;"_"&amp;$B533,'LE KY GSP'!$O$19:$S$582,4,0)</f>
        <v>259466.03099999999</v>
      </c>
      <c r="K533" s="2">
        <f>VLOOKUP($A533&amp;$B533,'LE Data'!$P$3:$Z$578,MATCH(K$1,'LE Data'!$P$2:$Z$2,0),0)</f>
        <v>20.25</v>
      </c>
      <c r="L533" s="2">
        <f>VLOOKUP($A533&amp;$B533,'LE Data'!$P$3:$Z$578,MATCH(L$1,'LE Data'!$P$2:$Z$2,0),0)</f>
        <v>377.1</v>
      </c>
      <c r="M533" s="219">
        <f t="shared" si="60"/>
        <v>32</v>
      </c>
      <c r="N533" s="219">
        <f t="shared" si="60"/>
        <v>262</v>
      </c>
    </row>
    <row r="534" spans="1:14" x14ac:dyDescent="0.2">
      <c r="A534" s="1">
        <f t="shared" si="61"/>
        <v>2039</v>
      </c>
      <c r="B534" s="1">
        <f t="shared" si="62"/>
        <v>5</v>
      </c>
      <c r="C534" s="2"/>
      <c r="D534" s="2"/>
      <c r="E534" s="158">
        <f t="shared" si="59"/>
        <v>20.778660356962444</v>
      </c>
      <c r="F534" s="158">
        <f t="shared" si="59"/>
        <v>21.108271930406197</v>
      </c>
      <c r="G534" s="215">
        <f>VLOOKUP($A534,'LE Rates'!$F$5:$G$36,2,0)*100</f>
        <v>19.011032586723132</v>
      </c>
      <c r="H534" s="215">
        <v>10.014381015251221</v>
      </c>
      <c r="I534" s="1">
        <f t="shared" si="54"/>
        <v>30.72</v>
      </c>
      <c r="J534" s="210">
        <f>VLOOKUP($A534&amp;"_"&amp;$B534,'LE KY GSP'!$O$19:$S$582,4,0)</f>
        <v>259466.03099999999</v>
      </c>
      <c r="K534" s="2">
        <f>VLOOKUP($A534&amp;$B534,'LE Data'!$P$3:$Z$578,MATCH(K$1,'LE Data'!$P$2:$Z$2,0),0)</f>
        <v>69.349999999999994</v>
      </c>
      <c r="L534" s="2">
        <f>VLOOKUP($A534&amp;$B534,'LE Data'!$P$3:$Z$578,MATCH(L$1,'LE Data'!$P$2:$Z$2,0),0)</f>
        <v>141</v>
      </c>
      <c r="M534" s="219">
        <f t="shared" si="60"/>
        <v>106</v>
      </c>
      <c r="N534" s="219">
        <f t="shared" si="60"/>
        <v>80</v>
      </c>
    </row>
    <row r="535" spans="1:14" x14ac:dyDescent="0.2">
      <c r="A535" s="1">
        <f t="shared" si="61"/>
        <v>2039</v>
      </c>
      <c r="B535" s="1">
        <f t="shared" si="62"/>
        <v>6</v>
      </c>
      <c r="C535" s="2"/>
      <c r="D535" s="2"/>
      <c r="E535" s="158">
        <f t="shared" si="59"/>
        <v>20.778660356962444</v>
      </c>
      <c r="F535" s="158">
        <f t="shared" si="59"/>
        <v>21.108271930406197</v>
      </c>
      <c r="G535" s="215">
        <f>VLOOKUP($A535,'LE Rates'!$F$5:$G$36,2,0)*100</f>
        <v>19.011032586723132</v>
      </c>
      <c r="H535" s="215">
        <v>10.014381015251221</v>
      </c>
      <c r="I535" s="1">
        <f t="shared" si="54"/>
        <v>30.56</v>
      </c>
      <c r="J535" s="210">
        <f>VLOOKUP($A535&amp;"_"&amp;$B535,'LE KY GSP'!$O$19:$S$582,4,0)</f>
        <v>259466.03099999999</v>
      </c>
      <c r="K535" s="2">
        <f>VLOOKUP($A535&amp;$B535,'LE Data'!$P$3:$Z$578,MATCH(K$1,'LE Data'!$P$2:$Z$2,0),0)</f>
        <v>224.8</v>
      </c>
      <c r="L535" s="2">
        <f>VLOOKUP($A535&amp;$B535,'LE Data'!$P$3:$Z$578,MATCH(L$1,'LE Data'!$P$2:$Z$2,0),0)</f>
        <v>29.5</v>
      </c>
      <c r="M535" s="219">
        <f t="shared" si="60"/>
        <v>289</v>
      </c>
      <c r="N535" s="219">
        <f t="shared" si="60"/>
        <v>8</v>
      </c>
    </row>
    <row r="536" spans="1:14" x14ac:dyDescent="0.2">
      <c r="A536" s="1">
        <f t="shared" si="61"/>
        <v>2039</v>
      </c>
      <c r="B536" s="1">
        <f t="shared" si="62"/>
        <v>7</v>
      </c>
      <c r="C536" s="2"/>
      <c r="D536" s="2"/>
      <c r="E536" s="158">
        <f t="shared" si="59"/>
        <v>20.778660356962444</v>
      </c>
      <c r="F536" s="158">
        <f t="shared" si="59"/>
        <v>21.108271930406197</v>
      </c>
      <c r="G536" s="215">
        <f>VLOOKUP($A536,'LE Rates'!$F$5:$G$36,2,0)*100</f>
        <v>19.011032586723132</v>
      </c>
      <c r="H536" s="215">
        <v>10.014381015251221</v>
      </c>
      <c r="I536" s="1">
        <f t="shared" si="54"/>
        <v>30.35</v>
      </c>
      <c r="J536" s="210">
        <f>VLOOKUP($A536&amp;"_"&amp;$B536,'LE KY GSP'!$O$19:$S$582,4,0)</f>
        <v>260716.36</v>
      </c>
      <c r="K536" s="2">
        <f>VLOOKUP($A536&amp;$B536,'LE Data'!$P$3:$Z$578,MATCH(K$1,'LE Data'!$P$2:$Z$2,0),0)</f>
        <v>396.4</v>
      </c>
      <c r="L536" s="2">
        <f>VLOOKUP($A536&amp;$B536,'LE Data'!$P$3:$Z$578,MATCH(L$1,'LE Data'!$P$2:$Z$2,0),0)</f>
        <v>0.55000000000000004</v>
      </c>
      <c r="M536" s="219">
        <f t="shared" si="60"/>
        <v>402</v>
      </c>
      <c r="N536" s="219">
        <f t="shared" si="60"/>
        <v>0</v>
      </c>
    </row>
    <row r="537" spans="1:14" x14ac:dyDescent="0.2">
      <c r="A537" s="1">
        <f t="shared" si="61"/>
        <v>2039</v>
      </c>
      <c r="B537" s="1">
        <f t="shared" si="62"/>
        <v>8</v>
      </c>
      <c r="C537" s="2"/>
      <c r="D537" s="2"/>
      <c r="E537" s="158">
        <f t="shared" si="59"/>
        <v>20.778660356962444</v>
      </c>
      <c r="F537" s="158">
        <f t="shared" si="59"/>
        <v>21.108271930406197</v>
      </c>
      <c r="G537" s="215">
        <f>VLOOKUP($A537,'LE Rates'!$F$5:$G$36,2,0)*100</f>
        <v>19.011032586723132</v>
      </c>
      <c r="H537" s="215">
        <v>10.014381015251221</v>
      </c>
      <c r="I537" s="1">
        <f t="shared" si="54"/>
        <v>31</v>
      </c>
      <c r="J537" s="210">
        <f>VLOOKUP($A537&amp;"_"&amp;$B537,'LE KY GSP'!$O$19:$S$582,4,0)</f>
        <v>260716.36</v>
      </c>
      <c r="K537" s="2">
        <f>VLOOKUP($A537&amp;$B537,'LE Data'!$P$3:$Z$578,MATCH(K$1,'LE Data'!$P$2:$Z$2,0),0)</f>
        <v>417.05</v>
      </c>
      <c r="L537" s="2">
        <f>VLOOKUP($A537&amp;$B537,'LE Data'!$P$3:$Z$578,MATCH(L$1,'LE Data'!$P$2:$Z$2,0),0)</f>
        <v>0.1</v>
      </c>
      <c r="M537" s="219">
        <f t="shared" si="60"/>
        <v>383</v>
      </c>
      <c r="N537" s="219">
        <f t="shared" si="60"/>
        <v>3</v>
      </c>
    </row>
    <row r="538" spans="1:14" x14ac:dyDescent="0.2">
      <c r="A538" s="1">
        <f t="shared" si="61"/>
        <v>2039</v>
      </c>
      <c r="B538" s="1">
        <f t="shared" si="62"/>
        <v>9</v>
      </c>
      <c r="C538" s="2"/>
      <c r="D538" s="2"/>
      <c r="E538" s="158">
        <f t="shared" si="59"/>
        <v>20.778660356962444</v>
      </c>
      <c r="F538" s="158">
        <f t="shared" si="59"/>
        <v>21.108271930406197</v>
      </c>
      <c r="G538" s="215">
        <f>VLOOKUP($A538,'LE Rates'!$F$5:$G$36,2,0)*100</f>
        <v>19.011032586723132</v>
      </c>
      <c r="H538" s="215">
        <v>10.014381015251221</v>
      </c>
      <c r="I538" s="1">
        <f t="shared" si="54"/>
        <v>31</v>
      </c>
      <c r="J538" s="210">
        <f>VLOOKUP($A538&amp;"_"&amp;$B538,'LE KY GSP'!$O$19:$S$582,4,0)</f>
        <v>260716.36</v>
      </c>
      <c r="K538" s="2">
        <f>VLOOKUP($A538&amp;$B538,'LE Data'!$P$3:$Z$578,MATCH(K$1,'LE Data'!$P$2:$Z$2,0),0)</f>
        <v>330.2</v>
      </c>
      <c r="L538" s="2">
        <f>VLOOKUP($A538&amp;$B538,'LE Data'!$P$3:$Z$578,MATCH(L$1,'LE Data'!$P$2:$Z$2,0),0)</f>
        <v>5.35</v>
      </c>
      <c r="M538" s="219">
        <f t="shared" si="60"/>
        <v>182</v>
      </c>
      <c r="N538" s="219">
        <f t="shared" si="60"/>
        <v>33</v>
      </c>
    </row>
    <row r="539" spans="1:14" x14ac:dyDescent="0.2">
      <c r="A539" s="1">
        <f t="shared" si="61"/>
        <v>2039</v>
      </c>
      <c r="B539" s="1">
        <f t="shared" si="62"/>
        <v>10</v>
      </c>
      <c r="C539" s="2"/>
      <c r="D539" s="2"/>
      <c r="E539" s="158">
        <f t="shared" ref="E539:F554" si="63">E527*(1+0.02)</f>
        <v>20.778660356962444</v>
      </c>
      <c r="F539" s="158">
        <f t="shared" si="63"/>
        <v>21.108271930406197</v>
      </c>
      <c r="G539" s="215">
        <f>VLOOKUP($A539,'LE Rates'!$F$5:$G$36,2,0)*100</f>
        <v>19.011032586723132</v>
      </c>
      <c r="H539" s="215">
        <v>10.014381015251221</v>
      </c>
      <c r="I539" s="1">
        <f t="shared" si="54"/>
        <v>31.65</v>
      </c>
      <c r="J539" s="210">
        <f>VLOOKUP($A539&amp;"_"&amp;$B539,'LE KY GSP'!$O$19:$S$582,4,0)</f>
        <v>261957.93599999999</v>
      </c>
      <c r="K539" s="2">
        <f>VLOOKUP($A539&amp;$B539,'LE Data'!$P$3:$Z$578,MATCH(K$1,'LE Data'!$P$2:$Z$2,0),0)</f>
        <v>100.05</v>
      </c>
      <c r="L539" s="2">
        <f>VLOOKUP($A539&amp;$B539,'LE Data'!$P$3:$Z$578,MATCH(L$1,'LE Data'!$P$2:$Z$2,0),0)</f>
        <v>99.3</v>
      </c>
      <c r="M539" s="219">
        <f t="shared" si="60"/>
        <v>33</v>
      </c>
      <c r="N539" s="219">
        <f t="shared" si="60"/>
        <v>238</v>
      </c>
    </row>
    <row r="540" spans="1:14" x14ac:dyDescent="0.2">
      <c r="A540" s="1">
        <f t="shared" si="61"/>
        <v>2039</v>
      </c>
      <c r="B540" s="1">
        <f t="shared" si="62"/>
        <v>11</v>
      </c>
      <c r="C540" s="2"/>
      <c r="D540" s="2"/>
      <c r="E540" s="158">
        <f t="shared" si="63"/>
        <v>20.778660356962444</v>
      </c>
      <c r="F540" s="158">
        <f t="shared" si="63"/>
        <v>21.108271930406197</v>
      </c>
      <c r="G540" s="215">
        <f>VLOOKUP($A540,'LE Rates'!$F$5:$G$36,2,0)*100</f>
        <v>19.011032586723132</v>
      </c>
      <c r="H540" s="215">
        <v>10.014381015251221</v>
      </c>
      <c r="I540" s="1">
        <f t="shared" si="54"/>
        <v>29.92</v>
      </c>
      <c r="J540" s="210">
        <f>VLOOKUP($A540&amp;"_"&amp;$B540,'LE KY GSP'!$O$19:$S$582,4,0)</f>
        <v>261957.93599999999</v>
      </c>
      <c r="K540" s="2">
        <f>VLOOKUP($A540&amp;$B540,'LE Data'!$P$3:$Z$578,MATCH(K$1,'LE Data'!$P$2:$Z$2,0),0)</f>
        <v>12.75</v>
      </c>
      <c r="L540" s="2">
        <f>VLOOKUP($A540&amp;$B540,'LE Data'!$P$3:$Z$578,MATCH(L$1,'LE Data'!$P$2:$Z$2,0),0)</f>
        <v>352.6</v>
      </c>
      <c r="M540" s="219">
        <f t="shared" si="60"/>
        <v>2</v>
      </c>
      <c r="N540" s="219">
        <f t="shared" si="60"/>
        <v>509</v>
      </c>
    </row>
    <row r="541" spans="1:14" x14ac:dyDescent="0.2">
      <c r="A541" s="1">
        <f>A529+1</f>
        <v>2039</v>
      </c>
      <c r="B541" s="1">
        <f>B529</f>
        <v>12</v>
      </c>
      <c r="C541" s="2"/>
      <c r="D541" s="2"/>
      <c r="E541" s="158">
        <f t="shared" si="63"/>
        <v>20.778660356962444</v>
      </c>
      <c r="F541" s="158">
        <f t="shared" si="63"/>
        <v>21.108271930406197</v>
      </c>
      <c r="G541" s="215">
        <f>VLOOKUP($A541,'LE Rates'!$F$5:$G$36,2,0)*100</f>
        <v>19.011032586723132</v>
      </c>
      <c r="H541" s="215">
        <v>10.014381015251221</v>
      </c>
      <c r="I541" s="1">
        <f t="shared" si="54"/>
        <v>30.09</v>
      </c>
      <c r="J541" s="210">
        <f>VLOOKUP($A541&amp;"_"&amp;$B541,'LE KY GSP'!$O$19:$S$582,4,0)</f>
        <v>261957.93599999999</v>
      </c>
      <c r="K541" s="2">
        <f>VLOOKUP($A541&amp;$B541,'LE Data'!$P$3:$Z$578,MATCH(K$1,'LE Data'!$P$2:$Z$2,0),0)</f>
        <v>1.05</v>
      </c>
      <c r="L541" s="2">
        <f>VLOOKUP($A541&amp;$B541,'LE Data'!$P$3:$Z$578,MATCH(L$1,'LE Data'!$P$2:$Z$2,0),0)</f>
        <v>669.9</v>
      </c>
      <c r="M541" s="219">
        <f t="shared" si="60"/>
        <v>1</v>
      </c>
      <c r="N541" s="219">
        <f t="shared" si="60"/>
        <v>811</v>
      </c>
    </row>
    <row r="542" spans="1:14" x14ac:dyDescent="0.2">
      <c r="A542" s="1">
        <f t="shared" ref="A542:A553" si="64">A530+1</f>
        <v>2040</v>
      </c>
      <c r="B542" s="1">
        <f t="shared" ref="B542:B553" si="65">B530</f>
        <v>1</v>
      </c>
      <c r="C542" s="2"/>
      <c r="D542" s="2"/>
      <c r="E542" s="158">
        <f t="shared" si="63"/>
        <v>21.194233564101694</v>
      </c>
      <c r="F542" s="158">
        <f t="shared" si="63"/>
        <v>21.530437369014322</v>
      </c>
      <c r="G542" s="215">
        <f>VLOOKUP($A542,'LE Rates'!$F$5:$G$36,2,0)*100</f>
        <v>19.391253238457594</v>
      </c>
      <c r="H542" s="215">
        <v>10.03756476919671</v>
      </c>
      <c r="I542" s="1">
        <f t="shared" si="54"/>
        <v>30.49</v>
      </c>
      <c r="J542" s="210">
        <f>VLOOKUP($A542&amp;"_"&amp;$B542,'LE KY GSP'!$O$19:$S$582,4,0)</f>
        <v>263195.13500000001</v>
      </c>
      <c r="K542" s="2">
        <f>VLOOKUP($A542&amp;$B542,'LE Data'!$P$3:$Z$578,MATCH(K$1,'LE Data'!$P$2:$Z$2,0),0)</f>
        <v>0.35</v>
      </c>
      <c r="L542" s="2">
        <f>VLOOKUP($A542&amp;$B542,'LE Data'!$P$3:$Z$578,MATCH(L$1,'LE Data'!$P$2:$Z$2,0),0)</f>
        <v>932.4</v>
      </c>
      <c r="M542" s="219">
        <f t="shared" ref="M542:N553" si="66">M530</f>
        <v>0</v>
      </c>
      <c r="N542" s="219">
        <f t="shared" si="66"/>
        <v>912</v>
      </c>
    </row>
    <row r="543" spans="1:14" x14ac:dyDescent="0.2">
      <c r="A543" s="1">
        <f t="shared" si="64"/>
        <v>2040</v>
      </c>
      <c r="B543" s="1">
        <f t="shared" si="65"/>
        <v>2</v>
      </c>
      <c r="C543" s="2"/>
      <c r="D543" s="2"/>
      <c r="E543" s="158">
        <f t="shared" si="63"/>
        <v>21.194233564101694</v>
      </c>
      <c r="F543" s="158">
        <f t="shared" si="63"/>
        <v>21.530437369014322</v>
      </c>
      <c r="G543" s="215">
        <f>VLOOKUP($A543,'LE Rates'!$F$5:$G$36,2,0)*100</f>
        <v>19.391253238457594</v>
      </c>
      <c r="H543" s="215">
        <v>10.03756476919671</v>
      </c>
      <c r="I543" s="1">
        <f t="shared" si="54"/>
        <v>29.81</v>
      </c>
      <c r="J543" s="210">
        <f>VLOOKUP($A543&amp;"_"&amp;$B543,'LE KY GSP'!$O$19:$S$582,4,0)</f>
        <v>263195.13500000001</v>
      </c>
      <c r="K543" s="2">
        <f>VLOOKUP($A543&amp;$B543,'LE Data'!$P$3:$Z$578,MATCH(K$1,'LE Data'!$P$2:$Z$2,0),0)</f>
        <v>0.05</v>
      </c>
      <c r="L543" s="2">
        <f>VLOOKUP($A543&amp;$B543,'LE Data'!$P$3:$Z$578,MATCH(L$1,'LE Data'!$P$2:$Z$2,0),0)</f>
        <v>864.1</v>
      </c>
      <c r="M543" s="219">
        <f t="shared" si="66"/>
        <v>0</v>
      </c>
      <c r="N543" s="219">
        <f t="shared" si="66"/>
        <v>742</v>
      </c>
    </row>
    <row r="544" spans="1:14" x14ac:dyDescent="0.2">
      <c r="A544" s="1">
        <f t="shared" si="64"/>
        <v>2040</v>
      </c>
      <c r="B544" s="1">
        <f t="shared" si="65"/>
        <v>3</v>
      </c>
      <c r="C544" s="2"/>
      <c r="D544" s="2"/>
      <c r="E544" s="158">
        <f t="shared" si="63"/>
        <v>21.194233564101694</v>
      </c>
      <c r="F544" s="158">
        <f t="shared" si="63"/>
        <v>21.530437369014322</v>
      </c>
      <c r="G544" s="215">
        <f>VLOOKUP($A544,'LE Rates'!$F$5:$G$36,2,0)*100</f>
        <v>19.391253238457594</v>
      </c>
      <c r="H544" s="215">
        <v>10.03756476919671</v>
      </c>
      <c r="I544" s="1">
        <f t="shared" si="54"/>
        <v>30.68</v>
      </c>
      <c r="J544" s="210">
        <f>VLOOKUP($A544&amp;"_"&amp;$B544,'LE KY GSP'!$O$19:$S$582,4,0)</f>
        <v>263195.13500000001</v>
      </c>
      <c r="K544" s="2">
        <f>VLOOKUP($A544&amp;$B544,'LE Data'!$P$3:$Z$578,MATCH(K$1,'LE Data'!$P$2:$Z$2,0),0)</f>
        <v>1.1499999999999999</v>
      </c>
      <c r="L544" s="2">
        <f>VLOOKUP($A544&amp;$B544,'LE Data'!$P$3:$Z$578,MATCH(L$1,'LE Data'!$P$2:$Z$2,0),0)</f>
        <v>674.3</v>
      </c>
      <c r="M544" s="219">
        <f t="shared" si="66"/>
        <v>6</v>
      </c>
      <c r="N544" s="219">
        <f t="shared" si="66"/>
        <v>569</v>
      </c>
    </row>
    <row r="545" spans="1:14" x14ac:dyDescent="0.2">
      <c r="A545" s="1">
        <f t="shared" si="64"/>
        <v>2040</v>
      </c>
      <c r="B545" s="1">
        <f t="shared" si="65"/>
        <v>4</v>
      </c>
      <c r="C545" s="2"/>
      <c r="D545" s="2"/>
      <c r="E545" s="158">
        <f t="shared" si="63"/>
        <v>21.194233564101694</v>
      </c>
      <c r="F545" s="158">
        <f t="shared" si="63"/>
        <v>21.530437369014322</v>
      </c>
      <c r="G545" s="215">
        <f>VLOOKUP($A545,'LE Rates'!$F$5:$G$36,2,0)*100</f>
        <v>19.391253238457594</v>
      </c>
      <c r="H545" s="215">
        <v>10.03756476919671</v>
      </c>
      <c r="I545" s="1">
        <f t="shared" si="54"/>
        <v>30.66</v>
      </c>
      <c r="J545" s="210">
        <f>VLOOKUP($A545&amp;"_"&amp;$B545,'LE KY GSP'!$O$19:$S$582,4,0)</f>
        <v>264419.08299999998</v>
      </c>
      <c r="K545" s="2">
        <f>VLOOKUP($A545&amp;$B545,'LE Data'!$P$3:$Z$578,MATCH(K$1,'LE Data'!$P$2:$Z$2,0),0)</f>
        <v>20.25</v>
      </c>
      <c r="L545" s="2">
        <f>VLOOKUP($A545&amp;$B545,'LE Data'!$P$3:$Z$578,MATCH(L$1,'LE Data'!$P$2:$Z$2,0),0)</f>
        <v>377.1</v>
      </c>
      <c r="M545" s="219">
        <f t="shared" si="66"/>
        <v>32</v>
      </c>
      <c r="N545" s="219">
        <f t="shared" si="66"/>
        <v>262</v>
      </c>
    </row>
    <row r="546" spans="1:14" x14ac:dyDescent="0.2">
      <c r="A546" s="1">
        <f t="shared" si="64"/>
        <v>2040</v>
      </c>
      <c r="B546" s="1">
        <f t="shared" si="65"/>
        <v>5</v>
      </c>
      <c r="C546" s="2"/>
      <c r="D546" s="2"/>
      <c r="E546" s="158">
        <f t="shared" si="63"/>
        <v>21.194233564101694</v>
      </c>
      <c r="F546" s="158">
        <f t="shared" si="63"/>
        <v>21.530437369014322</v>
      </c>
      <c r="G546" s="215">
        <f>VLOOKUP($A546,'LE Rates'!$F$5:$G$36,2,0)*100</f>
        <v>19.391253238457594</v>
      </c>
      <c r="H546" s="215">
        <v>10.03756476919671</v>
      </c>
      <c r="I546" s="1">
        <f t="shared" si="54"/>
        <v>30.07</v>
      </c>
      <c r="J546" s="210">
        <f>VLOOKUP($A546&amp;"_"&amp;$B546,'LE KY GSP'!$O$19:$S$582,4,0)</f>
        <v>264419.08299999998</v>
      </c>
      <c r="K546" s="2">
        <f>VLOOKUP($A546&amp;$B546,'LE Data'!$P$3:$Z$578,MATCH(K$1,'LE Data'!$P$2:$Z$2,0),0)</f>
        <v>69.349999999999994</v>
      </c>
      <c r="L546" s="2">
        <f>VLOOKUP($A546&amp;$B546,'LE Data'!$P$3:$Z$578,MATCH(L$1,'LE Data'!$P$2:$Z$2,0),0)</f>
        <v>141</v>
      </c>
      <c r="M546" s="219">
        <f t="shared" si="66"/>
        <v>106</v>
      </c>
      <c r="N546" s="219">
        <f t="shared" si="66"/>
        <v>80</v>
      </c>
    </row>
    <row r="547" spans="1:14" x14ac:dyDescent="0.2">
      <c r="A547" s="1">
        <f t="shared" si="64"/>
        <v>2040</v>
      </c>
      <c r="B547" s="1">
        <f t="shared" si="65"/>
        <v>6</v>
      </c>
      <c r="C547" s="2"/>
      <c r="D547" s="2"/>
      <c r="E547" s="158">
        <f t="shared" si="63"/>
        <v>21.194233564101694</v>
      </c>
      <c r="F547" s="158">
        <f t="shared" si="63"/>
        <v>21.530437369014322</v>
      </c>
      <c r="G547" s="215">
        <f>VLOOKUP($A547,'LE Rates'!$F$5:$G$36,2,0)*100</f>
        <v>19.391253238457594</v>
      </c>
      <c r="H547" s="215">
        <v>10.03756476919671</v>
      </c>
      <c r="I547" s="1">
        <f t="shared" si="54"/>
        <v>30.72</v>
      </c>
      <c r="J547" s="210">
        <f>VLOOKUP($A547&amp;"_"&amp;$B547,'LE KY GSP'!$O$19:$S$582,4,0)</f>
        <v>264419.08299999998</v>
      </c>
      <c r="K547" s="2">
        <f>VLOOKUP($A547&amp;$B547,'LE Data'!$P$3:$Z$578,MATCH(K$1,'LE Data'!$P$2:$Z$2,0),0)</f>
        <v>224.8</v>
      </c>
      <c r="L547" s="2">
        <f>VLOOKUP($A547&amp;$B547,'LE Data'!$P$3:$Z$578,MATCH(L$1,'LE Data'!$P$2:$Z$2,0),0)</f>
        <v>29.5</v>
      </c>
      <c r="M547" s="219">
        <f t="shared" si="66"/>
        <v>289</v>
      </c>
      <c r="N547" s="219">
        <f t="shared" si="66"/>
        <v>8</v>
      </c>
    </row>
    <row r="548" spans="1:14" x14ac:dyDescent="0.2">
      <c r="A548" s="1">
        <f t="shared" si="64"/>
        <v>2040</v>
      </c>
      <c r="B548" s="1">
        <f t="shared" si="65"/>
        <v>7</v>
      </c>
      <c r="C548" s="2"/>
      <c r="D548" s="2"/>
      <c r="E548" s="158">
        <f t="shared" si="63"/>
        <v>21.194233564101694</v>
      </c>
      <c r="F548" s="158">
        <f t="shared" si="63"/>
        <v>21.530437369014322</v>
      </c>
      <c r="G548" s="215">
        <f>VLOOKUP($A548,'LE Rates'!$F$5:$G$36,2,0)*100</f>
        <v>19.391253238457594</v>
      </c>
      <c r="H548" s="215">
        <v>10.03756476919671</v>
      </c>
      <c r="I548" s="1">
        <f t="shared" si="54"/>
        <v>30.56</v>
      </c>
      <c r="J548" s="210">
        <f>VLOOKUP($A548&amp;"_"&amp;$B548,'LE KY GSP'!$O$19:$S$582,4,0)</f>
        <v>265548.94</v>
      </c>
      <c r="K548" s="2">
        <f>VLOOKUP($A548&amp;$B548,'LE Data'!$P$3:$Z$578,MATCH(K$1,'LE Data'!$P$2:$Z$2,0),0)</f>
        <v>396.4</v>
      </c>
      <c r="L548" s="2">
        <f>VLOOKUP($A548&amp;$B548,'LE Data'!$P$3:$Z$578,MATCH(L$1,'LE Data'!$P$2:$Z$2,0),0)</f>
        <v>0.55000000000000004</v>
      </c>
      <c r="M548" s="219">
        <f t="shared" si="66"/>
        <v>402</v>
      </c>
      <c r="N548" s="219">
        <f t="shared" si="66"/>
        <v>0</v>
      </c>
    </row>
    <row r="549" spans="1:14" x14ac:dyDescent="0.2">
      <c r="A549" s="1">
        <f t="shared" si="64"/>
        <v>2040</v>
      </c>
      <c r="B549" s="1">
        <f t="shared" si="65"/>
        <v>8</v>
      </c>
      <c r="C549" s="2"/>
      <c r="D549" s="2"/>
      <c r="E549" s="158">
        <f t="shared" si="63"/>
        <v>21.194233564101694</v>
      </c>
      <c r="F549" s="158">
        <f t="shared" si="63"/>
        <v>21.530437369014322</v>
      </c>
      <c r="G549" s="215">
        <f>VLOOKUP($A549,'LE Rates'!$F$5:$G$36,2,0)*100</f>
        <v>19.391253238457594</v>
      </c>
      <c r="H549" s="215">
        <v>10.03756476919671</v>
      </c>
      <c r="I549" s="1">
        <f t="shared" si="54"/>
        <v>30.35</v>
      </c>
      <c r="J549" s="210">
        <f>VLOOKUP($A549&amp;"_"&amp;$B549,'LE KY GSP'!$O$19:$S$582,4,0)</f>
        <v>265548.94</v>
      </c>
      <c r="K549" s="2">
        <f>VLOOKUP($A549&amp;$B549,'LE Data'!$P$3:$Z$578,MATCH(K$1,'LE Data'!$P$2:$Z$2,0),0)</f>
        <v>417.05</v>
      </c>
      <c r="L549" s="2">
        <f>VLOOKUP($A549&amp;$B549,'LE Data'!$P$3:$Z$578,MATCH(L$1,'LE Data'!$P$2:$Z$2,0),0)</f>
        <v>0.1</v>
      </c>
      <c r="M549" s="219">
        <f t="shared" si="66"/>
        <v>383</v>
      </c>
      <c r="N549" s="219">
        <f t="shared" si="66"/>
        <v>3</v>
      </c>
    </row>
    <row r="550" spans="1:14" x14ac:dyDescent="0.2">
      <c r="A550" s="1">
        <f t="shared" si="64"/>
        <v>2040</v>
      </c>
      <c r="B550" s="1">
        <f t="shared" si="65"/>
        <v>9</v>
      </c>
      <c r="C550" s="2"/>
      <c r="D550" s="2"/>
      <c r="E550" s="158">
        <f t="shared" si="63"/>
        <v>21.194233564101694</v>
      </c>
      <c r="F550" s="158">
        <f t="shared" si="63"/>
        <v>21.530437369014322</v>
      </c>
      <c r="G550" s="215">
        <f>VLOOKUP($A550,'LE Rates'!$F$5:$G$36,2,0)*100</f>
        <v>19.391253238457594</v>
      </c>
      <c r="H550" s="215">
        <v>10.03756476919671</v>
      </c>
      <c r="I550" s="1">
        <f t="shared" si="54"/>
        <v>31</v>
      </c>
      <c r="J550" s="210">
        <f>VLOOKUP($A550&amp;"_"&amp;$B550,'LE KY GSP'!$O$19:$S$582,4,0)</f>
        <v>265548.94</v>
      </c>
      <c r="K550" s="2">
        <f>VLOOKUP($A550&amp;$B550,'LE Data'!$P$3:$Z$578,MATCH(K$1,'LE Data'!$P$2:$Z$2,0),0)</f>
        <v>330.2</v>
      </c>
      <c r="L550" s="2">
        <f>VLOOKUP($A550&amp;$B550,'LE Data'!$P$3:$Z$578,MATCH(L$1,'LE Data'!$P$2:$Z$2,0),0)</f>
        <v>5.35</v>
      </c>
      <c r="M550" s="219">
        <f t="shared" si="66"/>
        <v>182</v>
      </c>
      <c r="N550" s="219">
        <f t="shared" si="66"/>
        <v>33</v>
      </c>
    </row>
    <row r="551" spans="1:14" x14ac:dyDescent="0.2">
      <c r="A551" s="1">
        <f t="shared" si="64"/>
        <v>2040</v>
      </c>
      <c r="B551" s="1">
        <f t="shared" si="65"/>
        <v>10</v>
      </c>
      <c r="C551" s="2"/>
      <c r="D551" s="2"/>
      <c r="E551" s="158">
        <f t="shared" si="63"/>
        <v>21.194233564101694</v>
      </c>
      <c r="F551" s="158">
        <f t="shared" si="63"/>
        <v>21.530437369014322</v>
      </c>
      <c r="G551" s="215">
        <f>VLOOKUP($A551,'LE Rates'!$F$5:$G$36,2,0)*100</f>
        <v>19.391253238457594</v>
      </c>
      <c r="H551" s="215">
        <v>10.03756476919671</v>
      </c>
      <c r="I551" s="1">
        <f t="shared" si="54"/>
        <v>31</v>
      </c>
      <c r="J551" s="210">
        <f>VLOOKUP($A551&amp;"_"&amp;$B551,'LE KY GSP'!$O$19:$S$582,4,0)</f>
        <v>266764.19400000002</v>
      </c>
      <c r="K551" s="2">
        <f>VLOOKUP($A551&amp;$B551,'LE Data'!$P$3:$Z$578,MATCH(K$1,'LE Data'!$P$2:$Z$2,0),0)</f>
        <v>100.05</v>
      </c>
      <c r="L551" s="2">
        <f>VLOOKUP($A551&amp;$B551,'LE Data'!$P$3:$Z$578,MATCH(L$1,'LE Data'!$P$2:$Z$2,0),0)</f>
        <v>99.3</v>
      </c>
      <c r="M551" s="219">
        <f t="shared" si="66"/>
        <v>33</v>
      </c>
      <c r="N551" s="219">
        <f t="shared" si="66"/>
        <v>238</v>
      </c>
    </row>
    <row r="552" spans="1:14" x14ac:dyDescent="0.2">
      <c r="A552" s="1">
        <f t="shared" si="64"/>
        <v>2040</v>
      </c>
      <c r="B552" s="1">
        <f t="shared" si="65"/>
        <v>11</v>
      </c>
      <c r="C552" s="2"/>
      <c r="D552" s="2"/>
      <c r="E552" s="158">
        <f t="shared" si="63"/>
        <v>21.194233564101694</v>
      </c>
      <c r="F552" s="158">
        <f t="shared" si="63"/>
        <v>21.530437369014322</v>
      </c>
      <c r="G552" s="215">
        <f>VLOOKUP($A552,'LE Rates'!$F$5:$G$36,2,0)*100</f>
        <v>19.391253238457594</v>
      </c>
      <c r="H552" s="215">
        <v>10.03756476919671</v>
      </c>
      <c r="I552" s="1">
        <f t="shared" si="54"/>
        <v>31.65</v>
      </c>
      <c r="J552" s="210">
        <f>VLOOKUP($A552&amp;"_"&amp;$B552,'LE KY GSP'!$O$19:$S$582,4,0)</f>
        <v>266764.19400000002</v>
      </c>
      <c r="K552" s="2">
        <f>VLOOKUP($A552&amp;$B552,'LE Data'!$P$3:$Z$578,MATCH(K$1,'LE Data'!$P$2:$Z$2,0),0)</f>
        <v>12.75</v>
      </c>
      <c r="L552" s="2">
        <f>VLOOKUP($A552&amp;$B552,'LE Data'!$P$3:$Z$578,MATCH(L$1,'LE Data'!$P$2:$Z$2,0),0)</f>
        <v>352.6</v>
      </c>
      <c r="M552" s="219">
        <f t="shared" si="66"/>
        <v>2</v>
      </c>
      <c r="N552" s="219">
        <f t="shared" si="66"/>
        <v>509</v>
      </c>
    </row>
    <row r="553" spans="1:14" x14ac:dyDescent="0.2">
      <c r="A553" s="1">
        <f t="shared" si="64"/>
        <v>2040</v>
      </c>
      <c r="B553" s="1">
        <f t="shared" si="65"/>
        <v>12</v>
      </c>
      <c r="C553" s="2"/>
      <c r="D553" s="2"/>
      <c r="E553" s="158">
        <f t="shared" si="63"/>
        <v>21.194233564101694</v>
      </c>
      <c r="F553" s="158">
        <f t="shared" si="63"/>
        <v>21.530437369014322</v>
      </c>
      <c r="G553" s="215">
        <f>VLOOKUP($A553,'LE Rates'!$F$5:$G$36,2,0)*100</f>
        <v>19.391253238457594</v>
      </c>
      <c r="H553" s="215">
        <v>10.03756476919671</v>
      </c>
      <c r="I553" s="1">
        <f t="shared" si="54"/>
        <v>29.92</v>
      </c>
      <c r="J553" s="210">
        <f>VLOOKUP($A553&amp;"_"&amp;$B553,'LE KY GSP'!$O$19:$S$582,4,0)</f>
        <v>266764.19400000002</v>
      </c>
      <c r="K553" s="2">
        <f>VLOOKUP($A553&amp;$B553,'LE Data'!$P$3:$Z$578,MATCH(K$1,'LE Data'!$P$2:$Z$2,0),0)</f>
        <v>1.05</v>
      </c>
      <c r="L553" s="2">
        <f>VLOOKUP($A553&amp;$B553,'LE Data'!$P$3:$Z$578,MATCH(L$1,'LE Data'!$P$2:$Z$2,0),0)</f>
        <v>669.9</v>
      </c>
      <c r="M553" s="219">
        <f t="shared" si="66"/>
        <v>1</v>
      </c>
      <c r="N553" s="219">
        <f t="shared" si="66"/>
        <v>811</v>
      </c>
    </row>
    <row r="554" spans="1:14" x14ac:dyDescent="0.2">
      <c r="A554" s="1">
        <v>2041</v>
      </c>
      <c r="B554" s="1">
        <v>1</v>
      </c>
      <c r="E554" s="158">
        <f t="shared" si="63"/>
        <v>21.618118235383729</v>
      </c>
      <c r="F554" s="158">
        <f t="shared" si="63"/>
        <v>21.961046116394609</v>
      </c>
      <c r="G554" s="215">
        <f>VLOOKUP($A554,'LE Rates'!$F$5:$G$36,2,0)*100</f>
        <v>19.779078303226747</v>
      </c>
      <c r="H554" s="215">
        <f>VLOOKUP($A554,'LE Rates'!$F$5:$K$35,6,0)*100</f>
        <v>17.497871662070409</v>
      </c>
      <c r="I554" s="1">
        <f t="shared" si="54"/>
        <v>30.09</v>
      </c>
      <c r="J554" s="210">
        <f>VLOOKUP($A554&amp;"_"&amp;$B554,'LE KY GSP'!$O$19:$S$582,4,0)</f>
        <v>268043.326</v>
      </c>
      <c r="K554" s="2">
        <f>VLOOKUP($A554&amp;$B554,'LE Data'!$P$3:$Z$578,MATCH(K$1,'LE Data'!$P$2:$Z$2,0),0)</f>
        <v>0.35</v>
      </c>
      <c r="L554" s="2">
        <f>VLOOKUP($A554&amp;$B554,'LE Data'!$P$3:$Z$578,MATCH(L$1,'LE Data'!$P$2:$Z$2,0),0)</f>
        <v>932.4</v>
      </c>
    </row>
    <row r="555" spans="1:14" x14ac:dyDescent="0.2">
      <c r="A555" s="1">
        <v>2041</v>
      </c>
      <c r="B555" s="1">
        <v>2</v>
      </c>
      <c r="E555" s="158">
        <f t="shared" ref="E555:F570" si="67">E543*(1+0.02)</f>
        <v>21.618118235383729</v>
      </c>
      <c r="F555" s="158">
        <f t="shared" si="67"/>
        <v>21.961046116394609</v>
      </c>
      <c r="G555" s="215">
        <f>VLOOKUP($A555,'LE Rates'!$F$5:$G$36,2,0)*100</f>
        <v>19.779078303226747</v>
      </c>
      <c r="H555" s="215">
        <f>VLOOKUP($A555,'LE Rates'!$F$5:$K$35,6,0)*100</f>
        <v>17.497871662070409</v>
      </c>
      <c r="I555" s="1">
        <f t="shared" si="54"/>
        <v>30.49</v>
      </c>
      <c r="J555" s="210">
        <f>VLOOKUP($A555&amp;"_"&amp;$B555,'LE KY GSP'!$O$19:$S$582,4,0)</f>
        <v>268043.326</v>
      </c>
      <c r="K555" s="2">
        <f>VLOOKUP($A555&amp;$B555,'LE Data'!$P$3:$Z$578,MATCH(K$1,'LE Data'!$P$2:$Z$2,0),0)</f>
        <v>0.05</v>
      </c>
      <c r="L555" s="2">
        <f>VLOOKUP($A555&amp;$B555,'LE Data'!$P$3:$Z$578,MATCH(L$1,'LE Data'!$P$2:$Z$2,0),0)</f>
        <v>864.1</v>
      </c>
    </row>
    <row r="556" spans="1:14" x14ac:dyDescent="0.2">
      <c r="A556" s="1">
        <v>2041</v>
      </c>
      <c r="B556" s="1">
        <v>3</v>
      </c>
      <c r="E556" s="158">
        <f t="shared" si="67"/>
        <v>21.618118235383729</v>
      </c>
      <c r="F556" s="158">
        <f t="shared" si="67"/>
        <v>21.961046116394609</v>
      </c>
      <c r="G556" s="215">
        <f>VLOOKUP($A556,'LE Rates'!$F$5:$G$36,2,0)*100</f>
        <v>19.779078303226747</v>
      </c>
      <c r="H556" s="215">
        <f>VLOOKUP($A556,'LE Rates'!$F$5:$K$35,6,0)*100</f>
        <v>17.497871662070409</v>
      </c>
      <c r="I556" s="1">
        <f t="shared" si="54"/>
        <v>29.81</v>
      </c>
      <c r="J556" s="210">
        <f>VLOOKUP($A556&amp;"_"&amp;$B556,'LE KY GSP'!$O$19:$S$582,4,0)</f>
        <v>268043.326</v>
      </c>
      <c r="K556" s="2">
        <f>VLOOKUP($A556&amp;$B556,'LE Data'!$P$3:$Z$578,MATCH(K$1,'LE Data'!$P$2:$Z$2,0),0)</f>
        <v>1.1499999999999999</v>
      </c>
      <c r="L556" s="2">
        <f>VLOOKUP($A556&amp;$B556,'LE Data'!$P$3:$Z$578,MATCH(L$1,'LE Data'!$P$2:$Z$2,0),0)</f>
        <v>674.3</v>
      </c>
    </row>
    <row r="557" spans="1:14" x14ac:dyDescent="0.2">
      <c r="A557" s="1">
        <v>2041</v>
      </c>
      <c r="B557" s="1">
        <v>4</v>
      </c>
      <c r="E557" s="158">
        <f t="shared" si="67"/>
        <v>21.618118235383729</v>
      </c>
      <c r="F557" s="158">
        <f t="shared" si="67"/>
        <v>21.961046116394609</v>
      </c>
      <c r="G557" s="215">
        <f>VLOOKUP($A557,'LE Rates'!$F$5:$G$36,2,0)*100</f>
        <v>19.779078303226747</v>
      </c>
      <c r="H557" s="215">
        <f>VLOOKUP($A557,'LE Rates'!$F$5:$K$35,6,0)*100</f>
        <v>17.497871662070409</v>
      </c>
      <c r="I557" s="1">
        <f t="shared" si="54"/>
        <v>30.68</v>
      </c>
      <c r="J557" s="210">
        <f>VLOOKUP($A557&amp;"_"&amp;$B557,'LE KY GSP'!$O$19:$S$582,4,0)</f>
        <v>269182.97399999999</v>
      </c>
      <c r="K557" s="2">
        <f>VLOOKUP($A557&amp;$B557,'LE Data'!$P$3:$Z$578,MATCH(K$1,'LE Data'!$P$2:$Z$2,0),0)</f>
        <v>20.25</v>
      </c>
      <c r="L557" s="2">
        <f>VLOOKUP($A557&amp;$B557,'LE Data'!$P$3:$Z$578,MATCH(L$1,'LE Data'!$P$2:$Z$2,0),0)</f>
        <v>377.1</v>
      </c>
    </row>
    <row r="558" spans="1:14" x14ac:dyDescent="0.2">
      <c r="A558" s="1">
        <v>2041</v>
      </c>
      <c r="B558" s="1">
        <v>5</v>
      </c>
      <c r="E558" s="158">
        <f t="shared" si="67"/>
        <v>21.618118235383729</v>
      </c>
      <c r="F558" s="158">
        <f t="shared" si="67"/>
        <v>21.961046116394609</v>
      </c>
      <c r="G558" s="215">
        <f>VLOOKUP($A558,'LE Rates'!$F$5:$G$36,2,0)*100</f>
        <v>19.779078303226747</v>
      </c>
      <c r="H558" s="215">
        <f>VLOOKUP($A558,'LE Rates'!$F$5:$K$35,6,0)*100</f>
        <v>17.497871662070409</v>
      </c>
      <c r="I558" s="1">
        <f t="shared" si="54"/>
        <v>30.66</v>
      </c>
      <c r="J558" s="210">
        <f>VLOOKUP($A558&amp;"_"&amp;$B558,'LE KY GSP'!$O$19:$S$582,4,0)</f>
        <v>269182.97399999999</v>
      </c>
      <c r="K558" s="2">
        <f>VLOOKUP($A558&amp;$B558,'LE Data'!$P$3:$Z$578,MATCH(K$1,'LE Data'!$P$2:$Z$2,0),0)</f>
        <v>69.349999999999994</v>
      </c>
      <c r="L558" s="2">
        <f>VLOOKUP($A558&amp;$B558,'LE Data'!$P$3:$Z$578,MATCH(L$1,'LE Data'!$P$2:$Z$2,0),0)</f>
        <v>141</v>
      </c>
    </row>
    <row r="559" spans="1:14" x14ac:dyDescent="0.2">
      <c r="A559" s="1">
        <v>2041</v>
      </c>
      <c r="B559" s="1">
        <v>6</v>
      </c>
      <c r="E559" s="158">
        <f t="shared" si="67"/>
        <v>21.618118235383729</v>
      </c>
      <c r="F559" s="158">
        <f t="shared" si="67"/>
        <v>21.961046116394609</v>
      </c>
      <c r="G559" s="215">
        <f>VLOOKUP($A559,'LE Rates'!$F$5:$G$36,2,0)*100</f>
        <v>19.779078303226747</v>
      </c>
      <c r="H559" s="215">
        <f>VLOOKUP($A559,'LE Rates'!$F$5:$K$35,6,0)*100</f>
        <v>17.497871662070409</v>
      </c>
      <c r="I559" s="1">
        <f t="shared" si="54"/>
        <v>30.07</v>
      </c>
      <c r="J559" s="210">
        <f>VLOOKUP($A559&amp;"_"&amp;$B559,'LE KY GSP'!$O$19:$S$582,4,0)</f>
        <v>269182.97399999999</v>
      </c>
      <c r="K559" s="2">
        <f>VLOOKUP($A559&amp;$B559,'LE Data'!$P$3:$Z$578,MATCH(K$1,'LE Data'!$P$2:$Z$2,0),0)</f>
        <v>224.8</v>
      </c>
      <c r="L559" s="2">
        <f>VLOOKUP($A559&amp;$B559,'LE Data'!$P$3:$Z$578,MATCH(L$1,'LE Data'!$P$2:$Z$2,0),0)</f>
        <v>29.5</v>
      </c>
    </row>
    <row r="560" spans="1:14" x14ac:dyDescent="0.2">
      <c r="A560" s="1">
        <v>2041</v>
      </c>
      <c r="B560" s="1">
        <v>7</v>
      </c>
      <c r="E560" s="158">
        <f t="shared" si="67"/>
        <v>21.618118235383729</v>
      </c>
      <c r="F560" s="158">
        <f t="shared" si="67"/>
        <v>21.961046116394609</v>
      </c>
      <c r="G560" s="215">
        <f>VLOOKUP($A560,'LE Rates'!$F$5:$G$36,2,0)*100</f>
        <v>19.779078303226747</v>
      </c>
      <c r="H560" s="215">
        <f>VLOOKUP($A560,'LE Rates'!$F$5:$K$35,6,0)*100</f>
        <v>17.497871662070409</v>
      </c>
      <c r="I560" s="1">
        <f t="shared" si="54"/>
        <v>30.72</v>
      </c>
      <c r="J560" s="210">
        <f>VLOOKUP($A560&amp;"_"&amp;$B560,'LE KY GSP'!$O$19:$S$582,4,0)</f>
        <v>270577.70199999999</v>
      </c>
      <c r="K560" s="2">
        <f>VLOOKUP($A560&amp;$B560,'LE Data'!$P$3:$Z$578,MATCH(K$1,'LE Data'!$P$2:$Z$2,0),0)</f>
        <v>396.4</v>
      </c>
      <c r="L560" s="2">
        <f>VLOOKUP($A560&amp;$B560,'LE Data'!$P$3:$Z$578,MATCH(L$1,'LE Data'!$P$2:$Z$2,0),0)</f>
        <v>0.55000000000000004</v>
      </c>
    </row>
    <row r="561" spans="1:12" x14ac:dyDescent="0.2">
      <c r="A561" s="1">
        <v>2041</v>
      </c>
      <c r="B561" s="1">
        <v>8</v>
      </c>
      <c r="E561" s="158">
        <f t="shared" si="67"/>
        <v>21.618118235383729</v>
      </c>
      <c r="F561" s="158">
        <f t="shared" si="67"/>
        <v>21.961046116394609</v>
      </c>
      <c r="G561" s="215">
        <f>VLOOKUP($A561,'LE Rates'!$F$5:$G$36,2,0)*100</f>
        <v>19.779078303226747</v>
      </c>
      <c r="H561" s="215">
        <f>VLOOKUP($A561,'LE Rates'!$F$5:$K$35,6,0)*100</f>
        <v>17.497871662070409</v>
      </c>
      <c r="I561" s="1">
        <f t="shared" si="54"/>
        <v>30.56</v>
      </c>
      <c r="J561" s="210">
        <f>VLOOKUP($A561&amp;"_"&amp;$B561,'LE KY GSP'!$O$19:$S$582,4,0)</f>
        <v>270577.70199999999</v>
      </c>
      <c r="K561" s="2">
        <f>VLOOKUP($A561&amp;$B561,'LE Data'!$P$3:$Z$578,MATCH(K$1,'LE Data'!$P$2:$Z$2,0),0)</f>
        <v>417.05</v>
      </c>
      <c r="L561" s="2">
        <f>VLOOKUP($A561&amp;$B561,'LE Data'!$P$3:$Z$578,MATCH(L$1,'LE Data'!$P$2:$Z$2,0),0)</f>
        <v>0.1</v>
      </c>
    </row>
    <row r="562" spans="1:12" x14ac:dyDescent="0.2">
      <c r="A562" s="1">
        <v>2041</v>
      </c>
      <c r="B562" s="1">
        <v>9</v>
      </c>
      <c r="E562" s="158">
        <f t="shared" si="67"/>
        <v>21.618118235383729</v>
      </c>
      <c r="F562" s="158">
        <f t="shared" si="67"/>
        <v>21.961046116394609</v>
      </c>
      <c r="G562" s="215">
        <f>VLOOKUP($A562,'LE Rates'!$F$5:$G$36,2,0)*100</f>
        <v>19.779078303226747</v>
      </c>
      <c r="H562" s="215">
        <f>VLOOKUP($A562,'LE Rates'!$F$5:$K$35,6,0)*100</f>
        <v>17.497871662070409</v>
      </c>
      <c r="I562" s="1">
        <f t="shared" si="54"/>
        <v>30.35</v>
      </c>
      <c r="J562" s="210">
        <f>VLOOKUP($A562&amp;"_"&amp;$B562,'LE KY GSP'!$O$19:$S$582,4,0)</f>
        <v>270577.70199999999</v>
      </c>
      <c r="K562" s="2">
        <f>VLOOKUP($A562&amp;$B562,'LE Data'!$P$3:$Z$578,MATCH(K$1,'LE Data'!$P$2:$Z$2,0),0)</f>
        <v>330.2</v>
      </c>
      <c r="L562" s="2">
        <f>VLOOKUP($A562&amp;$B562,'LE Data'!$P$3:$Z$578,MATCH(L$1,'LE Data'!$P$2:$Z$2,0),0)</f>
        <v>5.35</v>
      </c>
    </row>
    <row r="563" spans="1:12" x14ac:dyDescent="0.2">
      <c r="A563" s="1">
        <v>2041</v>
      </c>
      <c r="B563" s="1">
        <v>10</v>
      </c>
      <c r="E563" s="158">
        <f t="shared" si="67"/>
        <v>21.618118235383729</v>
      </c>
      <c r="F563" s="158">
        <f t="shared" si="67"/>
        <v>21.961046116394609</v>
      </c>
      <c r="G563" s="215">
        <f>VLOOKUP($A563,'LE Rates'!$F$5:$G$36,2,0)*100</f>
        <v>19.779078303226747</v>
      </c>
      <c r="H563" s="215">
        <f>VLOOKUP($A563,'LE Rates'!$F$5:$K$35,6,0)*100</f>
        <v>17.497871662070409</v>
      </c>
      <c r="I563" s="1">
        <f>I550</f>
        <v>31</v>
      </c>
      <c r="J563" s="210">
        <f>VLOOKUP($A563&amp;"_"&amp;$B563,'LE KY GSP'!$O$19:$S$582,4,0)</f>
        <v>271959.67800000001</v>
      </c>
      <c r="K563" s="2">
        <f>VLOOKUP($A563&amp;$B563,'LE Data'!$P$3:$Z$578,MATCH(K$1,'LE Data'!$P$2:$Z$2,0),0)</f>
        <v>100.05</v>
      </c>
      <c r="L563" s="2">
        <f>VLOOKUP($A563&amp;$B563,'LE Data'!$P$3:$Z$578,MATCH(L$1,'LE Data'!$P$2:$Z$2,0),0)</f>
        <v>99.3</v>
      </c>
    </row>
    <row r="564" spans="1:12" x14ac:dyDescent="0.2">
      <c r="A564" s="1">
        <v>2041</v>
      </c>
      <c r="B564" s="1">
        <v>11</v>
      </c>
      <c r="E564" s="158">
        <f t="shared" si="67"/>
        <v>21.618118235383729</v>
      </c>
      <c r="F564" s="158">
        <f t="shared" si="67"/>
        <v>21.961046116394609</v>
      </c>
      <c r="G564" s="215">
        <f>VLOOKUP($A564,'LE Rates'!$F$5:$G$36,2,0)*100</f>
        <v>19.779078303226747</v>
      </c>
      <c r="H564" s="215">
        <f>VLOOKUP($A564,'LE Rates'!$F$5:$K$35,6,0)*100</f>
        <v>17.497871662070409</v>
      </c>
      <c r="I564" s="1">
        <f>I551</f>
        <v>31</v>
      </c>
      <c r="J564" s="210">
        <f>VLOOKUP($A564&amp;"_"&amp;$B564,'LE KY GSP'!$O$19:$S$582,4,0)</f>
        <v>271959.67800000001</v>
      </c>
      <c r="K564" s="2">
        <f>VLOOKUP($A564&amp;$B564,'LE Data'!$P$3:$Z$578,MATCH(K$1,'LE Data'!$P$2:$Z$2,0),0)</f>
        <v>12.75</v>
      </c>
      <c r="L564" s="2">
        <f>VLOOKUP($A564&amp;$B564,'LE Data'!$P$3:$Z$578,MATCH(L$1,'LE Data'!$P$2:$Z$2,0),0)</f>
        <v>352.6</v>
      </c>
    </row>
    <row r="565" spans="1:12" x14ac:dyDescent="0.2">
      <c r="A565" s="1">
        <v>2041</v>
      </c>
      <c r="B565" s="1">
        <v>12</v>
      </c>
      <c r="E565" s="158">
        <f t="shared" si="67"/>
        <v>21.618118235383729</v>
      </c>
      <c r="F565" s="158">
        <f t="shared" si="67"/>
        <v>21.961046116394609</v>
      </c>
      <c r="G565" s="215">
        <f>VLOOKUP($A565,'LE Rates'!$F$5:$G$36,2,0)*100</f>
        <v>19.779078303226747</v>
      </c>
      <c r="H565" s="215">
        <f>VLOOKUP($A565,'LE Rates'!$F$5:$K$36,6,0)*100</f>
        <v>17.497871662070409</v>
      </c>
      <c r="I565" s="1">
        <f>I552</f>
        <v>31.65</v>
      </c>
      <c r="J565" s="210">
        <f>VLOOKUP($A565&amp;"_"&amp;$B565,'LE KY GSP'!$O$19:$S$582,4,0)</f>
        <v>271959.67800000001</v>
      </c>
      <c r="K565" s="2">
        <f>VLOOKUP($A565&amp;$B565,'LE Data'!$P$3:$Z$578,MATCH(K$1,'LE Data'!$P$2:$Z$2,0),0)</f>
        <v>1.05</v>
      </c>
      <c r="L565" s="2">
        <f>VLOOKUP($A565&amp;$B565,'LE Data'!$P$3:$Z$578,MATCH(L$1,'LE Data'!$P$2:$Z$2,0),0)</f>
        <v>669.9</v>
      </c>
    </row>
    <row r="566" spans="1:12" x14ac:dyDescent="0.2">
      <c r="A566" s="1">
        <v>2042</v>
      </c>
      <c r="B566" s="1">
        <v>1</v>
      </c>
      <c r="E566" s="158">
        <f t="shared" si="67"/>
        <v>22.050480600091404</v>
      </c>
      <c r="F566" s="158">
        <f t="shared" si="67"/>
        <v>22.4002670387225</v>
      </c>
      <c r="G566" s="215">
        <f>VLOOKUP($A566,'LE Rates'!$F$5:$G$36,2,0)*100</f>
        <v>20.174659869291283</v>
      </c>
      <c r="H566" s="215">
        <f>VLOOKUP($A566,'LE Rates'!$F$5:$K$36,6,0)*100</f>
        <v>17.847829095311816</v>
      </c>
      <c r="I566" s="1">
        <f t="shared" ref="I566:I577" si="68">I553</f>
        <v>29.92</v>
      </c>
      <c r="J566" s="210">
        <f>VLOOKUP($A566&amp;"_"&amp;$B566,'LE KY GSP'!$O$19:$S$582,4,0)</f>
        <v>272980.82319470792</v>
      </c>
      <c r="K566" s="2">
        <f>VLOOKUP($A566&amp;$B566,'LE Data'!$P$3:$Z$578,MATCH(K$1,'LE Data'!$P$2:$Z$2,0),0)</f>
        <v>0.35</v>
      </c>
      <c r="L566" s="2">
        <f>VLOOKUP($A566&amp;$B566,'LE Data'!$P$3:$Z$578,MATCH(L$1,'LE Data'!$P$2:$Z$2,0),0)</f>
        <v>932.4</v>
      </c>
    </row>
    <row r="567" spans="1:12" x14ac:dyDescent="0.2">
      <c r="A567" s="1">
        <v>2042</v>
      </c>
      <c r="B567" s="1">
        <v>2</v>
      </c>
      <c r="E567" s="158">
        <f t="shared" si="67"/>
        <v>22.050480600091404</v>
      </c>
      <c r="F567" s="158">
        <f t="shared" si="67"/>
        <v>22.4002670387225</v>
      </c>
      <c r="G567" s="215">
        <f>VLOOKUP($A567,'LE Rates'!$F$5:$G$36,2,0)*100</f>
        <v>20.174659869291283</v>
      </c>
      <c r="H567" s="215">
        <f>VLOOKUP($A567,'LE Rates'!$F$5:$K$36,6,0)*100</f>
        <v>17.847829095311816</v>
      </c>
      <c r="I567" s="1">
        <f t="shared" si="68"/>
        <v>30.09</v>
      </c>
      <c r="J567" s="210">
        <f>VLOOKUP($A567&amp;"_"&amp;$B567,'LE KY GSP'!$O$19:$S$582,4,0)</f>
        <v>272980.82319470792</v>
      </c>
      <c r="K567" s="2">
        <f>VLOOKUP($A567&amp;$B567,'LE Data'!$P$3:$Z$578,MATCH(K$1,'LE Data'!$P$2:$Z$2,0),0)</f>
        <v>0.05</v>
      </c>
      <c r="L567" s="2">
        <f>VLOOKUP($A567&amp;$B567,'LE Data'!$P$3:$Z$578,MATCH(L$1,'LE Data'!$P$2:$Z$2,0),0)</f>
        <v>864.1</v>
      </c>
    </row>
    <row r="568" spans="1:12" x14ac:dyDescent="0.2">
      <c r="A568" s="1">
        <v>2042</v>
      </c>
      <c r="B568" s="1">
        <v>3</v>
      </c>
      <c r="E568" s="158">
        <f t="shared" si="67"/>
        <v>22.050480600091404</v>
      </c>
      <c r="F568" s="158">
        <f t="shared" si="67"/>
        <v>22.4002670387225</v>
      </c>
      <c r="G568" s="215">
        <f>VLOOKUP($A568,'LE Rates'!$F$5:$G$36,2,0)*100</f>
        <v>20.174659869291283</v>
      </c>
      <c r="H568" s="215">
        <f>VLOOKUP($A568,'LE Rates'!$F$5:$K$36,6,0)*100</f>
        <v>17.847829095311816</v>
      </c>
      <c r="I568" s="1">
        <f t="shared" si="68"/>
        <v>30.49</v>
      </c>
      <c r="J568" s="210">
        <f>VLOOKUP($A568&amp;"_"&amp;$B568,'LE KY GSP'!$O$19:$S$582,4,0)</f>
        <v>272980.82319470792</v>
      </c>
      <c r="K568" s="2">
        <f>VLOOKUP($A568&amp;$B568,'LE Data'!$P$3:$Z$578,MATCH(K$1,'LE Data'!$P$2:$Z$2,0),0)</f>
        <v>1.1499999999999999</v>
      </c>
      <c r="L568" s="2">
        <f>VLOOKUP($A568&amp;$B568,'LE Data'!$P$3:$Z$578,MATCH(L$1,'LE Data'!$P$2:$Z$2,0),0)</f>
        <v>674.3</v>
      </c>
    </row>
    <row r="569" spans="1:12" x14ac:dyDescent="0.2">
      <c r="A569" s="1">
        <v>2042</v>
      </c>
      <c r="B569" s="1">
        <v>4</v>
      </c>
      <c r="E569" s="158">
        <f t="shared" si="67"/>
        <v>22.050480600091404</v>
      </c>
      <c r="F569" s="158">
        <f t="shared" si="67"/>
        <v>22.4002670387225</v>
      </c>
      <c r="G569" s="215">
        <f>VLOOKUP($A569,'LE Rates'!$F$5:$G$36,2,0)*100</f>
        <v>20.174659869291283</v>
      </c>
      <c r="H569" s="215">
        <f>VLOOKUP($A569,'LE Rates'!$F$5:$K$36,6,0)*100</f>
        <v>17.847829095311816</v>
      </c>
      <c r="I569" s="1">
        <f t="shared" si="68"/>
        <v>29.81</v>
      </c>
      <c r="J569" s="210">
        <f>VLOOKUP($A569&amp;"_"&amp;$B569,'LE KY GSP'!$O$19:$S$582,4,0)</f>
        <v>274032.69336458849</v>
      </c>
      <c r="K569" s="2">
        <f>VLOOKUP($A569&amp;$B569,'LE Data'!$P$3:$Z$578,MATCH(K$1,'LE Data'!$P$2:$Z$2,0),0)</f>
        <v>20.25</v>
      </c>
      <c r="L569" s="2">
        <f>VLOOKUP($A569&amp;$B569,'LE Data'!$P$3:$Z$578,MATCH(L$1,'LE Data'!$P$2:$Z$2,0),0)</f>
        <v>377.1</v>
      </c>
    </row>
    <row r="570" spans="1:12" x14ac:dyDescent="0.2">
      <c r="A570" s="1">
        <v>2042</v>
      </c>
      <c r="B570" s="1">
        <v>5</v>
      </c>
      <c r="E570" s="158">
        <f t="shared" si="67"/>
        <v>22.050480600091404</v>
      </c>
      <c r="F570" s="158">
        <f t="shared" si="67"/>
        <v>22.4002670387225</v>
      </c>
      <c r="G570" s="215">
        <f>VLOOKUP($A570,'LE Rates'!$F$5:$G$36,2,0)*100</f>
        <v>20.174659869291283</v>
      </c>
      <c r="H570" s="215">
        <f>VLOOKUP($A570,'LE Rates'!$F$5:$K$36,6,0)*100</f>
        <v>17.847829095311816</v>
      </c>
      <c r="I570" s="1">
        <f t="shared" si="68"/>
        <v>30.68</v>
      </c>
      <c r="J570" s="210">
        <f>VLOOKUP($A570&amp;"_"&amp;$B570,'LE KY GSP'!$O$19:$S$582,4,0)</f>
        <v>274032.69336458849</v>
      </c>
      <c r="K570" s="2">
        <f>VLOOKUP($A570&amp;$B570,'LE Data'!$P$3:$Z$578,MATCH(K$1,'LE Data'!$P$2:$Z$2,0),0)</f>
        <v>69.349999999999994</v>
      </c>
      <c r="L570" s="2">
        <f>VLOOKUP($A570&amp;$B570,'LE Data'!$P$3:$Z$578,MATCH(L$1,'LE Data'!$P$2:$Z$2,0),0)</f>
        <v>141</v>
      </c>
    </row>
    <row r="571" spans="1:12" x14ac:dyDescent="0.2">
      <c r="A571" s="1">
        <v>2042</v>
      </c>
      <c r="B571" s="1">
        <v>6</v>
      </c>
      <c r="E571" s="158">
        <f t="shared" ref="E571:F577" si="69">E559*(1+0.02)</f>
        <v>22.050480600091404</v>
      </c>
      <c r="F571" s="158">
        <f t="shared" si="69"/>
        <v>22.4002670387225</v>
      </c>
      <c r="G571" s="215">
        <f>VLOOKUP($A571,'LE Rates'!$F$5:$G$36,2,0)*100</f>
        <v>20.174659869291283</v>
      </c>
      <c r="H571" s="215">
        <f>VLOOKUP($A571,'LE Rates'!$F$5:$K$36,6,0)*100</f>
        <v>17.847829095311816</v>
      </c>
      <c r="I571" s="1">
        <f t="shared" si="68"/>
        <v>30.66</v>
      </c>
      <c r="J571" s="210">
        <f>VLOOKUP($A571&amp;"_"&amp;$B571,'LE KY GSP'!$O$19:$S$582,4,0)</f>
        <v>274032.69336458849</v>
      </c>
      <c r="K571" s="2">
        <f>VLOOKUP($A571&amp;$B571,'LE Data'!$P$3:$Z$578,MATCH(K$1,'LE Data'!$P$2:$Z$2,0),0)</f>
        <v>224.8</v>
      </c>
      <c r="L571" s="2">
        <f>VLOOKUP($A571&amp;$B571,'LE Data'!$P$3:$Z$578,MATCH(L$1,'LE Data'!$P$2:$Z$2,0),0)</f>
        <v>29.5</v>
      </c>
    </row>
    <row r="572" spans="1:12" x14ac:dyDescent="0.2">
      <c r="A572" s="1">
        <v>2042</v>
      </c>
      <c r="B572" s="1">
        <v>7</v>
      </c>
      <c r="E572" s="158">
        <f t="shared" si="69"/>
        <v>22.050480600091404</v>
      </c>
      <c r="F572" s="158">
        <f t="shared" si="69"/>
        <v>22.4002670387225</v>
      </c>
      <c r="G572" s="215">
        <f>VLOOKUP($A572,'LE Rates'!$F$5:$G$36,2,0)*100</f>
        <v>20.174659869291283</v>
      </c>
      <c r="H572" s="215">
        <f>VLOOKUP($A572,'LE Rates'!$F$5:$K$36,6,0)*100</f>
        <v>17.847829095311816</v>
      </c>
      <c r="I572" s="1">
        <f t="shared" si="68"/>
        <v>30.07</v>
      </c>
      <c r="J572" s="210">
        <f>VLOOKUP($A572&amp;"_"&amp;$B572,'LE KY GSP'!$O$19:$S$582,4,0)</f>
        <v>275701.69483486091</v>
      </c>
      <c r="K572" s="2">
        <f>VLOOKUP($A572&amp;$B572,'LE Data'!$P$3:$Z$578,MATCH(K$1,'LE Data'!$P$2:$Z$2,0),0)</f>
        <v>396.4</v>
      </c>
      <c r="L572" s="2">
        <f>VLOOKUP($A572&amp;$B572,'LE Data'!$P$3:$Z$578,MATCH(L$1,'LE Data'!$P$2:$Z$2,0),0)</f>
        <v>0.55000000000000004</v>
      </c>
    </row>
    <row r="573" spans="1:12" x14ac:dyDescent="0.2">
      <c r="A573" s="1">
        <v>2042</v>
      </c>
      <c r="B573" s="1">
        <v>8</v>
      </c>
      <c r="E573" s="158">
        <f t="shared" si="69"/>
        <v>22.050480600091404</v>
      </c>
      <c r="F573" s="158">
        <f t="shared" si="69"/>
        <v>22.4002670387225</v>
      </c>
      <c r="G573" s="215">
        <f>VLOOKUP($A573,'LE Rates'!$F$5:$G$36,2,0)*100</f>
        <v>20.174659869291283</v>
      </c>
      <c r="H573" s="215">
        <f>VLOOKUP($A573,'LE Rates'!$F$5:$K$36,6,0)*100</f>
        <v>17.847829095311816</v>
      </c>
      <c r="I573" s="1">
        <f t="shared" si="68"/>
        <v>30.72</v>
      </c>
      <c r="J573" s="210">
        <f>VLOOKUP($A573&amp;"_"&amp;$B573,'LE KY GSP'!$O$19:$S$582,4,0)</f>
        <v>275701.69483486091</v>
      </c>
      <c r="K573" s="2">
        <f>VLOOKUP($A573&amp;$B573,'LE Data'!$P$3:$Z$578,MATCH(K$1,'LE Data'!$P$2:$Z$2,0),0)</f>
        <v>417.05</v>
      </c>
      <c r="L573" s="2">
        <f>VLOOKUP($A573&amp;$B573,'LE Data'!$P$3:$Z$578,MATCH(L$1,'LE Data'!$P$2:$Z$2,0),0)</f>
        <v>0.1</v>
      </c>
    </row>
    <row r="574" spans="1:12" x14ac:dyDescent="0.2">
      <c r="A574" s="1">
        <v>2042</v>
      </c>
      <c r="B574" s="1">
        <v>9</v>
      </c>
      <c r="E574" s="158">
        <f t="shared" si="69"/>
        <v>22.050480600091404</v>
      </c>
      <c r="F574" s="158">
        <f t="shared" si="69"/>
        <v>22.4002670387225</v>
      </c>
      <c r="G574" s="215">
        <f>VLOOKUP($A574,'LE Rates'!$F$5:$G$36,2,0)*100</f>
        <v>20.174659869291283</v>
      </c>
      <c r="H574" s="215">
        <f>VLOOKUP($A574,'LE Rates'!$F$5:$K$36,6,0)*100</f>
        <v>17.847829095311816</v>
      </c>
      <c r="I574" s="1">
        <f t="shared" si="68"/>
        <v>30.56</v>
      </c>
      <c r="J574" s="210">
        <f>VLOOKUP($A574&amp;"_"&amp;$B574,'LE KY GSP'!$O$19:$S$582,4,0)</f>
        <v>275701.69483486091</v>
      </c>
      <c r="K574" s="2">
        <f>VLOOKUP($A574&amp;$B574,'LE Data'!$P$3:$Z$578,MATCH(K$1,'LE Data'!$P$2:$Z$2,0),0)</f>
        <v>330.2</v>
      </c>
      <c r="L574" s="2">
        <f>VLOOKUP($A574&amp;$B574,'LE Data'!$P$3:$Z$578,MATCH(L$1,'LE Data'!$P$2:$Z$2,0),0)</f>
        <v>5.35</v>
      </c>
    </row>
    <row r="575" spans="1:12" x14ac:dyDescent="0.2">
      <c r="A575" s="1">
        <v>2042</v>
      </c>
      <c r="B575" s="1">
        <v>10</v>
      </c>
      <c r="E575" s="158">
        <f t="shared" si="69"/>
        <v>22.050480600091404</v>
      </c>
      <c r="F575" s="158">
        <f t="shared" si="69"/>
        <v>22.4002670387225</v>
      </c>
      <c r="G575" s="215">
        <f>VLOOKUP($A575,'LE Rates'!$F$5:$G$36,2,0)*100</f>
        <v>20.174659869291283</v>
      </c>
      <c r="H575" s="215">
        <f>VLOOKUP($A575,'LE Rates'!$F$5:$K$36,6,0)*100</f>
        <v>17.847829095311816</v>
      </c>
      <c r="I575" s="1">
        <f t="shared" si="68"/>
        <v>30.35</v>
      </c>
      <c r="J575" s="210">
        <f>VLOOKUP($A575&amp;"_"&amp;$B575,'LE KY GSP'!$O$19:$S$582,4,0)</f>
        <v>277256.34894562984</v>
      </c>
      <c r="K575" s="2">
        <f>VLOOKUP($A575&amp;$B575,'LE Data'!$P$3:$Z$578,MATCH(K$1,'LE Data'!$P$2:$Z$2,0),0)</f>
        <v>100.05</v>
      </c>
      <c r="L575" s="2">
        <f>VLOOKUP($A575&amp;$B575,'LE Data'!$P$3:$Z$578,MATCH(L$1,'LE Data'!$P$2:$Z$2,0),0)</f>
        <v>99.3</v>
      </c>
    </row>
    <row r="576" spans="1:12" x14ac:dyDescent="0.2">
      <c r="A576" s="1">
        <v>2042</v>
      </c>
      <c r="B576" s="1">
        <v>11</v>
      </c>
      <c r="E576" s="158">
        <f t="shared" si="69"/>
        <v>22.050480600091404</v>
      </c>
      <c r="F576" s="158">
        <f t="shared" si="69"/>
        <v>22.4002670387225</v>
      </c>
      <c r="G576" s="215">
        <f>VLOOKUP($A576,'LE Rates'!$F$5:$G$36,2,0)*100</f>
        <v>20.174659869291283</v>
      </c>
      <c r="H576" s="215">
        <f>VLOOKUP($A576,'LE Rates'!$F$5:$K$36,6,0)*100</f>
        <v>17.847829095311816</v>
      </c>
      <c r="I576" s="1">
        <f t="shared" si="68"/>
        <v>31</v>
      </c>
      <c r="J576" s="210">
        <f>VLOOKUP($A576&amp;"_"&amp;$B576,'LE KY GSP'!$O$19:$S$582,4,0)</f>
        <v>277256.34894562984</v>
      </c>
      <c r="K576" s="2">
        <f>VLOOKUP($A576&amp;$B576,'LE Data'!$P$3:$Z$578,MATCH(K$1,'LE Data'!$P$2:$Z$2,0),0)</f>
        <v>12.75</v>
      </c>
      <c r="L576" s="2">
        <f>VLOOKUP($A576&amp;$B576,'LE Data'!$P$3:$Z$578,MATCH(L$1,'LE Data'!$P$2:$Z$2,0),0)</f>
        <v>352.6</v>
      </c>
    </row>
    <row r="577" spans="1:12" x14ac:dyDescent="0.2">
      <c r="A577" s="1">
        <v>2042</v>
      </c>
      <c r="B577" s="1">
        <v>12</v>
      </c>
      <c r="E577" s="158">
        <f t="shared" si="69"/>
        <v>22.050480600091404</v>
      </c>
      <c r="F577" s="158">
        <f t="shared" si="69"/>
        <v>22.4002670387225</v>
      </c>
      <c r="G577" s="215">
        <f>VLOOKUP($A577,'LE Rates'!$F$5:$G$36,2,0)*100</f>
        <v>20.174659869291283</v>
      </c>
      <c r="H577" s="215">
        <f>VLOOKUP($A577,'LE Rates'!$F$5:$K$36,6,0)*100</f>
        <v>17.847829095311816</v>
      </c>
      <c r="I577" s="1">
        <f t="shared" si="68"/>
        <v>31</v>
      </c>
      <c r="J577" s="210">
        <f>VLOOKUP($A577&amp;"_"&amp;$B577,'LE KY GSP'!$O$19:$S$582,4,0)</f>
        <v>277256.34894562984</v>
      </c>
      <c r="K577" s="2">
        <f>VLOOKUP($A577&amp;$B577,'LE Data'!$P$3:$Z$578,MATCH(K$1,'LE Data'!$P$2:$Z$2,0),0)</f>
        <v>1.05</v>
      </c>
      <c r="L577" s="2">
        <f>VLOOKUP($A577&amp;$B577,'LE Data'!$P$3:$Z$578,MATCH(L$1,'LE Data'!$P$2:$Z$2,0),0)</f>
        <v>669.9</v>
      </c>
    </row>
  </sheetData>
  <pageMargins left="0.7" right="0.7" top="0.75" bottom="0.75" header="0.3" footer="0.3"/>
  <pageSetup scale="65" orientation="portrait" r:id="rId1"/>
  <headerFooter>
    <oddHeader>&amp;R&amp;"Times New Roman,Bold"&amp;12Attachment to Response to AG-1 Question No. 13 #8
Page &amp;P of &amp;N
Sinclair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"/>
  <sheetViews>
    <sheetView view="pageBreakPreview" zoomScale="60" zoomScaleNormal="100" workbookViewId="0"/>
  </sheetViews>
  <sheetFormatPr defaultRowHeight="12.75" x14ac:dyDescent="0.2"/>
  <cols>
    <col min="1" max="1" width="34.7109375" style="3" bestFit="1" customWidth="1"/>
    <col min="2" max="2" width="24.7109375" style="3" customWidth="1"/>
    <col min="3" max="3" width="10" style="3" bestFit="1" customWidth="1"/>
    <col min="4" max="6" width="9.140625" style="3"/>
    <col min="7" max="7" width="9.7109375" style="3" bestFit="1" customWidth="1"/>
    <col min="8" max="16384" width="9.140625" style="3"/>
  </cols>
  <sheetData>
    <row r="1" spans="1:12" x14ac:dyDescent="0.2">
      <c r="A1" s="127" t="s">
        <v>162</v>
      </c>
      <c r="B1" s="128"/>
      <c r="C1" s="128"/>
      <c r="D1" s="128"/>
      <c r="E1" s="128"/>
      <c r="F1" s="128"/>
      <c r="G1" s="128"/>
    </row>
    <row r="2" spans="1:12" x14ac:dyDescent="0.2">
      <c r="A2" s="128"/>
      <c r="B2" s="128"/>
      <c r="C2" s="128"/>
      <c r="D2" s="128"/>
      <c r="E2" s="128"/>
      <c r="F2" s="128"/>
      <c r="G2" s="128" t="s">
        <v>163</v>
      </c>
    </row>
    <row r="3" spans="1:12" x14ac:dyDescent="0.2">
      <c r="A3" s="128"/>
      <c r="B3" s="128"/>
      <c r="C3" s="129" t="s">
        <v>107</v>
      </c>
      <c r="D3" s="128" t="s">
        <v>164</v>
      </c>
      <c r="E3" s="128"/>
      <c r="F3" s="128"/>
      <c r="G3" s="128"/>
    </row>
    <row r="4" spans="1:12" x14ac:dyDescent="0.2">
      <c r="A4" s="127" t="s">
        <v>108</v>
      </c>
      <c r="B4" s="128"/>
      <c r="C4" s="129" t="s">
        <v>109</v>
      </c>
      <c r="D4" s="128"/>
      <c r="E4" s="128"/>
      <c r="F4" s="128"/>
      <c r="G4" s="128"/>
      <c r="J4" s="3" t="s">
        <v>165</v>
      </c>
      <c r="K4" s="3" t="s">
        <v>166</v>
      </c>
      <c r="L4" s="3" t="s">
        <v>167</v>
      </c>
    </row>
    <row r="5" spans="1:12" x14ac:dyDescent="0.2">
      <c r="A5" s="131">
        <v>36343</v>
      </c>
      <c r="B5" s="128" t="s">
        <v>168</v>
      </c>
      <c r="C5" s="134">
        <v>6.0220000000000003E-2</v>
      </c>
      <c r="D5" s="134">
        <v>6.0220000000000003E-2</v>
      </c>
      <c r="E5" s="128"/>
      <c r="F5" s="3">
        <v>2011</v>
      </c>
      <c r="G5" s="130">
        <v>8.3712850553449361E-2</v>
      </c>
      <c r="J5" s="220">
        <v>0</v>
      </c>
      <c r="K5" s="154">
        <f>G5-J5</f>
        <v>8.3712850553449361E-2</v>
      </c>
      <c r="L5" s="130">
        <v>9.1096029008432056E-2</v>
      </c>
    </row>
    <row r="6" spans="1:12" x14ac:dyDescent="0.2">
      <c r="A6" s="128"/>
      <c r="B6" s="128" t="s">
        <v>169</v>
      </c>
      <c r="C6" s="134">
        <v>6.8070000000000006E-2</v>
      </c>
      <c r="D6" s="134">
        <v>6.0220000000000003E-2</v>
      </c>
      <c r="E6" s="128"/>
      <c r="F6" s="3">
        <v>2012</v>
      </c>
      <c r="G6" s="130">
        <v>8.9251648866912892E-2</v>
      </c>
      <c r="H6" s="136">
        <f t="shared" ref="H6:H14" si="0">G6/G5-1</f>
        <v>6.6164254076225726E-2</v>
      </c>
      <c r="J6" s="220">
        <v>0</v>
      </c>
      <c r="K6" s="154">
        <f t="shared" ref="K6:K14" si="1">G6-J6</f>
        <v>8.9251648866912892E-2</v>
      </c>
      <c r="L6" s="130">
        <v>9.7183211931010455E-2</v>
      </c>
    </row>
    <row r="7" spans="1:12" x14ac:dyDescent="0.2">
      <c r="A7" s="128"/>
      <c r="B7" s="128"/>
      <c r="C7" s="134"/>
      <c r="D7" s="128"/>
      <c r="E7" s="128"/>
      <c r="F7" s="3">
        <v>2013</v>
      </c>
      <c r="G7" s="130">
        <v>9.6802542288207782E-2</v>
      </c>
      <c r="H7" s="136">
        <f t="shared" si="0"/>
        <v>8.4602284855872734E-2</v>
      </c>
      <c r="J7" s="220">
        <v>3.550739396559336E-3</v>
      </c>
      <c r="K7" s="154">
        <f t="shared" si="1"/>
        <v>9.3251802891648444E-2</v>
      </c>
      <c r="L7" s="130">
        <v>0.10585521346711194</v>
      </c>
    </row>
    <row r="8" spans="1:12" x14ac:dyDescent="0.2">
      <c r="A8" s="131">
        <v>38169</v>
      </c>
      <c r="B8" s="128" t="s">
        <v>168</v>
      </c>
      <c r="C8" s="134">
        <v>6.3130000000000006E-2</v>
      </c>
      <c r="D8" s="134">
        <v>6.3130000000000006E-2</v>
      </c>
      <c r="E8" s="128"/>
      <c r="F8" s="3">
        <v>2014</v>
      </c>
      <c r="G8" s="130">
        <v>0.10748649557536376</v>
      </c>
      <c r="H8" s="136">
        <f t="shared" si="0"/>
        <v>0.11036851961332705</v>
      </c>
      <c r="J8" s="220">
        <v>4.1504732083219838E-3</v>
      </c>
      <c r="K8" s="154">
        <f t="shared" si="1"/>
        <v>0.10333602236704177</v>
      </c>
      <c r="L8" s="130">
        <v>0.11993437526813121</v>
      </c>
    </row>
    <row r="9" spans="1:12" x14ac:dyDescent="0.2">
      <c r="A9" s="131"/>
      <c r="B9" s="128" t="s">
        <v>169</v>
      </c>
      <c r="C9" s="134">
        <v>7.0860000000000006E-2</v>
      </c>
      <c r="D9" s="134">
        <v>6.3130000000000006E-2</v>
      </c>
      <c r="E9" s="128"/>
      <c r="F9" s="3">
        <v>2015</v>
      </c>
      <c r="G9" s="130">
        <v>0.11661024092021452</v>
      </c>
      <c r="H9" s="136">
        <f t="shared" si="0"/>
        <v>8.4882712902791368E-2</v>
      </c>
      <c r="J9" s="220">
        <v>5.968677160829175E-3</v>
      </c>
      <c r="K9" s="154">
        <f t="shared" si="1"/>
        <v>0.11064156375938534</v>
      </c>
      <c r="L9" s="130">
        <v>0.13154038679681784</v>
      </c>
    </row>
    <row r="10" spans="1:12" x14ac:dyDescent="0.2">
      <c r="A10" s="131"/>
      <c r="B10" s="128"/>
      <c r="C10" s="134"/>
      <c r="D10" s="128"/>
      <c r="E10" s="128"/>
      <c r="F10" s="3">
        <v>2016</v>
      </c>
      <c r="G10" s="130">
        <v>0.12306005863090494</v>
      </c>
      <c r="H10" s="136">
        <f t="shared" si="0"/>
        <v>5.5310902882907298E-2</v>
      </c>
      <c r="J10" s="220">
        <v>7.5112471517753401E-3</v>
      </c>
      <c r="K10" s="154">
        <f t="shared" si="1"/>
        <v>0.1155488114791296</v>
      </c>
      <c r="L10" s="130">
        <v>0.13899222482793439</v>
      </c>
    </row>
    <row r="11" spans="1:12" x14ac:dyDescent="0.2">
      <c r="A11" s="131">
        <v>38533</v>
      </c>
      <c r="B11" s="128" t="s">
        <v>168</v>
      </c>
      <c r="C11" s="134">
        <v>6.3810000000000006E-2</v>
      </c>
      <c r="D11" s="134">
        <v>6.3810000000000006E-2</v>
      </c>
      <c r="E11" s="128"/>
      <c r="F11" s="3">
        <v>2017</v>
      </c>
      <c r="G11" s="130">
        <v>0.128050891892798</v>
      </c>
      <c r="H11" s="136">
        <f t="shared" si="0"/>
        <v>4.0556077393576695E-2</v>
      </c>
      <c r="J11" s="220">
        <v>1.2257793978360076E-2</v>
      </c>
      <c r="K11" s="154">
        <f t="shared" si="1"/>
        <v>0.11579309791443793</v>
      </c>
      <c r="L11" s="130">
        <v>0.143989642486582</v>
      </c>
    </row>
    <row r="12" spans="1:12" x14ac:dyDescent="0.2">
      <c r="A12" s="133"/>
      <c r="B12" s="128" t="s">
        <v>169</v>
      </c>
      <c r="C12" s="134">
        <v>7.1540000000000006E-2</v>
      </c>
      <c r="D12" s="134">
        <v>6.3810000000000006E-2</v>
      </c>
      <c r="E12" s="128"/>
      <c r="F12" s="3">
        <v>2018</v>
      </c>
      <c r="G12" s="130">
        <v>0.12918238632481777</v>
      </c>
      <c r="H12" s="136">
        <f t="shared" si="0"/>
        <v>8.8362870050684439E-3</v>
      </c>
      <c r="J12" s="220">
        <v>1.2723182829554973E-2</v>
      </c>
      <c r="K12" s="154">
        <f t="shared" si="1"/>
        <v>0.11645920349526279</v>
      </c>
      <c r="L12" s="130">
        <v>0.14478823628520041</v>
      </c>
    </row>
    <row r="13" spans="1:12" x14ac:dyDescent="0.2">
      <c r="A13" s="133"/>
      <c r="B13" s="128"/>
      <c r="C13" s="134"/>
      <c r="D13" s="128"/>
      <c r="E13" s="128"/>
      <c r="F13" s="3">
        <v>2019</v>
      </c>
      <c r="G13" s="130">
        <v>0.13059117126401443</v>
      </c>
      <c r="H13" s="136">
        <f t="shared" si="0"/>
        <v>1.0905394917031463E-2</v>
      </c>
      <c r="J13" s="220">
        <v>1.438458022254694E-2</v>
      </c>
      <c r="K13" s="154">
        <f t="shared" si="1"/>
        <v>0.11620659104146749</v>
      </c>
      <c r="L13" s="130">
        <v>0.14557660608481554</v>
      </c>
    </row>
    <row r="14" spans="1:12" x14ac:dyDescent="0.2">
      <c r="A14" s="131">
        <v>39146</v>
      </c>
      <c r="B14" s="128" t="s">
        <v>168</v>
      </c>
      <c r="C14" s="134">
        <v>6.4729999999999996E-2</v>
      </c>
      <c r="D14" s="134">
        <v>6.4729999999999996E-2</v>
      </c>
      <c r="E14" s="128"/>
      <c r="F14" s="3">
        <v>2020</v>
      </c>
      <c r="G14" s="130">
        <v>0.13049757542520743</v>
      </c>
      <c r="H14" s="136">
        <f t="shared" si="0"/>
        <v>-7.1670877825102952E-4</v>
      </c>
      <c r="I14" s="136">
        <f>G14/G5-1</f>
        <v>0.55887148224497207</v>
      </c>
      <c r="J14" s="220">
        <v>1.5050849748960086E-2</v>
      </c>
      <c r="K14" s="154">
        <f t="shared" si="1"/>
        <v>0.11544672567624734</v>
      </c>
      <c r="L14" s="130">
        <v>0.14489367138625112</v>
      </c>
    </row>
    <row r="15" spans="1:12" hidden="1" x14ac:dyDescent="0.2">
      <c r="A15" s="131"/>
      <c r="B15" s="128" t="s">
        <v>169</v>
      </c>
      <c r="C15" s="134">
        <v>7.2450000000000001E-2</v>
      </c>
      <c r="D15" s="134">
        <v>6.4729999999999996E-2</v>
      </c>
      <c r="E15" s="128"/>
      <c r="F15" s="3">
        <v>2021</v>
      </c>
      <c r="G15" s="128">
        <f>G14*(1.02)</f>
        <v>0.13310752693371158</v>
      </c>
      <c r="K15" s="128">
        <f>K14*(1.02)</f>
        <v>0.11775566018977228</v>
      </c>
    </row>
    <row r="16" spans="1:12" hidden="1" x14ac:dyDescent="0.2">
      <c r="A16" s="131"/>
      <c r="B16" s="128"/>
      <c r="C16" s="134"/>
      <c r="D16" s="128"/>
      <c r="E16" s="128"/>
      <c r="F16" s="3">
        <v>2022</v>
      </c>
      <c r="G16" s="128">
        <f t="shared" ref="G16:G36" si="2">G15*(1.02)</f>
        <v>0.13576967747238583</v>
      </c>
      <c r="K16" s="128">
        <f t="shared" ref="K16:K36" si="3">K15*(1.02)</f>
        <v>0.12011077339356772</v>
      </c>
    </row>
    <row r="17" spans="1:13" hidden="1" x14ac:dyDescent="0.2">
      <c r="A17" s="131">
        <v>39419</v>
      </c>
      <c r="B17" s="128" t="s">
        <v>168</v>
      </c>
      <c r="C17" s="134">
        <v>6.8269999999999997E-2</v>
      </c>
      <c r="D17" s="134">
        <v>6.8269999999999997E-2</v>
      </c>
      <c r="E17" s="128"/>
      <c r="F17" s="3">
        <v>2023</v>
      </c>
      <c r="G17" s="128">
        <f t="shared" si="2"/>
        <v>0.13848507102183355</v>
      </c>
      <c r="K17" s="128">
        <f t="shared" si="3"/>
        <v>0.12251298886143908</v>
      </c>
    </row>
    <row r="18" spans="1:13" hidden="1" x14ac:dyDescent="0.2">
      <c r="A18" s="131"/>
      <c r="B18" s="128" t="s">
        <v>169</v>
      </c>
      <c r="C18" s="134">
        <v>7.5990000000000002E-2</v>
      </c>
      <c r="D18" s="134">
        <v>6.8269999999999997E-2</v>
      </c>
      <c r="E18" s="128"/>
      <c r="F18" s="3">
        <v>2024</v>
      </c>
      <c r="G18" s="128">
        <f t="shared" si="2"/>
        <v>0.14125477244227022</v>
      </c>
      <c r="K18" s="128">
        <f t="shared" si="3"/>
        <v>0.12496324863866785</v>
      </c>
    </row>
    <row r="19" spans="1:13" hidden="1" x14ac:dyDescent="0.2">
      <c r="A19" s="131"/>
      <c r="B19" s="128"/>
      <c r="C19" s="134"/>
      <c r="D19" s="128"/>
      <c r="E19" s="128"/>
      <c r="F19" s="3">
        <v>2025</v>
      </c>
      <c r="G19" s="128">
        <f t="shared" si="2"/>
        <v>0.14407986789111563</v>
      </c>
      <c r="K19" s="128">
        <f t="shared" si="3"/>
        <v>0.1274625136114412</v>
      </c>
    </row>
    <row r="20" spans="1:13" hidden="1" x14ac:dyDescent="0.2">
      <c r="A20" s="131">
        <v>39570</v>
      </c>
      <c r="B20" s="128" t="s">
        <v>168</v>
      </c>
      <c r="C20" s="134">
        <v>6.8489999999999995E-2</v>
      </c>
      <c r="D20" s="134">
        <v>6.8489999999999995E-2</v>
      </c>
      <c r="E20" s="128"/>
      <c r="F20" s="3">
        <v>2026</v>
      </c>
      <c r="G20" s="128">
        <f t="shared" si="2"/>
        <v>0.14696146524893794</v>
      </c>
      <c r="K20" s="128">
        <f t="shared" si="3"/>
        <v>0.13001176388367003</v>
      </c>
    </row>
    <row r="21" spans="1:13" hidden="1" x14ac:dyDescent="0.2">
      <c r="A21" s="128"/>
      <c r="B21" s="128" t="s">
        <v>169</v>
      </c>
      <c r="C21" s="134">
        <v>7.621E-2</v>
      </c>
      <c r="D21" s="134">
        <v>6.8489999999999995E-2</v>
      </c>
      <c r="E21" s="128"/>
      <c r="F21" s="3">
        <v>2027</v>
      </c>
      <c r="G21" s="128">
        <f t="shared" si="2"/>
        <v>0.14990069455391669</v>
      </c>
      <c r="K21" s="128">
        <f t="shared" si="3"/>
        <v>0.13261199916134342</v>
      </c>
    </row>
    <row r="22" spans="1:13" hidden="1" x14ac:dyDescent="0.2">
      <c r="A22" s="128"/>
      <c r="B22" s="128"/>
      <c r="C22" s="134"/>
      <c r="D22" s="128"/>
      <c r="E22" s="128"/>
      <c r="F22" s="3">
        <v>2028</v>
      </c>
      <c r="G22" s="128">
        <f t="shared" si="2"/>
        <v>0.15289870844499504</v>
      </c>
      <c r="K22" s="128">
        <f t="shared" si="3"/>
        <v>0.13526423914457028</v>
      </c>
    </row>
    <row r="23" spans="1:13" hidden="1" x14ac:dyDescent="0.2">
      <c r="A23" s="131">
        <v>39850</v>
      </c>
      <c r="B23" s="221" t="s">
        <v>113</v>
      </c>
      <c r="C23" s="132">
        <v>7.0499999999999993E-2</v>
      </c>
      <c r="D23" s="132">
        <v>7.0499999999999993E-2</v>
      </c>
      <c r="E23" s="128"/>
      <c r="F23" s="3">
        <v>2029</v>
      </c>
      <c r="G23" s="128">
        <f t="shared" si="2"/>
        <v>0.15595668261389495</v>
      </c>
      <c r="K23" s="128">
        <f t="shared" si="3"/>
        <v>0.1379695239274617</v>
      </c>
    </row>
    <row r="24" spans="1:13" hidden="1" x14ac:dyDescent="0.2">
      <c r="A24" s="131"/>
      <c r="B24" s="221"/>
      <c r="C24" s="132"/>
      <c r="D24" s="132"/>
      <c r="E24" s="128"/>
      <c r="F24" s="3">
        <v>2030</v>
      </c>
      <c r="G24" s="128">
        <f t="shared" si="2"/>
        <v>0.15907581626617284</v>
      </c>
      <c r="K24" s="128">
        <f t="shared" si="3"/>
        <v>0.14072891440601093</v>
      </c>
      <c r="L24" s="128"/>
      <c r="M24" s="132"/>
    </row>
    <row r="25" spans="1:13" hidden="1" x14ac:dyDescent="0.2">
      <c r="A25" s="131">
        <v>39993</v>
      </c>
      <c r="B25" s="221" t="s">
        <v>113</v>
      </c>
      <c r="C25" s="132">
        <v>7.4050000000000005E-2</v>
      </c>
      <c r="D25" s="132">
        <v>7.4050000000000005E-2</v>
      </c>
      <c r="E25" s="128"/>
      <c r="F25" s="3">
        <v>2031</v>
      </c>
      <c r="G25" s="128">
        <f t="shared" si="2"/>
        <v>0.1622573325914963</v>
      </c>
      <c r="K25" s="128">
        <f t="shared" si="3"/>
        <v>0.14354349269413116</v>
      </c>
      <c r="L25" s="128"/>
      <c r="M25" s="132"/>
    </row>
    <row r="26" spans="1:13" hidden="1" x14ac:dyDescent="0.2">
      <c r="A26" s="131"/>
      <c r="B26" s="128"/>
      <c r="C26" s="132"/>
      <c r="D26" s="132"/>
      <c r="E26" s="128"/>
      <c r="F26" s="3">
        <v>2032</v>
      </c>
      <c r="G26" s="128">
        <f t="shared" si="2"/>
        <v>0.16550247924332623</v>
      </c>
      <c r="K26" s="128">
        <f t="shared" si="3"/>
        <v>0.14641436254801379</v>
      </c>
      <c r="L26" s="127"/>
      <c r="M26" s="132"/>
    </row>
    <row r="27" spans="1:13" hidden="1" x14ac:dyDescent="0.2">
      <c r="A27" s="131">
        <v>40206</v>
      </c>
      <c r="B27" s="221" t="s">
        <v>113</v>
      </c>
      <c r="C27" s="132">
        <v>7.5789999999999996E-2</v>
      </c>
      <c r="D27" s="132">
        <v>7.5789999999999996E-2</v>
      </c>
      <c r="E27" s="128"/>
      <c r="F27" s="3">
        <v>2033</v>
      </c>
      <c r="G27" s="128">
        <f t="shared" si="2"/>
        <v>0.16881252882819275</v>
      </c>
      <c r="K27" s="128">
        <f t="shared" si="3"/>
        <v>0.14934264979897408</v>
      </c>
      <c r="L27" s="128"/>
      <c r="M27" s="132"/>
    </row>
    <row r="28" spans="1:13" hidden="1" x14ac:dyDescent="0.2">
      <c r="A28" s="128"/>
      <c r="B28" s="128"/>
      <c r="C28" s="128"/>
      <c r="D28" s="128"/>
      <c r="E28" s="128"/>
      <c r="F28" s="3">
        <v>2034</v>
      </c>
      <c r="G28" s="128">
        <f t="shared" si="2"/>
        <v>0.1721887794047566</v>
      </c>
      <c r="K28" s="128">
        <f t="shared" si="3"/>
        <v>0.15232950279495355</v>
      </c>
      <c r="L28" s="128"/>
      <c r="M28" s="132"/>
    </row>
    <row r="29" spans="1:13" hidden="1" x14ac:dyDescent="0.2">
      <c r="A29" s="131">
        <v>40391</v>
      </c>
      <c r="B29" s="135" t="s">
        <v>113</v>
      </c>
      <c r="C29" s="132">
        <v>8.0509999999999998E-2</v>
      </c>
      <c r="D29" s="132">
        <v>8.0509999999999998E-2</v>
      </c>
      <c r="E29" s="128"/>
      <c r="F29" s="3">
        <v>2035</v>
      </c>
      <c r="G29" s="128">
        <f t="shared" si="2"/>
        <v>0.17563255499285174</v>
      </c>
      <c r="K29" s="128">
        <f t="shared" si="3"/>
        <v>0.15537609285085263</v>
      </c>
      <c r="L29" s="128"/>
      <c r="M29" s="132"/>
    </row>
    <row r="30" spans="1:13" hidden="1" x14ac:dyDescent="0.2">
      <c r="D30" s="128"/>
      <c r="E30" s="128"/>
      <c r="F30" s="3">
        <v>2036</v>
      </c>
      <c r="G30" s="128">
        <f t="shared" si="2"/>
        <v>0.17914520609270879</v>
      </c>
      <c r="K30" s="128">
        <f t="shared" si="3"/>
        <v>0.15848361470786967</v>
      </c>
      <c r="L30" s="128"/>
      <c r="M30" s="132"/>
    </row>
    <row r="31" spans="1:13" hidden="1" x14ac:dyDescent="0.2">
      <c r="A31" s="128"/>
      <c r="B31" s="128"/>
      <c r="C31" s="134"/>
      <c r="D31" s="128"/>
      <c r="E31" s="128"/>
      <c r="F31" s="3">
        <v>2037</v>
      </c>
      <c r="G31" s="128">
        <f t="shared" si="2"/>
        <v>0.18272811021456298</v>
      </c>
      <c r="K31" s="128">
        <f t="shared" si="3"/>
        <v>0.16165328700202708</v>
      </c>
      <c r="L31" s="127"/>
      <c r="M31" s="132"/>
    </row>
    <row r="32" spans="1:13" hidden="1" x14ac:dyDescent="0.2">
      <c r="A32" s="131"/>
      <c r="B32" s="135"/>
      <c r="C32" s="132"/>
      <c r="D32" s="128"/>
      <c r="E32" s="128"/>
      <c r="F32" s="3">
        <v>2038</v>
      </c>
      <c r="G32" s="128">
        <f t="shared" si="2"/>
        <v>0.18638267241885423</v>
      </c>
      <c r="K32" s="128">
        <f t="shared" si="3"/>
        <v>0.16488635274206762</v>
      </c>
      <c r="L32" s="128"/>
      <c r="M32" s="132"/>
    </row>
    <row r="33" spans="1:13" hidden="1" x14ac:dyDescent="0.2">
      <c r="A33" s="131"/>
      <c r="B33" s="135"/>
      <c r="C33" s="134"/>
      <c r="D33" s="128"/>
      <c r="E33" s="128"/>
      <c r="F33" s="3">
        <v>2039</v>
      </c>
      <c r="G33" s="128">
        <f t="shared" si="2"/>
        <v>0.19011032586723131</v>
      </c>
      <c r="K33" s="128">
        <f t="shared" si="3"/>
        <v>0.16818407979690897</v>
      </c>
      <c r="L33" s="128"/>
      <c r="M33" s="132"/>
    </row>
    <row r="34" spans="1:13" hidden="1" x14ac:dyDescent="0.2">
      <c r="A34" s="131"/>
      <c r="B34" s="135"/>
      <c r="C34" s="132"/>
      <c r="D34" s="128"/>
      <c r="E34" s="128"/>
      <c r="F34" s="3">
        <v>2040</v>
      </c>
      <c r="G34" s="128">
        <f t="shared" si="2"/>
        <v>0.19391253238457595</v>
      </c>
      <c r="K34" s="128">
        <f t="shared" si="3"/>
        <v>0.17154776139284716</v>
      </c>
      <c r="L34" s="128"/>
      <c r="M34" s="132"/>
    </row>
    <row r="35" spans="1:13" hidden="1" x14ac:dyDescent="0.2">
      <c r="A35" s="131"/>
      <c r="B35" s="135"/>
      <c r="C35" s="132"/>
      <c r="D35" s="128"/>
      <c r="E35" s="128"/>
      <c r="F35" s="3">
        <v>2041</v>
      </c>
      <c r="G35" s="128">
        <f t="shared" si="2"/>
        <v>0.19779078303226746</v>
      </c>
      <c r="K35" s="128">
        <f t="shared" si="3"/>
        <v>0.17497871662070411</v>
      </c>
    </row>
    <row r="36" spans="1:13" hidden="1" x14ac:dyDescent="0.2">
      <c r="A36" s="131"/>
      <c r="B36" s="135"/>
      <c r="C36" s="132"/>
      <c r="D36" s="128"/>
      <c r="E36" s="128"/>
      <c r="F36" s="3">
        <v>2042</v>
      </c>
      <c r="G36" s="128">
        <f t="shared" si="2"/>
        <v>0.20174659869291281</v>
      </c>
      <c r="K36" s="128">
        <f t="shared" si="3"/>
        <v>0.17847829095311818</v>
      </c>
    </row>
    <row r="37" spans="1:13" hidden="1" x14ac:dyDescent="0.2">
      <c r="A37" s="128"/>
      <c r="B37" s="128"/>
      <c r="C37" s="134"/>
      <c r="D37" s="128"/>
      <c r="E37" s="128"/>
      <c r="F37" s="128"/>
      <c r="G37" s="128"/>
    </row>
    <row r="38" spans="1:13" hidden="1" x14ac:dyDescent="0.2">
      <c r="A38" s="131"/>
      <c r="B38" s="135"/>
      <c r="C38" s="132"/>
      <c r="D38" s="128"/>
      <c r="E38" s="128"/>
      <c r="F38" s="128"/>
      <c r="G38" s="128"/>
    </row>
    <row r="40" spans="1:13" x14ac:dyDescent="0.2">
      <c r="B40" s="6">
        <v>2012</v>
      </c>
      <c r="C40" s="6">
        <v>2013</v>
      </c>
      <c r="D40" s="6">
        <v>2014</v>
      </c>
      <c r="E40" s="6">
        <v>2015</v>
      </c>
      <c r="F40" s="6">
        <v>2016</v>
      </c>
      <c r="G40" s="6">
        <v>2017</v>
      </c>
      <c r="H40" s="6">
        <v>2018</v>
      </c>
      <c r="I40" s="6">
        <v>2019</v>
      </c>
      <c r="J40" s="6">
        <v>2020</v>
      </c>
      <c r="K40" s="6">
        <v>2021</v>
      </c>
    </row>
    <row r="41" spans="1:13" x14ac:dyDescent="0.2">
      <c r="A41" s="181" t="s">
        <v>132</v>
      </c>
      <c r="B41" s="181"/>
      <c r="C41" s="181"/>
      <c r="D41" s="181"/>
      <c r="E41" s="181"/>
      <c r="F41" s="181"/>
      <c r="G41" s="181"/>
      <c r="H41" s="181"/>
      <c r="I41" s="181"/>
      <c r="J41" s="181"/>
      <c r="K41" s="181"/>
    </row>
    <row r="42" spans="1:13" x14ac:dyDescent="0.2">
      <c r="A42" s="182" t="s">
        <v>133</v>
      </c>
      <c r="B42" s="182">
        <v>5.99299999999999E-2</v>
      </c>
      <c r="C42" s="182">
        <v>5.99299999999999E-2</v>
      </c>
      <c r="D42" s="182">
        <v>5.99299999999999E-2</v>
      </c>
      <c r="E42" s="182">
        <v>5.99299999999999E-2</v>
      </c>
      <c r="F42" s="182">
        <v>5.99299999999999E-2</v>
      </c>
      <c r="G42" s="182">
        <v>5.99299999999999E-2</v>
      </c>
      <c r="H42" s="182">
        <v>5.99299999999999E-2</v>
      </c>
      <c r="I42" s="182">
        <v>5.99299999999999E-2</v>
      </c>
      <c r="J42" s="182">
        <v>5.99299999999999E-2</v>
      </c>
      <c r="K42" s="182">
        <v>5.99299999999999E-2</v>
      </c>
    </row>
    <row r="43" spans="1:13" x14ac:dyDescent="0.2">
      <c r="A43" s="182" t="s">
        <v>134</v>
      </c>
      <c r="B43" s="182">
        <v>0</v>
      </c>
      <c r="C43" s="182">
        <v>0</v>
      </c>
      <c r="D43" s="182">
        <v>0</v>
      </c>
      <c r="E43" s="182">
        <v>0</v>
      </c>
      <c r="F43" s="182">
        <v>0</v>
      </c>
      <c r="G43" s="182">
        <v>0</v>
      </c>
      <c r="H43" s="182">
        <v>0</v>
      </c>
      <c r="I43" s="182">
        <v>0</v>
      </c>
      <c r="J43" s="182">
        <v>0</v>
      </c>
      <c r="K43" s="182">
        <v>0</v>
      </c>
    </row>
    <row r="44" spans="1:13" x14ac:dyDescent="0.2">
      <c r="A44" s="182" t="s">
        <v>135</v>
      </c>
      <c r="B44" s="182">
        <v>8.1566008285929598E-3</v>
      </c>
      <c r="C44" s="182">
        <v>8.1758410468324404E-3</v>
      </c>
      <c r="D44" s="182">
        <v>8.2059746124946709E-3</v>
      </c>
      <c r="E44" s="182">
        <v>8.2145046725935408E-3</v>
      </c>
      <c r="F44" s="182">
        <v>8.21103230917084E-3</v>
      </c>
      <c r="G44" s="182">
        <v>8.21103230917084E-3</v>
      </c>
      <c r="H44" s="182">
        <v>8.21103230917084E-3</v>
      </c>
      <c r="I44" s="182">
        <v>8.21103230917084E-3</v>
      </c>
      <c r="J44" s="182">
        <v>8.21103230917084E-3</v>
      </c>
      <c r="K44" s="182">
        <v>8.21103230917084E-3</v>
      </c>
    </row>
    <row r="45" spans="1:13" x14ac:dyDescent="0.2">
      <c r="A45" s="182" t="s">
        <v>136</v>
      </c>
      <c r="B45" s="182">
        <v>0</v>
      </c>
      <c r="C45" s="182">
        <v>6.0780826656921102E-3</v>
      </c>
      <c r="D45" s="182">
        <v>6.6334898584716499E-3</v>
      </c>
      <c r="E45" s="182">
        <v>8.4949767637760402E-3</v>
      </c>
      <c r="F45" s="182">
        <v>9.45209993376212E-3</v>
      </c>
      <c r="G45" s="182">
        <v>9.45209993376212E-3</v>
      </c>
      <c r="H45" s="182">
        <v>9.45209993376212E-3</v>
      </c>
      <c r="I45" s="182">
        <v>9.45209993376212E-3</v>
      </c>
      <c r="J45" s="182">
        <v>9.45209993376212E-3</v>
      </c>
      <c r="K45" s="182">
        <v>9.45209993376212E-3</v>
      </c>
    </row>
    <row r="46" spans="1:13" x14ac:dyDescent="0.2">
      <c r="A46" s="182" t="s">
        <v>137</v>
      </c>
      <c r="B46" s="182">
        <v>2.2149999999999899E-2</v>
      </c>
      <c r="C46" s="182">
        <v>2.215E-2</v>
      </c>
      <c r="D46" s="182">
        <v>2.2149999999999899E-2</v>
      </c>
      <c r="E46" s="182">
        <v>2.2149999999999899E-2</v>
      </c>
      <c r="F46" s="182">
        <v>2.215E-2</v>
      </c>
      <c r="G46" s="182">
        <v>2.215E-2</v>
      </c>
      <c r="H46" s="182">
        <v>2.215E-2</v>
      </c>
      <c r="I46" s="182">
        <v>2.215E-2</v>
      </c>
      <c r="J46" s="182">
        <v>2.215E-2</v>
      </c>
      <c r="K46" s="182">
        <v>2.215E-2</v>
      </c>
    </row>
    <row r="47" spans="1:13" x14ac:dyDescent="0.2">
      <c r="A47" s="182" t="s">
        <v>138</v>
      </c>
      <c r="B47" s="182">
        <v>2.0478653363028799E-3</v>
      </c>
      <c r="C47" s="182">
        <v>3.0521607953590902E-3</v>
      </c>
      <c r="D47" s="182">
        <v>4.9302131981018597E-3</v>
      </c>
      <c r="E47" s="182">
        <v>5.9118896346508996E-3</v>
      </c>
      <c r="F47" s="182">
        <v>8.6333181211799299E-3</v>
      </c>
      <c r="G47" s="182">
        <v>8.6333181211799299E-3</v>
      </c>
      <c r="H47" s="182">
        <v>8.6333181211799299E-3</v>
      </c>
      <c r="I47" s="182">
        <v>8.6333181211799299E-3</v>
      </c>
      <c r="J47" s="182">
        <v>8.6333181211799299E-3</v>
      </c>
      <c r="K47" s="182">
        <v>8.6333181211799299E-3</v>
      </c>
    </row>
    <row r="48" spans="1:13" x14ac:dyDescent="0.2">
      <c r="A48" s="182" t="s">
        <v>139</v>
      </c>
      <c r="B48" s="182">
        <v>8.4711738396894398E-4</v>
      </c>
      <c r="C48" s="182">
        <v>3.8614120322066499E-3</v>
      </c>
      <c r="D48" s="182">
        <v>8.0030315738931906E-3</v>
      </c>
      <c r="E48" s="182">
        <v>1.6179116925647399E-2</v>
      </c>
      <c r="F48" s="182">
        <v>2.1273472918688301E-2</v>
      </c>
      <c r="G48" s="182">
        <v>2.1273472918688301E-2</v>
      </c>
      <c r="H48" s="182">
        <v>2.1273472918688301E-2</v>
      </c>
      <c r="I48" s="182">
        <v>2.1273472918688301E-2</v>
      </c>
      <c r="J48" s="182">
        <v>2.1273472918688301E-2</v>
      </c>
      <c r="K48" s="182">
        <v>2.1273472918688301E-2</v>
      </c>
    </row>
    <row r="49" spans="1:11" x14ac:dyDescent="0.2">
      <c r="A49" s="182" t="s">
        <v>140</v>
      </c>
      <c r="B49" s="182">
        <v>1.9028834799392101E-3</v>
      </c>
      <c r="C49" s="182">
        <v>1.7703538685501601E-3</v>
      </c>
      <c r="D49" s="182">
        <v>2.0935663003101199E-3</v>
      </c>
      <c r="E49" s="182">
        <v>1.89475868152986E-3</v>
      </c>
      <c r="F49" s="182">
        <v>2.11918098916635E-3</v>
      </c>
      <c r="G49" s="182">
        <v>2.11918098916635E-3</v>
      </c>
      <c r="H49" s="182">
        <v>2.11918098916635E-3</v>
      </c>
      <c r="I49" s="182">
        <v>2.11918098916635E-3</v>
      </c>
      <c r="J49" s="182">
        <v>2.11918098916635E-3</v>
      </c>
      <c r="K49" s="182">
        <v>2.11918098916635E-3</v>
      </c>
    </row>
    <row r="50" spans="1:11" x14ac:dyDescent="0.2">
      <c r="A50" s="182" t="s">
        <v>141</v>
      </c>
      <c r="B50" s="182">
        <v>9.5034467028803998E-2</v>
      </c>
      <c r="C50" s="182">
        <v>0.10501785040864001</v>
      </c>
      <c r="D50" s="182">
        <v>0.111946275543271</v>
      </c>
      <c r="E50" s="182">
        <v>0.122775246678197</v>
      </c>
      <c r="F50" s="182">
        <v>0.131769104271967</v>
      </c>
      <c r="G50" s="182">
        <v>0.131769104271967</v>
      </c>
      <c r="H50" s="182">
        <v>0.131769104271967</v>
      </c>
      <c r="I50" s="182">
        <v>0.131769104271967</v>
      </c>
      <c r="J50" s="182">
        <v>0.131769104271967</v>
      </c>
      <c r="K50" s="182">
        <v>0.131769104271967</v>
      </c>
    </row>
    <row r="51" spans="1:11" x14ac:dyDescent="0.2">
      <c r="B51" s="156">
        <f>B50/K5-1</f>
        <v>0.13524347099046596</v>
      </c>
      <c r="C51" s="156">
        <f>C50/B50-1</f>
        <v>0.10505013277772313</v>
      </c>
      <c r="D51" s="156">
        <f t="shared" ref="D51:K51" si="4">D50/C50-1</f>
        <v>6.5973785481910463E-2</v>
      </c>
      <c r="E51" s="156">
        <f t="shared" si="4"/>
        <v>9.6733643726630625E-2</v>
      </c>
      <c r="F51" s="156">
        <f t="shared" si="4"/>
        <v>7.3254648938670508E-2</v>
      </c>
      <c r="G51" s="156">
        <f t="shared" si="4"/>
        <v>0</v>
      </c>
      <c r="H51" s="156">
        <f t="shared" si="4"/>
        <v>0</v>
      </c>
      <c r="I51" s="156">
        <f t="shared" si="4"/>
        <v>0</v>
      </c>
      <c r="J51" s="156">
        <f t="shared" si="4"/>
        <v>0</v>
      </c>
      <c r="K51" s="156">
        <f t="shared" si="4"/>
        <v>0</v>
      </c>
    </row>
  </sheetData>
  <pageMargins left="0.7" right="0.7" top="0.75" bottom="0.75" header="0.3" footer="0.3"/>
  <pageSetup scale="82" orientation="landscape" r:id="rId1"/>
  <headerFooter>
    <oddFooter>&amp;R&amp;"Times New Roman,Bold"&amp;12Attachment to Response to AG-1 Question No. 13 #8
Page &amp;P of &amp;N
Sinclair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546"/>
  <sheetViews>
    <sheetView topLeftCell="A3" workbookViewId="0">
      <selection activeCell="B69" sqref="B69"/>
    </sheetView>
  </sheetViews>
  <sheetFormatPr defaultRowHeight="12.75" x14ac:dyDescent="0.2"/>
  <cols>
    <col min="1" max="1" width="13.140625" style="3" bestFit="1" customWidth="1"/>
    <col min="2" max="2" width="8.28515625" style="3" bestFit="1" customWidth="1"/>
    <col min="3" max="3" width="10.42578125" style="3" bestFit="1" customWidth="1"/>
    <col min="4" max="16384" width="9.140625" style="3"/>
  </cols>
  <sheetData>
    <row r="3" spans="1:3" x14ac:dyDescent="0.2">
      <c r="A3" s="141" t="s">
        <v>90</v>
      </c>
      <c r="B3" s="222"/>
      <c r="C3" s="140"/>
    </row>
    <row r="4" spans="1:3" x14ac:dyDescent="0.2">
      <c r="A4" s="141" t="s">
        <v>2</v>
      </c>
      <c r="B4" s="141" t="s">
        <v>50</v>
      </c>
      <c r="C4" s="140" t="s">
        <v>13</v>
      </c>
    </row>
    <row r="5" spans="1:3" x14ac:dyDescent="0.2">
      <c r="A5" s="141">
        <v>1995</v>
      </c>
      <c r="B5" s="141" t="s">
        <v>170</v>
      </c>
      <c r="C5" s="142"/>
    </row>
    <row r="6" spans="1:3" x14ac:dyDescent="0.2">
      <c r="A6" s="141">
        <v>1996</v>
      </c>
      <c r="B6" s="141">
        <v>1</v>
      </c>
      <c r="C6" s="142">
        <v>104690.585771698</v>
      </c>
    </row>
    <row r="7" spans="1:3" x14ac:dyDescent="0.2">
      <c r="A7" s="223"/>
      <c r="B7" s="143">
        <v>2</v>
      </c>
      <c r="C7" s="144">
        <v>104690.585771698</v>
      </c>
    </row>
    <row r="8" spans="1:3" x14ac:dyDescent="0.2">
      <c r="A8" s="223"/>
      <c r="B8" s="143">
        <v>3</v>
      </c>
      <c r="C8" s="144">
        <v>104690.585771698</v>
      </c>
    </row>
    <row r="9" spans="1:3" x14ac:dyDescent="0.2">
      <c r="A9" s="223"/>
      <c r="B9" s="143">
        <v>4</v>
      </c>
      <c r="C9" s="144">
        <v>106156.64467723601</v>
      </c>
    </row>
    <row r="10" spans="1:3" x14ac:dyDescent="0.2">
      <c r="A10" s="223"/>
      <c r="B10" s="143">
        <v>5</v>
      </c>
      <c r="C10" s="144">
        <v>106156.64467723601</v>
      </c>
    </row>
    <row r="11" spans="1:3" x14ac:dyDescent="0.2">
      <c r="A11" s="223"/>
      <c r="B11" s="143">
        <v>6</v>
      </c>
      <c r="C11" s="144">
        <v>106156.64467723601</v>
      </c>
    </row>
    <row r="12" spans="1:3" x14ac:dyDescent="0.2">
      <c r="A12" s="223"/>
      <c r="B12" s="143">
        <v>7</v>
      </c>
      <c r="C12" s="144">
        <v>106799.027987134</v>
      </c>
    </row>
    <row r="13" spans="1:3" x14ac:dyDescent="0.2">
      <c r="A13" s="223"/>
      <c r="B13" s="143">
        <v>8</v>
      </c>
      <c r="C13" s="144">
        <v>106799.027987134</v>
      </c>
    </row>
    <row r="14" spans="1:3" x14ac:dyDescent="0.2">
      <c r="A14" s="223"/>
      <c r="B14" s="143">
        <v>9</v>
      </c>
      <c r="C14" s="144">
        <v>106799.027987134</v>
      </c>
    </row>
    <row r="15" spans="1:3" x14ac:dyDescent="0.2">
      <c r="A15" s="223"/>
      <c r="B15" s="143">
        <v>10</v>
      </c>
      <c r="C15" s="144">
        <v>107801.911616367</v>
      </c>
    </row>
    <row r="16" spans="1:3" x14ac:dyDescent="0.2">
      <c r="A16" s="223"/>
      <c r="B16" s="143">
        <v>11</v>
      </c>
      <c r="C16" s="144">
        <v>107801.911616367</v>
      </c>
    </row>
    <row r="17" spans="1:3" x14ac:dyDescent="0.2">
      <c r="A17" s="223"/>
      <c r="B17" s="143">
        <v>12</v>
      </c>
      <c r="C17" s="144">
        <v>107801.911616367</v>
      </c>
    </row>
    <row r="18" spans="1:3" x14ac:dyDescent="0.2">
      <c r="A18" s="141">
        <v>1997</v>
      </c>
      <c r="B18" s="141">
        <v>1</v>
      </c>
      <c r="C18" s="142">
        <v>109270.627568948</v>
      </c>
    </row>
    <row r="19" spans="1:3" x14ac:dyDescent="0.2">
      <c r="A19" s="223"/>
      <c r="B19" s="143">
        <v>2</v>
      </c>
      <c r="C19" s="144">
        <v>109270.627568948</v>
      </c>
    </row>
    <row r="20" spans="1:3" x14ac:dyDescent="0.2">
      <c r="A20" s="223"/>
      <c r="B20" s="143">
        <v>3</v>
      </c>
      <c r="C20" s="144">
        <v>109270.627568948</v>
      </c>
    </row>
    <row r="21" spans="1:3" x14ac:dyDescent="0.2">
      <c r="A21" s="223"/>
      <c r="B21" s="143">
        <v>4</v>
      </c>
      <c r="C21" s="144">
        <v>111039.298748813</v>
      </c>
    </row>
    <row r="22" spans="1:3" x14ac:dyDescent="0.2">
      <c r="A22" s="223"/>
      <c r="B22" s="143">
        <v>5</v>
      </c>
      <c r="C22" s="144">
        <v>111039.298748813</v>
      </c>
    </row>
    <row r="23" spans="1:3" x14ac:dyDescent="0.2">
      <c r="A23" s="223"/>
      <c r="B23" s="143">
        <v>6</v>
      </c>
      <c r="C23" s="144">
        <v>111039.298748813</v>
      </c>
    </row>
    <row r="24" spans="1:3" x14ac:dyDescent="0.2">
      <c r="A24" s="223"/>
      <c r="B24" s="143">
        <v>7</v>
      </c>
      <c r="C24" s="144">
        <v>112529.21996337301</v>
      </c>
    </row>
    <row r="25" spans="1:3" x14ac:dyDescent="0.2">
      <c r="A25" s="223"/>
      <c r="B25" s="143">
        <v>8</v>
      </c>
      <c r="C25" s="144">
        <v>112529.21996337301</v>
      </c>
    </row>
    <row r="26" spans="1:3" x14ac:dyDescent="0.2">
      <c r="A26" s="223"/>
      <c r="B26" s="143">
        <v>9</v>
      </c>
      <c r="C26" s="144">
        <v>112529.21996337301</v>
      </c>
    </row>
    <row r="27" spans="1:3" x14ac:dyDescent="0.2">
      <c r="A27" s="223"/>
      <c r="B27" s="143">
        <v>10</v>
      </c>
      <c r="C27" s="144">
        <v>113464.85371886499</v>
      </c>
    </row>
    <row r="28" spans="1:3" x14ac:dyDescent="0.2">
      <c r="A28" s="223"/>
      <c r="B28" s="143">
        <v>11</v>
      </c>
      <c r="C28" s="144">
        <v>113464.85371886499</v>
      </c>
    </row>
    <row r="29" spans="1:3" x14ac:dyDescent="0.2">
      <c r="A29" s="223"/>
      <c r="B29" s="143">
        <v>12</v>
      </c>
      <c r="C29" s="144">
        <v>113464.85371886499</v>
      </c>
    </row>
    <row r="30" spans="1:3" x14ac:dyDescent="0.2">
      <c r="A30" s="141">
        <v>1998</v>
      </c>
      <c r="B30" s="141">
        <v>1</v>
      </c>
      <c r="C30" s="142">
        <v>112654.819251334</v>
      </c>
    </row>
    <row r="31" spans="1:3" x14ac:dyDescent="0.2">
      <c r="A31" s="223"/>
      <c r="B31" s="143">
        <v>2</v>
      </c>
      <c r="C31" s="144">
        <v>112654.819251334</v>
      </c>
    </row>
    <row r="32" spans="1:3" x14ac:dyDescent="0.2">
      <c r="A32" s="223"/>
      <c r="B32" s="143">
        <v>3</v>
      </c>
      <c r="C32" s="144">
        <v>112654.819251334</v>
      </c>
    </row>
    <row r="33" spans="1:3" x14ac:dyDescent="0.2">
      <c r="A33" s="223"/>
      <c r="B33" s="143">
        <v>4</v>
      </c>
      <c r="C33" s="144">
        <v>112635.148811507</v>
      </c>
    </row>
    <row r="34" spans="1:3" x14ac:dyDescent="0.2">
      <c r="A34" s="223"/>
      <c r="B34" s="143">
        <v>5</v>
      </c>
      <c r="C34" s="144">
        <v>112635.148811507</v>
      </c>
    </row>
    <row r="35" spans="1:3" x14ac:dyDescent="0.2">
      <c r="A35" s="223"/>
      <c r="B35" s="143">
        <v>6</v>
      </c>
      <c r="C35" s="144">
        <v>112635.148811507</v>
      </c>
    </row>
    <row r="36" spans="1:3" x14ac:dyDescent="0.2">
      <c r="A36" s="223"/>
      <c r="B36" s="143">
        <v>7</v>
      </c>
      <c r="C36" s="144">
        <v>113174.513212159</v>
      </c>
    </row>
    <row r="37" spans="1:3" x14ac:dyDescent="0.2">
      <c r="A37" s="223"/>
      <c r="B37" s="143">
        <v>8</v>
      </c>
      <c r="C37" s="144">
        <v>113174.513212159</v>
      </c>
    </row>
    <row r="38" spans="1:3" x14ac:dyDescent="0.2">
      <c r="A38" s="223"/>
      <c r="B38" s="143">
        <v>9</v>
      </c>
      <c r="C38" s="144">
        <v>113174.513212159</v>
      </c>
    </row>
    <row r="39" spans="1:3" x14ac:dyDescent="0.2">
      <c r="A39" s="223"/>
      <c r="B39" s="143">
        <v>10</v>
      </c>
      <c r="C39" s="144">
        <v>114139.518724999</v>
      </c>
    </row>
    <row r="40" spans="1:3" x14ac:dyDescent="0.2">
      <c r="A40" s="223"/>
      <c r="B40" s="143">
        <v>11</v>
      </c>
      <c r="C40" s="144">
        <v>114139.518724999</v>
      </c>
    </row>
    <row r="41" spans="1:3" x14ac:dyDescent="0.2">
      <c r="A41" s="223"/>
      <c r="B41" s="143">
        <v>12</v>
      </c>
      <c r="C41" s="144">
        <v>114139.518724999</v>
      </c>
    </row>
    <row r="42" spans="1:3" x14ac:dyDescent="0.2">
      <c r="A42" s="141">
        <v>1999</v>
      </c>
      <c r="B42" s="141">
        <v>1</v>
      </c>
      <c r="C42" s="142">
        <v>114728.87242120699</v>
      </c>
    </row>
    <row r="43" spans="1:3" x14ac:dyDescent="0.2">
      <c r="A43" s="223"/>
      <c r="B43" s="143">
        <v>2</v>
      </c>
      <c r="C43" s="144">
        <v>114728.87242120699</v>
      </c>
    </row>
    <row r="44" spans="1:3" x14ac:dyDescent="0.2">
      <c r="A44" s="223"/>
      <c r="B44" s="143">
        <v>3</v>
      </c>
      <c r="C44" s="144">
        <v>114728.87242120699</v>
      </c>
    </row>
    <row r="45" spans="1:3" x14ac:dyDescent="0.2">
      <c r="A45" s="223"/>
      <c r="B45" s="143">
        <v>4</v>
      </c>
      <c r="C45" s="144">
        <v>115062.305421194</v>
      </c>
    </row>
    <row r="46" spans="1:3" x14ac:dyDescent="0.2">
      <c r="A46" s="223"/>
      <c r="B46" s="143">
        <v>5</v>
      </c>
      <c r="C46" s="144">
        <v>115062.305421194</v>
      </c>
    </row>
    <row r="47" spans="1:3" x14ac:dyDescent="0.2">
      <c r="A47" s="223"/>
      <c r="B47" s="143">
        <v>6</v>
      </c>
      <c r="C47" s="144">
        <v>115062.305421194</v>
      </c>
    </row>
    <row r="48" spans="1:3" x14ac:dyDescent="0.2">
      <c r="A48" s="223"/>
      <c r="B48" s="143">
        <v>7</v>
      </c>
      <c r="C48" s="144">
        <v>115795.04750817</v>
      </c>
    </row>
    <row r="49" spans="1:3" x14ac:dyDescent="0.2">
      <c r="A49" s="223"/>
      <c r="B49" s="143">
        <v>8</v>
      </c>
      <c r="C49" s="144">
        <v>115795.04750817</v>
      </c>
    </row>
    <row r="50" spans="1:3" x14ac:dyDescent="0.2">
      <c r="A50" s="223"/>
      <c r="B50" s="143">
        <v>9</v>
      </c>
      <c r="C50" s="144">
        <v>115795.04750817</v>
      </c>
    </row>
    <row r="51" spans="1:3" x14ac:dyDescent="0.2">
      <c r="A51" s="223"/>
      <c r="B51" s="143">
        <v>10</v>
      </c>
      <c r="C51" s="144">
        <v>117245.774649429</v>
      </c>
    </row>
    <row r="52" spans="1:3" x14ac:dyDescent="0.2">
      <c r="A52" s="223"/>
      <c r="B52" s="143">
        <v>11</v>
      </c>
      <c r="C52" s="144">
        <v>117245.774649429</v>
      </c>
    </row>
    <row r="53" spans="1:3" x14ac:dyDescent="0.2">
      <c r="A53" s="223"/>
      <c r="B53" s="143">
        <v>12</v>
      </c>
      <c r="C53" s="144">
        <v>117245.774649429</v>
      </c>
    </row>
    <row r="54" spans="1:3" x14ac:dyDescent="0.2">
      <c r="A54" s="141">
        <v>2000</v>
      </c>
      <c r="B54" s="141">
        <v>1</v>
      </c>
      <c r="C54" s="142">
        <v>113423.515542373</v>
      </c>
    </row>
    <row r="55" spans="1:3" x14ac:dyDescent="0.2">
      <c r="A55" s="223"/>
      <c r="B55" s="143">
        <v>2</v>
      </c>
      <c r="C55" s="144">
        <v>113423.515542373</v>
      </c>
    </row>
    <row r="56" spans="1:3" x14ac:dyDescent="0.2">
      <c r="A56" s="223"/>
      <c r="B56" s="143">
        <v>3</v>
      </c>
      <c r="C56" s="144">
        <v>113423.515542373</v>
      </c>
    </row>
    <row r="57" spans="1:3" x14ac:dyDescent="0.2">
      <c r="A57" s="223"/>
      <c r="B57" s="143">
        <v>4</v>
      </c>
      <c r="C57" s="144">
        <v>113222.91062273399</v>
      </c>
    </row>
    <row r="58" spans="1:3" x14ac:dyDescent="0.2">
      <c r="A58" s="223"/>
      <c r="B58" s="143">
        <v>5</v>
      </c>
      <c r="C58" s="144">
        <v>113222.91062273399</v>
      </c>
    </row>
    <row r="59" spans="1:3" x14ac:dyDescent="0.2">
      <c r="A59" s="223"/>
      <c r="B59" s="143">
        <v>6</v>
      </c>
      <c r="C59" s="144">
        <v>113222.91062273399</v>
      </c>
    </row>
    <row r="60" spans="1:3" x14ac:dyDescent="0.2">
      <c r="A60" s="223"/>
      <c r="B60" s="143">
        <v>7</v>
      </c>
      <c r="C60" s="144">
        <v>111148.252592365</v>
      </c>
    </row>
    <row r="61" spans="1:3" x14ac:dyDescent="0.2">
      <c r="A61" s="223"/>
      <c r="B61" s="143">
        <v>8</v>
      </c>
      <c r="C61" s="144">
        <v>111148.252592365</v>
      </c>
    </row>
    <row r="62" spans="1:3" x14ac:dyDescent="0.2">
      <c r="A62" s="223"/>
      <c r="B62" s="143">
        <v>9</v>
      </c>
      <c r="C62" s="144">
        <v>111148.252592365</v>
      </c>
    </row>
    <row r="63" spans="1:3" x14ac:dyDescent="0.2">
      <c r="A63" s="223"/>
      <c r="B63" s="143">
        <v>10</v>
      </c>
      <c r="C63" s="144">
        <v>109805.32124252801</v>
      </c>
    </row>
    <row r="64" spans="1:3" x14ac:dyDescent="0.2">
      <c r="A64" s="223"/>
      <c r="B64" s="143">
        <v>11</v>
      </c>
      <c r="C64" s="144">
        <v>109805.32124252801</v>
      </c>
    </row>
    <row r="65" spans="1:3" x14ac:dyDescent="0.2">
      <c r="A65" s="223"/>
      <c r="B65" s="143">
        <v>12</v>
      </c>
      <c r="C65" s="144">
        <v>109805.32124252801</v>
      </c>
    </row>
    <row r="66" spans="1:3" x14ac:dyDescent="0.2">
      <c r="A66" s="141">
        <v>2001</v>
      </c>
      <c r="B66" s="141">
        <v>1</v>
      </c>
      <c r="C66" s="142">
        <v>112209.85438024301</v>
      </c>
    </row>
    <row r="67" spans="1:3" x14ac:dyDescent="0.2">
      <c r="A67" s="223"/>
      <c r="B67" s="143">
        <v>2</v>
      </c>
      <c r="C67" s="144">
        <v>112209.85438024301</v>
      </c>
    </row>
    <row r="68" spans="1:3" x14ac:dyDescent="0.2">
      <c r="A68" s="223"/>
      <c r="B68" s="143">
        <v>3</v>
      </c>
      <c r="C68" s="144">
        <v>112209.85438024301</v>
      </c>
    </row>
    <row r="69" spans="1:3" x14ac:dyDescent="0.2">
      <c r="A69" s="223"/>
      <c r="B69" s="143">
        <v>4</v>
      </c>
      <c r="C69" s="144">
        <v>112410.39919618799</v>
      </c>
    </row>
    <row r="70" spans="1:3" x14ac:dyDescent="0.2">
      <c r="A70" s="223"/>
      <c r="B70" s="143">
        <v>5</v>
      </c>
      <c r="C70" s="144">
        <v>112410.39919618799</v>
      </c>
    </row>
    <row r="71" spans="1:3" x14ac:dyDescent="0.2">
      <c r="A71" s="223"/>
      <c r="B71" s="143">
        <v>6</v>
      </c>
      <c r="C71" s="144">
        <v>112410.39919618799</v>
      </c>
    </row>
    <row r="72" spans="1:3" x14ac:dyDescent="0.2">
      <c r="A72" s="223"/>
      <c r="B72" s="143">
        <v>7</v>
      </c>
      <c r="C72" s="144">
        <v>111872.80066365001</v>
      </c>
    </row>
    <row r="73" spans="1:3" x14ac:dyDescent="0.2">
      <c r="A73" s="223"/>
      <c r="B73" s="143">
        <v>8</v>
      </c>
      <c r="C73" s="144">
        <v>111872.80066365001</v>
      </c>
    </row>
    <row r="74" spans="1:3" x14ac:dyDescent="0.2">
      <c r="A74" s="223"/>
      <c r="B74" s="143">
        <v>9</v>
      </c>
      <c r="C74" s="144">
        <v>111872.80066365001</v>
      </c>
    </row>
    <row r="75" spans="1:3" x14ac:dyDescent="0.2">
      <c r="A75" s="223"/>
      <c r="B75" s="143">
        <v>10</v>
      </c>
      <c r="C75" s="144">
        <v>112170.94575992</v>
      </c>
    </row>
    <row r="76" spans="1:3" x14ac:dyDescent="0.2">
      <c r="A76" s="223"/>
      <c r="B76" s="143">
        <v>11</v>
      </c>
      <c r="C76" s="144">
        <v>112170.94575992</v>
      </c>
    </row>
    <row r="77" spans="1:3" x14ac:dyDescent="0.2">
      <c r="A77" s="223"/>
      <c r="B77" s="143">
        <v>12</v>
      </c>
      <c r="C77" s="144">
        <v>112170.94575992</v>
      </c>
    </row>
    <row r="78" spans="1:3" x14ac:dyDescent="0.2">
      <c r="A78" s="141">
        <v>2002</v>
      </c>
      <c r="B78" s="141">
        <v>1</v>
      </c>
      <c r="C78" s="142">
        <v>114095.282556893</v>
      </c>
    </row>
    <row r="79" spans="1:3" x14ac:dyDescent="0.2">
      <c r="A79" s="223"/>
      <c r="B79" s="143">
        <v>2</v>
      </c>
      <c r="C79" s="144">
        <v>114095.282556893</v>
      </c>
    </row>
    <row r="80" spans="1:3" x14ac:dyDescent="0.2">
      <c r="A80" s="223"/>
      <c r="B80" s="143">
        <v>3</v>
      </c>
      <c r="C80" s="144">
        <v>114095.282556893</v>
      </c>
    </row>
    <row r="81" spans="1:3" x14ac:dyDescent="0.2">
      <c r="A81" s="223"/>
      <c r="B81" s="143">
        <v>4</v>
      </c>
      <c r="C81" s="144">
        <v>115101.948846404</v>
      </c>
    </row>
    <row r="82" spans="1:3" x14ac:dyDescent="0.2">
      <c r="A82" s="223"/>
      <c r="B82" s="143">
        <v>5</v>
      </c>
      <c r="C82" s="144">
        <v>115101.948846404</v>
      </c>
    </row>
    <row r="83" spans="1:3" x14ac:dyDescent="0.2">
      <c r="A83" s="223"/>
      <c r="B83" s="143">
        <v>6</v>
      </c>
      <c r="C83" s="144">
        <v>115101.948846404</v>
      </c>
    </row>
    <row r="84" spans="1:3" x14ac:dyDescent="0.2">
      <c r="A84" s="223"/>
      <c r="B84" s="143">
        <v>7</v>
      </c>
      <c r="C84" s="144">
        <v>116164.98415027501</v>
      </c>
    </row>
    <row r="85" spans="1:3" x14ac:dyDescent="0.2">
      <c r="A85" s="223"/>
      <c r="B85" s="143">
        <v>8</v>
      </c>
      <c r="C85" s="144">
        <v>116164.98415027501</v>
      </c>
    </row>
    <row r="86" spans="1:3" x14ac:dyDescent="0.2">
      <c r="A86" s="223"/>
      <c r="B86" s="143">
        <v>9</v>
      </c>
      <c r="C86" s="144">
        <v>116164.98415027501</v>
      </c>
    </row>
    <row r="87" spans="1:3" x14ac:dyDescent="0.2">
      <c r="A87" s="223"/>
      <c r="B87" s="143">
        <v>10</v>
      </c>
      <c r="C87" s="144">
        <v>116605.78444642801</v>
      </c>
    </row>
    <row r="88" spans="1:3" x14ac:dyDescent="0.2">
      <c r="A88" s="223"/>
      <c r="B88" s="143">
        <v>11</v>
      </c>
      <c r="C88" s="144">
        <v>116605.78444642801</v>
      </c>
    </row>
    <row r="89" spans="1:3" x14ac:dyDescent="0.2">
      <c r="A89" s="223"/>
      <c r="B89" s="143">
        <v>12</v>
      </c>
      <c r="C89" s="144">
        <v>116605.78444642801</v>
      </c>
    </row>
    <row r="90" spans="1:3" x14ac:dyDescent="0.2">
      <c r="A90" s="141">
        <v>2003</v>
      </c>
      <c r="B90" s="141">
        <v>1</v>
      </c>
      <c r="C90" s="142">
        <v>115672.530838583</v>
      </c>
    </row>
    <row r="91" spans="1:3" x14ac:dyDescent="0.2">
      <c r="A91" s="223"/>
      <c r="B91" s="143">
        <v>2</v>
      </c>
      <c r="C91" s="144">
        <v>115672.530838583</v>
      </c>
    </row>
    <row r="92" spans="1:3" x14ac:dyDescent="0.2">
      <c r="A92" s="223"/>
      <c r="B92" s="143">
        <v>3</v>
      </c>
      <c r="C92" s="144">
        <v>115672.530838583</v>
      </c>
    </row>
    <row r="93" spans="1:3" x14ac:dyDescent="0.2">
      <c r="A93" s="223"/>
      <c r="B93" s="143">
        <v>4</v>
      </c>
      <c r="C93" s="144">
        <v>116376.67056277501</v>
      </c>
    </row>
    <row r="94" spans="1:3" x14ac:dyDescent="0.2">
      <c r="A94" s="223"/>
      <c r="B94" s="143">
        <v>5</v>
      </c>
      <c r="C94" s="144">
        <v>116376.67056277501</v>
      </c>
    </row>
    <row r="95" spans="1:3" x14ac:dyDescent="0.2">
      <c r="A95" s="223"/>
      <c r="B95" s="143">
        <v>6</v>
      </c>
      <c r="C95" s="144">
        <v>116376.67056277501</v>
      </c>
    </row>
    <row r="96" spans="1:3" x14ac:dyDescent="0.2">
      <c r="A96" s="223"/>
      <c r="B96" s="143">
        <v>7</v>
      </c>
      <c r="C96" s="144">
        <v>118208.30948973099</v>
      </c>
    </row>
    <row r="97" spans="1:3" x14ac:dyDescent="0.2">
      <c r="A97" s="223"/>
      <c r="B97" s="143">
        <v>8</v>
      </c>
      <c r="C97" s="144">
        <v>118208.30948973099</v>
      </c>
    </row>
    <row r="98" spans="1:3" x14ac:dyDescent="0.2">
      <c r="A98" s="223"/>
      <c r="B98" s="143">
        <v>9</v>
      </c>
      <c r="C98" s="144">
        <v>118208.30948973099</v>
      </c>
    </row>
    <row r="99" spans="1:3" x14ac:dyDescent="0.2">
      <c r="A99" s="223"/>
      <c r="B99" s="143">
        <v>10</v>
      </c>
      <c r="C99" s="144">
        <v>118698.489108911</v>
      </c>
    </row>
    <row r="100" spans="1:3" x14ac:dyDescent="0.2">
      <c r="A100" s="223"/>
      <c r="B100" s="143">
        <v>11</v>
      </c>
      <c r="C100" s="144">
        <v>118698.489108911</v>
      </c>
    </row>
    <row r="101" spans="1:3" x14ac:dyDescent="0.2">
      <c r="A101" s="223"/>
      <c r="B101" s="143">
        <v>12</v>
      </c>
      <c r="C101" s="144">
        <v>118698.489108911</v>
      </c>
    </row>
    <row r="102" spans="1:3" x14ac:dyDescent="0.2">
      <c r="A102" s="141">
        <v>2004</v>
      </c>
      <c r="B102" s="141">
        <v>1</v>
      </c>
      <c r="C102" s="142">
        <v>119029.876629789</v>
      </c>
    </row>
    <row r="103" spans="1:3" x14ac:dyDescent="0.2">
      <c r="A103" s="223"/>
      <c r="B103" s="143">
        <v>2</v>
      </c>
      <c r="C103" s="144">
        <v>119029.876629789</v>
      </c>
    </row>
    <row r="104" spans="1:3" x14ac:dyDescent="0.2">
      <c r="A104" s="223"/>
      <c r="B104" s="143">
        <v>3</v>
      </c>
      <c r="C104" s="144">
        <v>119029.876629789</v>
      </c>
    </row>
    <row r="105" spans="1:3" x14ac:dyDescent="0.2">
      <c r="A105" s="223"/>
      <c r="B105" s="143">
        <v>4</v>
      </c>
      <c r="C105" s="144">
        <v>119660.529292743</v>
      </c>
    </row>
    <row r="106" spans="1:3" x14ac:dyDescent="0.2">
      <c r="A106" s="223"/>
      <c r="B106" s="143">
        <v>5</v>
      </c>
      <c r="C106" s="144">
        <v>119660.529292743</v>
      </c>
    </row>
    <row r="107" spans="1:3" x14ac:dyDescent="0.2">
      <c r="A107" s="223"/>
      <c r="B107" s="143">
        <v>6</v>
      </c>
      <c r="C107" s="144">
        <v>119660.529292743</v>
      </c>
    </row>
    <row r="108" spans="1:3" x14ac:dyDescent="0.2">
      <c r="A108" s="223"/>
      <c r="B108" s="143">
        <v>7</v>
      </c>
      <c r="C108" s="144">
        <v>120335.243715303</v>
      </c>
    </row>
    <row r="109" spans="1:3" x14ac:dyDescent="0.2">
      <c r="A109" s="223"/>
      <c r="B109" s="143">
        <v>8</v>
      </c>
      <c r="C109" s="144">
        <v>120335.243715303</v>
      </c>
    </row>
    <row r="110" spans="1:3" x14ac:dyDescent="0.2">
      <c r="A110" s="223"/>
      <c r="B110" s="143">
        <v>9</v>
      </c>
      <c r="C110" s="144">
        <v>120335.243715303</v>
      </c>
    </row>
    <row r="111" spans="1:3" x14ac:dyDescent="0.2">
      <c r="A111" s="223"/>
      <c r="B111" s="143">
        <v>10</v>
      </c>
      <c r="C111" s="144">
        <v>120710.350362164</v>
      </c>
    </row>
    <row r="112" spans="1:3" x14ac:dyDescent="0.2">
      <c r="A112" s="223"/>
      <c r="B112" s="143">
        <v>11</v>
      </c>
      <c r="C112" s="144">
        <v>120710.350362164</v>
      </c>
    </row>
    <row r="113" spans="1:3" x14ac:dyDescent="0.2">
      <c r="A113" s="223"/>
      <c r="B113" s="143">
        <v>12</v>
      </c>
      <c r="C113" s="144">
        <v>120710.350362164</v>
      </c>
    </row>
    <row r="114" spans="1:3" x14ac:dyDescent="0.2">
      <c r="A114" s="141">
        <v>2005</v>
      </c>
      <c r="B114" s="141">
        <v>1</v>
      </c>
      <c r="C114" s="142">
        <v>121748.320872489</v>
      </c>
    </row>
    <row r="115" spans="1:3" x14ac:dyDescent="0.2">
      <c r="A115" s="223"/>
      <c r="B115" s="143">
        <v>2</v>
      </c>
      <c r="C115" s="144">
        <v>121748.320872489</v>
      </c>
    </row>
    <row r="116" spans="1:3" x14ac:dyDescent="0.2">
      <c r="A116" s="223"/>
      <c r="B116" s="143">
        <v>3</v>
      </c>
      <c r="C116" s="144">
        <v>121748.320872489</v>
      </c>
    </row>
    <row r="117" spans="1:3" x14ac:dyDescent="0.2">
      <c r="A117" s="223"/>
      <c r="B117" s="143">
        <v>4</v>
      </c>
      <c r="C117" s="144">
        <v>122359.855236612</v>
      </c>
    </row>
    <row r="118" spans="1:3" x14ac:dyDescent="0.2">
      <c r="A118" s="223"/>
      <c r="B118" s="143">
        <v>5</v>
      </c>
      <c r="C118" s="144">
        <v>122359.855236612</v>
      </c>
    </row>
    <row r="119" spans="1:3" x14ac:dyDescent="0.2">
      <c r="A119" s="223"/>
      <c r="B119" s="143">
        <v>6</v>
      </c>
      <c r="C119" s="144">
        <v>122359.855236612</v>
      </c>
    </row>
    <row r="120" spans="1:3" x14ac:dyDescent="0.2">
      <c r="A120" s="223"/>
      <c r="B120" s="143">
        <v>7</v>
      </c>
      <c r="C120" s="144">
        <v>123346.738302905</v>
      </c>
    </row>
    <row r="121" spans="1:3" x14ac:dyDescent="0.2">
      <c r="A121" s="223"/>
      <c r="B121" s="143">
        <v>8</v>
      </c>
      <c r="C121" s="144">
        <v>123346.738302905</v>
      </c>
    </row>
    <row r="122" spans="1:3" x14ac:dyDescent="0.2">
      <c r="A122" s="223"/>
      <c r="B122" s="143">
        <v>9</v>
      </c>
      <c r="C122" s="144">
        <v>123346.738302905</v>
      </c>
    </row>
    <row r="123" spans="1:3" x14ac:dyDescent="0.2">
      <c r="A123" s="223"/>
      <c r="B123" s="143">
        <v>10</v>
      </c>
      <c r="C123" s="144">
        <v>123577.085587995</v>
      </c>
    </row>
    <row r="124" spans="1:3" x14ac:dyDescent="0.2">
      <c r="A124" s="223"/>
      <c r="B124" s="143">
        <v>11</v>
      </c>
      <c r="C124" s="144">
        <v>123577.085587995</v>
      </c>
    </row>
    <row r="125" spans="1:3" x14ac:dyDescent="0.2">
      <c r="A125" s="223"/>
      <c r="B125" s="143">
        <v>12</v>
      </c>
      <c r="C125" s="144">
        <v>123577.085587995</v>
      </c>
    </row>
    <row r="126" spans="1:3" x14ac:dyDescent="0.2">
      <c r="A126" s="141">
        <v>2006</v>
      </c>
      <c r="B126" s="141">
        <v>1</v>
      </c>
      <c r="C126" s="142">
        <v>125163.497657953</v>
      </c>
    </row>
    <row r="127" spans="1:3" x14ac:dyDescent="0.2">
      <c r="A127" s="223"/>
      <c r="B127" s="143">
        <v>2</v>
      </c>
      <c r="C127" s="144">
        <v>125163.497657953</v>
      </c>
    </row>
    <row r="128" spans="1:3" x14ac:dyDescent="0.2">
      <c r="A128" s="223"/>
      <c r="B128" s="143">
        <v>3</v>
      </c>
      <c r="C128" s="144">
        <v>125163.497657953</v>
      </c>
    </row>
    <row r="129" spans="1:3" x14ac:dyDescent="0.2">
      <c r="A129" s="223"/>
      <c r="B129" s="143">
        <v>4</v>
      </c>
      <c r="C129" s="144">
        <v>125937.289055389</v>
      </c>
    </row>
    <row r="130" spans="1:3" x14ac:dyDescent="0.2">
      <c r="A130" s="223"/>
      <c r="B130" s="143">
        <v>5</v>
      </c>
      <c r="C130" s="144">
        <v>125937.289055389</v>
      </c>
    </row>
    <row r="131" spans="1:3" x14ac:dyDescent="0.2">
      <c r="A131" s="223"/>
      <c r="B131" s="143">
        <v>6</v>
      </c>
      <c r="C131" s="144">
        <v>125937.289055389</v>
      </c>
    </row>
    <row r="132" spans="1:3" x14ac:dyDescent="0.2">
      <c r="A132" s="223"/>
      <c r="B132" s="143">
        <v>7</v>
      </c>
      <c r="C132" s="144">
        <v>126131.405527208</v>
      </c>
    </row>
    <row r="133" spans="1:3" x14ac:dyDescent="0.2">
      <c r="A133" s="223"/>
      <c r="B133" s="143">
        <v>8</v>
      </c>
      <c r="C133" s="144">
        <v>126131.405527208</v>
      </c>
    </row>
    <row r="134" spans="1:3" x14ac:dyDescent="0.2">
      <c r="A134" s="223"/>
      <c r="B134" s="143">
        <v>9</v>
      </c>
      <c r="C134" s="144">
        <v>126131.405527208</v>
      </c>
    </row>
    <row r="135" spans="1:3" x14ac:dyDescent="0.2">
      <c r="A135" s="223"/>
      <c r="B135" s="143">
        <v>10</v>
      </c>
      <c r="C135" s="144">
        <v>126547.80775945001</v>
      </c>
    </row>
    <row r="136" spans="1:3" x14ac:dyDescent="0.2">
      <c r="A136" s="223"/>
      <c r="B136" s="143">
        <v>11</v>
      </c>
      <c r="C136" s="144">
        <v>126547.80775945001</v>
      </c>
    </row>
    <row r="137" spans="1:3" x14ac:dyDescent="0.2">
      <c r="A137" s="223"/>
      <c r="B137" s="143">
        <v>12</v>
      </c>
      <c r="C137" s="144">
        <v>126547.80775945001</v>
      </c>
    </row>
    <row r="138" spans="1:3" x14ac:dyDescent="0.2">
      <c r="A138" s="141">
        <v>2007</v>
      </c>
      <c r="B138" s="141">
        <v>1</v>
      </c>
      <c r="C138" s="142">
        <v>126824.812198434</v>
      </c>
    </row>
    <row r="139" spans="1:3" x14ac:dyDescent="0.2">
      <c r="A139" s="223"/>
      <c r="B139" s="143">
        <v>2</v>
      </c>
      <c r="C139" s="144">
        <v>126824.812198434</v>
      </c>
    </row>
    <row r="140" spans="1:3" x14ac:dyDescent="0.2">
      <c r="A140" s="223"/>
      <c r="B140" s="143">
        <v>3</v>
      </c>
      <c r="C140" s="144">
        <v>126824.812198434</v>
      </c>
    </row>
    <row r="141" spans="1:3" x14ac:dyDescent="0.2">
      <c r="A141" s="223"/>
      <c r="B141" s="143">
        <v>4</v>
      </c>
      <c r="C141" s="144">
        <v>128389.402487959</v>
      </c>
    </row>
    <row r="142" spans="1:3" x14ac:dyDescent="0.2">
      <c r="A142" s="223"/>
      <c r="B142" s="143">
        <v>5</v>
      </c>
      <c r="C142" s="144">
        <v>128389.402487959</v>
      </c>
    </row>
    <row r="143" spans="1:3" x14ac:dyDescent="0.2">
      <c r="A143" s="223"/>
      <c r="B143" s="143">
        <v>6</v>
      </c>
      <c r="C143" s="144">
        <v>128389.402487959</v>
      </c>
    </row>
    <row r="144" spans="1:3" x14ac:dyDescent="0.2">
      <c r="A144" s="223"/>
      <c r="B144" s="143">
        <v>7</v>
      </c>
      <c r="C144" s="144">
        <v>129962.77491206399</v>
      </c>
    </row>
    <row r="145" spans="1:3" x14ac:dyDescent="0.2">
      <c r="A145" s="223"/>
      <c r="B145" s="143">
        <v>8</v>
      </c>
      <c r="C145" s="144">
        <v>129962.77491206399</v>
      </c>
    </row>
    <row r="146" spans="1:3" x14ac:dyDescent="0.2">
      <c r="A146" s="223"/>
      <c r="B146" s="143">
        <v>9</v>
      </c>
      <c r="C146" s="144">
        <v>129962.77491206399</v>
      </c>
    </row>
    <row r="147" spans="1:3" x14ac:dyDescent="0.2">
      <c r="A147" s="223"/>
      <c r="B147" s="143">
        <v>10</v>
      </c>
      <c r="C147" s="144">
        <v>129904.352863912</v>
      </c>
    </row>
    <row r="148" spans="1:3" x14ac:dyDescent="0.2">
      <c r="A148" s="223"/>
      <c r="B148" s="143">
        <v>11</v>
      </c>
      <c r="C148" s="144">
        <v>129904.352863912</v>
      </c>
    </row>
    <row r="149" spans="1:3" x14ac:dyDescent="0.2">
      <c r="A149" s="223"/>
      <c r="B149" s="143">
        <v>12</v>
      </c>
      <c r="C149" s="144">
        <v>129904.352863912</v>
      </c>
    </row>
    <row r="150" spans="1:3" x14ac:dyDescent="0.2">
      <c r="A150" s="141">
        <v>2008</v>
      </c>
      <c r="B150" s="141">
        <v>1</v>
      </c>
      <c r="C150" s="142">
        <v>129942.961946489</v>
      </c>
    </row>
    <row r="151" spans="1:3" x14ac:dyDescent="0.2">
      <c r="A151" s="223"/>
      <c r="B151" s="143">
        <v>2</v>
      </c>
      <c r="C151" s="144">
        <v>129942.961946489</v>
      </c>
    </row>
    <row r="152" spans="1:3" x14ac:dyDescent="0.2">
      <c r="A152" s="223"/>
      <c r="B152" s="143">
        <v>3</v>
      </c>
      <c r="C152" s="144">
        <v>129942.961946489</v>
      </c>
    </row>
    <row r="153" spans="1:3" x14ac:dyDescent="0.2">
      <c r="A153" s="223"/>
      <c r="B153" s="143">
        <v>4</v>
      </c>
      <c r="C153" s="144">
        <v>130794.210639176</v>
      </c>
    </row>
    <row r="154" spans="1:3" x14ac:dyDescent="0.2">
      <c r="A154" s="223"/>
      <c r="B154" s="143">
        <v>5</v>
      </c>
      <c r="C154" s="144">
        <v>130794.210639176</v>
      </c>
    </row>
    <row r="155" spans="1:3" x14ac:dyDescent="0.2">
      <c r="A155" s="223"/>
      <c r="B155" s="143">
        <v>6</v>
      </c>
      <c r="C155" s="144">
        <v>130794.210639176</v>
      </c>
    </row>
    <row r="156" spans="1:3" x14ac:dyDescent="0.2">
      <c r="A156" s="223"/>
      <c r="B156" s="143">
        <v>7</v>
      </c>
      <c r="C156" s="144">
        <v>130114.27353578901</v>
      </c>
    </row>
    <row r="157" spans="1:3" x14ac:dyDescent="0.2">
      <c r="A157" s="223"/>
      <c r="B157" s="143">
        <v>8</v>
      </c>
      <c r="C157" s="144">
        <v>130114.27353578901</v>
      </c>
    </row>
    <row r="158" spans="1:3" x14ac:dyDescent="0.2">
      <c r="A158" s="223"/>
      <c r="B158" s="143">
        <v>9</v>
      </c>
      <c r="C158" s="144">
        <v>130114.27353578901</v>
      </c>
    </row>
    <row r="159" spans="1:3" x14ac:dyDescent="0.2">
      <c r="A159" s="223"/>
      <c r="B159" s="143">
        <v>10</v>
      </c>
      <c r="C159" s="144">
        <v>129496.50769872</v>
      </c>
    </row>
    <row r="160" spans="1:3" x14ac:dyDescent="0.2">
      <c r="A160" s="223"/>
      <c r="B160" s="143">
        <v>11</v>
      </c>
      <c r="C160" s="144">
        <v>129496.50769872</v>
      </c>
    </row>
    <row r="161" spans="1:3" x14ac:dyDescent="0.2">
      <c r="A161" s="223"/>
      <c r="B161" s="143">
        <v>12</v>
      </c>
      <c r="C161" s="144">
        <v>129496.50769872</v>
      </c>
    </row>
    <row r="162" spans="1:3" x14ac:dyDescent="0.2">
      <c r="A162" s="141">
        <v>2009</v>
      </c>
      <c r="B162" s="141">
        <v>1</v>
      </c>
      <c r="C162" s="142">
        <v>129118.074321843</v>
      </c>
    </row>
    <row r="163" spans="1:3" x14ac:dyDescent="0.2">
      <c r="A163" s="223"/>
      <c r="B163" s="143">
        <v>2</v>
      </c>
      <c r="C163" s="144">
        <v>129118.074321843</v>
      </c>
    </row>
    <row r="164" spans="1:3" x14ac:dyDescent="0.2">
      <c r="A164" s="223"/>
      <c r="B164" s="143">
        <v>3</v>
      </c>
      <c r="C164" s="144">
        <v>129118.074321843</v>
      </c>
    </row>
    <row r="165" spans="1:3" x14ac:dyDescent="0.2">
      <c r="A165" s="223"/>
      <c r="B165" s="143">
        <v>4</v>
      </c>
      <c r="C165" s="144">
        <v>129323.71316566299</v>
      </c>
    </row>
    <row r="166" spans="1:3" x14ac:dyDescent="0.2">
      <c r="A166" s="223"/>
      <c r="B166" s="143">
        <v>5</v>
      </c>
      <c r="C166" s="144">
        <v>129323.71316566299</v>
      </c>
    </row>
    <row r="167" spans="1:3" x14ac:dyDescent="0.2">
      <c r="A167" s="223"/>
      <c r="B167" s="143">
        <v>6</v>
      </c>
      <c r="C167" s="144">
        <v>129323.71316566299</v>
      </c>
    </row>
    <row r="168" spans="1:3" x14ac:dyDescent="0.2">
      <c r="A168" s="223"/>
      <c r="B168" s="143">
        <v>7</v>
      </c>
      <c r="C168" s="144">
        <v>129493.69057109499</v>
      </c>
    </row>
    <row r="169" spans="1:3" x14ac:dyDescent="0.2">
      <c r="A169" s="223"/>
      <c r="B169" s="143">
        <v>8</v>
      </c>
      <c r="C169" s="144">
        <v>129493.69057109499</v>
      </c>
    </row>
    <row r="170" spans="1:3" x14ac:dyDescent="0.2">
      <c r="A170" s="223"/>
      <c r="B170" s="143">
        <v>9</v>
      </c>
      <c r="C170" s="144">
        <v>129493.69057109499</v>
      </c>
    </row>
    <row r="171" spans="1:3" x14ac:dyDescent="0.2">
      <c r="A171" s="223"/>
      <c r="B171" s="143">
        <v>10</v>
      </c>
      <c r="C171" s="144">
        <v>129944.468671269</v>
      </c>
    </row>
    <row r="172" spans="1:3" x14ac:dyDescent="0.2">
      <c r="A172" s="223"/>
      <c r="B172" s="143">
        <v>11</v>
      </c>
      <c r="C172" s="144">
        <v>129944.468671269</v>
      </c>
    </row>
    <row r="173" spans="1:3" x14ac:dyDescent="0.2">
      <c r="A173" s="223"/>
      <c r="B173" s="143">
        <v>12</v>
      </c>
      <c r="C173" s="144">
        <v>129944.468671269</v>
      </c>
    </row>
    <row r="174" spans="1:3" x14ac:dyDescent="0.2">
      <c r="A174" s="141">
        <v>2010</v>
      </c>
      <c r="B174" s="141">
        <v>1</v>
      </c>
      <c r="C174" s="142">
        <v>130533.97132953801</v>
      </c>
    </row>
    <row r="175" spans="1:3" x14ac:dyDescent="0.2">
      <c r="A175" s="223"/>
      <c r="B175" s="143">
        <v>2</v>
      </c>
      <c r="C175" s="144">
        <v>130533.97132953801</v>
      </c>
    </row>
    <row r="176" spans="1:3" x14ac:dyDescent="0.2">
      <c r="A176" s="223"/>
      <c r="B176" s="143">
        <v>3</v>
      </c>
      <c r="C176" s="144">
        <v>130533.97132953801</v>
      </c>
    </row>
    <row r="177" spans="1:3" x14ac:dyDescent="0.2">
      <c r="A177" s="223"/>
      <c r="B177" s="143">
        <v>4</v>
      </c>
      <c r="C177" s="144">
        <v>131302.08432405299</v>
      </c>
    </row>
    <row r="178" spans="1:3" x14ac:dyDescent="0.2">
      <c r="A178" s="223"/>
      <c r="B178" s="143">
        <v>5</v>
      </c>
      <c r="C178" s="144">
        <v>131302.08432405299</v>
      </c>
    </row>
    <row r="179" spans="1:3" x14ac:dyDescent="0.2">
      <c r="A179" s="223"/>
      <c r="B179" s="143">
        <v>6</v>
      </c>
      <c r="C179" s="144">
        <v>131302.08432405299</v>
      </c>
    </row>
    <row r="180" spans="1:3" x14ac:dyDescent="0.2">
      <c r="A180" s="223"/>
      <c r="B180" s="143">
        <v>7</v>
      </c>
      <c r="C180" s="144">
        <v>132103.24930924701</v>
      </c>
    </row>
    <row r="181" spans="1:3" x14ac:dyDescent="0.2">
      <c r="A181" s="223"/>
      <c r="B181" s="143">
        <v>8</v>
      </c>
      <c r="C181" s="144">
        <v>132103.24930924701</v>
      </c>
    </row>
    <row r="182" spans="1:3" x14ac:dyDescent="0.2">
      <c r="A182" s="223"/>
      <c r="B182" s="143">
        <v>9</v>
      </c>
      <c r="C182" s="144">
        <v>132103.24930924701</v>
      </c>
    </row>
    <row r="183" spans="1:3" x14ac:dyDescent="0.2">
      <c r="A183" s="223"/>
      <c r="B183" s="143">
        <v>10</v>
      </c>
      <c r="C183" s="144">
        <v>132701.81508882801</v>
      </c>
    </row>
    <row r="184" spans="1:3" x14ac:dyDescent="0.2">
      <c r="A184" s="223"/>
      <c r="B184" s="143">
        <v>11</v>
      </c>
      <c r="C184" s="144">
        <v>132701.81508882801</v>
      </c>
    </row>
    <row r="185" spans="1:3" x14ac:dyDescent="0.2">
      <c r="A185" s="223"/>
      <c r="B185" s="143">
        <v>12</v>
      </c>
      <c r="C185" s="144">
        <v>132701.81508882801</v>
      </c>
    </row>
    <row r="186" spans="1:3" x14ac:dyDescent="0.2">
      <c r="A186" s="141">
        <v>2011</v>
      </c>
      <c r="B186" s="141">
        <v>1</v>
      </c>
      <c r="C186" s="142">
        <v>133488.421329098</v>
      </c>
    </row>
    <row r="187" spans="1:3" x14ac:dyDescent="0.2">
      <c r="A187" s="223"/>
      <c r="B187" s="143">
        <v>2</v>
      </c>
      <c r="C187" s="144">
        <v>133488.421329098</v>
      </c>
    </row>
    <row r="188" spans="1:3" x14ac:dyDescent="0.2">
      <c r="A188" s="223"/>
      <c r="B188" s="143">
        <v>3</v>
      </c>
      <c r="C188" s="144">
        <v>133488.421329098</v>
      </c>
    </row>
    <row r="189" spans="1:3" x14ac:dyDescent="0.2">
      <c r="A189" s="223"/>
      <c r="B189" s="143">
        <v>4</v>
      </c>
      <c r="C189" s="144">
        <v>134372.22016463699</v>
      </c>
    </row>
    <row r="190" spans="1:3" x14ac:dyDescent="0.2">
      <c r="A190" s="223"/>
      <c r="B190" s="143">
        <v>5</v>
      </c>
      <c r="C190" s="144">
        <v>134372.22016463699</v>
      </c>
    </row>
    <row r="191" spans="1:3" x14ac:dyDescent="0.2">
      <c r="A191" s="223"/>
      <c r="B191" s="143">
        <v>6</v>
      </c>
      <c r="C191" s="144">
        <v>134372.22016463699</v>
      </c>
    </row>
    <row r="192" spans="1:3" x14ac:dyDescent="0.2">
      <c r="A192" s="223"/>
      <c r="B192" s="143">
        <v>7</v>
      </c>
      <c r="C192" s="144">
        <v>135285.296986067</v>
      </c>
    </row>
    <row r="193" spans="1:3" x14ac:dyDescent="0.2">
      <c r="A193" s="223"/>
      <c r="B193" s="143">
        <v>8</v>
      </c>
      <c r="C193" s="144">
        <v>135285.296986067</v>
      </c>
    </row>
    <row r="194" spans="1:3" x14ac:dyDescent="0.2">
      <c r="A194" s="223"/>
      <c r="B194" s="143">
        <v>9</v>
      </c>
      <c r="C194" s="144">
        <v>135285.296986067</v>
      </c>
    </row>
    <row r="195" spans="1:3" x14ac:dyDescent="0.2">
      <c r="A195" s="223"/>
      <c r="B195" s="143">
        <v>10</v>
      </c>
      <c r="C195" s="144">
        <v>136117.323074599</v>
      </c>
    </row>
    <row r="196" spans="1:3" x14ac:dyDescent="0.2">
      <c r="A196" s="223"/>
      <c r="B196" s="143">
        <v>11</v>
      </c>
      <c r="C196" s="144">
        <v>136117.323074599</v>
      </c>
    </row>
    <row r="197" spans="1:3" x14ac:dyDescent="0.2">
      <c r="A197" s="223"/>
      <c r="B197" s="143">
        <v>12</v>
      </c>
      <c r="C197" s="144">
        <v>136117.323074599</v>
      </c>
    </row>
    <row r="198" spans="1:3" x14ac:dyDescent="0.2">
      <c r="A198" s="141">
        <v>2012</v>
      </c>
      <c r="B198" s="141">
        <v>1</v>
      </c>
      <c r="C198" s="142">
        <v>137021.55125200201</v>
      </c>
    </row>
    <row r="199" spans="1:3" x14ac:dyDescent="0.2">
      <c r="A199" s="223"/>
      <c r="B199" s="143">
        <v>2</v>
      </c>
      <c r="C199" s="144">
        <v>137021.55125200201</v>
      </c>
    </row>
    <row r="200" spans="1:3" x14ac:dyDescent="0.2">
      <c r="A200" s="223"/>
      <c r="B200" s="143">
        <v>3</v>
      </c>
      <c r="C200" s="144">
        <v>137021.55125200201</v>
      </c>
    </row>
    <row r="201" spans="1:3" x14ac:dyDescent="0.2">
      <c r="A201" s="223"/>
      <c r="B201" s="143">
        <v>4</v>
      </c>
      <c r="C201" s="144">
        <v>137946.9521385</v>
      </c>
    </row>
    <row r="202" spans="1:3" x14ac:dyDescent="0.2">
      <c r="A202" s="223"/>
      <c r="B202" s="143">
        <v>5</v>
      </c>
      <c r="C202" s="144">
        <v>137946.9521385</v>
      </c>
    </row>
    <row r="203" spans="1:3" x14ac:dyDescent="0.2">
      <c r="A203" s="223"/>
      <c r="B203" s="143">
        <v>6</v>
      </c>
      <c r="C203" s="144">
        <v>137946.9521385</v>
      </c>
    </row>
    <row r="204" spans="1:3" x14ac:dyDescent="0.2">
      <c r="A204" s="223"/>
      <c r="B204" s="143">
        <v>7</v>
      </c>
      <c r="C204" s="144">
        <v>138802.281515713</v>
      </c>
    </row>
    <row r="205" spans="1:3" x14ac:dyDescent="0.2">
      <c r="A205" s="223"/>
      <c r="B205" s="143">
        <v>8</v>
      </c>
      <c r="C205" s="144">
        <v>138802.281515713</v>
      </c>
    </row>
    <row r="206" spans="1:3" x14ac:dyDescent="0.2">
      <c r="A206" s="223"/>
      <c r="B206" s="143">
        <v>9</v>
      </c>
      <c r="C206" s="144">
        <v>138802.281515713</v>
      </c>
    </row>
    <row r="207" spans="1:3" x14ac:dyDescent="0.2">
      <c r="A207" s="223"/>
      <c r="B207" s="143">
        <v>10</v>
      </c>
      <c r="C207" s="144">
        <v>139466.647425553</v>
      </c>
    </row>
    <row r="208" spans="1:3" x14ac:dyDescent="0.2">
      <c r="A208" s="223"/>
      <c r="B208" s="143">
        <v>11</v>
      </c>
      <c r="C208" s="144">
        <v>139466.647425553</v>
      </c>
    </row>
    <row r="209" spans="1:3" x14ac:dyDescent="0.2">
      <c r="A209" s="223"/>
      <c r="B209" s="143">
        <v>12</v>
      </c>
      <c r="C209" s="144">
        <v>139466.647425553</v>
      </c>
    </row>
    <row r="210" spans="1:3" x14ac:dyDescent="0.2">
      <c r="A210" s="141">
        <v>2013</v>
      </c>
      <c r="B210" s="141">
        <v>1</v>
      </c>
      <c r="C210" s="142">
        <v>140178.599521934</v>
      </c>
    </row>
    <row r="211" spans="1:3" x14ac:dyDescent="0.2">
      <c r="A211" s="223"/>
      <c r="B211" s="143">
        <v>2</v>
      </c>
      <c r="C211" s="144">
        <v>140178.599521934</v>
      </c>
    </row>
    <row r="212" spans="1:3" x14ac:dyDescent="0.2">
      <c r="A212" s="223"/>
      <c r="B212" s="143">
        <v>3</v>
      </c>
      <c r="C212" s="144">
        <v>140178.599521934</v>
      </c>
    </row>
    <row r="213" spans="1:3" x14ac:dyDescent="0.2">
      <c r="A213" s="223"/>
      <c r="B213" s="143">
        <v>4</v>
      </c>
      <c r="C213" s="144">
        <v>140875.23006360501</v>
      </c>
    </row>
    <row r="214" spans="1:3" x14ac:dyDescent="0.2">
      <c r="A214" s="223"/>
      <c r="B214" s="143">
        <v>5</v>
      </c>
      <c r="C214" s="144">
        <v>140875.23006360501</v>
      </c>
    </row>
    <row r="215" spans="1:3" x14ac:dyDescent="0.2">
      <c r="A215" s="223"/>
      <c r="B215" s="143">
        <v>6</v>
      </c>
      <c r="C215" s="144">
        <v>140875.23006360501</v>
      </c>
    </row>
    <row r="216" spans="1:3" x14ac:dyDescent="0.2">
      <c r="A216" s="223"/>
      <c r="B216" s="143">
        <v>7</v>
      </c>
      <c r="C216" s="144">
        <v>141681.235768385</v>
      </c>
    </row>
    <row r="217" spans="1:3" x14ac:dyDescent="0.2">
      <c r="A217" s="223"/>
      <c r="B217" s="143">
        <v>8</v>
      </c>
      <c r="C217" s="144">
        <v>141681.235768385</v>
      </c>
    </row>
    <row r="218" spans="1:3" x14ac:dyDescent="0.2">
      <c r="A218" s="223"/>
      <c r="B218" s="143">
        <v>9</v>
      </c>
      <c r="C218" s="144">
        <v>141681.235768385</v>
      </c>
    </row>
    <row r="219" spans="1:3" x14ac:dyDescent="0.2">
      <c r="A219" s="223"/>
      <c r="B219" s="143">
        <v>10</v>
      </c>
      <c r="C219" s="144">
        <v>142408.24859305299</v>
      </c>
    </row>
    <row r="220" spans="1:3" x14ac:dyDescent="0.2">
      <c r="A220" s="223"/>
      <c r="B220" s="143">
        <v>11</v>
      </c>
      <c r="C220" s="144">
        <v>142408.24859305299</v>
      </c>
    </row>
    <row r="221" spans="1:3" x14ac:dyDescent="0.2">
      <c r="A221" s="223"/>
      <c r="B221" s="143">
        <v>12</v>
      </c>
      <c r="C221" s="144">
        <v>142408.24859305299</v>
      </c>
    </row>
    <row r="222" spans="1:3" x14ac:dyDescent="0.2">
      <c r="A222" s="141">
        <v>2014</v>
      </c>
      <c r="B222" s="141">
        <v>1</v>
      </c>
      <c r="C222" s="142">
        <v>143306.76445339099</v>
      </c>
    </row>
    <row r="223" spans="1:3" x14ac:dyDescent="0.2">
      <c r="A223" s="223"/>
      <c r="B223" s="143">
        <v>2</v>
      </c>
      <c r="C223" s="144">
        <v>143306.76445339099</v>
      </c>
    </row>
    <row r="224" spans="1:3" x14ac:dyDescent="0.2">
      <c r="A224" s="223"/>
      <c r="B224" s="143">
        <v>3</v>
      </c>
      <c r="C224" s="144">
        <v>143306.76445339099</v>
      </c>
    </row>
    <row r="225" spans="1:3" x14ac:dyDescent="0.2">
      <c r="A225" s="223"/>
      <c r="B225" s="143">
        <v>4</v>
      </c>
      <c r="C225" s="144">
        <v>144222.40993599099</v>
      </c>
    </row>
    <row r="226" spans="1:3" x14ac:dyDescent="0.2">
      <c r="A226" s="223"/>
      <c r="B226" s="143">
        <v>5</v>
      </c>
      <c r="C226" s="144">
        <v>144222.40993599099</v>
      </c>
    </row>
    <row r="227" spans="1:3" x14ac:dyDescent="0.2">
      <c r="A227" s="223"/>
      <c r="B227" s="143">
        <v>6</v>
      </c>
      <c r="C227" s="144">
        <v>144222.40993599099</v>
      </c>
    </row>
    <row r="228" spans="1:3" x14ac:dyDescent="0.2">
      <c r="A228" s="223"/>
      <c r="B228" s="143">
        <v>7</v>
      </c>
      <c r="C228" s="144">
        <v>145094.561347423</v>
      </c>
    </row>
    <row r="229" spans="1:3" x14ac:dyDescent="0.2">
      <c r="A229" s="223"/>
      <c r="B229" s="143">
        <v>8</v>
      </c>
      <c r="C229" s="144">
        <v>145094.561347423</v>
      </c>
    </row>
    <row r="230" spans="1:3" x14ac:dyDescent="0.2">
      <c r="A230" s="223"/>
      <c r="B230" s="143">
        <v>9</v>
      </c>
      <c r="C230" s="144">
        <v>145094.561347423</v>
      </c>
    </row>
    <row r="231" spans="1:3" x14ac:dyDescent="0.2">
      <c r="A231" s="223"/>
      <c r="B231" s="143">
        <v>10</v>
      </c>
      <c r="C231" s="144">
        <v>145627.96009404201</v>
      </c>
    </row>
    <row r="232" spans="1:3" x14ac:dyDescent="0.2">
      <c r="A232" s="223"/>
      <c r="B232" s="143">
        <v>11</v>
      </c>
      <c r="C232" s="144">
        <v>145627.96009404201</v>
      </c>
    </row>
    <row r="233" spans="1:3" x14ac:dyDescent="0.2">
      <c r="A233" s="223"/>
      <c r="B233" s="143">
        <v>12</v>
      </c>
      <c r="C233" s="144">
        <v>145627.96009404201</v>
      </c>
    </row>
    <row r="234" spans="1:3" x14ac:dyDescent="0.2">
      <c r="A234" s="141">
        <v>2015</v>
      </c>
      <c r="B234" s="141">
        <v>1</v>
      </c>
      <c r="C234" s="142">
        <v>146604.579108829</v>
      </c>
    </row>
    <row r="235" spans="1:3" x14ac:dyDescent="0.2">
      <c r="A235" s="223"/>
      <c r="B235" s="143">
        <v>2</v>
      </c>
      <c r="C235" s="144">
        <v>146604.579108829</v>
      </c>
    </row>
    <row r="236" spans="1:3" x14ac:dyDescent="0.2">
      <c r="A236" s="223"/>
      <c r="B236" s="143">
        <v>3</v>
      </c>
      <c r="C236" s="144">
        <v>146604.579108829</v>
      </c>
    </row>
    <row r="237" spans="1:3" x14ac:dyDescent="0.2">
      <c r="A237" s="223"/>
      <c r="B237" s="143">
        <v>4</v>
      </c>
      <c r="C237" s="144">
        <v>147600.42225076101</v>
      </c>
    </row>
    <row r="238" spans="1:3" x14ac:dyDescent="0.2">
      <c r="A238" s="223"/>
      <c r="B238" s="143">
        <v>5</v>
      </c>
      <c r="C238" s="144">
        <v>147600.42225076101</v>
      </c>
    </row>
    <row r="239" spans="1:3" x14ac:dyDescent="0.2">
      <c r="A239" s="223"/>
      <c r="B239" s="143">
        <v>6</v>
      </c>
      <c r="C239" s="144">
        <v>147600.42225076101</v>
      </c>
    </row>
    <row r="240" spans="1:3" x14ac:dyDescent="0.2">
      <c r="A240" s="223"/>
      <c r="B240" s="143">
        <v>7</v>
      </c>
      <c r="C240" s="144">
        <v>148582.53072664599</v>
      </c>
    </row>
    <row r="241" spans="1:3" x14ac:dyDescent="0.2">
      <c r="A241" s="223"/>
      <c r="B241" s="143">
        <v>8</v>
      </c>
      <c r="C241" s="144">
        <v>148582.53072664599</v>
      </c>
    </row>
    <row r="242" spans="1:3" x14ac:dyDescent="0.2">
      <c r="A242" s="223"/>
      <c r="B242" s="143">
        <v>9</v>
      </c>
      <c r="C242" s="144">
        <v>148582.53072664599</v>
      </c>
    </row>
    <row r="243" spans="1:3" x14ac:dyDescent="0.2">
      <c r="A243" s="223"/>
      <c r="B243" s="143">
        <v>10</v>
      </c>
      <c r="C243" s="144">
        <v>149421.44167789901</v>
      </c>
    </row>
    <row r="244" spans="1:3" x14ac:dyDescent="0.2">
      <c r="A244" s="223"/>
      <c r="B244" s="143">
        <v>11</v>
      </c>
      <c r="C244" s="144">
        <v>149421.44167789901</v>
      </c>
    </row>
    <row r="245" spans="1:3" x14ac:dyDescent="0.2">
      <c r="A245" s="223"/>
      <c r="B245" s="143">
        <v>12</v>
      </c>
      <c r="C245" s="144">
        <v>149421.44167789901</v>
      </c>
    </row>
    <row r="246" spans="1:3" x14ac:dyDescent="0.2">
      <c r="A246" s="141">
        <v>2016</v>
      </c>
      <c r="B246" s="141">
        <v>1</v>
      </c>
      <c r="C246" s="142">
        <v>150339.79990697099</v>
      </c>
    </row>
    <row r="247" spans="1:3" x14ac:dyDescent="0.2">
      <c r="A247" s="223"/>
      <c r="B247" s="143">
        <v>2</v>
      </c>
      <c r="C247" s="144">
        <v>150339.79990697099</v>
      </c>
    </row>
    <row r="248" spans="1:3" x14ac:dyDescent="0.2">
      <c r="A248" s="223"/>
      <c r="B248" s="143">
        <v>3</v>
      </c>
      <c r="C248" s="144">
        <v>150339.79990697099</v>
      </c>
    </row>
    <row r="249" spans="1:3" x14ac:dyDescent="0.2">
      <c r="A249" s="223"/>
      <c r="B249" s="143">
        <v>4</v>
      </c>
      <c r="C249" s="144">
        <v>151282.21026257399</v>
      </c>
    </row>
    <row r="250" spans="1:3" x14ac:dyDescent="0.2">
      <c r="A250" s="223"/>
      <c r="B250" s="143">
        <v>5</v>
      </c>
      <c r="C250" s="144">
        <v>151282.21026257399</v>
      </c>
    </row>
    <row r="251" spans="1:3" x14ac:dyDescent="0.2">
      <c r="A251" s="223"/>
      <c r="B251" s="143">
        <v>6</v>
      </c>
      <c r="C251" s="144">
        <v>151282.21026257399</v>
      </c>
    </row>
    <row r="252" spans="1:3" x14ac:dyDescent="0.2">
      <c r="A252" s="223"/>
      <c r="B252" s="143">
        <v>7</v>
      </c>
      <c r="C252" s="144">
        <v>152207.20901720901</v>
      </c>
    </row>
    <row r="253" spans="1:3" x14ac:dyDescent="0.2">
      <c r="A253" s="223"/>
      <c r="B253" s="143">
        <v>8</v>
      </c>
      <c r="C253" s="144">
        <v>152207.20901720901</v>
      </c>
    </row>
    <row r="254" spans="1:3" x14ac:dyDescent="0.2">
      <c r="A254" s="223"/>
      <c r="B254" s="143">
        <v>9</v>
      </c>
      <c r="C254" s="144">
        <v>152207.20901720901</v>
      </c>
    </row>
    <row r="255" spans="1:3" x14ac:dyDescent="0.2">
      <c r="A255" s="223"/>
      <c r="B255" s="143">
        <v>10</v>
      </c>
      <c r="C255" s="144">
        <v>152987.41369545701</v>
      </c>
    </row>
    <row r="256" spans="1:3" x14ac:dyDescent="0.2">
      <c r="A256" s="223"/>
      <c r="B256" s="143">
        <v>11</v>
      </c>
      <c r="C256" s="144">
        <v>152987.41369545701</v>
      </c>
    </row>
    <row r="257" spans="1:3" x14ac:dyDescent="0.2">
      <c r="A257" s="223"/>
      <c r="B257" s="143">
        <v>12</v>
      </c>
      <c r="C257" s="144">
        <v>152987.41369545701</v>
      </c>
    </row>
    <row r="258" spans="1:3" x14ac:dyDescent="0.2">
      <c r="A258" s="141">
        <v>2017</v>
      </c>
      <c r="B258" s="141">
        <v>1</v>
      </c>
      <c r="C258" s="142">
        <v>153878.46691878699</v>
      </c>
    </row>
    <row r="259" spans="1:3" x14ac:dyDescent="0.2">
      <c r="A259" s="223"/>
      <c r="B259" s="143">
        <v>2</v>
      </c>
      <c r="C259" s="144">
        <v>153878.46691878699</v>
      </c>
    </row>
    <row r="260" spans="1:3" x14ac:dyDescent="0.2">
      <c r="A260" s="223"/>
      <c r="B260" s="143">
        <v>3</v>
      </c>
      <c r="C260" s="144">
        <v>153878.46691878699</v>
      </c>
    </row>
    <row r="261" spans="1:3" x14ac:dyDescent="0.2">
      <c r="A261" s="223"/>
      <c r="B261" s="143">
        <v>4</v>
      </c>
      <c r="C261" s="144">
        <v>154836.722079197</v>
      </c>
    </row>
    <row r="262" spans="1:3" x14ac:dyDescent="0.2">
      <c r="A262" s="223"/>
      <c r="B262" s="143">
        <v>5</v>
      </c>
      <c r="C262" s="144">
        <v>154836.722079197</v>
      </c>
    </row>
    <row r="263" spans="1:3" x14ac:dyDescent="0.2">
      <c r="A263" s="223"/>
      <c r="B263" s="143">
        <v>6</v>
      </c>
      <c r="C263" s="144">
        <v>154836.722079197</v>
      </c>
    </row>
    <row r="264" spans="1:3" x14ac:dyDescent="0.2">
      <c r="A264" s="223"/>
      <c r="B264" s="143">
        <v>7</v>
      </c>
      <c r="C264" s="144">
        <v>155825.41744332001</v>
      </c>
    </row>
    <row r="265" spans="1:3" x14ac:dyDescent="0.2">
      <c r="A265" s="223"/>
      <c r="B265" s="143">
        <v>8</v>
      </c>
      <c r="C265" s="144">
        <v>155825.41744332001</v>
      </c>
    </row>
    <row r="266" spans="1:3" x14ac:dyDescent="0.2">
      <c r="A266" s="223"/>
      <c r="B266" s="143">
        <v>9</v>
      </c>
      <c r="C266" s="144">
        <v>155825.41744332001</v>
      </c>
    </row>
    <row r="267" spans="1:3" x14ac:dyDescent="0.2">
      <c r="A267" s="223"/>
      <c r="B267" s="143">
        <v>10</v>
      </c>
      <c r="C267" s="144">
        <v>156714.27738073401</v>
      </c>
    </row>
    <row r="268" spans="1:3" x14ac:dyDescent="0.2">
      <c r="A268" s="223"/>
      <c r="B268" s="143">
        <v>11</v>
      </c>
      <c r="C268" s="144">
        <v>156714.27738073401</v>
      </c>
    </row>
    <row r="269" spans="1:3" x14ac:dyDescent="0.2">
      <c r="A269" s="223"/>
      <c r="B269" s="143">
        <v>12</v>
      </c>
      <c r="C269" s="144">
        <v>156714.27738073401</v>
      </c>
    </row>
    <row r="270" spans="1:3" x14ac:dyDescent="0.2">
      <c r="A270" s="141">
        <v>2018</v>
      </c>
      <c r="B270" s="141">
        <v>1</v>
      </c>
      <c r="C270" s="142">
        <v>157711.951667691</v>
      </c>
    </row>
    <row r="271" spans="1:3" x14ac:dyDescent="0.2">
      <c r="A271" s="223"/>
      <c r="B271" s="143">
        <v>2</v>
      </c>
      <c r="C271" s="144">
        <v>157711.951667691</v>
      </c>
    </row>
    <row r="272" spans="1:3" x14ac:dyDescent="0.2">
      <c r="A272" s="223"/>
      <c r="B272" s="143">
        <v>3</v>
      </c>
      <c r="C272" s="144">
        <v>157711.951667691</v>
      </c>
    </row>
    <row r="273" spans="1:3" x14ac:dyDescent="0.2">
      <c r="A273" s="223"/>
      <c r="B273" s="143">
        <v>4</v>
      </c>
      <c r="C273" s="144">
        <v>158704.378115581</v>
      </c>
    </row>
    <row r="274" spans="1:3" x14ac:dyDescent="0.2">
      <c r="A274" s="223"/>
      <c r="B274" s="143">
        <v>5</v>
      </c>
      <c r="C274" s="144">
        <v>158704.378115581</v>
      </c>
    </row>
    <row r="275" spans="1:3" x14ac:dyDescent="0.2">
      <c r="A275" s="223"/>
      <c r="B275" s="143">
        <v>6</v>
      </c>
      <c r="C275" s="144">
        <v>158704.378115581</v>
      </c>
    </row>
    <row r="276" spans="1:3" x14ac:dyDescent="0.2">
      <c r="A276" s="223"/>
      <c r="B276" s="143">
        <v>7</v>
      </c>
      <c r="C276" s="144">
        <v>159706.96569164499</v>
      </c>
    </row>
    <row r="277" spans="1:3" x14ac:dyDescent="0.2">
      <c r="A277" s="223"/>
      <c r="B277" s="143">
        <v>8</v>
      </c>
      <c r="C277" s="144">
        <v>159706.96569164499</v>
      </c>
    </row>
    <row r="278" spans="1:3" x14ac:dyDescent="0.2">
      <c r="A278" s="223"/>
      <c r="B278" s="143">
        <v>9</v>
      </c>
      <c r="C278" s="144">
        <v>159706.96569164499</v>
      </c>
    </row>
    <row r="279" spans="1:3" x14ac:dyDescent="0.2">
      <c r="A279" s="223"/>
      <c r="B279" s="143">
        <v>10</v>
      </c>
      <c r="C279" s="144">
        <v>160596.695972494</v>
      </c>
    </row>
    <row r="280" spans="1:3" x14ac:dyDescent="0.2">
      <c r="A280" s="223"/>
      <c r="B280" s="143">
        <v>11</v>
      </c>
      <c r="C280" s="144">
        <v>160596.695972494</v>
      </c>
    </row>
    <row r="281" spans="1:3" x14ac:dyDescent="0.2">
      <c r="A281" s="223"/>
      <c r="B281" s="143">
        <v>12</v>
      </c>
      <c r="C281" s="144">
        <v>160596.695972494</v>
      </c>
    </row>
    <row r="282" spans="1:3" x14ac:dyDescent="0.2">
      <c r="A282" s="141">
        <v>2019</v>
      </c>
      <c r="B282" s="141">
        <v>1</v>
      </c>
      <c r="C282" s="142">
        <v>161529.81167975601</v>
      </c>
    </row>
    <row r="283" spans="1:3" x14ac:dyDescent="0.2">
      <c r="A283" s="223"/>
      <c r="B283" s="143">
        <v>2</v>
      </c>
      <c r="C283" s="144">
        <v>161529.81167975601</v>
      </c>
    </row>
    <row r="284" spans="1:3" x14ac:dyDescent="0.2">
      <c r="A284" s="223"/>
      <c r="B284" s="143">
        <v>3</v>
      </c>
      <c r="C284" s="144">
        <v>161529.81167975601</v>
      </c>
    </row>
    <row r="285" spans="1:3" x14ac:dyDescent="0.2">
      <c r="A285" s="223"/>
      <c r="B285" s="143">
        <v>4</v>
      </c>
      <c r="C285" s="144">
        <v>162450.86262581599</v>
      </c>
    </row>
    <row r="286" spans="1:3" x14ac:dyDescent="0.2">
      <c r="A286" s="223"/>
      <c r="B286" s="143">
        <v>5</v>
      </c>
      <c r="C286" s="144">
        <v>162450.86262581599</v>
      </c>
    </row>
    <row r="287" spans="1:3" x14ac:dyDescent="0.2">
      <c r="A287" s="223"/>
      <c r="B287" s="143">
        <v>6</v>
      </c>
      <c r="C287" s="144">
        <v>162450.86262581599</v>
      </c>
    </row>
    <row r="288" spans="1:3" x14ac:dyDescent="0.2">
      <c r="A288" s="223"/>
      <c r="B288" s="143">
        <v>7</v>
      </c>
      <c r="C288" s="144">
        <v>163351.050854058</v>
      </c>
    </row>
    <row r="289" spans="1:3" x14ac:dyDescent="0.2">
      <c r="A289" s="223"/>
      <c r="B289" s="143">
        <v>8</v>
      </c>
      <c r="C289" s="144">
        <v>163351.050854058</v>
      </c>
    </row>
    <row r="290" spans="1:3" x14ac:dyDescent="0.2">
      <c r="A290" s="223"/>
      <c r="B290" s="143">
        <v>9</v>
      </c>
      <c r="C290" s="144">
        <v>163351.050854058</v>
      </c>
    </row>
    <row r="291" spans="1:3" x14ac:dyDescent="0.2">
      <c r="A291" s="223"/>
      <c r="B291" s="143">
        <v>10</v>
      </c>
      <c r="C291" s="144">
        <v>164244.107043119</v>
      </c>
    </row>
    <row r="292" spans="1:3" x14ac:dyDescent="0.2">
      <c r="A292" s="223"/>
      <c r="B292" s="143">
        <v>11</v>
      </c>
      <c r="C292" s="144">
        <v>164244.107043119</v>
      </c>
    </row>
    <row r="293" spans="1:3" x14ac:dyDescent="0.2">
      <c r="A293" s="223"/>
      <c r="B293" s="143">
        <v>12</v>
      </c>
      <c r="C293" s="144">
        <v>164244.107043119</v>
      </c>
    </row>
    <row r="294" spans="1:3" x14ac:dyDescent="0.2">
      <c r="A294" s="141">
        <v>2020</v>
      </c>
      <c r="B294" s="141">
        <v>1</v>
      </c>
      <c r="C294" s="142">
        <v>165179.50045283799</v>
      </c>
    </row>
    <row r="295" spans="1:3" x14ac:dyDescent="0.2">
      <c r="A295" s="223"/>
      <c r="B295" s="143">
        <v>2</v>
      </c>
      <c r="C295" s="144">
        <v>165179.50045283799</v>
      </c>
    </row>
    <row r="296" spans="1:3" x14ac:dyDescent="0.2">
      <c r="A296" s="223"/>
      <c r="B296" s="143">
        <v>3</v>
      </c>
      <c r="C296" s="144">
        <v>165179.50045283799</v>
      </c>
    </row>
    <row r="297" spans="1:3" x14ac:dyDescent="0.2">
      <c r="A297" s="223"/>
      <c r="B297" s="143">
        <v>4</v>
      </c>
      <c r="C297" s="144">
        <v>166100.65247921101</v>
      </c>
    </row>
    <row r="298" spans="1:3" x14ac:dyDescent="0.2">
      <c r="A298" s="223"/>
      <c r="B298" s="143">
        <v>5</v>
      </c>
      <c r="C298" s="144">
        <v>166100.65247921101</v>
      </c>
    </row>
    <row r="299" spans="1:3" x14ac:dyDescent="0.2">
      <c r="A299" s="223"/>
      <c r="B299" s="143">
        <v>6</v>
      </c>
      <c r="C299" s="144">
        <v>166100.65247921101</v>
      </c>
    </row>
    <row r="300" spans="1:3" x14ac:dyDescent="0.2">
      <c r="A300" s="223"/>
      <c r="B300" s="143">
        <v>7</v>
      </c>
      <c r="C300" s="144">
        <v>166975.34980574201</v>
      </c>
    </row>
    <row r="301" spans="1:3" x14ac:dyDescent="0.2">
      <c r="A301" s="223"/>
      <c r="B301" s="143">
        <v>8</v>
      </c>
      <c r="C301" s="144">
        <v>166975.34980574201</v>
      </c>
    </row>
    <row r="302" spans="1:3" x14ac:dyDescent="0.2">
      <c r="A302" s="223"/>
      <c r="B302" s="143">
        <v>9</v>
      </c>
      <c r="C302" s="144">
        <v>166975.34980574201</v>
      </c>
    </row>
    <row r="303" spans="1:3" x14ac:dyDescent="0.2">
      <c r="A303" s="223"/>
      <c r="B303" s="143">
        <v>10</v>
      </c>
      <c r="C303" s="144">
        <v>167822.023307956</v>
      </c>
    </row>
    <row r="304" spans="1:3" x14ac:dyDescent="0.2">
      <c r="A304" s="223"/>
      <c r="B304" s="143">
        <v>11</v>
      </c>
      <c r="C304" s="144">
        <v>167822.023307956</v>
      </c>
    </row>
    <row r="305" spans="1:3" x14ac:dyDescent="0.2">
      <c r="A305" s="223"/>
      <c r="B305" s="143">
        <v>12</v>
      </c>
      <c r="C305" s="144">
        <v>167822.023307956</v>
      </c>
    </row>
    <row r="306" spans="1:3" x14ac:dyDescent="0.2">
      <c r="A306" s="141">
        <v>2021</v>
      </c>
      <c r="B306" s="141">
        <v>1</v>
      </c>
      <c r="C306" s="142">
        <v>168709.59592133501</v>
      </c>
    </row>
    <row r="307" spans="1:3" x14ac:dyDescent="0.2">
      <c r="A307" s="223"/>
      <c r="B307" s="143">
        <v>2</v>
      </c>
      <c r="C307" s="144">
        <v>168709.59592133501</v>
      </c>
    </row>
    <row r="308" spans="1:3" x14ac:dyDescent="0.2">
      <c r="A308" s="223"/>
      <c r="B308" s="143">
        <v>3</v>
      </c>
      <c r="C308" s="144">
        <v>168709.59592133501</v>
      </c>
    </row>
    <row r="309" spans="1:3" x14ac:dyDescent="0.2">
      <c r="A309" s="223"/>
      <c r="B309" s="143">
        <v>4</v>
      </c>
      <c r="C309" s="144">
        <v>169609.38351574901</v>
      </c>
    </row>
    <row r="310" spans="1:3" x14ac:dyDescent="0.2">
      <c r="A310" s="223"/>
      <c r="B310" s="143">
        <v>5</v>
      </c>
      <c r="C310" s="144">
        <v>169609.38351574901</v>
      </c>
    </row>
    <row r="311" spans="1:3" x14ac:dyDescent="0.2">
      <c r="A311" s="223"/>
      <c r="B311" s="143">
        <v>6</v>
      </c>
      <c r="C311" s="144">
        <v>169609.38351574901</v>
      </c>
    </row>
    <row r="312" spans="1:3" x14ac:dyDescent="0.2">
      <c r="A312" s="223"/>
      <c r="B312" s="143">
        <v>7</v>
      </c>
      <c r="C312" s="144">
        <v>170524.44756790201</v>
      </c>
    </row>
    <row r="313" spans="1:3" x14ac:dyDescent="0.2">
      <c r="A313" s="223"/>
      <c r="B313" s="143">
        <v>8</v>
      </c>
      <c r="C313" s="144">
        <v>170524.44756790201</v>
      </c>
    </row>
    <row r="314" spans="1:3" x14ac:dyDescent="0.2">
      <c r="A314" s="223"/>
      <c r="B314" s="143">
        <v>9</v>
      </c>
      <c r="C314" s="144">
        <v>170524.44756790201</v>
      </c>
    </row>
    <row r="315" spans="1:3" x14ac:dyDescent="0.2">
      <c r="A315" s="223"/>
      <c r="B315" s="143">
        <v>10</v>
      </c>
      <c r="C315" s="144">
        <v>171420.88054769399</v>
      </c>
    </row>
    <row r="316" spans="1:3" x14ac:dyDescent="0.2">
      <c r="A316" s="223"/>
      <c r="B316" s="143">
        <v>11</v>
      </c>
      <c r="C316" s="144">
        <v>171420.88054769399</v>
      </c>
    </row>
    <row r="317" spans="1:3" x14ac:dyDescent="0.2">
      <c r="A317" s="223"/>
      <c r="B317" s="143">
        <v>12</v>
      </c>
      <c r="C317" s="144">
        <v>171420.88054769399</v>
      </c>
    </row>
    <row r="318" spans="1:3" x14ac:dyDescent="0.2">
      <c r="A318" s="141">
        <v>2022</v>
      </c>
      <c r="B318" s="141">
        <v>1</v>
      </c>
      <c r="C318" s="142">
        <v>172337.52575961701</v>
      </c>
    </row>
    <row r="319" spans="1:3" x14ac:dyDescent="0.2">
      <c r="A319" s="223"/>
      <c r="B319" s="143">
        <v>2</v>
      </c>
      <c r="C319" s="144">
        <v>172337.52575961701</v>
      </c>
    </row>
    <row r="320" spans="1:3" x14ac:dyDescent="0.2">
      <c r="A320" s="223"/>
      <c r="B320" s="143">
        <v>3</v>
      </c>
      <c r="C320" s="144">
        <v>172337.52575961701</v>
      </c>
    </row>
    <row r="321" spans="1:3" x14ac:dyDescent="0.2">
      <c r="A321" s="223"/>
      <c r="B321" s="143">
        <v>4</v>
      </c>
      <c r="C321" s="144">
        <v>173275.603048366</v>
      </c>
    </row>
    <row r="322" spans="1:3" x14ac:dyDescent="0.2">
      <c r="A322" s="223"/>
      <c r="B322" s="143">
        <v>5</v>
      </c>
      <c r="C322" s="144">
        <v>173275.603048366</v>
      </c>
    </row>
    <row r="323" spans="1:3" x14ac:dyDescent="0.2">
      <c r="A323" s="223"/>
      <c r="B323" s="143">
        <v>6</v>
      </c>
      <c r="C323" s="144">
        <v>173275.603048366</v>
      </c>
    </row>
    <row r="324" spans="1:3" x14ac:dyDescent="0.2">
      <c r="A324" s="223"/>
      <c r="B324" s="143">
        <v>7</v>
      </c>
      <c r="C324" s="144">
        <v>174215.39310101801</v>
      </c>
    </row>
    <row r="325" spans="1:3" x14ac:dyDescent="0.2">
      <c r="A325" s="223"/>
      <c r="B325" s="143">
        <v>8</v>
      </c>
      <c r="C325" s="144">
        <v>174215.39310101801</v>
      </c>
    </row>
    <row r="326" spans="1:3" x14ac:dyDescent="0.2">
      <c r="A326" s="223"/>
      <c r="B326" s="143">
        <v>9</v>
      </c>
      <c r="C326" s="144">
        <v>174215.39310101801</v>
      </c>
    </row>
    <row r="327" spans="1:3" x14ac:dyDescent="0.2">
      <c r="A327" s="223"/>
      <c r="B327" s="143">
        <v>10</v>
      </c>
      <c r="C327" s="144">
        <v>175120.47178818801</v>
      </c>
    </row>
    <row r="328" spans="1:3" x14ac:dyDescent="0.2">
      <c r="A328" s="223"/>
      <c r="B328" s="143">
        <v>11</v>
      </c>
      <c r="C328" s="144">
        <v>175120.47178818801</v>
      </c>
    </row>
    <row r="329" spans="1:3" x14ac:dyDescent="0.2">
      <c r="A329" s="223"/>
      <c r="B329" s="143">
        <v>12</v>
      </c>
      <c r="C329" s="144">
        <v>175120.47178818801</v>
      </c>
    </row>
    <row r="330" spans="1:3" x14ac:dyDescent="0.2">
      <c r="A330" s="141">
        <v>2023</v>
      </c>
      <c r="B330" s="141">
        <v>1</v>
      </c>
      <c r="C330" s="142">
        <v>176035.32961362001</v>
      </c>
    </row>
    <row r="331" spans="1:3" x14ac:dyDescent="0.2">
      <c r="A331" s="223"/>
      <c r="B331" s="143">
        <v>2</v>
      </c>
      <c r="C331" s="144">
        <v>176035.32961362001</v>
      </c>
    </row>
    <row r="332" spans="1:3" x14ac:dyDescent="0.2">
      <c r="A332" s="223"/>
      <c r="B332" s="143">
        <v>3</v>
      </c>
      <c r="C332" s="144">
        <v>176035.32961362001</v>
      </c>
    </row>
    <row r="333" spans="1:3" x14ac:dyDescent="0.2">
      <c r="A333" s="223"/>
      <c r="B333" s="143">
        <v>4</v>
      </c>
      <c r="C333" s="144">
        <v>176964.13954827099</v>
      </c>
    </row>
    <row r="334" spans="1:3" x14ac:dyDescent="0.2">
      <c r="A334" s="223"/>
      <c r="B334" s="143">
        <v>5</v>
      </c>
      <c r="C334" s="144">
        <v>176964.13954827099</v>
      </c>
    </row>
    <row r="335" spans="1:3" x14ac:dyDescent="0.2">
      <c r="A335" s="223"/>
      <c r="B335" s="143">
        <v>6</v>
      </c>
      <c r="C335" s="144">
        <v>176964.13954827099</v>
      </c>
    </row>
    <row r="336" spans="1:3" x14ac:dyDescent="0.2">
      <c r="A336" s="223"/>
      <c r="B336" s="143">
        <v>7</v>
      </c>
      <c r="C336" s="144">
        <v>177911.60346343499</v>
      </c>
    </row>
    <row r="337" spans="1:3" x14ac:dyDescent="0.2">
      <c r="A337" s="223"/>
      <c r="B337" s="143">
        <v>8</v>
      </c>
      <c r="C337" s="144">
        <v>177911.60346343499</v>
      </c>
    </row>
    <row r="338" spans="1:3" x14ac:dyDescent="0.2">
      <c r="A338" s="223"/>
      <c r="B338" s="143">
        <v>9</v>
      </c>
      <c r="C338" s="144">
        <v>177911.60346343499</v>
      </c>
    </row>
    <row r="339" spans="1:3" x14ac:dyDescent="0.2">
      <c r="A339" s="223"/>
      <c r="B339" s="143">
        <v>10</v>
      </c>
      <c r="C339" s="144">
        <v>178839.49151854901</v>
      </c>
    </row>
    <row r="340" spans="1:3" x14ac:dyDescent="0.2">
      <c r="A340" s="223"/>
      <c r="B340" s="143">
        <v>11</v>
      </c>
      <c r="C340" s="144">
        <v>178839.49151854901</v>
      </c>
    </row>
    <row r="341" spans="1:3" x14ac:dyDescent="0.2">
      <c r="A341" s="223"/>
      <c r="B341" s="143">
        <v>12</v>
      </c>
      <c r="C341" s="144">
        <v>178839.49151854901</v>
      </c>
    </row>
    <row r="342" spans="1:3" x14ac:dyDescent="0.2">
      <c r="A342" s="141">
        <v>2024</v>
      </c>
      <c r="B342" s="141">
        <v>1</v>
      </c>
      <c r="C342" s="142">
        <v>179792.96212303199</v>
      </c>
    </row>
    <row r="343" spans="1:3" x14ac:dyDescent="0.2">
      <c r="A343" s="223"/>
      <c r="B343" s="143">
        <v>2</v>
      </c>
      <c r="C343" s="144">
        <v>179792.96212303199</v>
      </c>
    </row>
    <row r="344" spans="1:3" x14ac:dyDescent="0.2">
      <c r="A344" s="223"/>
      <c r="B344" s="143">
        <v>3</v>
      </c>
      <c r="C344" s="144">
        <v>179792.96212303199</v>
      </c>
    </row>
    <row r="345" spans="1:3" x14ac:dyDescent="0.2">
      <c r="A345" s="223"/>
      <c r="B345" s="143">
        <v>4</v>
      </c>
      <c r="C345" s="144">
        <v>180773.699072644</v>
      </c>
    </row>
    <row r="346" spans="1:3" x14ac:dyDescent="0.2">
      <c r="A346" s="223"/>
      <c r="B346" s="143">
        <v>5</v>
      </c>
      <c r="C346" s="144">
        <v>180773.699072644</v>
      </c>
    </row>
    <row r="347" spans="1:3" x14ac:dyDescent="0.2">
      <c r="A347" s="223"/>
      <c r="B347" s="143">
        <v>6</v>
      </c>
      <c r="C347" s="144">
        <v>180773.699072644</v>
      </c>
    </row>
    <row r="348" spans="1:3" x14ac:dyDescent="0.2">
      <c r="A348" s="223"/>
      <c r="B348" s="143">
        <v>7</v>
      </c>
      <c r="C348" s="144">
        <v>181783.481732824</v>
      </c>
    </row>
    <row r="349" spans="1:3" x14ac:dyDescent="0.2">
      <c r="A349" s="223"/>
      <c r="B349" s="143">
        <v>8</v>
      </c>
      <c r="C349" s="144">
        <v>181783.481732824</v>
      </c>
    </row>
    <row r="350" spans="1:3" x14ac:dyDescent="0.2">
      <c r="A350" s="223"/>
      <c r="B350" s="143">
        <v>9</v>
      </c>
      <c r="C350" s="144">
        <v>181783.481732824</v>
      </c>
    </row>
    <row r="351" spans="1:3" x14ac:dyDescent="0.2">
      <c r="A351" s="223"/>
      <c r="B351" s="143">
        <v>10</v>
      </c>
      <c r="C351" s="144">
        <v>182761.8239283</v>
      </c>
    </row>
    <row r="352" spans="1:3" x14ac:dyDescent="0.2">
      <c r="A352" s="223"/>
      <c r="B352" s="143">
        <v>11</v>
      </c>
      <c r="C352" s="144">
        <v>182761.8239283</v>
      </c>
    </row>
    <row r="353" spans="1:3" x14ac:dyDescent="0.2">
      <c r="A353" s="223"/>
      <c r="B353" s="143">
        <v>12</v>
      </c>
      <c r="C353" s="144">
        <v>182761.8239283</v>
      </c>
    </row>
    <row r="354" spans="1:3" x14ac:dyDescent="0.2">
      <c r="A354" s="141">
        <v>2025</v>
      </c>
      <c r="B354" s="141">
        <v>1</v>
      </c>
      <c r="C354" s="142">
        <v>183780.13221128</v>
      </c>
    </row>
    <row r="355" spans="1:3" x14ac:dyDescent="0.2">
      <c r="A355" s="223"/>
      <c r="B355" s="143">
        <v>2</v>
      </c>
      <c r="C355" s="144">
        <v>183780.13221128</v>
      </c>
    </row>
    <row r="356" spans="1:3" x14ac:dyDescent="0.2">
      <c r="A356" s="223"/>
      <c r="B356" s="143">
        <v>3</v>
      </c>
      <c r="C356" s="144">
        <v>183780.13221128</v>
      </c>
    </row>
    <row r="357" spans="1:3" x14ac:dyDescent="0.2">
      <c r="A357" s="223"/>
      <c r="B357" s="143">
        <v>4</v>
      </c>
      <c r="C357" s="144">
        <v>184816.40179236999</v>
      </c>
    </row>
    <row r="358" spans="1:3" x14ac:dyDescent="0.2">
      <c r="A358" s="223"/>
      <c r="B358" s="143">
        <v>5</v>
      </c>
      <c r="C358" s="144">
        <v>184816.40179236999</v>
      </c>
    </row>
    <row r="359" spans="1:3" x14ac:dyDescent="0.2">
      <c r="A359" s="223"/>
      <c r="B359" s="143">
        <v>6</v>
      </c>
      <c r="C359" s="144">
        <v>184816.40179236999</v>
      </c>
    </row>
    <row r="360" spans="1:3" x14ac:dyDescent="0.2">
      <c r="A360" s="223"/>
      <c r="B360" s="143">
        <v>7</v>
      </c>
      <c r="C360" s="144">
        <v>185881.854309063</v>
      </c>
    </row>
    <row r="361" spans="1:3" x14ac:dyDescent="0.2">
      <c r="A361" s="223"/>
      <c r="B361" s="143">
        <v>8</v>
      </c>
      <c r="C361" s="144">
        <v>185881.854309063</v>
      </c>
    </row>
    <row r="362" spans="1:3" x14ac:dyDescent="0.2">
      <c r="A362" s="223"/>
      <c r="B362" s="143">
        <v>9</v>
      </c>
      <c r="C362" s="144">
        <v>185881.854309063</v>
      </c>
    </row>
    <row r="363" spans="1:3" x14ac:dyDescent="0.2">
      <c r="A363" s="223"/>
      <c r="B363" s="143">
        <v>10</v>
      </c>
      <c r="C363" s="144">
        <v>186903.36865506001</v>
      </c>
    </row>
    <row r="364" spans="1:3" x14ac:dyDescent="0.2">
      <c r="A364" s="223"/>
      <c r="B364" s="143">
        <v>11</v>
      </c>
      <c r="C364" s="144">
        <v>186903.36865506001</v>
      </c>
    </row>
    <row r="365" spans="1:3" x14ac:dyDescent="0.2">
      <c r="A365" s="223"/>
      <c r="B365" s="143">
        <v>12</v>
      </c>
      <c r="C365" s="144">
        <v>186903.36865506001</v>
      </c>
    </row>
    <row r="366" spans="1:3" x14ac:dyDescent="0.2">
      <c r="A366" s="141">
        <v>2026</v>
      </c>
      <c r="B366" s="141">
        <v>1</v>
      </c>
      <c r="C366" s="142">
        <v>187934.48143471201</v>
      </c>
    </row>
    <row r="367" spans="1:3" x14ac:dyDescent="0.2">
      <c r="A367" s="223"/>
      <c r="B367" s="143">
        <v>2</v>
      </c>
      <c r="C367" s="144">
        <v>187934.48143471201</v>
      </c>
    </row>
    <row r="368" spans="1:3" x14ac:dyDescent="0.2">
      <c r="A368" s="223"/>
      <c r="B368" s="143">
        <v>3</v>
      </c>
      <c r="C368" s="144">
        <v>187934.48143471201</v>
      </c>
    </row>
    <row r="369" spans="1:3" x14ac:dyDescent="0.2">
      <c r="A369" s="223"/>
      <c r="B369" s="143">
        <v>4</v>
      </c>
      <c r="C369" s="144">
        <v>188963.02524375301</v>
      </c>
    </row>
    <row r="370" spans="1:3" x14ac:dyDescent="0.2">
      <c r="A370" s="223"/>
      <c r="B370" s="143">
        <v>5</v>
      </c>
      <c r="C370" s="144">
        <v>188963.02524375301</v>
      </c>
    </row>
    <row r="371" spans="1:3" x14ac:dyDescent="0.2">
      <c r="A371" s="223"/>
      <c r="B371" s="143">
        <v>6</v>
      </c>
      <c r="C371" s="144">
        <v>188963.02524375301</v>
      </c>
    </row>
    <row r="372" spans="1:3" x14ac:dyDescent="0.2">
      <c r="A372" s="223"/>
      <c r="B372" s="143">
        <v>7</v>
      </c>
      <c r="C372" s="144">
        <v>190029.30875282499</v>
      </c>
    </row>
    <row r="373" spans="1:3" x14ac:dyDescent="0.2">
      <c r="A373" s="223"/>
      <c r="B373" s="143">
        <v>8</v>
      </c>
      <c r="C373" s="144">
        <v>190029.30875282499</v>
      </c>
    </row>
    <row r="374" spans="1:3" x14ac:dyDescent="0.2">
      <c r="A374" s="223"/>
      <c r="B374" s="143">
        <v>9</v>
      </c>
      <c r="C374" s="144">
        <v>190029.30875282499</v>
      </c>
    </row>
    <row r="375" spans="1:3" x14ac:dyDescent="0.2">
      <c r="A375" s="223"/>
      <c r="B375" s="143">
        <v>10</v>
      </c>
      <c r="C375" s="144">
        <v>191050.55589567599</v>
      </c>
    </row>
    <row r="376" spans="1:3" x14ac:dyDescent="0.2">
      <c r="A376" s="223"/>
      <c r="B376" s="143">
        <v>11</v>
      </c>
      <c r="C376" s="144">
        <v>191050.55589567599</v>
      </c>
    </row>
    <row r="377" spans="1:3" x14ac:dyDescent="0.2">
      <c r="A377" s="223"/>
      <c r="B377" s="143">
        <v>12</v>
      </c>
      <c r="C377" s="144">
        <v>191050.55589567599</v>
      </c>
    </row>
    <row r="378" spans="1:3" x14ac:dyDescent="0.2">
      <c r="A378" s="141">
        <v>2027</v>
      </c>
      <c r="B378" s="141">
        <v>1</v>
      </c>
      <c r="C378" s="142">
        <v>192080.70186255599</v>
      </c>
    </row>
    <row r="379" spans="1:3" x14ac:dyDescent="0.2">
      <c r="A379" s="223"/>
      <c r="B379" s="143">
        <v>2</v>
      </c>
      <c r="C379" s="144">
        <v>192080.70186255599</v>
      </c>
    </row>
    <row r="380" spans="1:3" x14ac:dyDescent="0.2">
      <c r="A380" s="223"/>
      <c r="B380" s="143">
        <v>3</v>
      </c>
      <c r="C380" s="144">
        <v>192080.70186255599</v>
      </c>
    </row>
    <row r="381" spans="1:3" x14ac:dyDescent="0.2">
      <c r="A381" s="223"/>
      <c r="B381" s="143">
        <v>4</v>
      </c>
      <c r="C381" s="144">
        <v>193104.70903906599</v>
      </c>
    </row>
    <row r="382" spans="1:3" x14ac:dyDescent="0.2">
      <c r="A382" s="223"/>
      <c r="B382" s="143">
        <v>5</v>
      </c>
      <c r="C382" s="144">
        <v>193104.70903906599</v>
      </c>
    </row>
    <row r="383" spans="1:3" x14ac:dyDescent="0.2">
      <c r="A383" s="223"/>
      <c r="B383" s="143">
        <v>6</v>
      </c>
      <c r="C383" s="144">
        <v>193104.70903906599</v>
      </c>
    </row>
    <row r="384" spans="1:3" x14ac:dyDescent="0.2">
      <c r="A384" s="223"/>
      <c r="B384" s="143">
        <v>7</v>
      </c>
      <c r="C384" s="144">
        <v>194223.82225502099</v>
      </c>
    </row>
    <row r="385" spans="1:3" x14ac:dyDescent="0.2">
      <c r="A385" s="223"/>
      <c r="B385" s="143">
        <v>8</v>
      </c>
      <c r="C385" s="144">
        <v>194223.82225502099</v>
      </c>
    </row>
    <row r="386" spans="1:3" x14ac:dyDescent="0.2">
      <c r="A386" s="223"/>
      <c r="B386" s="143">
        <v>9</v>
      </c>
      <c r="C386" s="144">
        <v>194223.82225502099</v>
      </c>
    </row>
    <row r="387" spans="1:3" x14ac:dyDescent="0.2">
      <c r="A387" s="223"/>
      <c r="B387" s="143">
        <v>10</v>
      </c>
      <c r="C387" s="144">
        <v>195256.82140360799</v>
      </c>
    </row>
    <row r="388" spans="1:3" x14ac:dyDescent="0.2">
      <c r="A388" s="223"/>
      <c r="B388" s="143">
        <v>11</v>
      </c>
      <c r="C388" s="144">
        <v>195256.82140360799</v>
      </c>
    </row>
    <row r="389" spans="1:3" x14ac:dyDescent="0.2">
      <c r="A389" s="223"/>
      <c r="B389" s="143">
        <v>12</v>
      </c>
      <c r="C389" s="144">
        <v>195256.82140360799</v>
      </c>
    </row>
    <row r="390" spans="1:3" x14ac:dyDescent="0.2">
      <c r="A390" s="141">
        <v>2028</v>
      </c>
      <c r="B390" s="141">
        <v>1</v>
      </c>
      <c r="C390" s="142">
        <v>196312.754498564</v>
      </c>
    </row>
    <row r="391" spans="1:3" x14ac:dyDescent="0.2">
      <c r="A391" s="223"/>
      <c r="B391" s="143">
        <v>2</v>
      </c>
      <c r="C391" s="144">
        <v>196312.754498564</v>
      </c>
    </row>
    <row r="392" spans="1:3" x14ac:dyDescent="0.2">
      <c r="A392" s="223"/>
      <c r="B392" s="143">
        <v>3</v>
      </c>
      <c r="C392" s="144">
        <v>196312.754498564</v>
      </c>
    </row>
    <row r="393" spans="1:3" x14ac:dyDescent="0.2">
      <c r="A393" s="223"/>
      <c r="B393" s="143">
        <v>4</v>
      </c>
      <c r="C393" s="144">
        <v>197368.158497297</v>
      </c>
    </row>
    <row r="394" spans="1:3" x14ac:dyDescent="0.2">
      <c r="A394" s="223"/>
      <c r="B394" s="143">
        <v>5</v>
      </c>
      <c r="C394" s="144">
        <v>197368.158497297</v>
      </c>
    </row>
    <row r="395" spans="1:3" x14ac:dyDescent="0.2">
      <c r="A395" s="223"/>
      <c r="B395" s="143">
        <v>6</v>
      </c>
      <c r="C395" s="144">
        <v>197368.158497297</v>
      </c>
    </row>
    <row r="396" spans="1:3" x14ac:dyDescent="0.2">
      <c r="A396" s="223"/>
      <c r="B396" s="143">
        <v>7</v>
      </c>
      <c r="C396" s="144">
        <v>198539.577342089</v>
      </c>
    </row>
    <row r="397" spans="1:3" x14ac:dyDescent="0.2">
      <c r="A397" s="223"/>
      <c r="B397" s="143">
        <v>8</v>
      </c>
      <c r="C397" s="144">
        <v>198539.577342089</v>
      </c>
    </row>
    <row r="398" spans="1:3" x14ac:dyDescent="0.2">
      <c r="A398" s="223"/>
      <c r="B398" s="143">
        <v>9</v>
      </c>
      <c r="C398" s="144">
        <v>198539.577342089</v>
      </c>
    </row>
    <row r="399" spans="1:3" x14ac:dyDescent="0.2">
      <c r="A399" s="223"/>
      <c r="B399" s="143">
        <v>10</v>
      </c>
      <c r="C399" s="144">
        <v>199627.81693589099</v>
      </c>
    </row>
    <row r="400" spans="1:3" x14ac:dyDescent="0.2">
      <c r="A400" s="223"/>
      <c r="B400" s="143">
        <v>11</v>
      </c>
      <c r="C400" s="144">
        <v>199627.81693589099</v>
      </c>
    </row>
    <row r="401" spans="1:3" x14ac:dyDescent="0.2">
      <c r="A401" s="223"/>
      <c r="B401" s="143">
        <v>12</v>
      </c>
      <c r="C401" s="144">
        <v>199627.81693589099</v>
      </c>
    </row>
    <row r="402" spans="1:3" x14ac:dyDescent="0.2">
      <c r="A402" s="141">
        <v>2029</v>
      </c>
      <c r="B402" s="141">
        <v>1</v>
      </c>
      <c r="C402" s="142">
        <v>200734.91461940101</v>
      </c>
    </row>
    <row r="403" spans="1:3" x14ac:dyDescent="0.2">
      <c r="A403" s="223"/>
      <c r="B403" s="143">
        <v>2</v>
      </c>
      <c r="C403" s="144">
        <v>200734.91461940101</v>
      </c>
    </row>
    <row r="404" spans="1:3" x14ac:dyDescent="0.2">
      <c r="A404" s="223"/>
      <c r="B404" s="143">
        <v>3</v>
      </c>
      <c r="C404" s="144">
        <v>200734.91461940101</v>
      </c>
    </row>
    <row r="405" spans="1:3" x14ac:dyDescent="0.2">
      <c r="A405" s="223"/>
      <c r="B405" s="143">
        <v>4</v>
      </c>
      <c r="C405" s="144">
        <v>201861.977527248</v>
      </c>
    </row>
    <row r="406" spans="1:3" x14ac:dyDescent="0.2">
      <c r="A406" s="223"/>
      <c r="B406" s="143">
        <v>5</v>
      </c>
      <c r="C406" s="144">
        <v>201861.977527248</v>
      </c>
    </row>
    <row r="407" spans="1:3" x14ac:dyDescent="0.2">
      <c r="A407" s="223"/>
      <c r="B407" s="143">
        <v>6</v>
      </c>
      <c r="C407" s="144">
        <v>201861.977527248</v>
      </c>
    </row>
    <row r="408" spans="1:3" x14ac:dyDescent="0.2">
      <c r="A408" s="223"/>
      <c r="B408" s="143">
        <v>7</v>
      </c>
      <c r="C408" s="144">
        <v>203118.13828368901</v>
      </c>
    </row>
    <row r="409" spans="1:3" x14ac:dyDescent="0.2">
      <c r="A409" s="223"/>
      <c r="B409" s="143">
        <v>8</v>
      </c>
      <c r="C409" s="144">
        <v>203118.13828368901</v>
      </c>
    </row>
    <row r="410" spans="1:3" x14ac:dyDescent="0.2">
      <c r="A410" s="223"/>
      <c r="B410" s="143">
        <v>9</v>
      </c>
      <c r="C410" s="144">
        <v>203118.13828368901</v>
      </c>
    </row>
    <row r="411" spans="1:3" x14ac:dyDescent="0.2">
      <c r="A411" s="223"/>
      <c r="B411" s="143">
        <v>10</v>
      </c>
      <c r="C411" s="144">
        <v>204273.34127132699</v>
      </c>
    </row>
    <row r="412" spans="1:3" x14ac:dyDescent="0.2">
      <c r="A412" s="223"/>
      <c r="B412" s="143">
        <v>11</v>
      </c>
      <c r="C412" s="144">
        <v>204273.34127132699</v>
      </c>
    </row>
    <row r="413" spans="1:3" x14ac:dyDescent="0.2">
      <c r="A413" s="223"/>
      <c r="B413" s="143">
        <v>12</v>
      </c>
      <c r="C413" s="144">
        <v>204273.34127132699</v>
      </c>
    </row>
    <row r="414" spans="1:3" x14ac:dyDescent="0.2">
      <c r="A414" s="141">
        <v>2030</v>
      </c>
      <c r="B414" s="141">
        <v>1</v>
      </c>
      <c r="C414" s="142">
        <v>205491.43713285</v>
      </c>
    </row>
    <row r="415" spans="1:3" x14ac:dyDescent="0.2">
      <c r="A415" s="223"/>
      <c r="B415" s="143">
        <v>2</v>
      </c>
      <c r="C415" s="144">
        <v>205491.43713285</v>
      </c>
    </row>
    <row r="416" spans="1:3" x14ac:dyDescent="0.2">
      <c r="A416" s="223"/>
      <c r="B416" s="143">
        <v>3</v>
      </c>
      <c r="C416" s="144">
        <v>205491.43713285</v>
      </c>
    </row>
    <row r="417" spans="1:3" x14ac:dyDescent="0.2">
      <c r="A417" s="223"/>
      <c r="B417" s="143">
        <v>4</v>
      </c>
      <c r="C417" s="144">
        <v>206708.40645452801</v>
      </c>
    </row>
    <row r="418" spans="1:3" x14ac:dyDescent="0.2">
      <c r="A418" s="223"/>
      <c r="B418" s="143">
        <v>5</v>
      </c>
      <c r="C418" s="144">
        <v>206708.40645452801</v>
      </c>
    </row>
    <row r="419" spans="1:3" x14ac:dyDescent="0.2">
      <c r="A419" s="223"/>
      <c r="B419" s="143">
        <v>6</v>
      </c>
      <c r="C419" s="144">
        <v>206708.40645452801</v>
      </c>
    </row>
    <row r="420" spans="1:3" x14ac:dyDescent="0.2">
      <c r="A420" s="223"/>
      <c r="B420" s="143">
        <v>7</v>
      </c>
      <c r="C420" s="144">
        <v>207989.31718725699</v>
      </c>
    </row>
    <row r="421" spans="1:3" x14ac:dyDescent="0.2">
      <c r="A421" s="223"/>
      <c r="B421" s="143">
        <v>8</v>
      </c>
      <c r="C421" s="144">
        <v>207989.31718725699</v>
      </c>
    </row>
    <row r="422" spans="1:3" x14ac:dyDescent="0.2">
      <c r="A422" s="223"/>
      <c r="B422" s="143">
        <v>9</v>
      </c>
      <c r="C422" s="144">
        <v>207989.31718725699</v>
      </c>
    </row>
    <row r="423" spans="1:3" x14ac:dyDescent="0.2">
      <c r="A423" s="223"/>
      <c r="B423" s="143">
        <v>10</v>
      </c>
      <c r="C423" s="144">
        <v>209155.170297668</v>
      </c>
    </row>
    <row r="424" spans="1:3" x14ac:dyDescent="0.2">
      <c r="A424" s="223"/>
      <c r="B424" s="143">
        <v>11</v>
      </c>
      <c r="C424" s="144">
        <v>209155.170297668</v>
      </c>
    </row>
    <row r="425" spans="1:3" x14ac:dyDescent="0.2">
      <c r="A425" s="223"/>
      <c r="B425" s="143">
        <v>12</v>
      </c>
      <c r="C425" s="144">
        <v>209155.170297668</v>
      </c>
    </row>
    <row r="426" spans="1:3" x14ac:dyDescent="0.2">
      <c r="A426" s="141">
        <v>2031</v>
      </c>
      <c r="B426" s="141">
        <v>1</v>
      </c>
      <c r="C426" s="142">
        <v>210358.718240079</v>
      </c>
    </row>
    <row r="427" spans="1:3" x14ac:dyDescent="0.2">
      <c r="A427" s="223"/>
      <c r="B427" s="143">
        <v>2</v>
      </c>
      <c r="C427" s="144">
        <v>210358.718240079</v>
      </c>
    </row>
    <row r="428" spans="1:3" x14ac:dyDescent="0.2">
      <c r="A428" s="223"/>
      <c r="B428" s="143">
        <v>3</v>
      </c>
      <c r="C428" s="144">
        <v>210358.718240079</v>
      </c>
    </row>
    <row r="429" spans="1:3" x14ac:dyDescent="0.2">
      <c r="A429" s="223"/>
      <c r="B429" s="143">
        <v>4</v>
      </c>
      <c r="C429" s="144">
        <v>211527.553060921</v>
      </c>
    </row>
    <row r="430" spans="1:3" x14ac:dyDescent="0.2">
      <c r="A430" s="223"/>
      <c r="B430" s="143">
        <v>5</v>
      </c>
      <c r="C430" s="144">
        <v>211527.553060921</v>
      </c>
    </row>
    <row r="431" spans="1:3" x14ac:dyDescent="0.2">
      <c r="A431" s="223"/>
      <c r="B431" s="143">
        <v>6</v>
      </c>
      <c r="C431" s="144">
        <v>211527.553060921</v>
      </c>
    </row>
    <row r="432" spans="1:3" x14ac:dyDescent="0.2">
      <c r="A432" s="223"/>
      <c r="B432" s="143">
        <v>7</v>
      </c>
      <c r="C432" s="144">
        <v>212841.54575976299</v>
      </c>
    </row>
    <row r="433" spans="1:3" x14ac:dyDescent="0.2">
      <c r="A433" s="223"/>
      <c r="B433" s="143">
        <v>8</v>
      </c>
      <c r="C433" s="144">
        <v>212841.54575976299</v>
      </c>
    </row>
    <row r="434" spans="1:3" x14ac:dyDescent="0.2">
      <c r="A434" s="223"/>
      <c r="B434" s="143">
        <v>9</v>
      </c>
      <c r="C434" s="144">
        <v>212841.54575976299</v>
      </c>
    </row>
    <row r="435" spans="1:3" x14ac:dyDescent="0.2">
      <c r="A435" s="223"/>
      <c r="B435" s="143">
        <v>10</v>
      </c>
      <c r="C435" s="144">
        <v>214042.29510737001</v>
      </c>
    </row>
    <row r="436" spans="1:3" x14ac:dyDescent="0.2">
      <c r="A436" s="223"/>
      <c r="B436" s="143">
        <v>11</v>
      </c>
      <c r="C436" s="144">
        <v>214042.29510737001</v>
      </c>
    </row>
    <row r="437" spans="1:3" x14ac:dyDescent="0.2">
      <c r="A437" s="223"/>
      <c r="B437" s="143">
        <v>12</v>
      </c>
      <c r="C437" s="144">
        <v>214042.29510737001</v>
      </c>
    </row>
    <row r="438" spans="1:3" x14ac:dyDescent="0.2">
      <c r="A438" s="141">
        <v>2032</v>
      </c>
      <c r="B438" s="141">
        <v>1</v>
      </c>
      <c r="C438" s="142">
        <v>215247.70683133299</v>
      </c>
    </row>
    <row r="439" spans="1:3" x14ac:dyDescent="0.2">
      <c r="A439" s="223"/>
      <c r="B439" s="143">
        <v>2</v>
      </c>
      <c r="C439" s="144">
        <v>215247.70683133299</v>
      </c>
    </row>
    <row r="440" spans="1:3" x14ac:dyDescent="0.2">
      <c r="A440" s="223"/>
      <c r="B440" s="143">
        <v>3</v>
      </c>
      <c r="C440" s="144">
        <v>215247.70683133299</v>
      </c>
    </row>
    <row r="441" spans="1:3" x14ac:dyDescent="0.2">
      <c r="A441" s="223"/>
      <c r="B441" s="143">
        <v>4</v>
      </c>
      <c r="C441" s="144">
        <v>216412.16435804401</v>
      </c>
    </row>
    <row r="442" spans="1:3" x14ac:dyDescent="0.2">
      <c r="A442" s="223"/>
      <c r="B442" s="143">
        <v>5</v>
      </c>
      <c r="C442" s="144">
        <v>216412.16435804401</v>
      </c>
    </row>
    <row r="443" spans="1:3" x14ac:dyDescent="0.2">
      <c r="A443" s="223"/>
      <c r="B443" s="143">
        <v>6</v>
      </c>
      <c r="C443" s="144">
        <v>216412.16435804401</v>
      </c>
    </row>
    <row r="444" spans="1:3" x14ac:dyDescent="0.2">
      <c r="A444" s="223"/>
      <c r="B444" s="143">
        <v>7</v>
      </c>
      <c r="C444" s="144">
        <v>217747.73975943099</v>
      </c>
    </row>
    <row r="445" spans="1:3" x14ac:dyDescent="0.2">
      <c r="A445" s="223"/>
      <c r="B445" s="143">
        <v>8</v>
      </c>
      <c r="C445" s="144">
        <v>217747.73975943099</v>
      </c>
    </row>
    <row r="446" spans="1:3" x14ac:dyDescent="0.2">
      <c r="A446" s="223"/>
      <c r="B446" s="143">
        <v>9</v>
      </c>
      <c r="C446" s="144">
        <v>217747.73975943099</v>
      </c>
    </row>
    <row r="447" spans="1:3" x14ac:dyDescent="0.2">
      <c r="A447" s="223"/>
      <c r="B447" s="143">
        <v>10</v>
      </c>
      <c r="C447" s="144">
        <v>218985.81578975599</v>
      </c>
    </row>
    <row r="448" spans="1:3" x14ac:dyDescent="0.2">
      <c r="A448" s="223"/>
      <c r="B448" s="143">
        <v>11</v>
      </c>
      <c r="C448" s="144">
        <v>218985.81578975599</v>
      </c>
    </row>
    <row r="449" spans="1:3" x14ac:dyDescent="0.2">
      <c r="A449" s="223"/>
      <c r="B449" s="143">
        <v>12</v>
      </c>
      <c r="C449" s="144">
        <v>218985.81578975599</v>
      </c>
    </row>
    <row r="450" spans="1:3" x14ac:dyDescent="0.2">
      <c r="A450" s="141">
        <v>2033</v>
      </c>
      <c r="B450" s="141">
        <v>1</v>
      </c>
      <c r="C450" s="142">
        <v>220244.625523906</v>
      </c>
    </row>
    <row r="451" spans="1:3" x14ac:dyDescent="0.2">
      <c r="A451" s="223"/>
      <c r="B451" s="143">
        <v>2</v>
      </c>
      <c r="C451" s="144">
        <v>220244.625523906</v>
      </c>
    </row>
    <row r="452" spans="1:3" x14ac:dyDescent="0.2">
      <c r="A452" s="223"/>
      <c r="B452" s="143">
        <v>3</v>
      </c>
      <c r="C452" s="144">
        <v>220244.625523906</v>
      </c>
    </row>
    <row r="453" spans="1:3" x14ac:dyDescent="0.2">
      <c r="A453" s="223"/>
      <c r="B453" s="143">
        <v>4</v>
      </c>
      <c r="C453" s="144">
        <v>221460.68962381</v>
      </c>
    </row>
    <row r="454" spans="1:3" x14ac:dyDescent="0.2">
      <c r="A454" s="223"/>
      <c r="B454" s="143">
        <v>5</v>
      </c>
      <c r="C454" s="144">
        <v>221460.68962381</v>
      </c>
    </row>
    <row r="455" spans="1:3" x14ac:dyDescent="0.2">
      <c r="A455" s="223"/>
      <c r="B455" s="143">
        <v>6</v>
      </c>
      <c r="C455" s="144">
        <v>221460.68962381</v>
      </c>
    </row>
    <row r="456" spans="1:3" x14ac:dyDescent="0.2">
      <c r="A456" s="223"/>
      <c r="B456" s="143">
        <v>7</v>
      </c>
      <c r="C456" s="144">
        <v>222900.220918404</v>
      </c>
    </row>
    <row r="457" spans="1:3" x14ac:dyDescent="0.2">
      <c r="A457" s="223"/>
      <c r="B457" s="143">
        <v>8</v>
      </c>
      <c r="C457" s="144">
        <v>222900.220918404</v>
      </c>
    </row>
    <row r="458" spans="1:3" x14ac:dyDescent="0.2">
      <c r="A458" s="223"/>
      <c r="B458" s="143">
        <v>9</v>
      </c>
      <c r="C458" s="144">
        <v>222900.220918404</v>
      </c>
    </row>
    <row r="459" spans="1:3" x14ac:dyDescent="0.2">
      <c r="A459" s="223"/>
      <c r="B459" s="143">
        <v>10</v>
      </c>
      <c r="C459" s="144">
        <v>224228.32396531699</v>
      </c>
    </row>
    <row r="460" spans="1:3" x14ac:dyDescent="0.2">
      <c r="A460" s="223"/>
      <c r="B460" s="143">
        <v>11</v>
      </c>
      <c r="C460" s="144">
        <v>224228.32396531699</v>
      </c>
    </row>
    <row r="461" spans="1:3" x14ac:dyDescent="0.2">
      <c r="A461" s="223"/>
      <c r="B461" s="143">
        <v>12</v>
      </c>
      <c r="C461" s="144">
        <v>224228.32396531699</v>
      </c>
    </row>
    <row r="462" spans="1:3" x14ac:dyDescent="0.2">
      <c r="A462" s="141">
        <v>2034</v>
      </c>
      <c r="B462" s="141">
        <v>1</v>
      </c>
      <c r="C462" s="142">
        <v>225550.661496591</v>
      </c>
    </row>
    <row r="463" spans="1:3" x14ac:dyDescent="0.2">
      <c r="A463" s="223"/>
      <c r="B463" s="143">
        <v>2</v>
      </c>
      <c r="C463" s="144">
        <v>225550.661496591</v>
      </c>
    </row>
    <row r="464" spans="1:3" x14ac:dyDescent="0.2">
      <c r="A464" s="223"/>
      <c r="B464" s="143">
        <v>3</v>
      </c>
      <c r="C464" s="144">
        <v>225550.661496591</v>
      </c>
    </row>
    <row r="465" spans="1:3" x14ac:dyDescent="0.2">
      <c r="A465" s="223"/>
      <c r="B465" s="143">
        <v>4</v>
      </c>
      <c r="C465" s="144">
        <v>226817.07948768101</v>
      </c>
    </row>
    <row r="466" spans="1:3" x14ac:dyDescent="0.2">
      <c r="A466" s="223"/>
      <c r="B466" s="143">
        <v>5</v>
      </c>
      <c r="C466" s="144">
        <v>226817.07948768101</v>
      </c>
    </row>
    <row r="467" spans="1:3" x14ac:dyDescent="0.2">
      <c r="A467" s="223"/>
      <c r="B467" s="143">
        <v>6</v>
      </c>
      <c r="C467" s="144">
        <v>226817.07948768101</v>
      </c>
    </row>
    <row r="468" spans="1:3" x14ac:dyDescent="0.2">
      <c r="A468" s="223"/>
      <c r="B468" s="143">
        <v>7</v>
      </c>
      <c r="C468" s="144">
        <v>228267.783114349</v>
      </c>
    </row>
    <row r="469" spans="1:3" x14ac:dyDescent="0.2">
      <c r="A469" s="223"/>
      <c r="B469" s="143">
        <v>8</v>
      </c>
      <c r="C469" s="144">
        <v>228267.783114349</v>
      </c>
    </row>
    <row r="470" spans="1:3" x14ac:dyDescent="0.2">
      <c r="A470" s="223"/>
      <c r="B470" s="143">
        <v>9</v>
      </c>
      <c r="C470" s="144">
        <v>228267.783114349</v>
      </c>
    </row>
    <row r="471" spans="1:3" x14ac:dyDescent="0.2">
      <c r="A471" s="223"/>
      <c r="B471" s="143">
        <v>10</v>
      </c>
      <c r="C471" s="144">
        <v>229611.165723666</v>
      </c>
    </row>
    <row r="472" spans="1:3" x14ac:dyDescent="0.2">
      <c r="A472" s="223"/>
      <c r="B472" s="143">
        <v>11</v>
      </c>
      <c r="C472" s="144">
        <v>229611.165723666</v>
      </c>
    </row>
    <row r="473" spans="1:3" x14ac:dyDescent="0.2">
      <c r="A473" s="223"/>
      <c r="B473" s="143">
        <v>12</v>
      </c>
      <c r="C473" s="144">
        <v>229611.165723666</v>
      </c>
    </row>
    <row r="474" spans="1:3" x14ac:dyDescent="0.2">
      <c r="A474" s="141">
        <v>2035</v>
      </c>
      <c r="B474" s="141">
        <v>1</v>
      </c>
      <c r="C474" s="142">
        <v>230956.15567320801</v>
      </c>
    </row>
    <row r="475" spans="1:3" x14ac:dyDescent="0.2">
      <c r="A475" s="223"/>
      <c r="B475" s="143">
        <v>2</v>
      </c>
      <c r="C475" s="144">
        <v>230956.15567320801</v>
      </c>
    </row>
    <row r="476" spans="1:3" x14ac:dyDescent="0.2">
      <c r="A476" s="223"/>
      <c r="B476" s="143">
        <v>3</v>
      </c>
      <c r="C476" s="144">
        <v>230956.15567320801</v>
      </c>
    </row>
    <row r="477" spans="1:3" x14ac:dyDescent="0.2">
      <c r="A477" s="223"/>
      <c r="B477" s="143">
        <v>4</v>
      </c>
      <c r="C477" s="144">
        <v>232222.66650468</v>
      </c>
    </row>
    <row r="478" spans="1:3" x14ac:dyDescent="0.2">
      <c r="A478" s="223"/>
      <c r="B478" s="143">
        <v>5</v>
      </c>
      <c r="C478" s="144">
        <v>232222.66650468</v>
      </c>
    </row>
    <row r="479" spans="1:3" x14ac:dyDescent="0.2">
      <c r="A479" s="223"/>
      <c r="B479" s="143">
        <v>6</v>
      </c>
      <c r="C479" s="144">
        <v>232222.66650468</v>
      </c>
    </row>
    <row r="480" spans="1:3" x14ac:dyDescent="0.2">
      <c r="A480" s="223"/>
      <c r="B480" s="143">
        <v>7</v>
      </c>
      <c r="C480" s="144">
        <v>233726.629249702</v>
      </c>
    </row>
    <row r="481" spans="1:3" x14ac:dyDescent="0.2">
      <c r="A481" s="223"/>
      <c r="B481" s="143">
        <v>8</v>
      </c>
      <c r="C481" s="144">
        <v>233726.629249702</v>
      </c>
    </row>
    <row r="482" spans="1:3" x14ac:dyDescent="0.2">
      <c r="A482" s="223"/>
      <c r="B482" s="143">
        <v>9</v>
      </c>
      <c r="C482" s="144">
        <v>233726.629249702</v>
      </c>
    </row>
    <row r="483" spans="1:3" x14ac:dyDescent="0.2">
      <c r="A483" s="223"/>
      <c r="B483" s="143">
        <v>10</v>
      </c>
      <c r="C483" s="144">
        <v>235099.408968242</v>
      </c>
    </row>
    <row r="484" spans="1:3" x14ac:dyDescent="0.2">
      <c r="A484" s="223"/>
      <c r="B484" s="143">
        <v>11</v>
      </c>
      <c r="C484" s="144">
        <v>235099.408968242</v>
      </c>
    </row>
    <row r="485" spans="1:3" x14ac:dyDescent="0.2">
      <c r="A485" s="223"/>
      <c r="B485" s="143">
        <v>12</v>
      </c>
      <c r="C485" s="144">
        <v>235099.408968242</v>
      </c>
    </row>
    <row r="486" spans="1:3" x14ac:dyDescent="0.2">
      <c r="A486" s="141">
        <v>2036</v>
      </c>
      <c r="B486" s="141">
        <v>1</v>
      </c>
      <c r="C486" s="142">
        <v>236501.36328540099</v>
      </c>
    </row>
    <row r="487" spans="1:3" x14ac:dyDescent="0.2">
      <c r="A487" s="223"/>
      <c r="B487" s="143">
        <v>2</v>
      </c>
      <c r="C487" s="144">
        <v>236501.36328540099</v>
      </c>
    </row>
    <row r="488" spans="1:3" x14ac:dyDescent="0.2">
      <c r="A488" s="223"/>
      <c r="B488" s="143">
        <v>3</v>
      </c>
      <c r="C488" s="144">
        <v>236501.36328540099</v>
      </c>
    </row>
    <row r="489" spans="1:3" x14ac:dyDescent="0.2">
      <c r="A489" s="223"/>
      <c r="B489" s="143">
        <v>4</v>
      </c>
      <c r="C489" s="144">
        <v>237808.00301518699</v>
      </c>
    </row>
    <row r="490" spans="1:3" x14ac:dyDescent="0.2">
      <c r="A490" s="223"/>
      <c r="B490" s="143">
        <v>5</v>
      </c>
      <c r="C490" s="144">
        <v>237808.00301518699</v>
      </c>
    </row>
    <row r="491" spans="1:3" x14ac:dyDescent="0.2">
      <c r="A491" s="223"/>
      <c r="B491" s="143">
        <v>6</v>
      </c>
      <c r="C491" s="144">
        <v>237808.00301518699</v>
      </c>
    </row>
    <row r="492" spans="1:3" x14ac:dyDescent="0.2">
      <c r="A492" s="223"/>
      <c r="B492" s="143">
        <v>7</v>
      </c>
      <c r="C492" s="144">
        <v>239364.02766884299</v>
      </c>
    </row>
    <row r="493" spans="1:3" x14ac:dyDescent="0.2">
      <c r="A493" s="223"/>
      <c r="B493" s="143">
        <v>8</v>
      </c>
      <c r="C493" s="144">
        <v>239364.02766884299</v>
      </c>
    </row>
    <row r="494" spans="1:3" x14ac:dyDescent="0.2">
      <c r="A494" s="223"/>
      <c r="B494" s="143">
        <v>9</v>
      </c>
      <c r="C494" s="144">
        <v>239364.02766884299</v>
      </c>
    </row>
    <row r="495" spans="1:3" x14ac:dyDescent="0.2">
      <c r="A495" s="223"/>
      <c r="B495" s="143">
        <v>10</v>
      </c>
      <c r="C495" s="144">
        <v>240771.94614743799</v>
      </c>
    </row>
    <row r="496" spans="1:3" x14ac:dyDescent="0.2">
      <c r="A496" s="223"/>
      <c r="B496" s="143">
        <v>11</v>
      </c>
      <c r="C496" s="144">
        <v>240771.94614743799</v>
      </c>
    </row>
    <row r="497" spans="1:3" x14ac:dyDescent="0.2">
      <c r="A497" s="223"/>
      <c r="B497" s="143">
        <v>12</v>
      </c>
      <c r="C497" s="144">
        <v>240771.94614743799</v>
      </c>
    </row>
    <row r="498" spans="1:3" x14ac:dyDescent="0.2">
      <c r="A498" s="141">
        <v>2037</v>
      </c>
      <c r="B498" s="141">
        <v>1</v>
      </c>
      <c r="C498" s="142">
        <v>242217.196039826</v>
      </c>
    </row>
    <row r="499" spans="1:3" x14ac:dyDescent="0.2">
      <c r="A499" s="223"/>
      <c r="B499" s="143">
        <v>2</v>
      </c>
      <c r="C499" s="144">
        <v>242217.196039826</v>
      </c>
    </row>
    <row r="500" spans="1:3" x14ac:dyDescent="0.2">
      <c r="A500" s="223"/>
      <c r="B500" s="143">
        <v>3</v>
      </c>
      <c r="C500" s="144">
        <v>242217.196039826</v>
      </c>
    </row>
    <row r="501" spans="1:3" x14ac:dyDescent="0.2">
      <c r="A501" s="223"/>
      <c r="B501" s="143">
        <v>4</v>
      </c>
      <c r="C501" s="144">
        <v>243517.773051072</v>
      </c>
    </row>
    <row r="502" spans="1:3" x14ac:dyDescent="0.2">
      <c r="A502" s="223"/>
      <c r="B502" s="143">
        <v>5</v>
      </c>
      <c r="C502" s="144">
        <v>243517.773051072</v>
      </c>
    </row>
    <row r="503" spans="1:3" x14ac:dyDescent="0.2">
      <c r="A503" s="223"/>
      <c r="B503" s="143">
        <v>6</v>
      </c>
      <c r="C503" s="144">
        <v>243517.773051072</v>
      </c>
    </row>
    <row r="504" spans="1:3" x14ac:dyDescent="0.2">
      <c r="A504" s="223"/>
      <c r="B504" s="143">
        <v>7</v>
      </c>
      <c r="C504" s="144">
        <v>245132.03023918299</v>
      </c>
    </row>
    <row r="505" spans="1:3" x14ac:dyDescent="0.2">
      <c r="A505" s="223"/>
      <c r="B505" s="143">
        <v>8</v>
      </c>
      <c r="C505" s="144">
        <v>245132.03023918299</v>
      </c>
    </row>
    <row r="506" spans="1:3" x14ac:dyDescent="0.2">
      <c r="A506" s="223"/>
      <c r="B506" s="143">
        <v>9</v>
      </c>
      <c r="C506" s="144">
        <v>245132.03023918299</v>
      </c>
    </row>
    <row r="507" spans="1:3" x14ac:dyDescent="0.2">
      <c r="A507" s="223"/>
      <c r="B507" s="143">
        <v>10</v>
      </c>
      <c r="C507" s="144">
        <v>246542.57824191099</v>
      </c>
    </row>
    <row r="508" spans="1:3" x14ac:dyDescent="0.2">
      <c r="A508" s="223"/>
      <c r="B508" s="143">
        <v>11</v>
      </c>
      <c r="C508" s="144">
        <v>246542.57824191099</v>
      </c>
    </row>
    <row r="509" spans="1:3" x14ac:dyDescent="0.2">
      <c r="A509" s="223"/>
      <c r="B509" s="143">
        <v>12</v>
      </c>
      <c r="C509" s="144">
        <v>246542.57824191099</v>
      </c>
    </row>
    <row r="510" spans="1:3" x14ac:dyDescent="0.2">
      <c r="A510" s="141">
        <v>2038</v>
      </c>
      <c r="B510" s="141">
        <v>1</v>
      </c>
      <c r="C510" s="142">
        <v>248069.70046773399</v>
      </c>
    </row>
    <row r="511" spans="1:3" x14ac:dyDescent="0.2">
      <c r="A511" s="223"/>
      <c r="B511" s="143">
        <v>2</v>
      </c>
      <c r="C511" s="144">
        <v>248069.70046773399</v>
      </c>
    </row>
    <row r="512" spans="1:3" x14ac:dyDescent="0.2">
      <c r="A512" s="223"/>
      <c r="B512" s="143">
        <v>3</v>
      </c>
      <c r="C512" s="144">
        <v>248069.70046773399</v>
      </c>
    </row>
    <row r="513" spans="1:3" x14ac:dyDescent="0.2">
      <c r="A513" s="223"/>
      <c r="B513" s="143">
        <v>4</v>
      </c>
      <c r="C513" s="144">
        <v>249396.432854655</v>
      </c>
    </row>
    <row r="514" spans="1:3" x14ac:dyDescent="0.2">
      <c r="A514" s="223"/>
      <c r="B514" s="143">
        <v>5</v>
      </c>
      <c r="C514" s="144">
        <v>249396.432854655</v>
      </c>
    </row>
    <row r="515" spans="1:3" x14ac:dyDescent="0.2">
      <c r="A515" s="223"/>
      <c r="B515" s="143">
        <v>6</v>
      </c>
      <c r="C515" s="144">
        <v>249396.432854655</v>
      </c>
    </row>
    <row r="516" spans="1:3" x14ac:dyDescent="0.2">
      <c r="A516" s="223"/>
      <c r="B516" s="143">
        <v>7</v>
      </c>
      <c r="C516" s="144">
        <v>251067.29651326401</v>
      </c>
    </row>
    <row r="517" spans="1:3" x14ac:dyDescent="0.2">
      <c r="A517" s="223"/>
      <c r="B517" s="143">
        <v>8</v>
      </c>
      <c r="C517" s="144">
        <v>251067.29651326401</v>
      </c>
    </row>
    <row r="518" spans="1:3" x14ac:dyDescent="0.2">
      <c r="A518" s="223"/>
      <c r="B518" s="143">
        <v>9</v>
      </c>
      <c r="C518" s="144">
        <v>251067.29651326401</v>
      </c>
    </row>
    <row r="519" spans="1:3" x14ac:dyDescent="0.2">
      <c r="A519" s="223"/>
      <c r="B519" s="143">
        <v>10</v>
      </c>
      <c r="C519" s="144">
        <v>252498.620628818</v>
      </c>
    </row>
    <row r="520" spans="1:3" x14ac:dyDescent="0.2">
      <c r="A520" s="223"/>
      <c r="B520" s="143">
        <v>11</v>
      </c>
      <c r="C520" s="144">
        <v>252498.620628818</v>
      </c>
    </row>
    <row r="521" spans="1:3" x14ac:dyDescent="0.2">
      <c r="A521" s="223"/>
      <c r="B521" s="143">
        <v>12</v>
      </c>
      <c r="C521" s="144">
        <v>252498.620628818</v>
      </c>
    </row>
    <row r="522" spans="1:3" x14ac:dyDescent="0.2">
      <c r="A522" s="141">
        <v>2039</v>
      </c>
      <c r="B522" s="141">
        <v>1</v>
      </c>
      <c r="C522" s="142"/>
    </row>
    <row r="523" spans="1:3" x14ac:dyDescent="0.2">
      <c r="A523" s="223"/>
      <c r="B523" s="143">
        <v>2</v>
      </c>
      <c r="C523" s="144"/>
    </row>
    <row r="524" spans="1:3" x14ac:dyDescent="0.2">
      <c r="A524" s="223"/>
      <c r="B524" s="143">
        <v>3</v>
      </c>
      <c r="C524" s="144"/>
    </row>
    <row r="525" spans="1:3" x14ac:dyDescent="0.2">
      <c r="A525" s="223"/>
      <c r="B525" s="143">
        <v>4</v>
      </c>
      <c r="C525" s="144"/>
    </row>
    <row r="526" spans="1:3" x14ac:dyDescent="0.2">
      <c r="A526" s="223"/>
      <c r="B526" s="143">
        <v>5</v>
      </c>
      <c r="C526" s="144"/>
    </row>
    <row r="527" spans="1:3" x14ac:dyDescent="0.2">
      <c r="A527" s="223"/>
      <c r="B527" s="143">
        <v>6</v>
      </c>
      <c r="C527" s="144"/>
    </row>
    <row r="528" spans="1:3" x14ac:dyDescent="0.2">
      <c r="A528" s="223"/>
      <c r="B528" s="143">
        <v>7</v>
      </c>
      <c r="C528" s="144"/>
    </row>
    <row r="529" spans="1:3" x14ac:dyDescent="0.2">
      <c r="A529" s="223"/>
      <c r="B529" s="143">
        <v>8</v>
      </c>
      <c r="C529" s="144"/>
    </row>
    <row r="530" spans="1:3" x14ac:dyDescent="0.2">
      <c r="A530" s="223"/>
      <c r="B530" s="143">
        <v>9</v>
      </c>
      <c r="C530" s="144"/>
    </row>
    <row r="531" spans="1:3" x14ac:dyDescent="0.2">
      <c r="A531" s="223"/>
      <c r="B531" s="143">
        <v>10</v>
      </c>
      <c r="C531" s="144"/>
    </row>
    <row r="532" spans="1:3" x14ac:dyDescent="0.2">
      <c r="A532" s="223"/>
      <c r="B532" s="143">
        <v>11</v>
      </c>
      <c r="C532" s="144"/>
    </row>
    <row r="533" spans="1:3" x14ac:dyDescent="0.2">
      <c r="A533" s="223"/>
      <c r="B533" s="143">
        <v>12</v>
      </c>
      <c r="C533" s="144"/>
    </row>
    <row r="534" spans="1:3" x14ac:dyDescent="0.2">
      <c r="A534" s="141">
        <v>2040</v>
      </c>
      <c r="B534" s="141">
        <v>1</v>
      </c>
      <c r="C534" s="142"/>
    </row>
    <row r="535" spans="1:3" x14ac:dyDescent="0.2">
      <c r="A535" s="223"/>
      <c r="B535" s="143">
        <v>2</v>
      </c>
      <c r="C535" s="144"/>
    </row>
    <row r="536" spans="1:3" x14ac:dyDescent="0.2">
      <c r="A536" s="223"/>
      <c r="B536" s="143">
        <v>3</v>
      </c>
      <c r="C536" s="144"/>
    </row>
    <row r="537" spans="1:3" x14ac:dyDescent="0.2">
      <c r="A537" s="223"/>
      <c r="B537" s="143">
        <v>4</v>
      </c>
      <c r="C537" s="144"/>
    </row>
    <row r="538" spans="1:3" x14ac:dyDescent="0.2">
      <c r="A538" s="223"/>
      <c r="B538" s="143">
        <v>5</v>
      </c>
      <c r="C538" s="144"/>
    </row>
    <row r="539" spans="1:3" x14ac:dyDescent="0.2">
      <c r="A539" s="223"/>
      <c r="B539" s="143">
        <v>6</v>
      </c>
      <c r="C539" s="144"/>
    </row>
    <row r="540" spans="1:3" x14ac:dyDescent="0.2">
      <c r="A540" s="223"/>
      <c r="B540" s="143">
        <v>7</v>
      </c>
      <c r="C540" s="144"/>
    </row>
    <row r="541" spans="1:3" x14ac:dyDescent="0.2">
      <c r="A541" s="223"/>
      <c r="B541" s="143">
        <v>8</v>
      </c>
      <c r="C541" s="144"/>
    </row>
    <row r="542" spans="1:3" x14ac:dyDescent="0.2">
      <c r="A542" s="223"/>
      <c r="B542" s="143">
        <v>9</v>
      </c>
      <c r="C542" s="144"/>
    </row>
    <row r="543" spans="1:3" x14ac:dyDescent="0.2">
      <c r="A543" s="223"/>
      <c r="B543" s="143">
        <v>10</v>
      </c>
      <c r="C543" s="144"/>
    </row>
    <row r="544" spans="1:3" x14ac:dyDescent="0.2">
      <c r="A544" s="223"/>
      <c r="B544" s="143">
        <v>11</v>
      </c>
      <c r="C544" s="144"/>
    </row>
    <row r="545" spans="1:3" x14ac:dyDescent="0.2">
      <c r="A545" s="223"/>
      <c r="B545" s="143">
        <v>12</v>
      </c>
      <c r="C545" s="144"/>
    </row>
    <row r="546" spans="1:3" x14ac:dyDescent="0.2">
      <c r="A546" s="145" t="s">
        <v>89</v>
      </c>
      <c r="B546" s="224"/>
      <c r="C546" s="146">
        <v>84227526.058223218</v>
      </c>
    </row>
  </sheetData>
  <pageMargins left="0.75" right="0.75" top="1" bottom="1" header="0.5" footer="0.5"/>
  <pageSetup orientation="portrait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GJ582"/>
  <sheetViews>
    <sheetView view="pageBreakPreview" topLeftCell="A9" zoomScale="60" zoomScaleNormal="100" workbookViewId="0">
      <pane ySplit="6" topLeftCell="A15" activePane="bottomLeft" state="frozen"/>
      <selection pane="bottomLeft"/>
    </sheetView>
  </sheetViews>
  <sheetFormatPr defaultRowHeight="12.75" x14ac:dyDescent="0.2"/>
  <cols>
    <col min="1" max="3" width="11.5703125" style="3" customWidth="1"/>
    <col min="4" max="5" width="13.140625" style="3" hidden="1" customWidth="1"/>
    <col min="6" max="7" width="13.140625" style="3" customWidth="1"/>
    <col min="8" max="8" width="20.140625" style="3" bestFit="1" customWidth="1"/>
    <col min="9" max="12" width="13.140625" style="3" customWidth="1"/>
    <col min="13" max="13" width="9.5703125" style="3" customWidth="1"/>
    <col min="14" max="15" width="7.85546875" style="3" customWidth="1"/>
    <col min="16" max="16" width="11.7109375" style="3" hidden="1" customWidth="1"/>
    <col min="17" max="17" width="14.140625" style="3" hidden="1" customWidth="1"/>
    <col min="18" max="18" width="14.140625" style="3" customWidth="1"/>
    <col min="19" max="19" width="15.85546875" style="3" customWidth="1"/>
    <col min="20" max="20" width="12.28515625" style="3" customWidth="1"/>
    <col min="21" max="63" width="19.28515625" style="3" customWidth="1"/>
    <col min="64" max="64" width="18" style="3" customWidth="1"/>
    <col min="65" max="163" width="19.28515625" style="3" customWidth="1"/>
    <col min="164" max="164" width="18" style="3" customWidth="1"/>
    <col min="165" max="192" width="19.28515625" style="3" customWidth="1"/>
    <col min="193" max="16384" width="9.140625" style="3"/>
  </cols>
  <sheetData>
    <row r="4" spans="1:192" x14ac:dyDescent="0.2">
      <c r="B4" s="65" t="s">
        <v>73</v>
      </c>
      <c r="C4" s="65"/>
    </row>
    <row r="5" spans="1:192" ht="12.75" customHeight="1" x14ac:dyDescent="0.2"/>
    <row r="6" spans="1:192" x14ac:dyDescent="0.2">
      <c r="A6" s="66"/>
      <c r="B6" s="66" t="s">
        <v>75</v>
      </c>
      <c r="C6" s="66"/>
      <c r="D6" s="66" t="s">
        <v>74</v>
      </c>
      <c r="E6" s="66"/>
      <c r="F6" s="66"/>
      <c r="G6" s="66"/>
      <c r="H6" s="67">
        <v>34973</v>
      </c>
      <c r="I6" s="66"/>
      <c r="J6" s="66"/>
      <c r="K6" s="66"/>
      <c r="L6" s="66"/>
      <c r="M6" s="66" t="s">
        <v>75</v>
      </c>
      <c r="N6" s="66" t="s">
        <v>76</v>
      </c>
      <c r="O6" s="66"/>
      <c r="P6" s="66" t="s">
        <v>77</v>
      </c>
      <c r="Q6" s="66" t="s">
        <v>78</v>
      </c>
      <c r="R6" s="66"/>
      <c r="S6" s="66" t="s">
        <v>79</v>
      </c>
      <c r="T6" s="67"/>
      <c r="U6" s="68">
        <v>35065</v>
      </c>
      <c r="V6" s="69">
        <v>35156</v>
      </c>
      <c r="W6" s="70">
        <v>35247</v>
      </c>
      <c r="X6" s="67">
        <v>35339</v>
      </c>
      <c r="Y6" s="68">
        <v>35431</v>
      </c>
      <c r="Z6" s="69">
        <v>35521</v>
      </c>
      <c r="AA6" s="70">
        <v>35612</v>
      </c>
      <c r="AB6" s="67">
        <v>35704</v>
      </c>
      <c r="AC6" s="68">
        <v>35796</v>
      </c>
      <c r="AD6" s="69">
        <v>35886</v>
      </c>
      <c r="AE6" s="70">
        <v>35977</v>
      </c>
      <c r="AF6" s="67">
        <v>36069</v>
      </c>
      <c r="AG6" s="68">
        <v>36161</v>
      </c>
      <c r="AH6" s="69">
        <v>36251</v>
      </c>
      <c r="AI6" s="70">
        <v>36342</v>
      </c>
      <c r="AJ6" s="67">
        <v>36434</v>
      </c>
      <c r="AK6" s="68">
        <v>36526</v>
      </c>
      <c r="AL6" s="69">
        <v>36617</v>
      </c>
      <c r="AM6" s="70">
        <v>36708</v>
      </c>
      <c r="AN6" s="67">
        <v>36800</v>
      </c>
      <c r="AO6" s="68">
        <v>36892</v>
      </c>
      <c r="AP6" s="69">
        <v>36982</v>
      </c>
      <c r="AQ6" s="70">
        <v>37073</v>
      </c>
      <c r="AR6" s="67">
        <v>37165</v>
      </c>
      <c r="AS6" s="68">
        <v>37257</v>
      </c>
      <c r="AT6" s="69">
        <v>37347</v>
      </c>
      <c r="AU6" s="70">
        <v>37438</v>
      </c>
      <c r="AV6" s="67">
        <v>37530</v>
      </c>
      <c r="AW6" s="68">
        <v>37622</v>
      </c>
      <c r="AX6" s="69">
        <v>37712</v>
      </c>
      <c r="AY6" s="70">
        <v>37803</v>
      </c>
      <c r="AZ6" s="67">
        <v>37895</v>
      </c>
      <c r="BA6" s="68">
        <v>37987</v>
      </c>
      <c r="BB6" s="69">
        <v>38078</v>
      </c>
      <c r="BC6" s="70">
        <v>38169</v>
      </c>
      <c r="BD6" s="67">
        <v>38261</v>
      </c>
      <c r="BE6" s="68">
        <v>38353</v>
      </c>
      <c r="BF6" s="69">
        <v>38443</v>
      </c>
      <c r="BG6" s="70">
        <v>38534</v>
      </c>
      <c r="BH6" s="67">
        <v>38626</v>
      </c>
      <c r="BI6" s="68">
        <v>38718</v>
      </c>
      <c r="BJ6" s="69">
        <v>38808</v>
      </c>
      <c r="BK6" s="70">
        <v>38899</v>
      </c>
      <c r="BL6" s="67">
        <v>38991</v>
      </c>
      <c r="BM6" s="68">
        <v>39083</v>
      </c>
      <c r="BN6" s="69">
        <v>39173</v>
      </c>
      <c r="BO6" s="70">
        <v>39264</v>
      </c>
      <c r="BP6" s="67">
        <v>39356</v>
      </c>
      <c r="BQ6" s="68">
        <v>39448</v>
      </c>
      <c r="BR6" s="69">
        <v>39539</v>
      </c>
      <c r="BS6" s="70">
        <v>39630</v>
      </c>
      <c r="BT6" s="67">
        <v>39722</v>
      </c>
      <c r="BU6" s="68">
        <v>39814</v>
      </c>
      <c r="BV6" s="69">
        <v>39904</v>
      </c>
      <c r="BW6" s="70">
        <v>39995</v>
      </c>
      <c r="BX6" s="67">
        <v>40087</v>
      </c>
      <c r="BY6" s="68">
        <v>40179</v>
      </c>
      <c r="BZ6" s="69">
        <v>40269</v>
      </c>
      <c r="CA6" s="70">
        <v>40360</v>
      </c>
      <c r="CB6" s="67">
        <v>40452</v>
      </c>
      <c r="CC6" s="68">
        <v>40544</v>
      </c>
      <c r="CD6" s="69">
        <v>40634</v>
      </c>
      <c r="CE6" s="70">
        <v>40725</v>
      </c>
      <c r="CF6" s="67">
        <v>40817</v>
      </c>
      <c r="CG6" s="68">
        <v>40909</v>
      </c>
      <c r="CH6" s="69">
        <v>41000</v>
      </c>
      <c r="CI6" s="70">
        <v>41091</v>
      </c>
      <c r="CJ6" s="67">
        <v>41183</v>
      </c>
      <c r="CK6" s="68">
        <v>41275</v>
      </c>
      <c r="CL6" s="69">
        <v>41365</v>
      </c>
      <c r="CM6" s="70">
        <v>41456</v>
      </c>
      <c r="CN6" s="67">
        <v>41548</v>
      </c>
      <c r="CO6" s="68">
        <v>41640</v>
      </c>
      <c r="CP6" s="69">
        <v>41730</v>
      </c>
      <c r="CQ6" s="70">
        <v>41821</v>
      </c>
      <c r="CR6" s="67">
        <v>41913</v>
      </c>
      <c r="CS6" s="68">
        <v>42005</v>
      </c>
      <c r="CT6" s="69">
        <v>42095</v>
      </c>
      <c r="CU6" s="70">
        <v>42186</v>
      </c>
      <c r="CV6" s="67">
        <v>42278</v>
      </c>
      <c r="CW6" s="68">
        <v>42370</v>
      </c>
      <c r="CX6" s="69">
        <v>42461</v>
      </c>
      <c r="CY6" s="70">
        <v>42552</v>
      </c>
      <c r="CZ6" s="67">
        <v>42644</v>
      </c>
      <c r="DA6" s="68">
        <v>42736</v>
      </c>
      <c r="DB6" s="69">
        <v>42826</v>
      </c>
      <c r="DC6" s="70">
        <v>42917</v>
      </c>
      <c r="DD6" s="67">
        <v>43009</v>
      </c>
      <c r="DE6" s="68">
        <v>43101</v>
      </c>
      <c r="DF6" s="69">
        <v>43191</v>
      </c>
      <c r="DG6" s="70">
        <v>43282</v>
      </c>
      <c r="DH6" s="67">
        <v>43374</v>
      </c>
      <c r="DI6" s="68">
        <v>43466</v>
      </c>
      <c r="DJ6" s="69">
        <v>43556</v>
      </c>
      <c r="DK6" s="70">
        <v>43647</v>
      </c>
      <c r="DL6" s="67">
        <v>43739</v>
      </c>
      <c r="DM6" s="68">
        <v>43831</v>
      </c>
      <c r="DN6" s="69">
        <v>43922</v>
      </c>
      <c r="DO6" s="70">
        <v>44013</v>
      </c>
      <c r="DP6" s="67">
        <v>44105</v>
      </c>
      <c r="DQ6" s="68">
        <v>44197</v>
      </c>
      <c r="DR6" s="69">
        <v>44287</v>
      </c>
      <c r="DS6" s="70">
        <v>44378</v>
      </c>
      <c r="DT6" s="67">
        <v>44470</v>
      </c>
      <c r="DU6" s="68">
        <v>44562</v>
      </c>
      <c r="DV6" s="69">
        <v>44652</v>
      </c>
      <c r="DW6" s="70">
        <v>44743</v>
      </c>
      <c r="DX6" s="67">
        <v>44835</v>
      </c>
      <c r="DY6" s="68">
        <v>44927</v>
      </c>
      <c r="DZ6" s="69">
        <v>45017</v>
      </c>
      <c r="EA6" s="70">
        <v>45108</v>
      </c>
      <c r="EB6" s="67">
        <v>45200</v>
      </c>
      <c r="EC6" s="68">
        <v>45292</v>
      </c>
      <c r="ED6" s="69">
        <v>45383</v>
      </c>
      <c r="EE6" s="70">
        <v>45474</v>
      </c>
      <c r="EF6" s="67">
        <v>45566</v>
      </c>
      <c r="EG6" s="68">
        <v>45658</v>
      </c>
      <c r="EH6" s="69">
        <v>45748</v>
      </c>
      <c r="EI6" s="70">
        <v>45839</v>
      </c>
      <c r="EJ6" s="67">
        <v>45931</v>
      </c>
      <c r="EK6" s="68">
        <v>46023</v>
      </c>
      <c r="EL6" s="69">
        <v>46113</v>
      </c>
      <c r="EM6" s="70">
        <v>46204</v>
      </c>
      <c r="EN6" s="67">
        <v>46296</v>
      </c>
      <c r="EO6" s="68">
        <v>46388</v>
      </c>
      <c r="EP6" s="69">
        <v>46478</v>
      </c>
      <c r="EQ6" s="70">
        <v>46569</v>
      </c>
      <c r="ER6" s="67">
        <v>46661</v>
      </c>
      <c r="ES6" s="68">
        <v>46753</v>
      </c>
      <c r="ET6" s="69">
        <v>46844</v>
      </c>
      <c r="EU6" s="70">
        <v>46935</v>
      </c>
      <c r="EV6" s="67">
        <v>47027</v>
      </c>
      <c r="EW6" s="68">
        <v>47119</v>
      </c>
      <c r="EX6" s="69">
        <v>47209</v>
      </c>
      <c r="EY6" s="70">
        <v>47300</v>
      </c>
      <c r="EZ6" s="67">
        <v>47392</v>
      </c>
      <c r="FA6" s="68">
        <v>47484</v>
      </c>
      <c r="FB6" s="69">
        <v>47574</v>
      </c>
      <c r="FC6" s="70">
        <v>47665</v>
      </c>
      <c r="FD6" s="67">
        <v>47757</v>
      </c>
      <c r="FE6" s="68">
        <v>47849</v>
      </c>
      <c r="FF6" s="69">
        <v>47939</v>
      </c>
      <c r="FG6" s="70">
        <v>48030</v>
      </c>
      <c r="FH6" s="67">
        <v>48122</v>
      </c>
      <c r="FI6" s="68">
        <v>48214</v>
      </c>
      <c r="FJ6" s="69">
        <v>48305</v>
      </c>
      <c r="FK6" s="70">
        <v>48396</v>
      </c>
      <c r="FL6" s="67">
        <v>48488</v>
      </c>
      <c r="FM6" s="68">
        <v>48580</v>
      </c>
      <c r="FN6" s="69">
        <v>48670</v>
      </c>
      <c r="FO6" s="70">
        <v>48761</v>
      </c>
      <c r="FP6" s="67">
        <v>48853</v>
      </c>
      <c r="FQ6" s="68">
        <v>48945</v>
      </c>
      <c r="FR6" s="69">
        <v>49035</v>
      </c>
      <c r="FS6" s="70">
        <v>49126</v>
      </c>
      <c r="FT6" s="67">
        <v>49218</v>
      </c>
      <c r="FU6" s="68">
        <v>49310</v>
      </c>
      <c r="FV6" s="69">
        <v>49400</v>
      </c>
      <c r="FW6" s="70">
        <v>49491</v>
      </c>
      <c r="FX6" s="67">
        <v>49583</v>
      </c>
      <c r="FY6" s="68">
        <v>49675</v>
      </c>
      <c r="FZ6" s="69">
        <v>49766</v>
      </c>
      <c r="GA6" s="70">
        <v>49857</v>
      </c>
      <c r="GB6" s="67">
        <v>49949</v>
      </c>
      <c r="GC6" s="68">
        <v>50041</v>
      </c>
      <c r="GD6" s="69">
        <v>50131</v>
      </c>
      <c r="GE6" s="70">
        <v>50222</v>
      </c>
      <c r="GF6" s="67">
        <v>50314</v>
      </c>
      <c r="GG6" s="68">
        <v>50406</v>
      </c>
      <c r="GH6" s="69">
        <v>50496</v>
      </c>
      <c r="GI6" s="70">
        <v>50587</v>
      </c>
      <c r="GJ6" s="67">
        <v>50679</v>
      </c>
    </row>
    <row r="7" spans="1:192" x14ac:dyDescent="0.2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  <c r="FF7" s="71"/>
      <c r="FG7" s="71"/>
      <c r="FH7" s="71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</row>
    <row r="8" spans="1:192" x14ac:dyDescent="0.2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  <c r="FF8" s="71"/>
      <c r="FG8" s="71"/>
      <c r="FH8" s="71"/>
      <c r="FI8" s="71"/>
      <c r="FJ8" s="71"/>
      <c r="FK8" s="71"/>
      <c r="FL8" s="71"/>
      <c r="FM8" s="71"/>
      <c r="FN8" s="71"/>
      <c r="FO8" s="71"/>
      <c r="FP8" s="71"/>
      <c r="FQ8" s="71"/>
      <c r="FR8" s="71"/>
      <c r="FS8" s="71"/>
      <c r="FT8" s="71"/>
      <c r="FU8" s="71"/>
      <c r="FV8" s="71"/>
      <c r="FW8" s="71"/>
      <c r="FX8" s="71"/>
      <c r="FY8" s="71"/>
      <c r="FZ8" s="71"/>
      <c r="GA8" s="71"/>
      <c r="GB8" s="71"/>
      <c r="GC8" s="71"/>
      <c r="GD8" s="71"/>
      <c r="GE8" s="71"/>
      <c r="GF8" s="71"/>
      <c r="GG8" s="71"/>
      <c r="GH8" s="71"/>
      <c r="GI8" s="71"/>
      <c r="GJ8" s="71"/>
    </row>
    <row r="9" spans="1:192" x14ac:dyDescent="0.2">
      <c r="A9" s="71"/>
      <c r="B9" s="71" t="s">
        <v>81</v>
      </c>
      <c r="C9" s="71"/>
      <c r="D9" s="71" t="s">
        <v>80</v>
      </c>
      <c r="E9" s="71"/>
      <c r="F9" s="71"/>
      <c r="G9" s="71"/>
      <c r="H9" s="75">
        <v>104221.13319360001</v>
      </c>
      <c r="I9" s="71"/>
      <c r="J9" s="71"/>
      <c r="K9" s="71"/>
      <c r="L9" s="71"/>
      <c r="M9" s="71" t="s">
        <v>81</v>
      </c>
      <c r="N9" s="71" t="s">
        <v>82</v>
      </c>
      <c r="O9" s="71"/>
      <c r="P9" s="72">
        <v>31778</v>
      </c>
      <c r="Q9" s="73">
        <v>50679</v>
      </c>
      <c r="R9" s="73"/>
      <c r="S9" s="74">
        <v>39749.641261574077</v>
      </c>
      <c r="T9" s="75"/>
      <c r="U9" s="75">
        <v>104690.585771698</v>
      </c>
      <c r="V9" s="75">
        <v>106156.64467723601</v>
      </c>
      <c r="W9" s="75">
        <v>106799.027987134</v>
      </c>
      <c r="X9" s="75">
        <v>107801.911616367</v>
      </c>
      <c r="Y9" s="75">
        <v>109270.627568948</v>
      </c>
      <c r="Z9" s="75">
        <v>111039.298748813</v>
      </c>
      <c r="AA9" s="75">
        <v>112529.21996337301</v>
      </c>
      <c r="AB9" s="75">
        <v>113464.85371886499</v>
      </c>
      <c r="AC9" s="75">
        <v>112654.819251334</v>
      </c>
      <c r="AD9" s="75">
        <v>112635.148811507</v>
      </c>
      <c r="AE9" s="75">
        <v>113174.513212159</v>
      </c>
      <c r="AF9" s="75">
        <v>114139.518724999</v>
      </c>
      <c r="AG9" s="75">
        <v>114728.87242120699</v>
      </c>
      <c r="AH9" s="75">
        <v>115062.305421194</v>
      </c>
      <c r="AI9" s="75">
        <v>115795.04750817</v>
      </c>
      <c r="AJ9" s="75">
        <v>117245.774649429</v>
      </c>
      <c r="AK9" s="75">
        <v>113423.515542373</v>
      </c>
      <c r="AL9" s="75">
        <v>113222.91062273399</v>
      </c>
      <c r="AM9" s="75">
        <v>111148.252592365</v>
      </c>
      <c r="AN9" s="75">
        <v>109805.32124252801</v>
      </c>
      <c r="AO9" s="75">
        <v>112209.85438024301</v>
      </c>
      <c r="AP9" s="75">
        <v>112410.39919618799</v>
      </c>
      <c r="AQ9" s="75">
        <v>111872.80066365001</v>
      </c>
      <c r="AR9" s="75">
        <v>112170.94575992</v>
      </c>
      <c r="AS9" s="75">
        <v>114095.282556893</v>
      </c>
      <c r="AT9" s="75">
        <v>115101.948846404</v>
      </c>
      <c r="AU9" s="75">
        <v>116164.98415027501</v>
      </c>
      <c r="AV9" s="75">
        <v>116605.78444642801</v>
      </c>
      <c r="AW9" s="75">
        <v>115672.530838583</v>
      </c>
      <c r="AX9" s="75">
        <v>116376.67056277501</v>
      </c>
      <c r="AY9" s="75">
        <v>118208.30948973099</v>
      </c>
      <c r="AZ9" s="75">
        <v>118698.489108911</v>
      </c>
      <c r="BA9" s="75">
        <v>119029.876629789</v>
      </c>
      <c r="BB9" s="75">
        <v>119660.529292743</v>
      </c>
      <c r="BC9" s="75">
        <v>120335.243715303</v>
      </c>
      <c r="BD9" s="75">
        <v>120710.350362164</v>
      </c>
      <c r="BE9" s="75">
        <v>121748.320872489</v>
      </c>
      <c r="BF9" s="75">
        <v>122359.855236612</v>
      </c>
      <c r="BG9" s="75">
        <v>123346.738302905</v>
      </c>
      <c r="BH9" s="75">
        <v>123577.085587995</v>
      </c>
      <c r="BI9" s="75">
        <v>125163.497657953</v>
      </c>
      <c r="BJ9" s="75">
        <v>125937.289055389</v>
      </c>
      <c r="BK9" s="75">
        <v>126131.405527208</v>
      </c>
      <c r="BL9" s="75">
        <v>126547.80775945001</v>
      </c>
      <c r="BM9" s="75">
        <v>126824.812198434</v>
      </c>
      <c r="BN9" s="75">
        <v>128389.402487959</v>
      </c>
      <c r="BO9" s="75">
        <v>129962.77491206399</v>
      </c>
      <c r="BP9" s="75">
        <v>129904.352863912</v>
      </c>
      <c r="BQ9" s="76">
        <v>129942.961946489</v>
      </c>
      <c r="BR9" s="76">
        <v>130794.210639176</v>
      </c>
      <c r="BS9" s="76">
        <v>130114.27353578901</v>
      </c>
      <c r="BT9" s="76">
        <v>129496.50769872</v>
      </c>
      <c r="BU9" s="76">
        <v>129118.074321843</v>
      </c>
      <c r="BV9" s="76">
        <v>129323.71316566299</v>
      </c>
      <c r="BW9" s="76">
        <v>129493.69057109499</v>
      </c>
      <c r="BX9" s="76">
        <v>129944.468671269</v>
      </c>
      <c r="BY9" s="76">
        <v>130533.97132953801</v>
      </c>
      <c r="BZ9" s="76">
        <v>131302.08432405299</v>
      </c>
      <c r="CA9" s="76">
        <v>132103.24930924701</v>
      </c>
      <c r="CB9" s="76">
        <v>132701.81508882801</v>
      </c>
      <c r="CC9" s="76">
        <v>133488.421329098</v>
      </c>
      <c r="CD9" s="76">
        <v>134372.22016463699</v>
      </c>
      <c r="CE9" s="76">
        <v>135285.296986067</v>
      </c>
      <c r="CF9" s="76">
        <v>136117.323074599</v>
      </c>
      <c r="CG9" s="76">
        <v>137021.55125200201</v>
      </c>
      <c r="CH9" s="76">
        <v>137946.9521385</v>
      </c>
      <c r="CI9" s="76">
        <v>138802.281515713</v>
      </c>
      <c r="CJ9" s="76">
        <v>139466.647425553</v>
      </c>
      <c r="CK9" s="76">
        <v>140178.599521934</v>
      </c>
      <c r="CL9" s="76">
        <v>140875.23006360501</v>
      </c>
      <c r="CM9" s="76">
        <v>141681.235768385</v>
      </c>
      <c r="CN9" s="76">
        <v>142408.24859305299</v>
      </c>
      <c r="CO9" s="76">
        <v>143306.76445339099</v>
      </c>
      <c r="CP9" s="76">
        <v>144222.40993599099</v>
      </c>
      <c r="CQ9" s="76">
        <v>145094.561347423</v>
      </c>
      <c r="CR9" s="76">
        <v>145627.96009404201</v>
      </c>
      <c r="CS9" s="76">
        <v>146604.579108829</v>
      </c>
      <c r="CT9" s="76">
        <v>147600.42225076101</v>
      </c>
      <c r="CU9" s="76">
        <v>148582.53072664599</v>
      </c>
      <c r="CV9" s="76">
        <v>149421.44167789901</v>
      </c>
      <c r="CW9" s="76">
        <v>150339.79990697099</v>
      </c>
      <c r="CX9" s="76">
        <v>151282.21026257399</v>
      </c>
      <c r="CY9" s="76">
        <v>152207.20901720901</v>
      </c>
      <c r="CZ9" s="76">
        <v>152987.41369545701</v>
      </c>
      <c r="DA9" s="76">
        <v>153878.46691878699</v>
      </c>
      <c r="DB9" s="76">
        <v>154836.722079197</v>
      </c>
      <c r="DC9" s="76">
        <v>155825.41744332001</v>
      </c>
      <c r="DD9" s="76">
        <v>156714.27738073401</v>
      </c>
      <c r="DE9" s="76">
        <v>157711.951667691</v>
      </c>
      <c r="DF9" s="76">
        <v>158704.378115581</v>
      </c>
      <c r="DG9" s="76">
        <v>159706.96569164499</v>
      </c>
      <c r="DH9" s="76">
        <v>160596.695972494</v>
      </c>
      <c r="DI9" s="76">
        <v>161529.81167975601</v>
      </c>
      <c r="DJ9" s="76">
        <v>162450.86262581599</v>
      </c>
      <c r="DK9" s="76">
        <v>163351.050854058</v>
      </c>
      <c r="DL9" s="76">
        <v>164244.107043119</v>
      </c>
      <c r="DM9" s="76">
        <v>165179.50045283799</v>
      </c>
      <c r="DN9" s="76">
        <v>166100.65247921101</v>
      </c>
      <c r="DO9" s="76">
        <v>166975.34980574201</v>
      </c>
      <c r="DP9" s="76">
        <v>167822.023307956</v>
      </c>
      <c r="DQ9" s="76">
        <v>168709.59592133501</v>
      </c>
      <c r="DR9" s="76">
        <v>169609.38351574901</v>
      </c>
      <c r="DS9" s="76">
        <v>170524.44756790201</v>
      </c>
      <c r="DT9" s="76">
        <v>171420.88054769399</v>
      </c>
      <c r="DU9" s="76">
        <v>172337.52575961701</v>
      </c>
      <c r="DV9" s="76">
        <v>173275.603048366</v>
      </c>
      <c r="DW9" s="76">
        <v>174215.39310101801</v>
      </c>
      <c r="DX9" s="76">
        <v>175120.47178818801</v>
      </c>
      <c r="DY9" s="76">
        <v>176035.32961362001</v>
      </c>
      <c r="DZ9" s="76">
        <v>176964.13954827099</v>
      </c>
      <c r="EA9" s="76">
        <v>177911.60346343499</v>
      </c>
      <c r="EB9" s="76">
        <v>178839.49151854901</v>
      </c>
      <c r="EC9" s="76">
        <v>179792.96212303199</v>
      </c>
      <c r="ED9" s="76">
        <v>180773.699072644</v>
      </c>
      <c r="EE9" s="76">
        <v>181783.481732824</v>
      </c>
      <c r="EF9" s="76">
        <v>182761.8239283</v>
      </c>
      <c r="EG9" s="76">
        <v>183780.13221128</v>
      </c>
      <c r="EH9" s="76">
        <v>184816.40179236999</v>
      </c>
      <c r="EI9" s="76">
        <v>185881.854309063</v>
      </c>
      <c r="EJ9" s="76">
        <v>186903.36865506001</v>
      </c>
      <c r="EK9" s="76">
        <v>187934.48143471201</v>
      </c>
      <c r="EL9" s="76">
        <v>188963.02524375301</v>
      </c>
      <c r="EM9" s="76">
        <v>190029.30875282499</v>
      </c>
      <c r="EN9" s="76">
        <v>191050.55589567599</v>
      </c>
      <c r="EO9" s="76">
        <v>192080.70186255599</v>
      </c>
      <c r="EP9" s="76">
        <v>193104.70903906599</v>
      </c>
      <c r="EQ9" s="76">
        <v>194223.82225502099</v>
      </c>
      <c r="ER9" s="76">
        <v>195256.82140360799</v>
      </c>
      <c r="ES9" s="76">
        <v>196312.754498564</v>
      </c>
      <c r="ET9" s="76">
        <v>197368.158497297</v>
      </c>
      <c r="EU9" s="76">
        <v>198539.577342089</v>
      </c>
      <c r="EV9" s="76">
        <v>199627.81693589099</v>
      </c>
      <c r="EW9" s="76">
        <v>200734.91461940101</v>
      </c>
      <c r="EX9" s="76">
        <v>201861.977527248</v>
      </c>
      <c r="EY9" s="76">
        <v>203118.13828368901</v>
      </c>
      <c r="EZ9" s="76">
        <v>204273.34127132699</v>
      </c>
      <c r="FA9" s="76">
        <v>205491.43713285</v>
      </c>
      <c r="FB9" s="76">
        <v>206708.40645452801</v>
      </c>
      <c r="FC9" s="76">
        <v>207989.31718725699</v>
      </c>
      <c r="FD9" s="76">
        <v>209155.170297668</v>
      </c>
      <c r="FE9" s="76">
        <v>210358.718240079</v>
      </c>
      <c r="FF9" s="76">
        <v>211527.553060921</v>
      </c>
      <c r="FG9" s="76">
        <v>212841.54575976299</v>
      </c>
      <c r="FH9" s="76">
        <v>214042.29510737001</v>
      </c>
      <c r="FI9" s="76">
        <v>215247.70683133299</v>
      </c>
      <c r="FJ9" s="76">
        <v>216412.16435804401</v>
      </c>
      <c r="FK9" s="76">
        <v>217747.73975943099</v>
      </c>
      <c r="FL9" s="76">
        <v>218985.81578975599</v>
      </c>
      <c r="FM9" s="76">
        <v>220244.625523906</v>
      </c>
      <c r="FN9" s="76">
        <v>221460.68962381</v>
      </c>
      <c r="FO9" s="76">
        <v>222900.220918404</v>
      </c>
      <c r="FP9" s="76">
        <v>224228.32396531699</v>
      </c>
      <c r="FQ9" s="76">
        <v>225550.661496591</v>
      </c>
      <c r="FR9" s="76">
        <v>226817.07948768101</v>
      </c>
      <c r="FS9" s="76">
        <v>228267.783114349</v>
      </c>
      <c r="FT9" s="76">
        <v>229611.165723666</v>
      </c>
      <c r="FU9" s="76">
        <v>230956.15567320801</v>
      </c>
      <c r="FV9" s="76">
        <v>232222.66650468</v>
      </c>
      <c r="FW9" s="76">
        <v>233726.629249702</v>
      </c>
      <c r="FX9" s="76">
        <v>235099.408968242</v>
      </c>
      <c r="FY9" s="76">
        <v>236501.36328540099</v>
      </c>
      <c r="FZ9" s="76">
        <v>237808.00301518699</v>
      </c>
      <c r="GA9" s="76">
        <v>239364.02766884299</v>
      </c>
      <c r="GB9" s="76">
        <v>240771.94614743799</v>
      </c>
      <c r="GC9" s="76">
        <v>242217.196039826</v>
      </c>
      <c r="GD9" s="76">
        <v>243517.773051072</v>
      </c>
      <c r="GE9" s="76">
        <v>245132.03023918299</v>
      </c>
      <c r="GF9" s="76">
        <v>246542.57824191099</v>
      </c>
      <c r="GG9" s="76">
        <v>248069.70046773399</v>
      </c>
      <c r="GH9" s="76">
        <v>249396.432854655</v>
      </c>
      <c r="GI9" s="76">
        <v>251067.29651326401</v>
      </c>
      <c r="GJ9" s="76">
        <v>252498.620628818</v>
      </c>
    </row>
    <row r="10" spans="1:192" x14ac:dyDescent="0.2">
      <c r="A10" s="71"/>
      <c r="B10" s="71" t="s">
        <v>81</v>
      </c>
      <c r="C10" s="71"/>
      <c r="D10" s="71" t="s">
        <v>83</v>
      </c>
      <c r="E10" s="71"/>
      <c r="F10" s="71"/>
      <c r="G10" s="71"/>
      <c r="H10" s="75">
        <v>95882.034147475802</v>
      </c>
      <c r="I10" s="71"/>
      <c r="J10" s="71"/>
      <c r="K10" s="71"/>
      <c r="L10" s="71"/>
      <c r="M10" s="71" t="s">
        <v>81</v>
      </c>
      <c r="N10" s="71" t="s">
        <v>82</v>
      </c>
      <c r="O10" s="71"/>
      <c r="P10" s="72">
        <v>25569</v>
      </c>
      <c r="Q10" s="73">
        <v>50679</v>
      </c>
      <c r="R10" s="73"/>
      <c r="S10" s="74">
        <v>39749.649907407409</v>
      </c>
      <c r="T10" s="75"/>
      <c r="U10" s="75">
        <v>96866.779774227994</v>
      </c>
      <c r="V10" s="75">
        <v>98590.311959352999</v>
      </c>
      <c r="W10" s="75">
        <v>99515.833783780996</v>
      </c>
      <c r="X10" s="75">
        <v>101005.54420172601</v>
      </c>
      <c r="Y10" s="75">
        <v>103095.99409533299</v>
      </c>
      <c r="Z10" s="75">
        <v>104969.864759024</v>
      </c>
      <c r="AA10" s="75">
        <v>106779.36401875</v>
      </c>
      <c r="AB10" s="75">
        <v>108051.02110450801</v>
      </c>
      <c r="AC10" s="75">
        <v>107779.07166946201</v>
      </c>
      <c r="AD10" s="75">
        <v>108025.809731063</v>
      </c>
      <c r="AE10" s="75">
        <v>109028.519315101</v>
      </c>
      <c r="AF10" s="75">
        <v>110432.46843082699</v>
      </c>
      <c r="AG10" s="75">
        <v>111707.105005417</v>
      </c>
      <c r="AH10" s="75">
        <v>112557.680276586</v>
      </c>
      <c r="AI10" s="75">
        <v>113801.19089648301</v>
      </c>
      <c r="AJ10" s="75">
        <v>115855.16096784599</v>
      </c>
      <c r="AK10" s="75">
        <v>112602.592299048</v>
      </c>
      <c r="AL10" s="75">
        <v>112911.635254779</v>
      </c>
      <c r="AM10" s="75">
        <v>111460.239606642</v>
      </c>
      <c r="AN10" s="75">
        <v>110628.775514144</v>
      </c>
      <c r="AO10" s="75">
        <v>114000.22444433501</v>
      </c>
      <c r="AP10" s="75">
        <v>115110.698965812</v>
      </c>
      <c r="AQ10" s="75">
        <v>115132.158361225</v>
      </c>
      <c r="AR10" s="75">
        <v>116225.76535547301</v>
      </c>
      <c r="AS10" s="75">
        <v>118615.43880498</v>
      </c>
      <c r="AT10" s="75">
        <v>120021.559278803</v>
      </c>
      <c r="AU10" s="75">
        <v>121574.57165558</v>
      </c>
      <c r="AV10" s="75">
        <v>122694.802300451</v>
      </c>
      <c r="AW10" s="75">
        <v>122558.627905901</v>
      </c>
      <c r="AX10" s="75">
        <v>123613.750503738</v>
      </c>
      <c r="AY10" s="75">
        <v>126126.35230024401</v>
      </c>
      <c r="AZ10" s="75">
        <v>127258.918576989</v>
      </c>
      <c r="BA10" s="75">
        <v>129063.662420518</v>
      </c>
      <c r="BB10" s="75">
        <v>131046.54687570799</v>
      </c>
      <c r="BC10" s="75">
        <v>132627.275233683</v>
      </c>
      <c r="BD10" s="75">
        <v>134209.76623671499</v>
      </c>
      <c r="BE10" s="75">
        <v>136059.96638977301</v>
      </c>
      <c r="BF10" s="75">
        <v>137256.39601969699</v>
      </c>
      <c r="BG10" s="75">
        <v>139643.57326001601</v>
      </c>
      <c r="BH10" s="75">
        <v>141191.47209170199</v>
      </c>
      <c r="BI10" s="75">
        <v>144358.925022279</v>
      </c>
      <c r="BJ10" s="75">
        <v>146049.64042831701</v>
      </c>
      <c r="BK10" s="75">
        <v>147076.12701810501</v>
      </c>
      <c r="BL10" s="75">
        <v>148171.88744897</v>
      </c>
      <c r="BM10" s="75">
        <v>150601.28886687601</v>
      </c>
      <c r="BN10" s="75">
        <v>153311.84022444001</v>
      </c>
      <c r="BO10" s="75">
        <v>155873.00546979799</v>
      </c>
      <c r="BP10" s="75">
        <v>156953.06972657499</v>
      </c>
      <c r="BQ10" s="76">
        <v>157997.945628324</v>
      </c>
      <c r="BR10" s="76">
        <v>159464.685584594</v>
      </c>
      <c r="BS10" s="76">
        <v>160514.91672019</v>
      </c>
      <c r="BT10" s="76">
        <v>160523.46833216801</v>
      </c>
      <c r="BU10" s="76">
        <v>160661.12503852</v>
      </c>
      <c r="BV10" s="76">
        <v>161212.80384462501</v>
      </c>
      <c r="BW10" s="76">
        <v>161969.24559353301</v>
      </c>
      <c r="BX10" s="76">
        <v>163115.33159577599</v>
      </c>
      <c r="BY10" s="76">
        <v>164592.43639859199</v>
      </c>
      <c r="BZ10" s="76">
        <v>166211.415915007</v>
      </c>
      <c r="CA10" s="76">
        <v>167891.37440622799</v>
      </c>
      <c r="CB10" s="76">
        <v>169351.75842222001</v>
      </c>
      <c r="CC10" s="76">
        <v>171138.46691947899</v>
      </c>
      <c r="CD10" s="76">
        <v>172973.62352353401</v>
      </c>
      <c r="CE10" s="76">
        <v>174862.73534988801</v>
      </c>
      <c r="CF10" s="76">
        <v>176654.50088178899</v>
      </c>
      <c r="CG10" s="76">
        <v>178773.43332083299</v>
      </c>
      <c r="CH10" s="76">
        <v>180762.78788624599</v>
      </c>
      <c r="CI10" s="76">
        <v>182682.83896841499</v>
      </c>
      <c r="CJ10" s="76">
        <v>184379.52340881299</v>
      </c>
      <c r="CK10" s="76">
        <v>186339.34095035199</v>
      </c>
      <c r="CL10" s="76">
        <v>188193.69893202899</v>
      </c>
      <c r="CM10" s="76">
        <v>190263.76652049</v>
      </c>
      <c r="CN10" s="76">
        <v>192232.415425871</v>
      </c>
      <c r="CO10" s="76">
        <v>194627.493167598</v>
      </c>
      <c r="CP10" s="76">
        <v>196869.37352670799</v>
      </c>
      <c r="CQ10" s="76">
        <v>199051.86313839801</v>
      </c>
      <c r="CR10" s="76">
        <v>200721.00427767</v>
      </c>
      <c r="CS10" s="76">
        <v>203122.569264605</v>
      </c>
      <c r="CT10" s="76">
        <v>205464.92490974901</v>
      </c>
      <c r="CU10" s="76">
        <v>207839.78731728901</v>
      </c>
      <c r="CV10" s="76">
        <v>210000.55284141499</v>
      </c>
      <c r="CW10" s="76">
        <v>212413.81407722799</v>
      </c>
      <c r="CX10" s="76">
        <v>214747.13594234001</v>
      </c>
      <c r="CY10" s="76">
        <v>217085.70402149501</v>
      </c>
      <c r="CZ10" s="76">
        <v>219223.19117363499</v>
      </c>
      <c r="DA10" s="76">
        <v>221649.132019971</v>
      </c>
      <c r="DB10" s="76">
        <v>224070.283158935</v>
      </c>
      <c r="DC10" s="76">
        <v>226556.56477885801</v>
      </c>
      <c r="DD10" s="76">
        <v>228900.17065989799</v>
      </c>
      <c r="DE10" s="76">
        <v>231574.57230419101</v>
      </c>
      <c r="DF10" s="76">
        <v>234117.645926928</v>
      </c>
      <c r="DG10" s="76">
        <v>236683.22156672599</v>
      </c>
      <c r="DH10" s="76">
        <v>239075.97811939</v>
      </c>
      <c r="DI10" s="76">
        <v>241621.49422165699</v>
      </c>
      <c r="DJ10" s="76">
        <v>244159.53116936801</v>
      </c>
      <c r="DK10" s="76">
        <v>246677.13288292001</v>
      </c>
      <c r="DL10" s="76">
        <v>249221.285291451</v>
      </c>
      <c r="DM10" s="76">
        <v>251877.24365035101</v>
      </c>
      <c r="DN10" s="76">
        <v>254500.48438045901</v>
      </c>
      <c r="DO10" s="76">
        <v>257077.22772636299</v>
      </c>
      <c r="DP10" s="76">
        <v>259611.50431231901</v>
      </c>
      <c r="DQ10" s="76">
        <v>262234.606564302</v>
      </c>
      <c r="DR10" s="76">
        <v>264833.51861231099</v>
      </c>
      <c r="DS10" s="76">
        <v>267503.89056597301</v>
      </c>
      <c r="DT10" s="76">
        <v>270136.48621765699</v>
      </c>
      <c r="DU10" s="76">
        <v>272854.72180112998</v>
      </c>
      <c r="DV10" s="76">
        <v>275580.89704356401</v>
      </c>
      <c r="DW10" s="76">
        <v>278361.60580991302</v>
      </c>
      <c r="DX10" s="76">
        <v>281109.68330890097</v>
      </c>
      <c r="DY10" s="76">
        <v>283885.26937785198</v>
      </c>
      <c r="DZ10" s="76">
        <v>286681.83264832897</v>
      </c>
      <c r="EA10" s="76">
        <v>289534.346207469</v>
      </c>
      <c r="EB10" s="76">
        <v>292380.41532817303</v>
      </c>
      <c r="EC10" s="76">
        <v>295290.598795834</v>
      </c>
      <c r="ED10" s="76">
        <v>298244.56278289098</v>
      </c>
      <c r="EE10" s="76">
        <v>301279.59841768601</v>
      </c>
      <c r="EF10" s="76">
        <v>304279.74999167601</v>
      </c>
      <c r="EG10" s="76">
        <v>307369.63627044403</v>
      </c>
      <c r="EH10" s="76">
        <v>310476.53163092601</v>
      </c>
      <c r="EI10" s="76">
        <v>313668.18599055399</v>
      </c>
      <c r="EJ10" s="76">
        <v>316808.84744562599</v>
      </c>
      <c r="EK10" s="76">
        <v>320012.291835265</v>
      </c>
      <c r="EL10" s="76">
        <v>323209.46926836198</v>
      </c>
      <c r="EM10" s="76">
        <v>326517.987310072</v>
      </c>
      <c r="EN10" s="76">
        <v>329772.96267959801</v>
      </c>
      <c r="EO10" s="76">
        <v>333093.041281674</v>
      </c>
      <c r="EP10" s="76">
        <v>336341.26827589201</v>
      </c>
      <c r="EQ10" s="76">
        <v>339826.84984272701</v>
      </c>
      <c r="ER10" s="76">
        <v>343149.77000361402</v>
      </c>
      <c r="ES10" s="76">
        <v>346597.99478514201</v>
      </c>
      <c r="ET10" s="76">
        <v>349971.04255030397</v>
      </c>
      <c r="EU10" s="76">
        <v>353616.78972475103</v>
      </c>
      <c r="EV10" s="76">
        <v>357110.640847795</v>
      </c>
      <c r="EW10" s="76">
        <v>360709.35025667201</v>
      </c>
      <c r="EX10" s="76">
        <v>364274.30656666198</v>
      </c>
      <c r="EY10" s="76">
        <v>368159.40800113801</v>
      </c>
      <c r="EZ10" s="76">
        <v>371861.66636873398</v>
      </c>
      <c r="FA10" s="76">
        <v>375765.07826229598</v>
      </c>
      <c r="FB10" s="76">
        <v>379590.43352302001</v>
      </c>
      <c r="FC10" s="76">
        <v>383594.04570606002</v>
      </c>
      <c r="FD10" s="76">
        <v>387424.705889298</v>
      </c>
      <c r="FE10" s="76">
        <v>391445.56549246999</v>
      </c>
      <c r="FF10" s="76">
        <v>395298.128252025</v>
      </c>
      <c r="FG10" s="76">
        <v>399478.74532633403</v>
      </c>
      <c r="FH10" s="76">
        <v>403430.58023768</v>
      </c>
      <c r="FI10" s="76">
        <v>407471.24545988202</v>
      </c>
      <c r="FJ10" s="76">
        <v>411343.24854328699</v>
      </c>
      <c r="FK10" s="76">
        <v>415614.63797703601</v>
      </c>
      <c r="FL10" s="76">
        <v>419676.80598345201</v>
      </c>
      <c r="FM10" s="76">
        <v>423881.45282876299</v>
      </c>
      <c r="FN10" s="76">
        <v>427890.15037571202</v>
      </c>
      <c r="FO10" s="76">
        <v>432428.602072471</v>
      </c>
      <c r="FP10" s="76">
        <v>436741.11737703299</v>
      </c>
      <c r="FQ10" s="76">
        <v>441192.644963887</v>
      </c>
      <c r="FR10" s="76">
        <v>445420.53926623502</v>
      </c>
      <c r="FS10" s="76">
        <v>450135.44934967498</v>
      </c>
      <c r="FT10" s="76">
        <v>454603.82669242902</v>
      </c>
      <c r="FU10" s="76">
        <v>459239.28572464403</v>
      </c>
      <c r="FV10" s="76">
        <v>463562.72832329501</v>
      </c>
      <c r="FW10" s="76">
        <v>468482.29751541902</v>
      </c>
      <c r="FX10" s="76">
        <v>473076.666109226</v>
      </c>
      <c r="FY10" s="76">
        <v>477947.87709860201</v>
      </c>
      <c r="FZ10" s="76">
        <v>482483.62498470698</v>
      </c>
      <c r="GA10" s="76">
        <v>487687.57081545697</v>
      </c>
      <c r="GB10" s="76">
        <v>492507.186307361</v>
      </c>
      <c r="GC10" s="76">
        <v>497615.43079580198</v>
      </c>
      <c r="GD10" s="76">
        <v>502277.692709642</v>
      </c>
      <c r="GE10" s="76">
        <v>507757.688361526</v>
      </c>
      <c r="GF10" s="76">
        <v>512727.24780715402</v>
      </c>
      <c r="GG10" s="76">
        <v>518159.13919403101</v>
      </c>
      <c r="GH10" s="76">
        <v>522989.77654548199</v>
      </c>
      <c r="GI10" s="76">
        <v>528747.60698560101</v>
      </c>
      <c r="GJ10" s="76">
        <v>533884.59213870601</v>
      </c>
    </row>
    <row r="11" spans="1:192" x14ac:dyDescent="0.2">
      <c r="A11" s="71"/>
      <c r="B11" s="71"/>
      <c r="C11" s="71"/>
      <c r="D11" s="71"/>
      <c r="E11" s="71"/>
      <c r="F11" s="71"/>
      <c r="G11" s="71"/>
      <c r="H11" s="75"/>
      <c r="I11" s="71"/>
      <c r="J11" s="71"/>
      <c r="K11" s="71"/>
      <c r="L11" s="71"/>
      <c r="M11" s="71"/>
      <c r="N11" s="71"/>
      <c r="O11" s="71"/>
      <c r="P11" s="72"/>
      <c r="Q11" s="73"/>
      <c r="R11" s="73"/>
      <c r="S11" s="74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</row>
    <row r="14" spans="1:192" x14ac:dyDescent="0.2">
      <c r="D14" s="3" t="s">
        <v>97</v>
      </c>
      <c r="E14" s="3" t="s">
        <v>98</v>
      </c>
      <c r="F14" s="3" t="s">
        <v>127</v>
      </c>
      <c r="H14" s="77" t="s">
        <v>128</v>
      </c>
      <c r="I14" s="77" t="s">
        <v>129</v>
      </c>
      <c r="L14" s="77" t="s">
        <v>2</v>
      </c>
      <c r="M14" s="77" t="s">
        <v>88</v>
      </c>
      <c r="N14" s="77" t="s">
        <v>50</v>
      </c>
      <c r="O14" s="77" t="s">
        <v>56</v>
      </c>
      <c r="P14" s="77" t="s">
        <v>52</v>
      </c>
      <c r="Q14" s="77" t="s">
        <v>96</v>
      </c>
      <c r="R14" s="77" t="s">
        <v>129</v>
      </c>
      <c r="S14" s="77" t="s">
        <v>128</v>
      </c>
    </row>
    <row r="15" spans="1:192" x14ac:dyDescent="0.2">
      <c r="A15" s="3">
        <v>1995</v>
      </c>
      <c r="B15" s="3" t="s">
        <v>84</v>
      </c>
      <c r="C15" s="3" t="str">
        <f>A15&amp;"_"&amp;B15</f>
        <v>1995_Q1</v>
      </c>
      <c r="D15" s="91">
        <v>104221.13319360001</v>
      </c>
      <c r="E15" s="90">
        <f t="shared" ref="E15:F49" si="0">D15</f>
        <v>104221.13319360001</v>
      </c>
      <c r="F15" s="48">
        <f t="shared" si="0"/>
        <v>104221.13319360001</v>
      </c>
      <c r="G15" s="48"/>
      <c r="I15" s="48"/>
      <c r="J15" s="48"/>
      <c r="K15" s="48"/>
      <c r="L15" s="3">
        <v>1995</v>
      </c>
    </row>
    <row r="16" spans="1:192" x14ac:dyDescent="0.2">
      <c r="A16" s="3">
        <v>1995</v>
      </c>
      <c r="B16" s="3" t="s">
        <v>85</v>
      </c>
      <c r="C16" s="3" t="str">
        <f>A16&amp;"_"&amp;B16</f>
        <v>1995_Q2</v>
      </c>
      <c r="D16" s="91">
        <v>104221.13319360001</v>
      </c>
      <c r="E16" s="90">
        <f t="shared" si="0"/>
        <v>104221.13319360001</v>
      </c>
      <c r="F16" s="48">
        <f t="shared" si="0"/>
        <v>104221.13319360001</v>
      </c>
      <c r="G16" s="48"/>
      <c r="I16" s="48"/>
      <c r="J16" s="48"/>
      <c r="K16" s="48"/>
      <c r="L16" s="3">
        <v>1995</v>
      </c>
      <c r="S16" s="88"/>
    </row>
    <row r="17" spans="1:19" x14ac:dyDescent="0.2">
      <c r="A17" s="3">
        <v>1995</v>
      </c>
      <c r="B17" s="3" t="s">
        <v>86</v>
      </c>
      <c r="C17" s="3" t="str">
        <f>A17&amp;"_"&amp;B17</f>
        <v>1995_Q3</v>
      </c>
      <c r="D17" s="91">
        <v>104221.13319360001</v>
      </c>
      <c r="E17" s="90">
        <f t="shared" si="0"/>
        <v>104221.13319360001</v>
      </c>
      <c r="F17" s="48">
        <f t="shared" si="0"/>
        <v>104221.13319360001</v>
      </c>
      <c r="G17" s="48"/>
      <c r="I17" s="48"/>
      <c r="J17" s="48"/>
      <c r="K17" s="48"/>
      <c r="L17" s="3">
        <v>1995</v>
      </c>
      <c r="S17" s="88"/>
    </row>
    <row r="18" spans="1:19" x14ac:dyDescent="0.2">
      <c r="A18" s="3">
        <v>1995</v>
      </c>
      <c r="B18" s="3" t="s">
        <v>87</v>
      </c>
      <c r="C18" s="3" t="str">
        <f>A18&amp;"_"&amp;B18</f>
        <v>1995_Q4</v>
      </c>
      <c r="D18" s="91">
        <v>104221.13319360001</v>
      </c>
      <c r="E18" s="90">
        <f t="shared" si="0"/>
        <v>104221.13319360001</v>
      </c>
      <c r="F18" s="48">
        <f t="shared" si="0"/>
        <v>104221.13319360001</v>
      </c>
      <c r="G18" s="48"/>
      <c r="I18" s="48"/>
      <c r="J18" s="48"/>
      <c r="K18" s="48"/>
      <c r="L18" s="3">
        <v>1995</v>
      </c>
      <c r="S18" s="88"/>
    </row>
    <row r="19" spans="1:19" x14ac:dyDescent="0.2">
      <c r="A19" s="3">
        <v>1996</v>
      </c>
      <c r="B19" s="3" t="s">
        <v>84</v>
      </c>
      <c r="C19" s="3" t="str">
        <f>A19&amp;"_"&amp;B19</f>
        <v>1996_Q1</v>
      </c>
      <c r="D19" s="91">
        <v>104690.585771698</v>
      </c>
      <c r="E19" s="90">
        <f t="shared" si="0"/>
        <v>104690.585771698</v>
      </c>
      <c r="F19" s="48">
        <f t="shared" si="0"/>
        <v>104690.585771698</v>
      </c>
      <c r="G19" s="48"/>
      <c r="I19" s="160">
        <v>115288.08199999999</v>
      </c>
      <c r="J19" s="48"/>
      <c r="K19" s="48"/>
      <c r="L19" s="3">
        <v>1996</v>
      </c>
      <c r="M19" s="3" t="s">
        <v>84</v>
      </c>
      <c r="N19" s="3">
        <v>1</v>
      </c>
      <c r="O19" s="3" t="str">
        <f>L19&amp;"_"&amp;N19</f>
        <v>1996_1</v>
      </c>
      <c r="P19" s="3">
        <f>VLOOKUP(L19&amp;"_"&amp;M19,$C$19:$D$190,2,0)</f>
        <v>104690.585771698</v>
      </c>
      <c r="Q19" s="3">
        <f>VLOOKUP($L19&amp;"_"&amp;$M19,$C$19:$E$190,3,0)</f>
        <v>104690.585771698</v>
      </c>
      <c r="R19" s="91">
        <f t="shared" ref="R19:R52" si="1">Q19</f>
        <v>104690.585771698</v>
      </c>
      <c r="S19" s="88"/>
    </row>
    <row r="20" spans="1:19" x14ac:dyDescent="0.2">
      <c r="A20" s="3">
        <v>1996</v>
      </c>
      <c r="B20" s="3" t="s">
        <v>85</v>
      </c>
      <c r="C20" s="3" t="str">
        <f t="shared" ref="C20:C83" si="2">A20&amp;"_"&amp;B20</f>
        <v>1996_Q2</v>
      </c>
      <c r="D20" s="91">
        <v>106156.64467723601</v>
      </c>
      <c r="E20" s="90">
        <f t="shared" si="0"/>
        <v>106156.64467723601</v>
      </c>
      <c r="F20" s="48">
        <f t="shared" si="0"/>
        <v>106156.64467723601</v>
      </c>
      <c r="G20" s="48"/>
      <c r="I20" s="160">
        <v>117120.433</v>
      </c>
      <c r="J20" s="48"/>
      <c r="K20" s="48"/>
      <c r="L20" s="3">
        <v>1996</v>
      </c>
      <c r="M20" s="3" t="s">
        <v>84</v>
      </c>
      <c r="N20" s="3">
        <v>2</v>
      </c>
      <c r="O20" s="3" t="str">
        <f t="shared" ref="O20:O83" si="3">L20&amp;"_"&amp;N20</f>
        <v>1996_2</v>
      </c>
      <c r="P20" s="3">
        <f t="shared" ref="P20:P83" si="4">VLOOKUP(L20&amp;"_"&amp;M20,$C$19:$D$190,2,0)</f>
        <v>104690.585771698</v>
      </c>
      <c r="Q20" s="3">
        <f t="shared" ref="Q20:Q83" si="5">VLOOKUP($L20&amp;"_"&amp;$M20,$C$19:$E$190,3,0)</f>
        <v>104690.585771698</v>
      </c>
      <c r="R20" s="91">
        <f t="shared" si="1"/>
        <v>104690.585771698</v>
      </c>
      <c r="S20" s="88"/>
    </row>
    <row r="21" spans="1:19" x14ac:dyDescent="0.2">
      <c r="A21" s="3">
        <v>1996</v>
      </c>
      <c r="B21" s="3" t="s">
        <v>86</v>
      </c>
      <c r="C21" s="3" t="str">
        <f t="shared" si="2"/>
        <v>1996_Q3</v>
      </c>
      <c r="D21" s="91">
        <v>106799.027987134</v>
      </c>
      <c r="E21" s="90">
        <f t="shared" si="0"/>
        <v>106799.027987134</v>
      </c>
      <c r="F21" s="48">
        <f t="shared" si="0"/>
        <v>106799.027987134</v>
      </c>
      <c r="G21" s="48"/>
      <c r="I21" s="160">
        <v>118469.66800000001</v>
      </c>
      <c r="J21" s="48"/>
      <c r="K21" s="48"/>
      <c r="L21" s="3">
        <v>1996</v>
      </c>
      <c r="M21" s="3" t="s">
        <v>84</v>
      </c>
      <c r="N21" s="3">
        <v>3</v>
      </c>
      <c r="O21" s="3" t="str">
        <f t="shared" si="3"/>
        <v>1996_3</v>
      </c>
      <c r="P21" s="3">
        <f t="shared" si="4"/>
        <v>104690.585771698</v>
      </c>
      <c r="Q21" s="3">
        <f t="shared" si="5"/>
        <v>104690.585771698</v>
      </c>
      <c r="R21" s="91">
        <f t="shared" si="1"/>
        <v>104690.585771698</v>
      </c>
      <c r="S21" s="88"/>
    </row>
    <row r="22" spans="1:19" x14ac:dyDescent="0.2">
      <c r="A22" s="3">
        <v>1996</v>
      </c>
      <c r="B22" s="3" t="s">
        <v>87</v>
      </c>
      <c r="C22" s="3" t="str">
        <f t="shared" si="2"/>
        <v>1996_Q4</v>
      </c>
      <c r="D22" s="91">
        <v>107801.911616367</v>
      </c>
      <c r="E22" s="90">
        <f t="shared" si="0"/>
        <v>107801.911616367</v>
      </c>
      <c r="F22" s="48">
        <f t="shared" si="0"/>
        <v>107801.911616367</v>
      </c>
      <c r="G22" s="48"/>
      <c r="I22" s="160">
        <v>119826.936</v>
      </c>
      <c r="J22" s="48"/>
      <c r="K22" s="48"/>
      <c r="L22" s="3">
        <v>1996</v>
      </c>
      <c r="M22" s="3" t="s">
        <v>85</v>
      </c>
      <c r="N22" s="3">
        <v>4</v>
      </c>
      <c r="O22" s="3" t="str">
        <f t="shared" si="3"/>
        <v>1996_4</v>
      </c>
      <c r="P22" s="3">
        <f t="shared" si="4"/>
        <v>106156.64467723601</v>
      </c>
      <c r="Q22" s="3">
        <f t="shared" si="5"/>
        <v>106156.64467723601</v>
      </c>
      <c r="R22" s="91">
        <f t="shared" si="1"/>
        <v>106156.64467723601</v>
      </c>
      <c r="S22" s="88"/>
    </row>
    <row r="23" spans="1:19" x14ac:dyDescent="0.2">
      <c r="A23" s="3">
        <f>A19+1</f>
        <v>1997</v>
      </c>
      <c r="B23" s="3" t="str">
        <f>B19</f>
        <v>Q1</v>
      </c>
      <c r="C23" s="3" t="str">
        <f t="shared" si="2"/>
        <v>1997_Q1</v>
      </c>
      <c r="D23" s="91">
        <v>109270.627568948</v>
      </c>
      <c r="E23" s="90">
        <f t="shared" si="0"/>
        <v>109270.627568948</v>
      </c>
      <c r="F23" s="48">
        <f t="shared" si="0"/>
        <v>109270.627568948</v>
      </c>
      <c r="G23" s="48"/>
      <c r="I23" s="160">
        <v>121446.69899999999</v>
      </c>
      <c r="J23" s="48"/>
      <c r="K23" s="48"/>
      <c r="L23" s="3">
        <v>1996</v>
      </c>
      <c r="M23" s="3" t="s">
        <v>85</v>
      </c>
      <c r="N23" s="3">
        <v>5</v>
      </c>
      <c r="O23" s="3" t="str">
        <f t="shared" si="3"/>
        <v>1996_5</v>
      </c>
      <c r="P23" s="3">
        <f t="shared" si="4"/>
        <v>106156.64467723601</v>
      </c>
      <c r="Q23" s="3">
        <f t="shared" si="5"/>
        <v>106156.64467723601</v>
      </c>
      <c r="R23" s="91">
        <f t="shared" si="1"/>
        <v>106156.64467723601</v>
      </c>
      <c r="S23" s="88"/>
    </row>
    <row r="24" spans="1:19" x14ac:dyDescent="0.2">
      <c r="A24" s="3">
        <f t="shared" ref="A24:A87" si="6">A20+1</f>
        <v>1997</v>
      </c>
      <c r="B24" s="3" t="str">
        <f t="shared" ref="B24:B87" si="7">B20</f>
        <v>Q2</v>
      </c>
      <c r="C24" s="3" t="str">
        <f t="shared" si="2"/>
        <v>1997_Q2</v>
      </c>
      <c r="D24" s="91">
        <v>111039.298748813</v>
      </c>
      <c r="E24" s="90">
        <f t="shared" si="0"/>
        <v>111039.298748813</v>
      </c>
      <c r="F24" s="48">
        <f t="shared" si="0"/>
        <v>111039.298748813</v>
      </c>
      <c r="G24" s="48"/>
      <c r="I24" s="160">
        <v>123284.91</v>
      </c>
      <c r="J24" s="48"/>
      <c r="K24" s="48"/>
      <c r="L24" s="3">
        <v>1996</v>
      </c>
      <c r="M24" s="3" t="s">
        <v>85</v>
      </c>
      <c r="N24" s="3">
        <v>6</v>
      </c>
      <c r="O24" s="3" t="str">
        <f t="shared" si="3"/>
        <v>1996_6</v>
      </c>
      <c r="P24" s="3">
        <f t="shared" si="4"/>
        <v>106156.64467723601</v>
      </c>
      <c r="Q24" s="3">
        <f t="shared" si="5"/>
        <v>106156.64467723601</v>
      </c>
      <c r="R24" s="91">
        <f t="shared" si="1"/>
        <v>106156.64467723601</v>
      </c>
      <c r="S24" s="88"/>
    </row>
    <row r="25" spans="1:19" x14ac:dyDescent="0.2">
      <c r="A25" s="3">
        <f t="shared" si="6"/>
        <v>1997</v>
      </c>
      <c r="B25" s="3" t="str">
        <f t="shared" si="7"/>
        <v>Q3</v>
      </c>
      <c r="C25" s="3" t="str">
        <f t="shared" si="2"/>
        <v>1997_Q3</v>
      </c>
      <c r="D25" s="91">
        <v>112529.21996337301</v>
      </c>
      <c r="E25" s="90">
        <f t="shared" si="0"/>
        <v>112529.21996337301</v>
      </c>
      <c r="F25" s="48">
        <f t="shared" si="0"/>
        <v>112529.21996337301</v>
      </c>
      <c r="G25" s="48"/>
      <c r="I25" s="160">
        <v>124450.458</v>
      </c>
      <c r="J25" s="48"/>
      <c r="K25" s="48"/>
      <c r="L25" s="3">
        <v>1996</v>
      </c>
      <c r="M25" s="3" t="s">
        <v>86</v>
      </c>
      <c r="N25" s="3">
        <v>7</v>
      </c>
      <c r="O25" s="3" t="str">
        <f t="shared" si="3"/>
        <v>1996_7</v>
      </c>
      <c r="P25" s="3">
        <f t="shared" si="4"/>
        <v>106799.027987134</v>
      </c>
      <c r="Q25" s="3">
        <f t="shared" si="5"/>
        <v>106799.027987134</v>
      </c>
      <c r="R25" s="91">
        <f t="shared" si="1"/>
        <v>106799.027987134</v>
      </c>
      <c r="S25" s="88"/>
    </row>
    <row r="26" spans="1:19" x14ac:dyDescent="0.2">
      <c r="A26" s="3">
        <f t="shared" si="6"/>
        <v>1997</v>
      </c>
      <c r="B26" s="3" t="str">
        <f t="shared" si="7"/>
        <v>Q4</v>
      </c>
      <c r="C26" s="3" t="str">
        <f t="shared" si="2"/>
        <v>1997_Q4</v>
      </c>
      <c r="D26" s="91">
        <v>113464.85371886499</v>
      </c>
      <c r="E26" s="90">
        <f t="shared" si="0"/>
        <v>113464.85371886499</v>
      </c>
      <c r="F26" s="48">
        <f t="shared" si="0"/>
        <v>113464.85371886499</v>
      </c>
      <c r="G26" s="48"/>
      <c r="I26" s="160">
        <v>125025.933</v>
      </c>
      <c r="J26" s="48"/>
      <c r="K26" s="48"/>
      <c r="L26" s="3">
        <v>1996</v>
      </c>
      <c r="M26" s="3" t="s">
        <v>86</v>
      </c>
      <c r="N26" s="3">
        <v>8</v>
      </c>
      <c r="O26" s="3" t="str">
        <f t="shared" si="3"/>
        <v>1996_8</v>
      </c>
      <c r="P26" s="3">
        <f t="shared" si="4"/>
        <v>106799.027987134</v>
      </c>
      <c r="Q26" s="3">
        <f t="shared" si="5"/>
        <v>106799.027987134</v>
      </c>
      <c r="R26" s="91">
        <f t="shared" si="1"/>
        <v>106799.027987134</v>
      </c>
      <c r="S26" s="88"/>
    </row>
    <row r="27" spans="1:19" x14ac:dyDescent="0.2">
      <c r="A27" s="3">
        <f t="shared" si="6"/>
        <v>1998</v>
      </c>
      <c r="B27" s="3" t="str">
        <f t="shared" si="7"/>
        <v>Q1</v>
      </c>
      <c r="C27" s="3" t="str">
        <f t="shared" si="2"/>
        <v>1998_Q1</v>
      </c>
      <c r="D27" s="91">
        <v>112654.819251334</v>
      </c>
      <c r="E27" s="90">
        <f t="shared" si="0"/>
        <v>112654.819251334</v>
      </c>
      <c r="F27" s="48">
        <f t="shared" si="0"/>
        <v>112654.819251334</v>
      </c>
      <c r="G27" s="48"/>
      <c r="I27" s="160">
        <v>125289.36500000001</v>
      </c>
      <c r="J27" s="48"/>
      <c r="K27" s="48"/>
      <c r="L27" s="3">
        <v>1996</v>
      </c>
      <c r="M27" s="3" t="s">
        <v>86</v>
      </c>
      <c r="N27" s="3">
        <v>9</v>
      </c>
      <c r="O27" s="3" t="str">
        <f t="shared" si="3"/>
        <v>1996_9</v>
      </c>
      <c r="P27" s="3">
        <f t="shared" si="4"/>
        <v>106799.027987134</v>
      </c>
      <c r="Q27" s="3">
        <f t="shared" si="5"/>
        <v>106799.027987134</v>
      </c>
      <c r="R27" s="91">
        <f t="shared" si="1"/>
        <v>106799.027987134</v>
      </c>
      <c r="S27" s="88"/>
    </row>
    <row r="28" spans="1:19" x14ac:dyDescent="0.2">
      <c r="A28" s="3">
        <f t="shared" si="6"/>
        <v>1998</v>
      </c>
      <c r="B28" s="3" t="str">
        <f t="shared" si="7"/>
        <v>Q2</v>
      </c>
      <c r="C28" s="3" t="str">
        <f t="shared" si="2"/>
        <v>1998_Q2</v>
      </c>
      <c r="D28" s="91">
        <v>112635.148811507</v>
      </c>
      <c r="E28" s="90">
        <f t="shared" si="0"/>
        <v>112635.148811507</v>
      </c>
      <c r="F28" s="48">
        <f t="shared" si="0"/>
        <v>112635.148811507</v>
      </c>
      <c r="G28" s="48"/>
      <c r="I28" s="160">
        <v>126073.908</v>
      </c>
      <c r="J28" s="48"/>
      <c r="K28" s="48"/>
      <c r="L28" s="3">
        <v>1996</v>
      </c>
      <c r="M28" s="3" t="s">
        <v>87</v>
      </c>
      <c r="N28" s="3">
        <v>10</v>
      </c>
      <c r="O28" s="3" t="str">
        <f t="shared" si="3"/>
        <v>1996_10</v>
      </c>
      <c r="P28" s="3">
        <f t="shared" si="4"/>
        <v>107801.911616367</v>
      </c>
      <c r="Q28" s="3">
        <f t="shared" si="5"/>
        <v>107801.911616367</v>
      </c>
      <c r="R28" s="91">
        <f t="shared" si="1"/>
        <v>107801.911616367</v>
      </c>
      <c r="S28" s="88"/>
    </row>
    <row r="29" spans="1:19" x14ac:dyDescent="0.2">
      <c r="A29" s="3">
        <f t="shared" si="6"/>
        <v>1998</v>
      </c>
      <c r="B29" s="3" t="str">
        <f t="shared" si="7"/>
        <v>Q3</v>
      </c>
      <c r="C29" s="3" t="str">
        <f t="shared" si="2"/>
        <v>1998_Q3</v>
      </c>
      <c r="D29" s="91">
        <v>113174.513212159</v>
      </c>
      <c r="E29" s="90">
        <f t="shared" si="0"/>
        <v>113174.513212159</v>
      </c>
      <c r="F29" s="48">
        <f t="shared" si="0"/>
        <v>113174.513212159</v>
      </c>
      <c r="G29" s="48"/>
      <c r="I29" s="160">
        <v>127560.429</v>
      </c>
      <c r="J29" s="48"/>
      <c r="K29" s="48"/>
      <c r="L29" s="3">
        <v>1996</v>
      </c>
      <c r="M29" s="3" t="s">
        <v>87</v>
      </c>
      <c r="N29" s="3">
        <v>11</v>
      </c>
      <c r="O29" s="3" t="str">
        <f t="shared" si="3"/>
        <v>1996_11</v>
      </c>
      <c r="P29" s="3">
        <f t="shared" si="4"/>
        <v>107801.911616367</v>
      </c>
      <c r="Q29" s="3">
        <f t="shared" si="5"/>
        <v>107801.911616367</v>
      </c>
      <c r="R29" s="91">
        <f t="shared" si="1"/>
        <v>107801.911616367</v>
      </c>
      <c r="S29" s="88"/>
    </row>
    <row r="30" spans="1:19" x14ac:dyDescent="0.2">
      <c r="A30" s="3">
        <f t="shared" si="6"/>
        <v>1998</v>
      </c>
      <c r="B30" s="3" t="str">
        <f t="shared" si="7"/>
        <v>Q4</v>
      </c>
      <c r="C30" s="3" t="str">
        <f t="shared" si="2"/>
        <v>1998_Q4</v>
      </c>
      <c r="D30" s="91">
        <v>114139.518724999</v>
      </c>
      <c r="E30" s="90">
        <f t="shared" si="0"/>
        <v>114139.518724999</v>
      </c>
      <c r="F30" s="48">
        <f t="shared" si="0"/>
        <v>114139.518724999</v>
      </c>
      <c r="G30" s="48"/>
      <c r="I30" s="160">
        <v>128904.298</v>
      </c>
      <c r="J30" s="48"/>
      <c r="K30" s="48"/>
      <c r="L30" s="3">
        <v>1996</v>
      </c>
      <c r="M30" s="3" t="s">
        <v>87</v>
      </c>
      <c r="N30" s="3">
        <v>12</v>
      </c>
      <c r="O30" s="3" t="str">
        <f t="shared" si="3"/>
        <v>1996_12</v>
      </c>
      <c r="P30" s="3">
        <f t="shared" si="4"/>
        <v>107801.911616367</v>
      </c>
      <c r="Q30" s="3">
        <f t="shared" si="5"/>
        <v>107801.911616367</v>
      </c>
      <c r="R30" s="91">
        <f t="shared" si="1"/>
        <v>107801.911616367</v>
      </c>
      <c r="S30" s="88"/>
    </row>
    <row r="31" spans="1:19" x14ac:dyDescent="0.2">
      <c r="A31" s="3">
        <f t="shared" si="6"/>
        <v>1999</v>
      </c>
      <c r="B31" s="3" t="str">
        <f t="shared" si="7"/>
        <v>Q1</v>
      </c>
      <c r="C31" s="3" t="str">
        <f t="shared" si="2"/>
        <v>1999_Q1</v>
      </c>
      <c r="D31" s="91">
        <v>114728.87242120699</v>
      </c>
      <c r="E31" s="90">
        <f t="shared" si="0"/>
        <v>114728.87242120699</v>
      </c>
      <c r="F31" s="48">
        <f t="shared" si="0"/>
        <v>114728.87242120699</v>
      </c>
      <c r="G31" s="48"/>
      <c r="I31" s="160">
        <v>130241.147</v>
      </c>
      <c r="J31" s="48"/>
      <c r="K31" s="48"/>
      <c r="L31" s="3">
        <f>L19+1</f>
        <v>1997</v>
      </c>
      <c r="M31" s="3" t="str">
        <f>M19</f>
        <v>Q1</v>
      </c>
      <c r="N31" s="3">
        <f>N19</f>
        <v>1</v>
      </c>
      <c r="O31" s="3" t="str">
        <f t="shared" si="3"/>
        <v>1997_1</v>
      </c>
      <c r="P31" s="3">
        <f t="shared" si="4"/>
        <v>109270.627568948</v>
      </c>
      <c r="Q31" s="3">
        <f t="shared" si="5"/>
        <v>109270.627568948</v>
      </c>
      <c r="R31" s="91">
        <f t="shared" si="1"/>
        <v>109270.627568948</v>
      </c>
      <c r="S31" s="88"/>
    </row>
    <row r="32" spans="1:19" x14ac:dyDescent="0.2">
      <c r="A32" s="3">
        <f t="shared" si="6"/>
        <v>1999</v>
      </c>
      <c r="B32" s="3" t="str">
        <f t="shared" si="7"/>
        <v>Q2</v>
      </c>
      <c r="C32" s="3" t="str">
        <f t="shared" si="2"/>
        <v>1999_Q2</v>
      </c>
      <c r="D32" s="91">
        <v>115062.305421194</v>
      </c>
      <c r="E32" s="90">
        <f t="shared" si="0"/>
        <v>115062.305421194</v>
      </c>
      <c r="F32" s="48">
        <f t="shared" si="0"/>
        <v>115062.305421194</v>
      </c>
      <c r="G32" s="48"/>
      <c r="I32" s="160">
        <v>130948.995</v>
      </c>
      <c r="J32" s="48"/>
      <c r="K32" s="48"/>
      <c r="L32" s="3">
        <f t="shared" ref="L32:L95" si="8">L20+1</f>
        <v>1997</v>
      </c>
      <c r="M32" s="3" t="str">
        <f t="shared" ref="M32:N47" si="9">M20</f>
        <v>Q1</v>
      </c>
      <c r="N32" s="3">
        <f t="shared" si="9"/>
        <v>2</v>
      </c>
      <c r="O32" s="3" t="str">
        <f t="shared" si="3"/>
        <v>1997_2</v>
      </c>
      <c r="P32" s="3">
        <f t="shared" si="4"/>
        <v>109270.627568948</v>
      </c>
      <c r="Q32" s="3">
        <f t="shared" si="5"/>
        <v>109270.627568948</v>
      </c>
      <c r="R32" s="91">
        <f t="shared" si="1"/>
        <v>109270.627568948</v>
      </c>
      <c r="S32" s="88"/>
    </row>
    <row r="33" spans="1:20" x14ac:dyDescent="0.2">
      <c r="A33" s="3">
        <f t="shared" si="6"/>
        <v>1999</v>
      </c>
      <c r="B33" s="3" t="str">
        <f t="shared" si="7"/>
        <v>Q3</v>
      </c>
      <c r="C33" s="3" t="str">
        <f t="shared" si="2"/>
        <v>1999_Q3</v>
      </c>
      <c r="D33" s="91">
        <v>115795.04750817</v>
      </c>
      <c r="E33" s="90">
        <f t="shared" si="0"/>
        <v>115795.04750817</v>
      </c>
      <c r="F33" s="48">
        <f t="shared" si="0"/>
        <v>115795.04750817</v>
      </c>
      <c r="G33" s="48"/>
      <c r="I33" s="160">
        <v>131104.61199999999</v>
      </c>
      <c r="J33" s="48"/>
      <c r="K33" s="48"/>
      <c r="L33" s="3">
        <f t="shared" si="8"/>
        <v>1997</v>
      </c>
      <c r="M33" s="3" t="str">
        <f t="shared" si="9"/>
        <v>Q1</v>
      </c>
      <c r="N33" s="3">
        <f t="shared" si="9"/>
        <v>3</v>
      </c>
      <c r="O33" s="3" t="str">
        <f t="shared" si="3"/>
        <v>1997_3</v>
      </c>
      <c r="P33" s="3">
        <f t="shared" si="4"/>
        <v>109270.627568948</v>
      </c>
      <c r="Q33" s="3">
        <f t="shared" si="5"/>
        <v>109270.627568948</v>
      </c>
      <c r="R33" s="91">
        <f t="shared" si="1"/>
        <v>109270.627568948</v>
      </c>
      <c r="S33" s="88"/>
    </row>
    <row r="34" spans="1:20" x14ac:dyDescent="0.2">
      <c r="A34" s="3">
        <f t="shared" si="6"/>
        <v>1999</v>
      </c>
      <c r="B34" s="3" t="str">
        <f t="shared" si="7"/>
        <v>Q4</v>
      </c>
      <c r="C34" s="3" t="str">
        <f t="shared" si="2"/>
        <v>1999_Q4</v>
      </c>
      <c r="D34" s="91">
        <v>117245.774649429</v>
      </c>
      <c r="E34" s="90">
        <f t="shared" si="0"/>
        <v>117245.774649429</v>
      </c>
      <c r="F34" s="48">
        <f t="shared" si="0"/>
        <v>117245.774649429</v>
      </c>
      <c r="G34" s="48"/>
      <c r="I34" s="160">
        <v>131473.24600000001</v>
      </c>
      <c r="J34" s="48"/>
      <c r="K34" s="48"/>
      <c r="L34" s="3">
        <f t="shared" si="8"/>
        <v>1997</v>
      </c>
      <c r="M34" s="3" t="str">
        <f t="shared" si="9"/>
        <v>Q2</v>
      </c>
      <c r="N34" s="3">
        <f t="shared" si="9"/>
        <v>4</v>
      </c>
      <c r="O34" s="3" t="str">
        <f t="shared" si="3"/>
        <v>1997_4</v>
      </c>
      <c r="P34" s="3">
        <f t="shared" si="4"/>
        <v>111039.298748813</v>
      </c>
      <c r="Q34" s="3">
        <f t="shared" si="5"/>
        <v>111039.298748813</v>
      </c>
      <c r="R34" s="91">
        <f t="shared" si="1"/>
        <v>111039.298748813</v>
      </c>
      <c r="S34" s="88"/>
    </row>
    <row r="35" spans="1:20" x14ac:dyDescent="0.2">
      <c r="A35" s="3">
        <f t="shared" si="6"/>
        <v>2000</v>
      </c>
      <c r="B35" s="3" t="str">
        <f t="shared" si="7"/>
        <v>Q1</v>
      </c>
      <c r="C35" s="3" t="str">
        <f t="shared" si="2"/>
        <v>2000_Q1</v>
      </c>
      <c r="D35" s="91">
        <v>113423.515542373</v>
      </c>
      <c r="E35" s="90">
        <f t="shared" si="0"/>
        <v>113423.515542373</v>
      </c>
      <c r="F35" s="48">
        <f t="shared" si="0"/>
        <v>113423.515542373</v>
      </c>
      <c r="G35" s="48"/>
      <c r="H35" s="161">
        <v>129661.202958465</v>
      </c>
      <c r="I35" s="160">
        <v>128780.32</v>
      </c>
      <c r="J35" s="48"/>
      <c r="K35" s="48"/>
      <c r="L35" s="3">
        <f t="shared" si="8"/>
        <v>1997</v>
      </c>
      <c r="M35" s="3" t="str">
        <f t="shared" si="9"/>
        <v>Q2</v>
      </c>
      <c r="N35" s="3">
        <f t="shared" si="9"/>
        <v>5</v>
      </c>
      <c r="O35" s="3" t="str">
        <f t="shared" si="3"/>
        <v>1997_5</v>
      </c>
      <c r="P35" s="3">
        <f t="shared" si="4"/>
        <v>111039.298748813</v>
      </c>
      <c r="Q35" s="3">
        <f t="shared" si="5"/>
        <v>111039.298748813</v>
      </c>
      <c r="R35" s="91">
        <f t="shared" si="1"/>
        <v>111039.298748813</v>
      </c>
      <c r="S35" s="88"/>
    </row>
    <row r="36" spans="1:20" x14ac:dyDescent="0.2">
      <c r="A36" s="3">
        <f t="shared" si="6"/>
        <v>2000</v>
      </c>
      <c r="B36" s="3" t="str">
        <f t="shared" si="7"/>
        <v>Q2</v>
      </c>
      <c r="C36" s="3" t="str">
        <f t="shared" si="2"/>
        <v>2000_Q2</v>
      </c>
      <c r="D36" s="91">
        <v>113222.91062273399</v>
      </c>
      <c r="E36" s="90">
        <f t="shared" si="0"/>
        <v>113222.91062273399</v>
      </c>
      <c r="F36" s="85">
        <v>113261.022895024</v>
      </c>
      <c r="G36" s="85"/>
      <c r="H36" s="161">
        <v>129661.202958465</v>
      </c>
      <c r="I36" s="160">
        <v>129097.428</v>
      </c>
      <c r="J36" s="85"/>
      <c r="K36" s="85"/>
      <c r="L36" s="3">
        <f t="shared" si="8"/>
        <v>1997</v>
      </c>
      <c r="M36" s="3" t="str">
        <f t="shared" si="9"/>
        <v>Q2</v>
      </c>
      <c r="N36" s="3">
        <f t="shared" si="9"/>
        <v>6</v>
      </c>
      <c r="O36" s="3" t="str">
        <f t="shared" si="3"/>
        <v>1997_6</v>
      </c>
      <c r="P36" s="3">
        <f t="shared" si="4"/>
        <v>111039.298748813</v>
      </c>
      <c r="Q36" s="3">
        <f t="shared" si="5"/>
        <v>111039.298748813</v>
      </c>
      <c r="R36" s="91">
        <f t="shared" si="1"/>
        <v>111039.298748813</v>
      </c>
      <c r="S36" s="88"/>
    </row>
    <row r="37" spans="1:20" x14ac:dyDescent="0.2">
      <c r="A37" s="3">
        <f t="shared" si="6"/>
        <v>2000</v>
      </c>
      <c r="B37" s="3" t="str">
        <f t="shared" si="7"/>
        <v>Q3</v>
      </c>
      <c r="C37" s="3" t="str">
        <f t="shared" si="2"/>
        <v>2000_Q3</v>
      </c>
      <c r="D37" s="91">
        <v>111148.252592365</v>
      </c>
      <c r="E37" s="90">
        <f t="shared" si="0"/>
        <v>111148.252592365</v>
      </c>
      <c r="F37" s="85">
        <v>111279.35295022601</v>
      </c>
      <c r="G37" s="85"/>
      <c r="H37" s="161">
        <v>127816.132463423</v>
      </c>
      <c r="I37" s="160">
        <v>127621.33199999999</v>
      </c>
      <c r="J37" s="85"/>
      <c r="K37" s="85"/>
      <c r="L37" s="3">
        <f t="shared" si="8"/>
        <v>1997</v>
      </c>
      <c r="M37" s="3" t="str">
        <f t="shared" si="9"/>
        <v>Q3</v>
      </c>
      <c r="N37" s="3">
        <f t="shared" si="9"/>
        <v>7</v>
      </c>
      <c r="O37" s="3" t="str">
        <f t="shared" si="3"/>
        <v>1997_7</v>
      </c>
      <c r="P37" s="3">
        <f t="shared" si="4"/>
        <v>112529.21996337301</v>
      </c>
      <c r="Q37" s="3">
        <f t="shared" si="5"/>
        <v>112529.21996337301</v>
      </c>
      <c r="R37" s="91">
        <f t="shared" si="1"/>
        <v>112529.21996337301</v>
      </c>
      <c r="S37" s="88"/>
    </row>
    <row r="38" spans="1:20" x14ac:dyDescent="0.2">
      <c r="A38" s="3">
        <f t="shared" si="6"/>
        <v>2000</v>
      </c>
      <c r="B38" s="3" t="str">
        <f t="shared" si="7"/>
        <v>Q4</v>
      </c>
      <c r="C38" s="3" t="str">
        <f t="shared" si="2"/>
        <v>2000_Q4</v>
      </c>
      <c r="D38" s="91">
        <v>109805.32124252801</v>
      </c>
      <c r="E38" s="90">
        <f t="shared" si="0"/>
        <v>109805.32124252801</v>
      </c>
      <c r="F38" s="85">
        <v>109890.073107277</v>
      </c>
      <c r="G38" s="85"/>
      <c r="H38" s="161">
        <v>126645.77120765</v>
      </c>
      <c r="I38" s="160">
        <v>127756.92</v>
      </c>
      <c r="J38" s="85"/>
      <c r="K38" s="85"/>
      <c r="L38" s="3">
        <f t="shared" si="8"/>
        <v>1997</v>
      </c>
      <c r="M38" s="3" t="str">
        <f t="shared" si="9"/>
        <v>Q3</v>
      </c>
      <c r="N38" s="3">
        <f t="shared" si="9"/>
        <v>8</v>
      </c>
      <c r="O38" s="3" t="str">
        <f t="shared" si="3"/>
        <v>1997_8</v>
      </c>
      <c r="P38" s="3">
        <f t="shared" si="4"/>
        <v>112529.21996337301</v>
      </c>
      <c r="Q38" s="3">
        <f t="shared" si="5"/>
        <v>112529.21996337301</v>
      </c>
      <c r="R38" s="91">
        <f t="shared" si="1"/>
        <v>112529.21996337301</v>
      </c>
      <c r="S38" s="88"/>
    </row>
    <row r="39" spans="1:20" x14ac:dyDescent="0.2">
      <c r="A39" s="3">
        <f t="shared" si="6"/>
        <v>2001</v>
      </c>
      <c r="B39" s="3" t="str">
        <f t="shared" si="7"/>
        <v>Q1</v>
      </c>
      <c r="C39" s="3" t="str">
        <f t="shared" si="2"/>
        <v>2001_Q1</v>
      </c>
      <c r="D39" s="91">
        <v>112209.85438024301</v>
      </c>
      <c r="E39" s="90">
        <f t="shared" si="0"/>
        <v>112209.85438024301</v>
      </c>
      <c r="F39" s="85">
        <v>112022.880775661</v>
      </c>
      <c r="G39" s="85"/>
      <c r="H39" s="161">
        <v>128897.837344577</v>
      </c>
      <c r="I39" s="160">
        <v>127799.58199999999</v>
      </c>
      <c r="J39" s="151">
        <f t="shared" ref="J39:J102" si="10">I39/I35-1</f>
        <v>-7.6155890900101442E-3</v>
      </c>
      <c r="K39" s="85"/>
      <c r="L39" s="3">
        <f t="shared" si="8"/>
        <v>1997</v>
      </c>
      <c r="M39" s="3" t="str">
        <f t="shared" si="9"/>
        <v>Q3</v>
      </c>
      <c r="N39" s="3">
        <f t="shared" si="9"/>
        <v>9</v>
      </c>
      <c r="O39" s="3" t="str">
        <f t="shared" si="3"/>
        <v>1997_9</v>
      </c>
      <c r="P39" s="3">
        <f t="shared" si="4"/>
        <v>112529.21996337301</v>
      </c>
      <c r="Q39" s="3">
        <f t="shared" si="5"/>
        <v>112529.21996337301</v>
      </c>
      <c r="R39" s="91">
        <f t="shared" si="1"/>
        <v>112529.21996337301</v>
      </c>
      <c r="S39" s="88"/>
      <c r="T39" s="161"/>
    </row>
    <row r="40" spans="1:20" x14ac:dyDescent="0.2">
      <c r="A40" s="3">
        <f t="shared" si="6"/>
        <v>2001</v>
      </c>
      <c r="B40" s="3" t="str">
        <f t="shared" si="7"/>
        <v>Q2</v>
      </c>
      <c r="C40" s="3" t="str">
        <f t="shared" si="2"/>
        <v>2001_Q2</v>
      </c>
      <c r="D40" s="91">
        <v>112410.39919618799</v>
      </c>
      <c r="E40" s="90">
        <f t="shared" si="0"/>
        <v>112410.39919618799</v>
      </c>
      <c r="F40" s="85">
        <v>112521.735655533</v>
      </c>
      <c r="G40" s="85"/>
      <c r="H40" s="161">
        <v>128239.44814869</v>
      </c>
      <c r="I40" s="160">
        <v>128518.863</v>
      </c>
      <c r="J40" s="151">
        <f t="shared" si="10"/>
        <v>-4.4816152340385607E-3</v>
      </c>
      <c r="K40" s="85"/>
      <c r="L40" s="3">
        <f t="shared" si="8"/>
        <v>1997</v>
      </c>
      <c r="M40" s="3" t="str">
        <f t="shared" si="9"/>
        <v>Q4</v>
      </c>
      <c r="N40" s="3">
        <f t="shared" si="9"/>
        <v>10</v>
      </c>
      <c r="O40" s="3" t="str">
        <f t="shared" si="3"/>
        <v>1997_10</v>
      </c>
      <c r="P40" s="3">
        <f t="shared" si="4"/>
        <v>113464.85371886499</v>
      </c>
      <c r="Q40" s="3">
        <f t="shared" si="5"/>
        <v>113464.85371886499</v>
      </c>
      <c r="R40" s="91">
        <f t="shared" si="1"/>
        <v>113464.85371886499</v>
      </c>
      <c r="S40" s="88"/>
      <c r="T40" s="161"/>
    </row>
    <row r="41" spans="1:20" x14ac:dyDescent="0.2">
      <c r="A41" s="3">
        <f t="shared" si="6"/>
        <v>2001</v>
      </c>
      <c r="B41" s="3" t="str">
        <f t="shared" si="7"/>
        <v>Q3</v>
      </c>
      <c r="C41" s="3" t="str">
        <f t="shared" si="2"/>
        <v>2001_Q3</v>
      </c>
      <c r="D41" s="91">
        <v>111872.80066365001</v>
      </c>
      <c r="E41" s="90">
        <f t="shared" si="0"/>
        <v>111872.80066365001</v>
      </c>
      <c r="F41" s="85">
        <v>111978.99162892</v>
      </c>
      <c r="G41" s="85"/>
      <c r="H41" s="161">
        <v>128387.62036645701</v>
      </c>
      <c r="I41" s="160">
        <v>128412.039</v>
      </c>
      <c r="J41" s="151">
        <f t="shared" si="10"/>
        <v>6.1957275293131886E-3</v>
      </c>
      <c r="K41" s="85"/>
      <c r="L41" s="3">
        <f t="shared" si="8"/>
        <v>1997</v>
      </c>
      <c r="M41" s="3" t="str">
        <f t="shared" si="9"/>
        <v>Q4</v>
      </c>
      <c r="N41" s="3">
        <f t="shared" si="9"/>
        <v>11</v>
      </c>
      <c r="O41" s="3" t="str">
        <f t="shared" si="3"/>
        <v>1997_11</v>
      </c>
      <c r="P41" s="3">
        <f t="shared" si="4"/>
        <v>113464.85371886499</v>
      </c>
      <c r="Q41" s="3">
        <f t="shared" si="5"/>
        <v>113464.85371886499</v>
      </c>
      <c r="R41" s="91">
        <f t="shared" si="1"/>
        <v>113464.85371886499</v>
      </c>
      <c r="S41" s="88"/>
      <c r="T41" s="161"/>
    </row>
    <row r="42" spans="1:20" x14ac:dyDescent="0.2">
      <c r="A42" s="3">
        <f t="shared" si="6"/>
        <v>2001</v>
      </c>
      <c r="B42" s="3" t="str">
        <f t="shared" si="7"/>
        <v>Q4</v>
      </c>
      <c r="C42" s="3" t="str">
        <f t="shared" si="2"/>
        <v>2001_Q4</v>
      </c>
      <c r="D42" s="91">
        <v>112170.94575992</v>
      </c>
      <c r="E42" s="90">
        <f t="shared" si="0"/>
        <v>112170.94575992</v>
      </c>
      <c r="F42" s="85">
        <v>112140.391939886</v>
      </c>
      <c r="G42" s="85"/>
      <c r="H42" s="161">
        <v>130602.88868910501</v>
      </c>
      <c r="I42" s="160">
        <v>129157.516</v>
      </c>
      <c r="J42" s="151">
        <f t="shared" si="10"/>
        <v>1.096297562589954E-2</v>
      </c>
      <c r="K42" s="85"/>
      <c r="L42" s="3">
        <f t="shared" si="8"/>
        <v>1997</v>
      </c>
      <c r="M42" s="3" t="str">
        <f t="shared" si="9"/>
        <v>Q4</v>
      </c>
      <c r="N42" s="3">
        <f t="shared" si="9"/>
        <v>12</v>
      </c>
      <c r="O42" s="3" t="str">
        <f t="shared" si="3"/>
        <v>1997_12</v>
      </c>
      <c r="P42" s="3">
        <f t="shared" si="4"/>
        <v>113464.85371886499</v>
      </c>
      <c r="Q42" s="3">
        <f t="shared" si="5"/>
        <v>113464.85371886499</v>
      </c>
      <c r="R42" s="91">
        <f t="shared" si="1"/>
        <v>113464.85371886499</v>
      </c>
      <c r="S42" s="88"/>
      <c r="T42" s="161"/>
    </row>
    <row r="43" spans="1:20" x14ac:dyDescent="0.2">
      <c r="A43" s="3">
        <f t="shared" si="6"/>
        <v>2002</v>
      </c>
      <c r="B43" s="3" t="str">
        <f t="shared" si="7"/>
        <v>Q1</v>
      </c>
      <c r="C43" s="3" t="str">
        <f t="shared" si="2"/>
        <v>2002_Q1</v>
      </c>
      <c r="D43" s="91">
        <v>114095.282556893</v>
      </c>
      <c r="E43" s="90">
        <f t="shared" si="0"/>
        <v>114095.282556893</v>
      </c>
      <c r="F43" s="85">
        <v>114257.539939586</v>
      </c>
      <c r="G43" s="85"/>
      <c r="H43" s="161">
        <v>131560.20684968901</v>
      </c>
      <c r="I43" s="160">
        <v>131032.91800000001</v>
      </c>
      <c r="J43" s="151">
        <f t="shared" si="10"/>
        <v>2.5300051450872552E-2</v>
      </c>
      <c r="K43" s="85"/>
      <c r="L43" s="3">
        <f t="shared" si="8"/>
        <v>1998</v>
      </c>
      <c r="M43" s="3" t="str">
        <f t="shared" si="9"/>
        <v>Q1</v>
      </c>
      <c r="N43" s="3">
        <f t="shared" si="9"/>
        <v>1</v>
      </c>
      <c r="O43" s="3" t="str">
        <f t="shared" si="3"/>
        <v>1998_1</v>
      </c>
      <c r="P43" s="3">
        <f t="shared" si="4"/>
        <v>112654.819251334</v>
      </c>
      <c r="Q43" s="3">
        <f t="shared" si="5"/>
        <v>112654.819251334</v>
      </c>
      <c r="R43" s="91">
        <f t="shared" si="1"/>
        <v>112654.819251334</v>
      </c>
      <c r="S43" s="88"/>
      <c r="T43" s="161"/>
    </row>
    <row r="44" spans="1:20" x14ac:dyDescent="0.2">
      <c r="A44" s="3">
        <f t="shared" si="6"/>
        <v>2002</v>
      </c>
      <c r="B44" s="3" t="str">
        <f t="shared" si="7"/>
        <v>Q2</v>
      </c>
      <c r="C44" s="3" t="str">
        <f t="shared" si="2"/>
        <v>2002_Q2</v>
      </c>
      <c r="D44" s="91">
        <v>115101.948846404</v>
      </c>
      <c r="E44" s="90">
        <f t="shared" si="0"/>
        <v>115101.948846404</v>
      </c>
      <c r="F44" s="85">
        <v>115189.077049605</v>
      </c>
      <c r="G44" s="85"/>
      <c r="H44" s="161">
        <v>132480.237851004</v>
      </c>
      <c r="I44" s="160">
        <v>131655.041</v>
      </c>
      <c r="J44" s="151">
        <f t="shared" si="10"/>
        <v>2.4402472343690196E-2</v>
      </c>
      <c r="K44" s="85"/>
      <c r="L44" s="3">
        <f t="shared" si="8"/>
        <v>1998</v>
      </c>
      <c r="M44" s="3" t="str">
        <f t="shared" si="9"/>
        <v>Q1</v>
      </c>
      <c r="N44" s="3">
        <f t="shared" si="9"/>
        <v>2</v>
      </c>
      <c r="O44" s="3" t="str">
        <f t="shared" si="3"/>
        <v>1998_2</v>
      </c>
      <c r="P44" s="3">
        <f t="shared" si="4"/>
        <v>112654.819251334</v>
      </c>
      <c r="Q44" s="3">
        <f t="shared" si="5"/>
        <v>112654.819251334</v>
      </c>
      <c r="R44" s="91">
        <f t="shared" si="1"/>
        <v>112654.819251334</v>
      </c>
      <c r="S44" s="88"/>
      <c r="T44" s="161"/>
    </row>
    <row r="45" spans="1:20" x14ac:dyDescent="0.2">
      <c r="A45" s="3">
        <f t="shared" si="6"/>
        <v>2002</v>
      </c>
      <c r="B45" s="3" t="str">
        <f t="shared" si="7"/>
        <v>Q3</v>
      </c>
      <c r="C45" s="3" t="str">
        <f t="shared" si="2"/>
        <v>2002_Q3</v>
      </c>
      <c r="D45" s="91">
        <v>116164.98415027501</v>
      </c>
      <c r="E45" s="90">
        <f t="shared" si="0"/>
        <v>116164.98415027501</v>
      </c>
      <c r="F45" s="85">
        <v>116088.086918018</v>
      </c>
      <c r="G45" s="85"/>
      <c r="H45" s="161">
        <v>132768.66661020101</v>
      </c>
      <c r="I45" s="160">
        <v>132356.834</v>
      </c>
      <c r="J45" s="151">
        <f t="shared" si="10"/>
        <v>3.0719822150008902E-2</v>
      </c>
      <c r="K45" s="85"/>
      <c r="L45" s="3">
        <f t="shared" si="8"/>
        <v>1998</v>
      </c>
      <c r="M45" s="3" t="str">
        <f t="shared" si="9"/>
        <v>Q1</v>
      </c>
      <c r="N45" s="3">
        <f t="shared" si="9"/>
        <v>3</v>
      </c>
      <c r="O45" s="3" t="str">
        <f t="shared" si="3"/>
        <v>1998_3</v>
      </c>
      <c r="P45" s="3">
        <f t="shared" si="4"/>
        <v>112654.819251334</v>
      </c>
      <c r="Q45" s="3">
        <f t="shared" si="5"/>
        <v>112654.819251334</v>
      </c>
      <c r="R45" s="91">
        <f t="shared" si="1"/>
        <v>112654.819251334</v>
      </c>
      <c r="S45" s="88"/>
      <c r="T45" s="161"/>
    </row>
    <row r="46" spans="1:20" x14ac:dyDescent="0.2">
      <c r="A46" s="3">
        <f t="shared" si="6"/>
        <v>2002</v>
      </c>
      <c r="B46" s="3" t="str">
        <f t="shared" si="7"/>
        <v>Q4</v>
      </c>
      <c r="C46" s="3" t="str">
        <f t="shared" si="2"/>
        <v>2002_Q4</v>
      </c>
      <c r="D46" s="91">
        <v>116605.78444642801</v>
      </c>
      <c r="E46" s="90">
        <f t="shared" si="0"/>
        <v>116605.78444642801</v>
      </c>
      <c r="F46" s="85">
        <v>116433.29609279</v>
      </c>
      <c r="G46" s="85"/>
      <c r="H46" s="161">
        <v>131874.87515212299</v>
      </c>
      <c r="I46" s="160">
        <v>132367.20699999999</v>
      </c>
      <c r="J46" s="151">
        <f t="shared" si="10"/>
        <v>2.4850981184865617E-2</v>
      </c>
      <c r="K46" s="85"/>
      <c r="L46" s="3">
        <f t="shared" si="8"/>
        <v>1998</v>
      </c>
      <c r="M46" s="3" t="str">
        <f t="shared" si="9"/>
        <v>Q2</v>
      </c>
      <c r="N46" s="3">
        <f t="shared" si="9"/>
        <v>4</v>
      </c>
      <c r="O46" s="3" t="str">
        <f t="shared" si="3"/>
        <v>1998_4</v>
      </c>
      <c r="P46" s="3">
        <f t="shared" si="4"/>
        <v>112635.148811507</v>
      </c>
      <c r="Q46" s="3">
        <f t="shared" si="5"/>
        <v>112635.148811507</v>
      </c>
      <c r="R46" s="91">
        <f t="shared" si="1"/>
        <v>112635.148811507</v>
      </c>
      <c r="S46" s="88"/>
      <c r="T46" s="161"/>
    </row>
    <row r="47" spans="1:20" x14ac:dyDescent="0.2">
      <c r="A47" s="3">
        <f t="shared" si="6"/>
        <v>2003</v>
      </c>
      <c r="B47" s="3" t="str">
        <f t="shared" si="7"/>
        <v>Q1</v>
      </c>
      <c r="C47" s="3" t="str">
        <f t="shared" si="2"/>
        <v>2003_Q1</v>
      </c>
      <c r="D47" s="91">
        <v>115672.530838583</v>
      </c>
      <c r="E47" s="90">
        <f t="shared" si="0"/>
        <v>115672.530838583</v>
      </c>
      <c r="F47" s="85">
        <v>115727.422540965</v>
      </c>
      <c r="G47" s="85"/>
      <c r="H47" s="161">
        <v>132507.22905324699</v>
      </c>
      <c r="I47" s="160">
        <v>131761.25700000001</v>
      </c>
      <c r="J47" s="151">
        <f t="shared" si="10"/>
        <v>5.5584429555328718E-3</v>
      </c>
      <c r="K47" s="85"/>
      <c r="L47" s="3">
        <f t="shared" si="8"/>
        <v>1998</v>
      </c>
      <c r="M47" s="3" t="str">
        <f t="shared" si="9"/>
        <v>Q2</v>
      </c>
      <c r="N47" s="3">
        <f t="shared" si="9"/>
        <v>5</v>
      </c>
      <c r="O47" s="3" t="str">
        <f t="shared" si="3"/>
        <v>1998_5</v>
      </c>
      <c r="P47" s="3">
        <f t="shared" si="4"/>
        <v>112635.148811507</v>
      </c>
      <c r="Q47" s="3">
        <f t="shared" si="5"/>
        <v>112635.148811507</v>
      </c>
      <c r="R47" s="91">
        <f t="shared" si="1"/>
        <v>112635.148811507</v>
      </c>
      <c r="S47" s="88"/>
      <c r="T47" s="161"/>
    </row>
    <row r="48" spans="1:20" x14ac:dyDescent="0.2">
      <c r="A48" s="3">
        <f t="shared" si="6"/>
        <v>2003</v>
      </c>
      <c r="B48" s="3" t="str">
        <f t="shared" si="7"/>
        <v>Q2</v>
      </c>
      <c r="C48" s="3" t="str">
        <f t="shared" si="2"/>
        <v>2003_Q2</v>
      </c>
      <c r="D48" s="91">
        <v>116376.67056277501</v>
      </c>
      <c r="E48" s="90">
        <f t="shared" si="0"/>
        <v>116376.67056277501</v>
      </c>
      <c r="F48" s="85">
        <v>116370.00326774899</v>
      </c>
      <c r="G48" s="85"/>
      <c r="H48" s="161">
        <v>134307.27263016501</v>
      </c>
      <c r="I48" s="160">
        <v>132509.77799999999</v>
      </c>
      <c r="J48" s="151">
        <f t="shared" si="10"/>
        <v>6.492246658447387E-3</v>
      </c>
      <c r="K48" s="85"/>
      <c r="L48" s="3">
        <f t="shared" si="8"/>
        <v>1998</v>
      </c>
      <c r="M48" s="3" t="str">
        <f t="shared" ref="M48:N63" si="11">M36</f>
        <v>Q2</v>
      </c>
      <c r="N48" s="3">
        <f t="shared" si="11"/>
        <v>6</v>
      </c>
      <c r="O48" s="3" t="str">
        <f t="shared" si="3"/>
        <v>1998_6</v>
      </c>
      <c r="P48" s="3">
        <f t="shared" si="4"/>
        <v>112635.148811507</v>
      </c>
      <c r="Q48" s="3">
        <f t="shared" si="5"/>
        <v>112635.148811507</v>
      </c>
      <c r="R48" s="91">
        <f t="shared" si="1"/>
        <v>112635.148811507</v>
      </c>
      <c r="S48" s="88"/>
      <c r="T48" s="161"/>
    </row>
    <row r="49" spans="1:20" x14ac:dyDescent="0.2">
      <c r="A49" s="3">
        <f t="shared" si="6"/>
        <v>2003</v>
      </c>
      <c r="B49" s="3" t="str">
        <f t="shared" si="7"/>
        <v>Q3</v>
      </c>
      <c r="C49" s="3" t="str">
        <f t="shared" si="2"/>
        <v>2003_Q3</v>
      </c>
      <c r="D49" s="91">
        <v>118208.30948973099</v>
      </c>
      <c r="E49" s="90">
        <f t="shared" si="0"/>
        <v>118208.30948973099</v>
      </c>
      <c r="F49" s="85">
        <v>118039.145238975</v>
      </c>
      <c r="G49" s="85"/>
      <c r="H49" s="161">
        <v>135094.62316446501</v>
      </c>
      <c r="I49" s="160">
        <v>134255.90299999999</v>
      </c>
      <c r="J49" s="151">
        <f t="shared" si="10"/>
        <v>1.4348099320659058E-2</v>
      </c>
      <c r="K49" s="85"/>
      <c r="L49" s="3">
        <f t="shared" si="8"/>
        <v>1998</v>
      </c>
      <c r="M49" s="3" t="str">
        <f t="shared" si="11"/>
        <v>Q3</v>
      </c>
      <c r="N49" s="3">
        <f t="shared" si="11"/>
        <v>7</v>
      </c>
      <c r="O49" s="3" t="str">
        <f t="shared" si="3"/>
        <v>1998_7</v>
      </c>
      <c r="P49" s="3">
        <f t="shared" si="4"/>
        <v>113174.513212159</v>
      </c>
      <c r="Q49" s="3">
        <f t="shared" si="5"/>
        <v>113174.513212159</v>
      </c>
      <c r="R49" s="91">
        <f t="shared" si="1"/>
        <v>113174.513212159</v>
      </c>
      <c r="S49" s="88"/>
      <c r="T49" s="161"/>
    </row>
    <row r="50" spans="1:20" x14ac:dyDescent="0.2">
      <c r="A50" s="3">
        <f t="shared" si="6"/>
        <v>2003</v>
      </c>
      <c r="B50" s="3" t="str">
        <f t="shared" si="7"/>
        <v>Q4</v>
      </c>
      <c r="C50" s="3" t="str">
        <f t="shared" si="2"/>
        <v>2003_Q4</v>
      </c>
      <c r="D50" s="91">
        <v>118698.489108911</v>
      </c>
      <c r="E50" s="90">
        <f>D50</f>
        <v>118698.489108911</v>
      </c>
      <c r="F50" s="85">
        <v>118819.42895231101</v>
      </c>
      <c r="G50" s="85"/>
      <c r="H50" s="161">
        <v>135243.286619288</v>
      </c>
      <c r="I50" s="160">
        <v>135257.06200000001</v>
      </c>
      <c r="J50" s="151">
        <f t="shared" si="10"/>
        <v>2.1832106799684947E-2</v>
      </c>
      <c r="K50" s="85"/>
      <c r="L50" s="3">
        <f t="shared" si="8"/>
        <v>1998</v>
      </c>
      <c r="M50" s="3" t="str">
        <f t="shared" si="11"/>
        <v>Q3</v>
      </c>
      <c r="N50" s="3">
        <f t="shared" si="11"/>
        <v>8</v>
      </c>
      <c r="O50" s="3" t="str">
        <f t="shared" si="3"/>
        <v>1998_8</v>
      </c>
      <c r="P50" s="3">
        <f t="shared" si="4"/>
        <v>113174.513212159</v>
      </c>
      <c r="Q50" s="3">
        <f t="shared" si="5"/>
        <v>113174.513212159</v>
      </c>
      <c r="R50" s="91">
        <f t="shared" si="1"/>
        <v>113174.513212159</v>
      </c>
      <c r="S50" s="88"/>
      <c r="T50" s="161"/>
    </row>
    <row r="51" spans="1:20" x14ac:dyDescent="0.2">
      <c r="A51" s="3">
        <f t="shared" si="6"/>
        <v>2004</v>
      </c>
      <c r="B51" s="3" t="str">
        <f t="shared" si="7"/>
        <v>Q1</v>
      </c>
      <c r="C51" s="3" t="str">
        <f t="shared" si="2"/>
        <v>2004_Q1</v>
      </c>
      <c r="D51" s="91">
        <v>119029.876629789</v>
      </c>
      <c r="E51" s="48">
        <v>119465.28948585279</v>
      </c>
      <c r="F51" s="85">
        <v>119155.416450898</v>
      </c>
      <c r="G51" s="85"/>
      <c r="H51" s="161">
        <v>135625.77402689899</v>
      </c>
      <c r="I51" s="160">
        <v>135294.67300000001</v>
      </c>
      <c r="J51" s="151">
        <f t="shared" si="10"/>
        <v>2.6816805489340512E-2</v>
      </c>
      <c r="K51" s="85"/>
      <c r="L51" s="3">
        <f t="shared" si="8"/>
        <v>1998</v>
      </c>
      <c r="M51" s="3" t="str">
        <f t="shared" si="11"/>
        <v>Q3</v>
      </c>
      <c r="N51" s="3">
        <f t="shared" si="11"/>
        <v>9</v>
      </c>
      <c r="O51" s="3" t="str">
        <f t="shared" si="3"/>
        <v>1998_9</v>
      </c>
      <c r="P51" s="3">
        <f t="shared" si="4"/>
        <v>113174.513212159</v>
      </c>
      <c r="Q51" s="3">
        <f t="shared" si="5"/>
        <v>113174.513212159</v>
      </c>
      <c r="R51" s="91">
        <f t="shared" si="1"/>
        <v>113174.513212159</v>
      </c>
      <c r="S51" s="88"/>
      <c r="T51" s="161"/>
    </row>
    <row r="52" spans="1:20" x14ac:dyDescent="0.2">
      <c r="A52" s="3">
        <f t="shared" si="6"/>
        <v>2004</v>
      </c>
      <c r="B52" s="3" t="str">
        <f t="shared" si="7"/>
        <v>Q2</v>
      </c>
      <c r="C52" s="3" t="str">
        <f t="shared" si="2"/>
        <v>2004_Q2</v>
      </c>
      <c r="D52" s="91">
        <v>119660.529292743</v>
      </c>
      <c r="E52" s="48">
        <v>120140.02327411252</v>
      </c>
      <c r="F52" s="85">
        <v>119628.830957083</v>
      </c>
      <c r="G52" s="85"/>
      <c r="H52" s="161">
        <v>136048.93584327499</v>
      </c>
      <c r="I52" s="160">
        <v>135341.99400000001</v>
      </c>
      <c r="J52" s="151">
        <f t="shared" si="10"/>
        <v>2.1373637800525369E-2</v>
      </c>
      <c r="K52" s="85"/>
      <c r="L52" s="3">
        <f t="shared" si="8"/>
        <v>1998</v>
      </c>
      <c r="M52" s="3" t="str">
        <f t="shared" si="11"/>
        <v>Q4</v>
      </c>
      <c r="N52" s="3">
        <f t="shared" si="11"/>
        <v>10</v>
      </c>
      <c r="O52" s="3" t="str">
        <f t="shared" si="3"/>
        <v>1998_10</v>
      </c>
      <c r="P52" s="3">
        <f t="shared" si="4"/>
        <v>114139.518724999</v>
      </c>
      <c r="Q52" s="3">
        <f t="shared" si="5"/>
        <v>114139.518724999</v>
      </c>
      <c r="R52" s="91">
        <f t="shared" si="1"/>
        <v>114139.518724999</v>
      </c>
      <c r="S52" s="88"/>
      <c r="T52" s="161"/>
    </row>
    <row r="53" spans="1:20" x14ac:dyDescent="0.2">
      <c r="A53" s="3">
        <f t="shared" si="6"/>
        <v>2004</v>
      </c>
      <c r="B53" s="3" t="str">
        <f t="shared" si="7"/>
        <v>Q3</v>
      </c>
      <c r="C53" s="3" t="str">
        <f t="shared" si="2"/>
        <v>2004_Q3</v>
      </c>
      <c r="D53" s="91">
        <v>120335.243715303</v>
      </c>
      <c r="E53" s="48">
        <v>120858.97643355071</v>
      </c>
      <c r="F53" s="85">
        <v>120137.69406282601</v>
      </c>
      <c r="G53" s="85"/>
      <c r="H53" s="161">
        <v>136662.00351053799</v>
      </c>
      <c r="I53" s="160">
        <v>135881.416</v>
      </c>
      <c r="J53" s="151">
        <f t="shared" si="10"/>
        <v>1.2107571910636938E-2</v>
      </c>
      <c r="K53" s="85"/>
      <c r="L53" s="3">
        <f t="shared" si="8"/>
        <v>1998</v>
      </c>
      <c r="M53" s="3" t="str">
        <f t="shared" si="11"/>
        <v>Q4</v>
      </c>
      <c r="N53" s="3">
        <f t="shared" si="11"/>
        <v>11</v>
      </c>
      <c r="O53" s="3" t="str">
        <f t="shared" si="3"/>
        <v>1998_11</v>
      </c>
      <c r="P53" s="3">
        <f t="shared" si="4"/>
        <v>114139.518724999</v>
      </c>
      <c r="Q53" s="3">
        <f t="shared" si="5"/>
        <v>114139.518724999</v>
      </c>
      <c r="R53" s="91">
        <f>Q53</f>
        <v>114139.518724999</v>
      </c>
      <c r="S53" s="88"/>
      <c r="T53" s="161"/>
    </row>
    <row r="54" spans="1:20" x14ac:dyDescent="0.2">
      <c r="A54" s="3">
        <f t="shared" si="6"/>
        <v>2004</v>
      </c>
      <c r="B54" s="3" t="str">
        <f t="shared" si="7"/>
        <v>Q4</v>
      </c>
      <c r="C54" s="3" t="str">
        <f t="shared" si="2"/>
        <v>2004_Q4</v>
      </c>
      <c r="D54" s="91">
        <v>120710.350362164</v>
      </c>
      <c r="E54" s="48">
        <v>121276.91208229563</v>
      </c>
      <c r="F54" s="85">
        <v>120814.058529193</v>
      </c>
      <c r="G54" s="151">
        <f>F54/F50-1</f>
        <v>1.678706583990186E-2</v>
      </c>
      <c r="H54" s="161">
        <v>138450.402007575</v>
      </c>
      <c r="I54" s="160">
        <v>137061.91699999999</v>
      </c>
      <c r="J54" s="151">
        <f t="shared" si="10"/>
        <v>1.3343887360202977E-2</v>
      </c>
      <c r="K54" s="151"/>
      <c r="L54" s="3">
        <f t="shared" si="8"/>
        <v>1998</v>
      </c>
      <c r="M54" s="3" t="str">
        <f t="shared" si="11"/>
        <v>Q4</v>
      </c>
      <c r="N54" s="3">
        <f t="shared" si="11"/>
        <v>12</v>
      </c>
      <c r="O54" s="3" t="str">
        <f t="shared" si="3"/>
        <v>1998_12</v>
      </c>
      <c r="P54" s="3">
        <f t="shared" si="4"/>
        <v>114139.518724999</v>
      </c>
      <c r="Q54" s="3">
        <f t="shared" si="5"/>
        <v>114139.518724999</v>
      </c>
      <c r="R54" s="91">
        <f>VLOOKUP($L54&amp;"_"&amp;$M54,$C$19:$F$205,4,0)</f>
        <v>114139.518724999</v>
      </c>
      <c r="S54" s="88"/>
      <c r="T54" s="161"/>
    </row>
    <row r="55" spans="1:20" x14ac:dyDescent="0.2">
      <c r="A55" s="3">
        <f t="shared" si="6"/>
        <v>2005</v>
      </c>
      <c r="B55" s="3" t="str">
        <f t="shared" si="7"/>
        <v>Q1</v>
      </c>
      <c r="C55" s="3" t="str">
        <f t="shared" si="2"/>
        <v>2005_Q1</v>
      </c>
      <c r="D55" s="91">
        <v>121748.320872489</v>
      </c>
      <c r="E55" s="48">
        <v>122087.11625431469</v>
      </c>
      <c r="F55" s="85">
        <v>122167.02340410301</v>
      </c>
      <c r="G55" s="151">
        <f t="shared" ref="G55:G118" si="12">F55/F51-1</f>
        <v>2.5274612291301457E-2</v>
      </c>
      <c r="H55" s="161">
        <v>138862.58676512801</v>
      </c>
      <c r="I55" s="160">
        <v>138179.94699999999</v>
      </c>
      <c r="J55" s="151">
        <f t="shared" si="10"/>
        <v>2.1325850722888173E-2</v>
      </c>
      <c r="K55" s="151"/>
      <c r="L55" s="3">
        <f t="shared" si="8"/>
        <v>1999</v>
      </c>
      <c r="M55" s="3" t="str">
        <f t="shared" si="11"/>
        <v>Q1</v>
      </c>
      <c r="N55" s="3">
        <f t="shared" si="11"/>
        <v>1</v>
      </c>
      <c r="O55" s="3" t="str">
        <f t="shared" si="3"/>
        <v>1999_1</v>
      </c>
      <c r="P55" s="3">
        <f t="shared" si="4"/>
        <v>114728.87242120699</v>
      </c>
      <c r="Q55" s="3">
        <f t="shared" si="5"/>
        <v>114728.87242120699</v>
      </c>
      <c r="R55" s="163">
        <f>VLOOKUP($L55&amp;"_"&amp;$M55,$C$19:$I$206,MATCH(R$14,$C$14:$I$14,0),0)</f>
        <v>130241.147</v>
      </c>
      <c r="S55" s="88"/>
      <c r="T55" s="161"/>
    </row>
    <row r="56" spans="1:20" x14ac:dyDescent="0.2">
      <c r="A56" s="3">
        <f t="shared" si="6"/>
        <v>2005</v>
      </c>
      <c r="B56" s="3" t="str">
        <f t="shared" si="7"/>
        <v>Q2</v>
      </c>
      <c r="C56" s="3" t="str">
        <f t="shared" si="2"/>
        <v>2005_Q2</v>
      </c>
      <c r="D56" s="91">
        <v>122359.855236612</v>
      </c>
      <c r="E56" s="48">
        <v>122679.92456521238</v>
      </c>
      <c r="F56" s="85">
        <v>122521.74427442301</v>
      </c>
      <c r="G56" s="151">
        <f t="shared" si="12"/>
        <v>2.418240899117241E-2</v>
      </c>
      <c r="H56" s="161">
        <v>139741.98418093301</v>
      </c>
      <c r="I56" s="160">
        <v>138748.815</v>
      </c>
      <c r="J56" s="151">
        <f t="shared" si="10"/>
        <v>2.5171943306820266E-2</v>
      </c>
      <c r="K56" s="151"/>
      <c r="L56" s="3">
        <f t="shared" si="8"/>
        <v>1999</v>
      </c>
      <c r="M56" s="3" t="str">
        <f t="shared" si="11"/>
        <v>Q1</v>
      </c>
      <c r="N56" s="3">
        <f t="shared" si="11"/>
        <v>2</v>
      </c>
      <c r="O56" s="3" t="str">
        <f t="shared" si="3"/>
        <v>1999_2</v>
      </c>
      <c r="P56" s="3">
        <f t="shared" si="4"/>
        <v>114728.87242120699</v>
      </c>
      <c r="Q56" s="3">
        <f t="shared" si="5"/>
        <v>114728.87242120699</v>
      </c>
      <c r="R56" s="163">
        <f t="shared" ref="R56:R119" si="13">VLOOKUP($L56&amp;"_"&amp;$M56,$C$19:$I$206,MATCH(R$14,$C$14:$I$14,0),0)</f>
        <v>130241.147</v>
      </c>
      <c r="S56" s="88"/>
      <c r="T56" s="161"/>
    </row>
    <row r="57" spans="1:20" x14ac:dyDescent="0.2">
      <c r="A57" s="3">
        <f t="shared" si="6"/>
        <v>2005</v>
      </c>
      <c r="B57" s="3" t="str">
        <f t="shared" si="7"/>
        <v>Q3</v>
      </c>
      <c r="C57" s="3" t="str">
        <f t="shared" si="2"/>
        <v>2005_Q3</v>
      </c>
      <c r="D57" s="91">
        <v>123346.738302905</v>
      </c>
      <c r="E57" s="48">
        <v>123770.41187142293</v>
      </c>
      <c r="F57" s="85">
        <v>123288.726696748</v>
      </c>
      <c r="G57" s="151">
        <f t="shared" si="12"/>
        <v>2.6228509365879393E-2</v>
      </c>
      <c r="H57" s="161">
        <v>140289.027046364</v>
      </c>
      <c r="I57" s="160">
        <v>139829.63</v>
      </c>
      <c r="J57" s="151">
        <f t="shared" si="10"/>
        <v>2.9056320696569715E-2</v>
      </c>
      <c r="K57" s="151"/>
      <c r="L57" s="3">
        <f t="shared" si="8"/>
        <v>1999</v>
      </c>
      <c r="M57" s="3" t="str">
        <f t="shared" si="11"/>
        <v>Q1</v>
      </c>
      <c r="N57" s="3">
        <f t="shared" si="11"/>
        <v>3</v>
      </c>
      <c r="O57" s="3" t="str">
        <f t="shared" si="3"/>
        <v>1999_3</v>
      </c>
      <c r="P57" s="3">
        <f t="shared" si="4"/>
        <v>114728.87242120699</v>
      </c>
      <c r="Q57" s="3">
        <f t="shared" si="5"/>
        <v>114728.87242120699</v>
      </c>
      <c r="R57" s="163">
        <f t="shared" si="13"/>
        <v>130241.147</v>
      </c>
      <c r="S57" s="88"/>
      <c r="T57" s="161"/>
    </row>
    <row r="58" spans="1:20" x14ac:dyDescent="0.2">
      <c r="A58" s="3">
        <f t="shared" si="6"/>
        <v>2005</v>
      </c>
      <c r="B58" s="3" t="str">
        <f t="shared" si="7"/>
        <v>Q4</v>
      </c>
      <c r="C58" s="3" t="str">
        <f t="shared" si="2"/>
        <v>2005_Q4</v>
      </c>
      <c r="D58" s="91">
        <v>123577.085587995</v>
      </c>
      <c r="E58" s="48">
        <v>123885.48729424959</v>
      </c>
      <c r="F58" s="85">
        <v>123762.505624727</v>
      </c>
      <c r="G58" s="151">
        <f t="shared" si="12"/>
        <v>2.4404834432588451E-2</v>
      </c>
      <c r="H58" s="161">
        <v>142055.18544952801</v>
      </c>
      <c r="I58" s="160">
        <v>140585.60800000001</v>
      </c>
      <c r="J58" s="151">
        <f t="shared" si="10"/>
        <v>2.5708753219904512E-2</v>
      </c>
      <c r="K58" s="151"/>
      <c r="L58" s="3">
        <f t="shared" si="8"/>
        <v>1999</v>
      </c>
      <c r="M58" s="3" t="str">
        <f t="shared" si="11"/>
        <v>Q2</v>
      </c>
      <c r="N58" s="3">
        <f t="shared" si="11"/>
        <v>4</v>
      </c>
      <c r="O58" s="3" t="str">
        <f t="shared" si="3"/>
        <v>1999_4</v>
      </c>
      <c r="P58" s="3">
        <f t="shared" si="4"/>
        <v>115062.305421194</v>
      </c>
      <c r="Q58" s="3">
        <f t="shared" si="5"/>
        <v>115062.305421194</v>
      </c>
      <c r="R58" s="163">
        <f t="shared" si="13"/>
        <v>130948.995</v>
      </c>
      <c r="S58" s="88"/>
      <c r="T58" s="161"/>
    </row>
    <row r="59" spans="1:20" x14ac:dyDescent="0.2">
      <c r="A59" s="3">
        <f t="shared" si="6"/>
        <v>2006</v>
      </c>
      <c r="B59" s="3" t="str">
        <f t="shared" si="7"/>
        <v>Q1</v>
      </c>
      <c r="C59" s="3" t="str">
        <f t="shared" si="2"/>
        <v>2006_Q1</v>
      </c>
      <c r="D59" s="91">
        <v>125163.497657953</v>
      </c>
      <c r="E59" s="48">
        <v>125257.40872635524</v>
      </c>
      <c r="F59" s="85">
        <v>125375.27363747499</v>
      </c>
      <c r="G59" s="151">
        <f t="shared" si="12"/>
        <v>2.6261180341275558E-2</v>
      </c>
      <c r="H59" s="161">
        <v>142430.41704949</v>
      </c>
      <c r="I59" s="160">
        <v>142989.984</v>
      </c>
      <c r="J59" s="151">
        <f t="shared" si="10"/>
        <v>3.4809949666575024E-2</v>
      </c>
      <c r="K59" s="151"/>
      <c r="L59" s="3">
        <f t="shared" si="8"/>
        <v>1999</v>
      </c>
      <c r="M59" s="3" t="str">
        <f t="shared" si="11"/>
        <v>Q2</v>
      </c>
      <c r="N59" s="3">
        <f t="shared" si="11"/>
        <v>5</v>
      </c>
      <c r="O59" s="3" t="str">
        <f t="shared" si="3"/>
        <v>1999_5</v>
      </c>
      <c r="P59" s="3">
        <f t="shared" si="4"/>
        <v>115062.305421194</v>
      </c>
      <c r="Q59" s="3">
        <f t="shared" si="5"/>
        <v>115062.305421194</v>
      </c>
      <c r="R59" s="163">
        <f t="shared" si="13"/>
        <v>130948.995</v>
      </c>
      <c r="S59" s="88"/>
      <c r="T59" s="161"/>
    </row>
    <row r="60" spans="1:20" x14ac:dyDescent="0.2">
      <c r="A60" s="3">
        <f t="shared" si="6"/>
        <v>2006</v>
      </c>
      <c r="B60" s="3" t="str">
        <f t="shared" si="7"/>
        <v>Q2</v>
      </c>
      <c r="C60" s="3" t="str">
        <f t="shared" si="2"/>
        <v>2006_Q2</v>
      </c>
      <c r="D60" s="91">
        <v>125937.289055389</v>
      </c>
      <c r="E60" s="48">
        <v>125821.46154989283</v>
      </c>
      <c r="F60" s="85">
        <v>125723.050354144</v>
      </c>
      <c r="G60" s="151">
        <f t="shared" si="12"/>
        <v>2.6128472939062508E-2</v>
      </c>
      <c r="H60" s="161">
        <v>142332.24221787701</v>
      </c>
      <c r="I60" s="160">
        <v>142810.83799999999</v>
      </c>
      <c r="J60" s="151">
        <f t="shared" si="10"/>
        <v>2.9276091475087362E-2</v>
      </c>
      <c r="K60" s="151"/>
      <c r="L60" s="3">
        <f t="shared" si="8"/>
        <v>1999</v>
      </c>
      <c r="M60" s="3" t="str">
        <f t="shared" si="11"/>
        <v>Q2</v>
      </c>
      <c r="N60" s="3">
        <f t="shared" si="11"/>
        <v>6</v>
      </c>
      <c r="O60" s="3" t="str">
        <f t="shared" si="3"/>
        <v>1999_6</v>
      </c>
      <c r="P60" s="3">
        <f t="shared" si="4"/>
        <v>115062.305421194</v>
      </c>
      <c r="Q60" s="3">
        <f t="shared" si="5"/>
        <v>115062.305421194</v>
      </c>
      <c r="R60" s="163">
        <f t="shared" si="13"/>
        <v>130948.995</v>
      </c>
      <c r="S60" s="88"/>
      <c r="T60" s="161"/>
    </row>
    <row r="61" spans="1:20" x14ac:dyDescent="0.2">
      <c r="A61" s="3">
        <f t="shared" si="6"/>
        <v>2006</v>
      </c>
      <c r="B61" s="3" t="str">
        <f t="shared" si="7"/>
        <v>Q3</v>
      </c>
      <c r="C61" s="3" t="str">
        <f t="shared" si="2"/>
        <v>2006_Q3</v>
      </c>
      <c r="D61" s="91">
        <v>126131.405527208</v>
      </c>
      <c r="E61" s="48">
        <v>125963.69953547893</v>
      </c>
      <c r="F61" s="85">
        <v>125652.798395533</v>
      </c>
      <c r="G61" s="151">
        <f t="shared" si="12"/>
        <v>1.9175084065876424E-2</v>
      </c>
      <c r="H61" s="161">
        <v>143238.15528310399</v>
      </c>
      <c r="I61" s="160">
        <v>141970.07699999999</v>
      </c>
      <c r="J61" s="151">
        <f t="shared" si="10"/>
        <v>1.5307535319946108E-2</v>
      </c>
      <c r="K61" s="151"/>
      <c r="L61" s="3">
        <f t="shared" si="8"/>
        <v>1999</v>
      </c>
      <c r="M61" s="3" t="str">
        <f t="shared" si="11"/>
        <v>Q3</v>
      </c>
      <c r="N61" s="3">
        <f t="shared" si="11"/>
        <v>7</v>
      </c>
      <c r="O61" s="3" t="str">
        <f t="shared" si="3"/>
        <v>1999_7</v>
      </c>
      <c r="P61" s="3">
        <f t="shared" si="4"/>
        <v>115795.04750817</v>
      </c>
      <c r="Q61" s="3">
        <f t="shared" si="5"/>
        <v>115795.04750817</v>
      </c>
      <c r="R61" s="163">
        <f t="shared" si="13"/>
        <v>131104.61199999999</v>
      </c>
      <c r="S61" s="88"/>
      <c r="T61" s="161"/>
    </row>
    <row r="62" spans="1:20" x14ac:dyDescent="0.2">
      <c r="A62" s="3">
        <f t="shared" si="6"/>
        <v>2006</v>
      </c>
      <c r="B62" s="3" t="str">
        <f t="shared" si="7"/>
        <v>Q4</v>
      </c>
      <c r="C62" s="3" t="str">
        <f t="shared" si="2"/>
        <v>2006_Q4</v>
      </c>
      <c r="D62" s="91">
        <v>126547.80775945001</v>
      </c>
      <c r="E62" s="48">
        <v>126313.45682322631</v>
      </c>
      <c r="F62" s="85">
        <v>126468.877612849</v>
      </c>
      <c r="G62" s="151">
        <f t="shared" si="12"/>
        <v>2.1867462802735105E-2</v>
      </c>
      <c r="H62" s="161">
        <v>142050.3813525</v>
      </c>
      <c r="I62" s="160">
        <v>142285.101</v>
      </c>
      <c r="J62" s="151">
        <f t="shared" si="10"/>
        <v>1.2088669844497746E-2</v>
      </c>
      <c r="K62" s="151"/>
      <c r="L62" s="3">
        <f t="shared" si="8"/>
        <v>1999</v>
      </c>
      <c r="M62" s="3" t="str">
        <f t="shared" si="11"/>
        <v>Q3</v>
      </c>
      <c r="N62" s="3">
        <f t="shared" si="11"/>
        <v>8</v>
      </c>
      <c r="O62" s="3" t="str">
        <f t="shared" si="3"/>
        <v>1999_8</v>
      </c>
      <c r="P62" s="3">
        <f t="shared" si="4"/>
        <v>115795.04750817</v>
      </c>
      <c r="Q62" s="3">
        <f t="shared" si="5"/>
        <v>115795.04750817</v>
      </c>
      <c r="R62" s="163">
        <f t="shared" si="13"/>
        <v>131104.61199999999</v>
      </c>
      <c r="S62" s="88"/>
      <c r="T62" s="161"/>
    </row>
    <row r="63" spans="1:20" x14ac:dyDescent="0.2">
      <c r="A63" s="3">
        <f t="shared" si="6"/>
        <v>2007</v>
      </c>
      <c r="B63" s="3" t="str">
        <f t="shared" si="7"/>
        <v>Q1</v>
      </c>
      <c r="C63" s="3" t="str">
        <f t="shared" si="2"/>
        <v>2007_Q1</v>
      </c>
      <c r="D63" s="91">
        <v>126824.812198434</v>
      </c>
      <c r="E63" s="48">
        <v>126381.35444995349</v>
      </c>
      <c r="F63" s="85">
        <v>126097.467731239</v>
      </c>
      <c r="G63" s="151">
        <f t="shared" si="12"/>
        <v>5.7602593622427811E-3</v>
      </c>
      <c r="H63" s="161">
        <v>142503.09463845001</v>
      </c>
      <c r="I63" s="160">
        <v>141153.96799999999</v>
      </c>
      <c r="J63" s="151">
        <f t="shared" si="10"/>
        <v>-1.2840172078066647E-2</v>
      </c>
      <c r="K63" s="151"/>
      <c r="L63" s="3">
        <f t="shared" si="8"/>
        <v>1999</v>
      </c>
      <c r="M63" s="3" t="str">
        <f t="shared" si="11"/>
        <v>Q3</v>
      </c>
      <c r="N63" s="3">
        <f t="shared" si="11"/>
        <v>9</v>
      </c>
      <c r="O63" s="3" t="str">
        <f t="shared" si="3"/>
        <v>1999_9</v>
      </c>
      <c r="P63" s="3">
        <f t="shared" si="4"/>
        <v>115795.04750817</v>
      </c>
      <c r="Q63" s="3">
        <f t="shared" si="5"/>
        <v>115795.04750817</v>
      </c>
      <c r="R63" s="163">
        <f t="shared" si="13"/>
        <v>131104.61199999999</v>
      </c>
      <c r="S63" s="88"/>
      <c r="T63" s="161"/>
    </row>
    <row r="64" spans="1:20" x14ac:dyDescent="0.2">
      <c r="A64" s="3">
        <f t="shared" si="6"/>
        <v>2007</v>
      </c>
      <c r="B64" s="3" t="str">
        <f t="shared" si="7"/>
        <v>Q2</v>
      </c>
      <c r="C64" s="3" t="str">
        <f t="shared" si="2"/>
        <v>2007_Q2</v>
      </c>
      <c r="D64" s="91">
        <v>128389.402487959</v>
      </c>
      <c r="E64" s="48">
        <v>127458.32953840402</v>
      </c>
      <c r="F64" s="85">
        <v>126733.739479982</v>
      </c>
      <c r="G64" s="151">
        <f t="shared" si="12"/>
        <v>8.0390121222086997E-3</v>
      </c>
      <c r="H64" s="161">
        <v>142624.778505472</v>
      </c>
      <c r="I64" s="160">
        <v>142060.65400000001</v>
      </c>
      <c r="J64" s="151">
        <f t="shared" si="10"/>
        <v>-5.2529906728786546E-3</v>
      </c>
      <c r="K64" s="151"/>
      <c r="L64" s="3">
        <f t="shared" si="8"/>
        <v>1999</v>
      </c>
      <c r="M64" s="3" t="str">
        <f t="shared" ref="M64:N79" si="14">M52</f>
        <v>Q4</v>
      </c>
      <c r="N64" s="3">
        <f t="shared" si="14"/>
        <v>10</v>
      </c>
      <c r="O64" s="3" t="str">
        <f t="shared" si="3"/>
        <v>1999_10</v>
      </c>
      <c r="P64" s="3">
        <f t="shared" si="4"/>
        <v>117245.774649429</v>
      </c>
      <c r="Q64" s="3">
        <f t="shared" si="5"/>
        <v>117245.774649429</v>
      </c>
      <c r="R64" s="163">
        <f t="shared" si="13"/>
        <v>131473.24600000001</v>
      </c>
      <c r="S64" s="88"/>
      <c r="T64" s="161"/>
    </row>
    <row r="65" spans="1:20" x14ac:dyDescent="0.2">
      <c r="A65" s="3">
        <f t="shared" si="6"/>
        <v>2007</v>
      </c>
      <c r="B65" s="3" t="str">
        <f t="shared" si="7"/>
        <v>Q3</v>
      </c>
      <c r="C65" s="3" t="str">
        <f t="shared" si="2"/>
        <v>2007_Q3</v>
      </c>
      <c r="D65" s="91">
        <v>129962.77491206399</v>
      </c>
      <c r="E65" s="48">
        <v>128880.21324305025</v>
      </c>
      <c r="F65" s="85">
        <v>127492.54690845399</v>
      </c>
      <c r="G65" s="151">
        <f t="shared" si="12"/>
        <v>1.4641524394305883E-2</v>
      </c>
      <c r="H65" s="161">
        <v>142965.745503577</v>
      </c>
      <c r="I65" s="160">
        <v>142520.739</v>
      </c>
      <c r="J65" s="151">
        <f t="shared" si="10"/>
        <v>3.8787187528257494E-3</v>
      </c>
      <c r="K65" s="151"/>
      <c r="L65" s="3">
        <f t="shared" si="8"/>
        <v>1999</v>
      </c>
      <c r="M65" s="3" t="str">
        <f t="shared" si="14"/>
        <v>Q4</v>
      </c>
      <c r="N65" s="3">
        <f t="shared" si="14"/>
        <v>11</v>
      </c>
      <c r="O65" s="3" t="str">
        <f t="shared" si="3"/>
        <v>1999_11</v>
      </c>
      <c r="P65" s="3">
        <f t="shared" si="4"/>
        <v>117245.774649429</v>
      </c>
      <c r="Q65" s="3">
        <f t="shared" si="5"/>
        <v>117245.774649429</v>
      </c>
      <c r="R65" s="163">
        <f t="shared" si="13"/>
        <v>131473.24600000001</v>
      </c>
      <c r="S65" s="88"/>
      <c r="T65" s="161"/>
    </row>
    <row r="66" spans="1:20" x14ac:dyDescent="0.2">
      <c r="A66" s="3">
        <f t="shared" si="6"/>
        <v>2007</v>
      </c>
      <c r="B66" s="3" t="str">
        <f t="shared" si="7"/>
        <v>Q4</v>
      </c>
      <c r="C66" s="3" t="str">
        <f t="shared" si="2"/>
        <v>2007_Q4</v>
      </c>
      <c r="D66" s="91">
        <v>129904.352863912</v>
      </c>
      <c r="E66" s="48">
        <v>129020.83015644009</v>
      </c>
      <c r="F66" s="85">
        <v>127800.245880325</v>
      </c>
      <c r="G66" s="151">
        <f t="shared" si="12"/>
        <v>1.0527240318773501E-2</v>
      </c>
      <c r="H66" s="161">
        <v>144071.569536175</v>
      </c>
      <c r="I66" s="160">
        <v>143272.64000000001</v>
      </c>
      <c r="J66" s="151">
        <f t="shared" si="10"/>
        <v>6.9405650560701027E-3</v>
      </c>
      <c r="K66" s="151"/>
      <c r="L66" s="3">
        <f t="shared" si="8"/>
        <v>1999</v>
      </c>
      <c r="M66" s="3" t="str">
        <f t="shared" si="14"/>
        <v>Q4</v>
      </c>
      <c r="N66" s="3">
        <f t="shared" si="14"/>
        <v>12</v>
      </c>
      <c r="O66" s="3" t="str">
        <f t="shared" si="3"/>
        <v>1999_12</v>
      </c>
      <c r="P66" s="3">
        <f t="shared" si="4"/>
        <v>117245.774649429</v>
      </c>
      <c r="Q66" s="3">
        <f t="shared" si="5"/>
        <v>117245.774649429</v>
      </c>
      <c r="R66" s="163">
        <f t="shared" si="13"/>
        <v>131473.24600000001</v>
      </c>
      <c r="S66" s="88"/>
      <c r="T66" s="161"/>
    </row>
    <row r="67" spans="1:20" x14ac:dyDescent="0.2">
      <c r="A67" s="3">
        <f t="shared" si="6"/>
        <v>2008</v>
      </c>
      <c r="B67" s="3" t="str">
        <f t="shared" si="7"/>
        <v>Q1</v>
      </c>
      <c r="C67" s="3" t="str">
        <f t="shared" si="2"/>
        <v>2008_Q1</v>
      </c>
      <c r="D67" s="91">
        <v>129942.961946489</v>
      </c>
      <c r="E67" s="48">
        <v>129015.74199245726</v>
      </c>
      <c r="F67" s="85">
        <v>127721.181925692</v>
      </c>
      <c r="G67" s="151">
        <f t="shared" si="12"/>
        <v>1.2876659806632551E-2</v>
      </c>
      <c r="H67" s="161">
        <v>144423.970030175</v>
      </c>
      <c r="I67" s="160">
        <v>143518.122</v>
      </c>
      <c r="J67" s="151">
        <f t="shared" si="10"/>
        <v>1.6748760474094571E-2</v>
      </c>
      <c r="K67" s="151"/>
      <c r="L67" s="3">
        <f t="shared" si="8"/>
        <v>2000</v>
      </c>
      <c r="M67" s="3" t="str">
        <f t="shared" si="14"/>
        <v>Q1</v>
      </c>
      <c r="N67" s="3">
        <f t="shared" si="14"/>
        <v>1</v>
      </c>
      <c r="O67" s="3" t="str">
        <f t="shared" si="3"/>
        <v>2000_1</v>
      </c>
      <c r="P67" s="3">
        <f t="shared" si="4"/>
        <v>113423.515542373</v>
      </c>
      <c r="Q67" s="3">
        <f t="shared" si="5"/>
        <v>113423.515542373</v>
      </c>
      <c r="R67" s="163">
        <f t="shared" si="13"/>
        <v>128780.32</v>
      </c>
      <c r="S67" s="91">
        <f>VLOOKUP($L67&amp;"_"&amp;$M67,$C$19:$I$206,6,0)</f>
        <v>129661.202958465</v>
      </c>
      <c r="T67" s="161"/>
    </row>
    <row r="68" spans="1:20" x14ac:dyDescent="0.2">
      <c r="A68" s="3">
        <f t="shared" si="6"/>
        <v>2008</v>
      </c>
      <c r="B68" s="3" t="str">
        <f t="shared" si="7"/>
        <v>Q2</v>
      </c>
      <c r="C68" s="3" t="str">
        <f t="shared" si="2"/>
        <v>2008_Q2</v>
      </c>
      <c r="D68" s="91">
        <v>130794.210639176</v>
      </c>
      <c r="E68" s="48">
        <v>128825.16367726566</v>
      </c>
      <c r="F68" s="85">
        <v>128027.28769108201</v>
      </c>
      <c r="G68" s="151">
        <f t="shared" si="12"/>
        <v>1.0206817982391536E-2</v>
      </c>
      <c r="H68" s="161">
        <v>143096.224361667</v>
      </c>
      <c r="I68" s="160">
        <v>144389.92199999999</v>
      </c>
      <c r="J68" s="151">
        <f t="shared" si="10"/>
        <v>1.6396292248520794E-2</v>
      </c>
      <c r="K68" s="151"/>
      <c r="L68" s="3">
        <f t="shared" si="8"/>
        <v>2000</v>
      </c>
      <c r="M68" s="3" t="str">
        <f t="shared" si="14"/>
        <v>Q1</v>
      </c>
      <c r="N68" s="3">
        <f t="shared" si="14"/>
        <v>2</v>
      </c>
      <c r="O68" s="3" t="str">
        <f t="shared" si="3"/>
        <v>2000_2</v>
      </c>
      <c r="P68" s="3">
        <f t="shared" si="4"/>
        <v>113423.515542373</v>
      </c>
      <c r="Q68" s="3">
        <f t="shared" si="5"/>
        <v>113423.515542373</v>
      </c>
      <c r="R68" s="163">
        <f t="shared" si="13"/>
        <v>128780.32</v>
      </c>
      <c r="S68" s="91">
        <f t="shared" ref="S68:S131" si="15">VLOOKUP($L68&amp;"_"&amp;$M68,$C$19:$I$206,6,0)</f>
        <v>129661.202958465</v>
      </c>
      <c r="T68" s="161"/>
    </row>
    <row r="69" spans="1:20" x14ac:dyDescent="0.2">
      <c r="A69" s="3">
        <f t="shared" si="6"/>
        <v>2008</v>
      </c>
      <c r="B69" s="3" t="str">
        <f t="shared" si="7"/>
        <v>Q3</v>
      </c>
      <c r="C69" s="3" t="str">
        <f t="shared" si="2"/>
        <v>2008_Q3</v>
      </c>
      <c r="D69" s="91">
        <v>130114.27353578901</v>
      </c>
      <c r="E69" s="48">
        <v>129536.97786522997</v>
      </c>
      <c r="F69" s="85">
        <v>127006.741915509</v>
      </c>
      <c r="G69" s="151">
        <f t="shared" si="12"/>
        <v>-3.8104579814679518E-3</v>
      </c>
      <c r="H69" s="161">
        <v>140744.236071983</v>
      </c>
      <c r="I69" s="160">
        <v>143268.47700000001</v>
      </c>
      <c r="J69" s="151">
        <f t="shared" si="10"/>
        <v>5.2465206484790805E-3</v>
      </c>
      <c r="K69" s="151"/>
      <c r="L69" s="3">
        <f t="shared" si="8"/>
        <v>2000</v>
      </c>
      <c r="M69" s="3" t="str">
        <f t="shared" si="14"/>
        <v>Q1</v>
      </c>
      <c r="N69" s="3">
        <f t="shared" si="14"/>
        <v>3</v>
      </c>
      <c r="O69" s="3" t="str">
        <f t="shared" si="3"/>
        <v>2000_3</v>
      </c>
      <c r="P69" s="3">
        <f t="shared" si="4"/>
        <v>113423.515542373</v>
      </c>
      <c r="Q69" s="3">
        <f t="shared" si="5"/>
        <v>113423.515542373</v>
      </c>
      <c r="R69" s="163">
        <f t="shared" si="13"/>
        <v>128780.32</v>
      </c>
      <c r="S69" s="91">
        <f t="shared" si="15"/>
        <v>129661.202958465</v>
      </c>
      <c r="T69" s="161"/>
    </row>
    <row r="70" spans="1:20" x14ac:dyDescent="0.2">
      <c r="A70" s="3">
        <f t="shared" si="6"/>
        <v>2008</v>
      </c>
      <c r="B70" s="3" t="str">
        <f t="shared" si="7"/>
        <v>Q4</v>
      </c>
      <c r="C70" s="3" t="str">
        <f t="shared" si="2"/>
        <v>2008_Q4</v>
      </c>
      <c r="D70" s="91">
        <v>129496.50769872</v>
      </c>
      <c r="E70" s="48">
        <v>129969.94247307516</v>
      </c>
      <c r="F70" s="85">
        <v>125126.228664076</v>
      </c>
      <c r="G70" s="151">
        <f t="shared" si="12"/>
        <v>-2.0923412140795183E-2</v>
      </c>
      <c r="H70" s="161">
        <v>138411.050297979</v>
      </c>
      <c r="I70" s="160">
        <v>140115.47899999999</v>
      </c>
      <c r="J70" s="151">
        <f t="shared" si="10"/>
        <v>-2.2036035631087802E-2</v>
      </c>
      <c r="K70" s="151"/>
      <c r="L70" s="3">
        <f t="shared" si="8"/>
        <v>2000</v>
      </c>
      <c r="M70" s="3" t="str">
        <f t="shared" si="14"/>
        <v>Q2</v>
      </c>
      <c r="N70" s="3">
        <f t="shared" si="14"/>
        <v>4</v>
      </c>
      <c r="O70" s="3" t="str">
        <f t="shared" si="3"/>
        <v>2000_4</v>
      </c>
      <c r="P70" s="3">
        <f t="shared" si="4"/>
        <v>113222.91062273399</v>
      </c>
      <c r="Q70" s="3">
        <f t="shared" si="5"/>
        <v>113222.91062273399</v>
      </c>
      <c r="R70" s="163">
        <f t="shared" si="13"/>
        <v>129097.428</v>
      </c>
      <c r="S70" s="91">
        <f t="shared" si="15"/>
        <v>129661.202958465</v>
      </c>
      <c r="T70" s="161"/>
    </row>
    <row r="71" spans="1:20" x14ac:dyDescent="0.2">
      <c r="A71" s="3">
        <f t="shared" si="6"/>
        <v>2009</v>
      </c>
      <c r="B71" s="3" t="str">
        <f t="shared" si="7"/>
        <v>Q1</v>
      </c>
      <c r="C71" s="3" t="str">
        <f t="shared" si="2"/>
        <v>2009_Q1</v>
      </c>
      <c r="D71" s="91">
        <v>129118.074321843</v>
      </c>
      <c r="E71" s="48">
        <v>130071.45493247424</v>
      </c>
      <c r="F71" s="85">
        <v>123875.015737433</v>
      </c>
      <c r="G71" s="151">
        <f t="shared" si="12"/>
        <v>-3.0113769151437153E-2</v>
      </c>
      <c r="H71" s="161">
        <v>138013.63107937001</v>
      </c>
      <c r="I71" s="160">
        <v>138595.45499999999</v>
      </c>
      <c r="J71" s="151">
        <f t="shared" si="10"/>
        <v>-3.4299968055602204E-2</v>
      </c>
      <c r="K71" s="151"/>
      <c r="L71" s="3">
        <f t="shared" si="8"/>
        <v>2000</v>
      </c>
      <c r="M71" s="3" t="str">
        <f t="shared" si="14"/>
        <v>Q2</v>
      </c>
      <c r="N71" s="3">
        <f t="shared" si="14"/>
        <v>5</v>
      </c>
      <c r="O71" s="3" t="str">
        <f t="shared" si="3"/>
        <v>2000_5</v>
      </c>
      <c r="P71" s="3">
        <f t="shared" si="4"/>
        <v>113222.91062273399</v>
      </c>
      <c r="Q71" s="3">
        <f t="shared" si="5"/>
        <v>113222.91062273399</v>
      </c>
      <c r="R71" s="163">
        <f t="shared" si="13"/>
        <v>129097.428</v>
      </c>
      <c r="S71" s="91">
        <f t="shared" si="15"/>
        <v>129661.202958465</v>
      </c>
      <c r="T71" s="161"/>
    </row>
    <row r="72" spans="1:20" x14ac:dyDescent="0.2">
      <c r="A72" s="3">
        <f t="shared" si="6"/>
        <v>2009</v>
      </c>
      <c r="B72" s="3" t="str">
        <f t="shared" si="7"/>
        <v>Q2</v>
      </c>
      <c r="C72" s="3" t="str">
        <f t="shared" si="2"/>
        <v>2009_Q2</v>
      </c>
      <c r="D72" s="91">
        <v>129323.71316566299</v>
      </c>
      <c r="E72" s="48">
        <v>130916.65039196446</v>
      </c>
      <c r="F72" s="85">
        <v>123689.413063207</v>
      </c>
      <c r="G72" s="151">
        <f t="shared" si="12"/>
        <v>-3.3882422303141313E-2</v>
      </c>
      <c r="H72" s="161">
        <v>138404.60625141999</v>
      </c>
      <c r="I72" s="160">
        <v>139005.40599999999</v>
      </c>
      <c r="J72" s="151">
        <f t="shared" si="10"/>
        <v>-3.7291494623842292E-2</v>
      </c>
      <c r="K72" s="151"/>
      <c r="L72" s="3">
        <f t="shared" si="8"/>
        <v>2000</v>
      </c>
      <c r="M72" s="3" t="str">
        <f t="shared" si="14"/>
        <v>Q2</v>
      </c>
      <c r="N72" s="3">
        <f t="shared" si="14"/>
        <v>6</v>
      </c>
      <c r="O72" s="3" t="str">
        <f t="shared" si="3"/>
        <v>2000_6</v>
      </c>
      <c r="P72" s="3">
        <f t="shared" si="4"/>
        <v>113222.91062273399</v>
      </c>
      <c r="Q72" s="3">
        <f t="shared" si="5"/>
        <v>113222.91062273399</v>
      </c>
      <c r="R72" s="163">
        <f t="shared" si="13"/>
        <v>129097.428</v>
      </c>
      <c r="S72" s="91">
        <f t="shared" si="15"/>
        <v>129661.202958465</v>
      </c>
      <c r="T72" s="161"/>
    </row>
    <row r="73" spans="1:20" x14ac:dyDescent="0.2">
      <c r="A73" s="3">
        <f t="shared" si="6"/>
        <v>2009</v>
      </c>
      <c r="B73" s="3" t="str">
        <f t="shared" si="7"/>
        <v>Q3</v>
      </c>
      <c r="C73" s="3" t="str">
        <f t="shared" si="2"/>
        <v>2009_Q3</v>
      </c>
      <c r="D73" s="91">
        <v>129493.69057109499</v>
      </c>
      <c r="E73" s="48">
        <v>131867.79847559889</v>
      </c>
      <c r="F73" s="85">
        <v>124147.344984212</v>
      </c>
      <c r="G73" s="151">
        <f t="shared" si="12"/>
        <v>-2.25137413035853E-2</v>
      </c>
      <c r="H73" s="161">
        <v>140000.43777652399</v>
      </c>
      <c r="I73" s="160">
        <v>140466.08199999999</v>
      </c>
      <c r="J73" s="151">
        <f t="shared" si="10"/>
        <v>-1.9560443851162179E-2</v>
      </c>
      <c r="K73" s="151"/>
      <c r="L73" s="3">
        <f t="shared" si="8"/>
        <v>2000</v>
      </c>
      <c r="M73" s="3" t="str">
        <f t="shared" si="14"/>
        <v>Q3</v>
      </c>
      <c r="N73" s="3">
        <f t="shared" si="14"/>
        <v>7</v>
      </c>
      <c r="O73" s="3" t="str">
        <f t="shared" si="3"/>
        <v>2000_7</v>
      </c>
      <c r="P73" s="3">
        <f t="shared" si="4"/>
        <v>111148.252592365</v>
      </c>
      <c r="Q73" s="3">
        <f t="shared" si="5"/>
        <v>111148.252592365</v>
      </c>
      <c r="R73" s="163">
        <f t="shared" si="13"/>
        <v>127621.33199999999</v>
      </c>
      <c r="S73" s="91">
        <f t="shared" si="15"/>
        <v>127816.132463423</v>
      </c>
      <c r="T73" s="161"/>
    </row>
    <row r="74" spans="1:20" x14ac:dyDescent="0.2">
      <c r="A74" s="3">
        <f t="shared" si="6"/>
        <v>2009</v>
      </c>
      <c r="B74" s="3" t="str">
        <f t="shared" si="7"/>
        <v>Q4</v>
      </c>
      <c r="C74" s="3" t="str">
        <f t="shared" si="2"/>
        <v>2009_Q4</v>
      </c>
      <c r="D74" s="91">
        <v>129944.468671269</v>
      </c>
      <c r="E74" s="48">
        <v>132711.77705356738</v>
      </c>
      <c r="F74" s="85">
        <v>125063.67884062399</v>
      </c>
      <c r="G74" s="151">
        <f t="shared" si="12"/>
        <v>-4.9989378022363695E-4</v>
      </c>
      <c r="H74" s="161">
        <v>141046.19050835801</v>
      </c>
      <c r="I74" s="160">
        <v>142217.057</v>
      </c>
      <c r="J74" s="151">
        <f t="shared" si="10"/>
        <v>1.4998899586247783E-2</v>
      </c>
      <c r="K74" s="151"/>
      <c r="L74" s="3">
        <f t="shared" si="8"/>
        <v>2000</v>
      </c>
      <c r="M74" s="3" t="str">
        <f t="shared" si="14"/>
        <v>Q3</v>
      </c>
      <c r="N74" s="3">
        <f t="shared" si="14"/>
        <v>8</v>
      </c>
      <c r="O74" s="3" t="str">
        <f t="shared" si="3"/>
        <v>2000_8</v>
      </c>
      <c r="P74" s="3">
        <f t="shared" si="4"/>
        <v>111148.252592365</v>
      </c>
      <c r="Q74" s="3">
        <f t="shared" si="5"/>
        <v>111148.252592365</v>
      </c>
      <c r="R74" s="163">
        <f t="shared" si="13"/>
        <v>127621.33199999999</v>
      </c>
      <c r="S74" s="91">
        <f t="shared" si="15"/>
        <v>127816.132463423</v>
      </c>
      <c r="T74" s="161"/>
    </row>
    <row r="75" spans="1:20" x14ac:dyDescent="0.2">
      <c r="A75" s="3">
        <f t="shared" si="6"/>
        <v>2010</v>
      </c>
      <c r="B75" s="3" t="str">
        <f t="shared" si="7"/>
        <v>Q1</v>
      </c>
      <c r="C75" s="3" t="str">
        <f t="shared" si="2"/>
        <v>2010_Q1</v>
      </c>
      <c r="D75" s="91">
        <v>130533.97132953801</v>
      </c>
      <c r="E75" s="48">
        <v>133637.27522031736</v>
      </c>
      <c r="F75" s="85">
        <v>125913.914300278</v>
      </c>
      <c r="G75" s="151">
        <f t="shared" si="12"/>
        <v>1.6459320313360726E-2</v>
      </c>
      <c r="H75" s="161">
        <v>141284.88707880699</v>
      </c>
      <c r="I75" s="160">
        <v>142631.55799999999</v>
      </c>
      <c r="J75" s="151">
        <f t="shared" si="10"/>
        <v>2.912146722271669E-2</v>
      </c>
      <c r="K75" s="151"/>
      <c r="L75" s="3">
        <f t="shared" si="8"/>
        <v>2000</v>
      </c>
      <c r="M75" s="3" t="str">
        <f t="shared" si="14"/>
        <v>Q3</v>
      </c>
      <c r="N75" s="3">
        <f t="shared" si="14"/>
        <v>9</v>
      </c>
      <c r="O75" s="3" t="str">
        <f t="shared" si="3"/>
        <v>2000_9</v>
      </c>
      <c r="P75" s="3">
        <f t="shared" si="4"/>
        <v>111148.252592365</v>
      </c>
      <c r="Q75" s="3">
        <f t="shared" si="5"/>
        <v>111148.252592365</v>
      </c>
      <c r="R75" s="163">
        <f t="shared" si="13"/>
        <v>127621.33199999999</v>
      </c>
      <c r="S75" s="91">
        <f t="shared" si="15"/>
        <v>127816.132463423</v>
      </c>
      <c r="T75" s="161"/>
    </row>
    <row r="76" spans="1:20" x14ac:dyDescent="0.2">
      <c r="A76" s="3">
        <f t="shared" si="6"/>
        <v>2010</v>
      </c>
      <c r="B76" s="3" t="str">
        <f t="shared" si="7"/>
        <v>Q2</v>
      </c>
      <c r="C76" s="3" t="str">
        <f t="shared" si="2"/>
        <v>2010_Q2</v>
      </c>
      <c r="D76" s="91">
        <v>131302.08432405299</v>
      </c>
      <c r="E76" s="48">
        <v>134574.91390477403</v>
      </c>
      <c r="F76" s="85">
        <v>127160.68656368701</v>
      </c>
      <c r="G76" s="151">
        <f t="shared" si="12"/>
        <v>2.8064435059661275E-2</v>
      </c>
      <c r="H76" s="161">
        <v>141969.55263079001</v>
      </c>
      <c r="I76" s="160">
        <v>144245.22200000001</v>
      </c>
      <c r="J76" s="151">
        <f t="shared" si="10"/>
        <v>3.7695051946397218E-2</v>
      </c>
      <c r="K76" s="151"/>
      <c r="L76" s="3">
        <f t="shared" si="8"/>
        <v>2000</v>
      </c>
      <c r="M76" s="3" t="str">
        <f t="shared" si="14"/>
        <v>Q4</v>
      </c>
      <c r="N76" s="3">
        <f t="shared" si="14"/>
        <v>10</v>
      </c>
      <c r="O76" s="3" t="str">
        <f t="shared" si="3"/>
        <v>2000_10</v>
      </c>
      <c r="P76" s="3">
        <f t="shared" si="4"/>
        <v>109805.32124252801</v>
      </c>
      <c r="Q76" s="3">
        <f t="shared" si="5"/>
        <v>109805.32124252801</v>
      </c>
      <c r="R76" s="163">
        <f t="shared" si="13"/>
        <v>127756.92</v>
      </c>
      <c r="S76" s="91">
        <f t="shared" si="15"/>
        <v>126645.77120765</v>
      </c>
      <c r="T76" s="161"/>
    </row>
    <row r="77" spans="1:20" x14ac:dyDescent="0.2">
      <c r="A77" s="3">
        <f t="shared" si="6"/>
        <v>2010</v>
      </c>
      <c r="B77" s="3" t="str">
        <f t="shared" si="7"/>
        <v>Q3</v>
      </c>
      <c r="C77" s="3" t="str">
        <f t="shared" si="2"/>
        <v>2010_Q3</v>
      </c>
      <c r="D77" s="91">
        <v>132103.24930924701</v>
      </c>
      <c r="E77" s="48">
        <v>135576.27311305312</v>
      </c>
      <c r="F77" s="85">
        <v>127875.507340589</v>
      </c>
      <c r="G77" s="151">
        <f t="shared" si="12"/>
        <v>3.0030141658294207E-2</v>
      </c>
      <c r="H77" s="161">
        <v>142755.214625419</v>
      </c>
      <c r="I77" s="160">
        <v>145122.557</v>
      </c>
      <c r="J77" s="151">
        <f t="shared" si="10"/>
        <v>3.3150173577134456E-2</v>
      </c>
      <c r="K77" s="151"/>
      <c r="L77" s="3">
        <f t="shared" si="8"/>
        <v>2000</v>
      </c>
      <c r="M77" s="3" t="str">
        <f t="shared" si="14"/>
        <v>Q4</v>
      </c>
      <c r="N77" s="3">
        <f t="shared" si="14"/>
        <v>11</v>
      </c>
      <c r="O77" s="3" t="str">
        <f t="shared" si="3"/>
        <v>2000_11</v>
      </c>
      <c r="P77" s="3">
        <f t="shared" si="4"/>
        <v>109805.32124252801</v>
      </c>
      <c r="Q77" s="3">
        <f t="shared" si="5"/>
        <v>109805.32124252801</v>
      </c>
      <c r="R77" s="163">
        <f t="shared" si="13"/>
        <v>127756.92</v>
      </c>
      <c r="S77" s="91">
        <f t="shared" si="15"/>
        <v>126645.77120765</v>
      </c>
      <c r="T77" s="161"/>
    </row>
    <row r="78" spans="1:20" x14ac:dyDescent="0.2">
      <c r="A78" s="3">
        <f t="shared" si="6"/>
        <v>2010</v>
      </c>
      <c r="B78" s="3" t="str">
        <f t="shared" si="7"/>
        <v>Q4</v>
      </c>
      <c r="C78" s="3" t="str">
        <f t="shared" si="2"/>
        <v>2010_Q4</v>
      </c>
      <c r="D78" s="91">
        <v>132701.81508882801</v>
      </c>
      <c r="E78" s="48">
        <v>136490.48112196225</v>
      </c>
      <c r="F78" s="85">
        <v>128642.18374193201</v>
      </c>
      <c r="G78" s="151">
        <f t="shared" si="12"/>
        <v>2.8613462633450215E-2</v>
      </c>
      <c r="H78" s="161">
        <v>143446.39368558399</v>
      </c>
      <c r="I78" s="160">
        <v>146448.663</v>
      </c>
      <c r="J78" s="151">
        <f t="shared" si="10"/>
        <v>2.9754560312691636E-2</v>
      </c>
      <c r="K78" s="151"/>
      <c r="L78" s="3">
        <f t="shared" si="8"/>
        <v>2000</v>
      </c>
      <c r="M78" s="3" t="str">
        <f t="shared" si="14"/>
        <v>Q4</v>
      </c>
      <c r="N78" s="3">
        <f t="shared" si="14"/>
        <v>12</v>
      </c>
      <c r="O78" s="3" t="str">
        <f t="shared" si="3"/>
        <v>2000_12</v>
      </c>
      <c r="P78" s="3">
        <f t="shared" si="4"/>
        <v>109805.32124252801</v>
      </c>
      <c r="Q78" s="3">
        <f t="shared" si="5"/>
        <v>109805.32124252801</v>
      </c>
      <c r="R78" s="163">
        <f t="shared" si="13"/>
        <v>127756.92</v>
      </c>
      <c r="S78" s="91">
        <f t="shared" si="15"/>
        <v>126645.77120765</v>
      </c>
      <c r="T78" s="161"/>
    </row>
    <row r="79" spans="1:20" x14ac:dyDescent="0.2">
      <c r="A79" s="3">
        <f t="shared" si="6"/>
        <v>2011</v>
      </c>
      <c r="B79" s="3" t="str">
        <f t="shared" si="7"/>
        <v>Q1</v>
      </c>
      <c r="C79" s="3" t="str">
        <f t="shared" si="2"/>
        <v>2011_Q1</v>
      </c>
      <c r="D79" s="91">
        <v>133488.421329098</v>
      </c>
      <c r="E79" s="48">
        <v>137563.04273990658</v>
      </c>
      <c r="F79" s="85">
        <v>129449.863278944</v>
      </c>
      <c r="G79" s="151">
        <f t="shared" si="12"/>
        <v>2.8082273498650112E-2</v>
      </c>
      <c r="H79" s="161">
        <v>144065.54681416301</v>
      </c>
      <c r="I79" s="160">
        <v>146466.86900000001</v>
      </c>
      <c r="J79" s="151">
        <f t="shared" si="10"/>
        <v>2.6889638266448745E-2</v>
      </c>
      <c r="K79" s="151"/>
      <c r="L79" s="3">
        <f t="shared" si="8"/>
        <v>2001</v>
      </c>
      <c r="M79" s="3" t="str">
        <f t="shared" si="14"/>
        <v>Q1</v>
      </c>
      <c r="N79" s="3">
        <f t="shared" si="14"/>
        <v>1</v>
      </c>
      <c r="O79" s="3" t="str">
        <f t="shared" si="3"/>
        <v>2001_1</v>
      </c>
      <c r="P79" s="3">
        <f t="shared" si="4"/>
        <v>112209.85438024301</v>
      </c>
      <c r="Q79" s="3">
        <f t="shared" si="5"/>
        <v>112209.85438024301</v>
      </c>
      <c r="R79" s="163">
        <f t="shared" si="13"/>
        <v>127799.58199999999</v>
      </c>
      <c r="S79" s="91">
        <f t="shared" si="15"/>
        <v>128897.837344577</v>
      </c>
      <c r="T79" s="161"/>
    </row>
    <row r="80" spans="1:20" x14ac:dyDescent="0.2">
      <c r="A80" s="3">
        <f t="shared" si="6"/>
        <v>2011</v>
      </c>
      <c r="B80" s="3" t="str">
        <f t="shared" si="7"/>
        <v>Q2</v>
      </c>
      <c r="C80" s="3" t="str">
        <f t="shared" si="2"/>
        <v>2011_Q2</v>
      </c>
      <c r="D80" s="91">
        <v>134372.22016463699</v>
      </c>
      <c r="E80" s="48">
        <v>138638.91628821852</v>
      </c>
      <c r="F80" s="85">
        <v>130033.041760633</v>
      </c>
      <c r="G80" s="151">
        <f t="shared" si="12"/>
        <v>2.2588390127222358E-2</v>
      </c>
      <c r="H80" s="161">
        <v>145178.88352461401</v>
      </c>
      <c r="I80" s="160">
        <v>146958.065</v>
      </c>
      <c r="J80" s="151">
        <f t="shared" si="10"/>
        <v>1.8807160212211294E-2</v>
      </c>
      <c r="K80" s="151"/>
      <c r="L80" s="3">
        <f t="shared" si="8"/>
        <v>2001</v>
      </c>
      <c r="M80" s="3" t="str">
        <f t="shared" ref="M80:N95" si="16">M68</f>
        <v>Q1</v>
      </c>
      <c r="N80" s="3">
        <f t="shared" si="16"/>
        <v>2</v>
      </c>
      <c r="O80" s="3" t="str">
        <f t="shared" si="3"/>
        <v>2001_2</v>
      </c>
      <c r="P80" s="3">
        <f t="shared" si="4"/>
        <v>112209.85438024301</v>
      </c>
      <c r="Q80" s="3">
        <f t="shared" si="5"/>
        <v>112209.85438024301</v>
      </c>
      <c r="R80" s="163">
        <f t="shared" si="13"/>
        <v>127799.58199999999</v>
      </c>
      <c r="S80" s="91">
        <f t="shared" si="15"/>
        <v>128897.837344577</v>
      </c>
      <c r="T80" s="161"/>
    </row>
    <row r="81" spans="1:20" x14ac:dyDescent="0.2">
      <c r="A81" s="3">
        <f t="shared" si="6"/>
        <v>2011</v>
      </c>
      <c r="B81" s="3" t="str">
        <f t="shared" si="7"/>
        <v>Q3</v>
      </c>
      <c r="C81" s="3" t="str">
        <f t="shared" si="2"/>
        <v>2011_Q3</v>
      </c>
      <c r="D81" s="91">
        <v>135285.296986067</v>
      </c>
      <c r="E81" s="48">
        <v>139783.76804796574</v>
      </c>
      <c r="F81" s="85">
        <v>131005.90128705899</v>
      </c>
      <c r="G81" s="151">
        <f t="shared" si="12"/>
        <v>2.4480011939521651E-2</v>
      </c>
      <c r="H81" s="161">
        <v>146389.14712834201</v>
      </c>
      <c r="I81" s="160">
        <v>147217.79699999999</v>
      </c>
      <c r="J81" s="151">
        <f t="shared" si="10"/>
        <v>1.4437727968092506E-2</v>
      </c>
      <c r="K81" s="151"/>
      <c r="L81" s="3">
        <f t="shared" si="8"/>
        <v>2001</v>
      </c>
      <c r="M81" s="3" t="str">
        <f t="shared" si="16"/>
        <v>Q1</v>
      </c>
      <c r="N81" s="3">
        <f t="shared" si="16"/>
        <v>3</v>
      </c>
      <c r="O81" s="3" t="str">
        <f t="shared" si="3"/>
        <v>2001_3</v>
      </c>
      <c r="P81" s="3">
        <f t="shared" si="4"/>
        <v>112209.85438024301</v>
      </c>
      <c r="Q81" s="3">
        <f t="shared" si="5"/>
        <v>112209.85438024301</v>
      </c>
      <c r="R81" s="163">
        <f t="shared" si="13"/>
        <v>127799.58199999999</v>
      </c>
      <c r="S81" s="91">
        <f t="shared" si="15"/>
        <v>128897.837344577</v>
      </c>
      <c r="T81" s="161"/>
    </row>
    <row r="82" spans="1:20" x14ac:dyDescent="0.2">
      <c r="A82" s="3">
        <f t="shared" si="6"/>
        <v>2011</v>
      </c>
      <c r="B82" s="3" t="str">
        <f t="shared" si="7"/>
        <v>Q4</v>
      </c>
      <c r="C82" s="3" t="str">
        <f t="shared" si="2"/>
        <v>2011_Q4</v>
      </c>
      <c r="D82" s="91">
        <v>136117.323074599</v>
      </c>
      <c r="E82" s="48">
        <v>140712.79670455912</v>
      </c>
      <c r="F82" s="85">
        <v>131847.55042453</v>
      </c>
      <c r="G82" s="151">
        <f t="shared" si="12"/>
        <v>2.4916917525500404E-2</v>
      </c>
      <c r="H82" s="161">
        <v>147190.60616027101</v>
      </c>
      <c r="I82" s="160">
        <v>148312.38500000001</v>
      </c>
      <c r="J82" s="151">
        <f t="shared" si="10"/>
        <v>1.2726111401918372E-2</v>
      </c>
      <c r="K82" s="151"/>
      <c r="L82" s="3">
        <f t="shared" si="8"/>
        <v>2001</v>
      </c>
      <c r="M82" s="3" t="str">
        <f t="shared" si="16"/>
        <v>Q2</v>
      </c>
      <c r="N82" s="3">
        <f t="shared" si="16"/>
        <v>4</v>
      </c>
      <c r="O82" s="3" t="str">
        <f t="shared" si="3"/>
        <v>2001_4</v>
      </c>
      <c r="P82" s="3">
        <f t="shared" si="4"/>
        <v>112410.39919618799</v>
      </c>
      <c r="Q82" s="3">
        <f t="shared" si="5"/>
        <v>112410.39919618799</v>
      </c>
      <c r="R82" s="163">
        <f t="shared" si="13"/>
        <v>128518.863</v>
      </c>
      <c r="S82" s="91">
        <f t="shared" si="15"/>
        <v>128239.44814869</v>
      </c>
      <c r="T82" s="161"/>
    </row>
    <row r="83" spans="1:20" x14ac:dyDescent="0.2">
      <c r="A83" s="3">
        <f t="shared" si="6"/>
        <v>2012</v>
      </c>
      <c r="B83" s="3" t="str">
        <f t="shared" si="7"/>
        <v>Q1</v>
      </c>
      <c r="C83" s="3" t="str">
        <f t="shared" si="2"/>
        <v>2012_Q1</v>
      </c>
      <c r="D83" s="91">
        <v>137021.55125200201</v>
      </c>
      <c r="E83" s="48">
        <v>141669.89808009352</v>
      </c>
      <c r="F83" s="85">
        <v>132738.69099144801</v>
      </c>
      <c r="G83" s="151">
        <f t="shared" si="12"/>
        <v>2.5406189154615788E-2</v>
      </c>
      <c r="H83" s="161">
        <v>147865.23933175701</v>
      </c>
      <c r="I83" s="160">
        <v>149249.728</v>
      </c>
      <c r="J83" s="151">
        <f t="shared" si="10"/>
        <v>1.8999921408847653E-2</v>
      </c>
      <c r="K83" s="151"/>
      <c r="L83" s="3">
        <f t="shared" si="8"/>
        <v>2001</v>
      </c>
      <c r="M83" s="3" t="str">
        <f t="shared" si="16"/>
        <v>Q2</v>
      </c>
      <c r="N83" s="3">
        <f t="shared" si="16"/>
        <v>5</v>
      </c>
      <c r="O83" s="3" t="str">
        <f t="shared" si="3"/>
        <v>2001_5</v>
      </c>
      <c r="P83" s="3">
        <f t="shared" si="4"/>
        <v>112410.39919618799</v>
      </c>
      <c r="Q83" s="3">
        <f t="shared" si="5"/>
        <v>112410.39919618799</v>
      </c>
      <c r="R83" s="163">
        <f t="shared" si="13"/>
        <v>128518.863</v>
      </c>
      <c r="S83" s="91">
        <f t="shared" si="15"/>
        <v>128239.44814869</v>
      </c>
      <c r="T83" s="161"/>
    </row>
    <row r="84" spans="1:20" x14ac:dyDescent="0.2">
      <c r="A84" s="3">
        <f t="shared" si="6"/>
        <v>2012</v>
      </c>
      <c r="B84" s="3" t="str">
        <f t="shared" si="7"/>
        <v>Q2</v>
      </c>
      <c r="C84" s="3" t="str">
        <f t="shared" ref="C84:C147" si="17">A84&amp;"_"&amp;B84</f>
        <v>2012_Q2</v>
      </c>
      <c r="D84" s="91">
        <v>137946.9521385</v>
      </c>
      <c r="E84" s="48">
        <v>142528.27564661091</v>
      </c>
      <c r="F84" s="85">
        <v>133612.691436694</v>
      </c>
      <c r="G84" s="151">
        <f t="shared" si="12"/>
        <v>2.7528769823369048E-2</v>
      </c>
      <c r="H84" s="161">
        <v>148622.47117217799</v>
      </c>
      <c r="I84" s="160">
        <v>150071.78599999999</v>
      </c>
      <c r="J84" s="151">
        <f t="shared" si="10"/>
        <v>2.1187819804241448E-2</v>
      </c>
      <c r="K84" s="151"/>
      <c r="L84" s="3">
        <f t="shared" si="8"/>
        <v>2001</v>
      </c>
      <c r="M84" s="3" t="str">
        <f t="shared" si="16"/>
        <v>Q2</v>
      </c>
      <c r="N84" s="3">
        <f t="shared" si="16"/>
        <v>6</v>
      </c>
      <c r="O84" s="3" t="str">
        <f t="shared" ref="O84:O147" si="18">L84&amp;"_"&amp;N84</f>
        <v>2001_6</v>
      </c>
      <c r="P84" s="3">
        <f t="shared" ref="P84:P147" si="19">VLOOKUP(L84&amp;"_"&amp;M84,$C$19:$D$190,2,0)</f>
        <v>112410.39919618799</v>
      </c>
      <c r="Q84" s="3">
        <f t="shared" ref="Q84:Q147" si="20">VLOOKUP($L84&amp;"_"&amp;$M84,$C$19:$E$190,3,0)</f>
        <v>112410.39919618799</v>
      </c>
      <c r="R84" s="163">
        <f t="shared" si="13"/>
        <v>128518.863</v>
      </c>
      <c r="S84" s="91">
        <f t="shared" si="15"/>
        <v>128239.44814869</v>
      </c>
      <c r="T84" s="161"/>
    </row>
    <row r="85" spans="1:20" x14ac:dyDescent="0.2">
      <c r="A85" s="3">
        <f t="shared" si="6"/>
        <v>2012</v>
      </c>
      <c r="B85" s="3" t="str">
        <f t="shared" si="7"/>
        <v>Q3</v>
      </c>
      <c r="C85" s="3" t="str">
        <f t="shared" si="17"/>
        <v>2012_Q3</v>
      </c>
      <c r="D85" s="91">
        <v>138802.281515713</v>
      </c>
      <c r="E85" s="48">
        <v>143326.148407261</v>
      </c>
      <c r="F85" s="85">
        <v>134530.75136995199</v>
      </c>
      <c r="G85" s="151">
        <f t="shared" si="12"/>
        <v>2.6906040478049675E-2</v>
      </c>
      <c r="H85" s="161">
        <v>149807.41596334099</v>
      </c>
      <c r="I85" s="160">
        <v>150659.77799999999</v>
      </c>
      <c r="J85" s="151">
        <f t="shared" si="10"/>
        <v>2.3380196349494398E-2</v>
      </c>
      <c r="K85" s="151"/>
      <c r="L85" s="3">
        <f t="shared" si="8"/>
        <v>2001</v>
      </c>
      <c r="M85" s="3" t="str">
        <f t="shared" si="16"/>
        <v>Q3</v>
      </c>
      <c r="N85" s="3">
        <f t="shared" si="16"/>
        <v>7</v>
      </c>
      <c r="O85" s="3" t="str">
        <f t="shared" si="18"/>
        <v>2001_7</v>
      </c>
      <c r="P85" s="3">
        <f t="shared" si="19"/>
        <v>111872.80066365001</v>
      </c>
      <c r="Q85" s="3">
        <f t="shared" si="20"/>
        <v>111872.80066365001</v>
      </c>
      <c r="R85" s="163">
        <f t="shared" si="13"/>
        <v>128412.039</v>
      </c>
      <c r="S85" s="91">
        <f t="shared" si="15"/>
        <v>128387.62036645701</v>
      </c>
      <c r="T85" s="161"/>
    </row>
    <row r="86" spans="1:20" x14ac:dyDescent="0.2">
      <c r="A86" s="3">
        <f t="shared" si="6"/>
        <v>2012</v>
      </c>
      <c r="B86" s="3" t="str">
        <f t="shared" si="7"/>
        <v>Q4</v>
      </c>
      <c r="C86" s="3" t="str">
        <f t="shared" si="17"/>
        <v>2012_Q4</v>
      </c>
      <c r="D86" s="91">
        <v>139466.647425553</v>
      </c>
      <c r="E86" s="48">
        <v>144037.1815119581</v>
      </c>
      <c r="F86" s="85">
        <v>135506.524141095</v>
      </c>
      <c r="G86" s="151">
        <f t="shared" si="12"/>
        <v>2.7751548699870732E-2</v>
      </c>
      <c r="H86" s="161">
        <v>150596.37268512801</v>
      </c>
      <c r="I86" s="160">
        <v>151578.016</v>
      </c>
      <c r="J86" s="151">
        <f t="shared" si="10"/>
        <v>2.2018599458163868E-2</v>
      </c>
      <c r="K86" s="151"/>
      <c r="L86" s="3">
        <f t="shared" si="8"/>
        <v>2001</v>
      </c>
      <c r="M86" s="3" t="str">
        <f t="shared" si="16"/>
        <v>Q3</v>
      </c>
      <c r="N86" s="3">
        <f t="shared" si="16"/>
        <v>8</v>
      </c>
      <c r="O86" s="3" t="str">
        <f t="shared" si="18"/>
        <v>2001_8</v>
      </c>
      <c r="P86" s="3">
        <f t="shared" si="19"/>
        <v>111872.80066365001</v>
      </c>
      <c r="Q86" s="3">
        <f t="shared" si="20"/>
        <v>111872.80066365001</v>
      </c>
      <c r="R86" s="163">
        <f t="shared" si="13"/>
        <v>128412.039</v>
      </c>
      <c r="S86" s="91">
        <f t="shared" si="15"/>
        <v>128387.62036645701</v>
      </c>
      <c r="T86" s="161"/>
    </row>
    <row r="87" spans="1:20" x14ac:dyDescent="0.2">
      <c r="A87" s="3">
        <f t="shared" si="6"/>
        <v>2013</v>
      </c>
      <c r="B87" s="3" t="str">
        <f t="shared" si="7"/>
        <v>Q1</v>
      </c>
      <c r="C87" s="3" t="str">
        <f t="shared" si="17"/>
        <v>2013_Q1</v>
      </c>
      <c r="D87" s="91">
        <v>140178.599521934</v>
      </c>
      <c r="E87" s="48">
        <v>144904.08349499857</v>
      </c>
      <c r="F87" s="85">
        <v>136312.48807210501</v>
      </c>
      <c r="G87" s="151">
        <f t="shared" si="12"/>
        <v>2.6923552236079118E-2</v>
      </c>
      <c r="H87" s="161">
        <v>151683.534214699</v>
      </c>
      <c r="I87" s="160">
        <v>152552.81200000001</v>
      </c>
      <c r="J87" s="151">
        <f t="shared" si="10"/>
        <v>2.2131256413411959E-2</v>
      </c>
      <c r="K87" s="151"/>
      <c r="L87" s="3">
        <f t="shared" si="8"/>
        <v>2001</v>
      </c>
      <c r="M87" s="3" t="str">
        <f t="shared" si="16"/>
        <v>Q3</v>
      </c>
      <c r="N87" s="3">
        <f t="shared" si="16"/>
        <v>9</v>
      </c>
      <c r="O87" s="3" t="str">
        <f t="shared" si="18"/>
        <v>2001_9</v>
      </c>
      <c r="P87" s="3">
        <f t="shared" si="19"/>
        <v>111872.80066365001</v>
      </c>
      <c r="Q87" s="3">
        <f t="shared" si="20"/>
        <v>111872.80066365001</v>
      </c>
      <c r="R87" s="163">
        <f t="shared" si="13"/>
        <v>128412.039</v>
      </c>
      <c r="S87" s="91">
        <f t="shared" si="15"/>
        <v>128387.62036645701</v>
      </c>
      <c r="T87" s="161"/>
    </row>
    <row r="88" spans="1:20" x14ac:dyDescent="0.2">
      <c r="A88" s="3">
        <f t="shared" ref="A88:A151" si="21">A84+1</f>
        <v>2013</v>
      </c>
      <c r="B88" s="3" t="str">
        <f t="shared" ref="B88:B151" si="22">B84</f>
        <v>Q2</v>
      </c>
      <c r="C88" s="3" t="str">
        <f t="shared" si="17"/>
        <v>2013_Q2</v>
      </c>
      <c r="D88" s="91">
        <v>140875.23006360501</v>
      </c>
      <c r="E88" s="48">
        <v>145733.04517996704</v>
      </c>
      <c r="F88" s="85">
        <v>137050.260316186</v>
      </c>
      <c r="G88" s="151">
        <f t="shared" si="12"/>
        <v>2.5727861945814778E-2</v>
      </c>
      <c r="H88" s="161">
        <v>152814.767065019</v>
      </c>
      <c r="I88" s="160">
        <v>153465.65299999999</v>
      </c>
      <c r="J88" s="151">
        <f t="shared" si="10"/>
        <v>2.2614957084604814E-2</v>
      </c>
      <c r="K88" s="151"/>
      <c r="L88" s="3">
        <f t="shared" si="8"/>
        <v>2001</v>
      </c>
      <c r="M88" s="3" t="str">
        <f t="shared" si="16"/>
        <v>Q4</v>
      </c>
      <c r="N88" s="3">
        <f t="shared" si="16"/>
        <v>10</v>
      </c>
      <c r="O88" s="3" t="str">
        <f t="shared" si="18"/>
        <v>2001_10</v>
      </c>
      <c r="P88" s="3">
        <f t="shared" si="19"/>
        <v>112170.94575992</v>
      </c>
      <c r="Q88" s="3">
        <f t="shared" si="20"/>
        <v>112170.94575992</v>
      </c>
      <c r="R88" s="163">
        <f t="shared" si="13"/>
        <v>129157.516</v>
      </c>
      <c r="S88" s="91">
        <f t="shared" si="15"/>
        <v>130602.88868910501</v>
      </c>
      <c r="T88" s="161"/>
    </row>
    <row r="89" spans="1:20" x14ac:dyDescent="0.2">
      <c r="A89" s="3">
        <f t="shared" si="21"/>
        <v>2013</v>
      </c>
      <c r="B89" s="3" t="str">
        <f t="shared" si="22"/>
        <v>Q3</v>
      </c>
      <c r="C89" s="3" t="str">
        <f t="shared" si="17"/>
        <v>2013_Q3</v>
      </c>
      <c r="D89" s="91">
        <v>141681.235768385</v>
      </c>
      <c r="E89" s="48">
        <v>146554.41394002704</v>
      </c>
      <c r="F89" s="85">
        <v>137830.579164664</v>
      </c>
      <c r="G89" s="151">
        <f t="shared" si="12"/>
        <v>2.4528427598220048E-2</v>
      </c>
      <c r="H89" s="161">
        <v>153778.83527204601</v>
      </c>
      <c r="I89" s="160">
        <v>154463.682</v>
      </c>
      <c r="J89" s="151">
        <f t="shared" si="10"/>
        <v>2.524830482625573E-2</v>
      </c>
      <c r="K89" s="151"/>
      <c r="L89" s="3">
        <f t="shared" si="8"/>
        <v>2001</v>
      </c>
      <c r="M89" s="3" t="str">
        <f t="shared" si="16"/>
        <v>Q4</v>
      </c>
      <c r="N89" s="3">
        <f t="shared" si="16"/>
        <v>11</v>
      </c>
      <c r="O89" s="3" t="str">
        <f t="shared" si="18"/>
        <v>2001_11</v>
      </c>
      <c r="P89" s="3">
        <f t="shared" si="19"/>
        <v>112170.94575992</v>
      </c>
      <c r="Q89" s="3">
        <f t="shared" si="20"/>
        <v>112170.94575992</v>
      </c>
      <c r="R89" s="163">
        <f t="shared" si="13"/>
        <v>129157.516</v>
      </c>
      <c r="S89" s="91">
        <f t="shared" si="15"/>
        <v>130602.88868910501</v>
      </c>
      <c r="T89" s="161"/>
    </row>
    <row r="90" spans="1:20" x14ac:dyDescent="0.2">
      <c r="A90" s="3">
        <f t="shared" si="21"/>
        <v>2013</v>
      </c>
      <c r="B90" s="3" t="str">
        <f t="shared" si="22"/>
        <v>Q4</v>
      </c>
      <c r="C90" s="3" t="str">
        <f t="shared" si="17"/>
        <v>2013_Q4</v>
      </c>
      <c r="D90" s="91">
        <v>142408.24859305299</v>
      </c>
      <c r="E90" s="48">
        <v>147265.7140903828</v>
      </c>
      <c r="F90" s="85">
        <v>138519.711512546</v>
      </c>
      <c r="G90" s="151">
        <f t="shared" si="12"/>
        <v>2.2236474520691996E-2</v>
      </c>
      <c r="H90" s="161">
        <v>154832.47688543599</v>
      </c>
      <c r="I90" s="160">
        <v>155626.736</v>
      </c>
      <c r="J90" s="151">
        <f t="shared" si="10"/>
        <v>2.6710469676552551E-2</v>
      </c>
      <c r="K90" s="151"/>
      <c r="L90" s="3">
        <f t="shared" si="8"/>
        <v>2001</v>
      </c>
      <c r="M90" s="3" t="str">
        <f t="shared" si="16"/>
        <v>Q4</v>
      </c>
      <c r="N90" s="3">
        <f t="shared" si="16"/>
        <v>12</v>
      </c>
      <c r="O90" s="3" t="str">
        <f t="shared" si="18"/>
        <v>2001_12</v>
      </c>
      <c r="P90" s="3">
        <f t="shared" si="19"/>
        <v>112170.94575992</v>
      </c>
      <c r="Q90" s="3">
        <f t="shared" si="20"/>
        <v>112170.94575992</v>
      </c>
      <c r="R90" s="163">
        <f t="shared" si="13"/>
        <v>129157.516</v>
      </c>
      <c r="S90" s="91">
        <f t="shared" si="15"/>
        <v>130602.88868910501</v>
      </c>
      <c r="T90" s="161"/>
    </row>
    <row r="91" spans="1:20" x14ac:dyDescent="0.2">
      <c r="A91" s="3">
        <f t="shared" si="21"/>
        <v>2014</v>
      </c>
      <c r="B91" s="3" t="str">
        <f t="shared" si="22"/>
        <v>Q1</v>
      </c>
      <c r="C91" s="3" t="str">
        <f t="shared" si="17"/>
        <v>2014_Q1</v>
      </c>
      <c r="D91" s="91">
        <v>143306.76445339099</v>
      </c>
      <c r="E91" s="48">
        <v>148156.10322954191</v>
      </c>
      <c r="F91" s="85">
        <v>139404.34512838299</v>
      </c>
      <c r="G91" s="151">
        <f t="shared" si="12"/>
        <v>2.2682126194061514E-2</v>
      </c>
      <c r="H91" s="161">
        <v>156047.687483029</v>
      </c>
      <c r="I91" s="160">
        <v>156828.85</v>
      </c>
      <c r="J91" s="151">
        <f t="shared" si="10"/>
        <v>2.8029886463187603E-2</v>
      </c>
      <c r="K91" s="151"/>
      <c r="L91" s="3">
        <f t="shared" si="8"/>
        <v>2002</v>
      </c>
      <c r="M91" s="3" t="str">
        <f t="shared" si="16"/>
        <v>Q1</v>
      </c>
      <c r="N91" s="3">
        <f t="shared" si="16"/>
        <v>1</v>
      </c>
      <c r="O91" s="3" t="str">
        <f t="shared" si="18"/>
        <v>2002_1</v>
      </c>
      <c r="P91" s="3">
        <f t="shared" si="19"/>
        <v>114095.282556893</v>
      </c>
      <c r="Q91" s="3">
        <f t="shared" si="20"/>
        <v>114095.282556893</v>
      </c>
      <c r="R91" s="163">
        <f t="shared" si="13"/>
        <v>131032.91800000001</v>
      </c>
      <c r="S91" s="91">
        <f t="shared" si="15"/>
        <v>131560.20684968901</v>
      </c>
      <c r="T91" s="161"/>
    </row>
    <row r="92" spans="1:20" x14ac:dyDescent="0.2">
      <c r="A92" s="3">
        <f t="shared" si="21"/>
        <v>2014</v>
      </c>
      <c r="B92" s="3" t="str">
        <f t="shared" si="22"/>
        <v>Q2</v>
      </c>
      <c r="C92" s="3" t="str">
        <f t="shared" si="17"/>
        <v>2014_Q2</v>
      </c>
      <c r="D92" s="91">
        <v>144222.40993599099</v>
      </c>
      <c r="E92" s="48">
        <v>149001.94105910111</v>
      </c>
      <c r="F92" s="85">
        <v>140223.46296906</v>
      </c>
      <c r="G92" s="151">
        <f t="shared" si="12"/>
        <v>2.3153568957498871E-2</v>
      </c>
      <c r="H92" s="161">
        <v>157069.87567975401</v>
      </c>
      <c r="I92" s="160">
        <v>158257.26500000001</v>
      </c>
      <c r="J92" s="151">
        <f t="shared" si="10"/>
        <v>3.1222699713792101E-2</v>
      </c>
      <c r="K92" s="151"/>
      <c r="L92" s="3">
        <f t="shared" si="8"/>
        <v>2002</v>
      </c>
      <c r="M92" s="3" t="str">
        <f t="shared" si="16"/>
        <v>Q1</v>
      </c>
      <c r="N92" s="3">
        <f t="shared" si="16"/>
        <v>2</v>
      </c>
      <c r="O92" s="3" t="str">
        <f t="shared" si="18"/>
        <v>2002_2</v>
      </c>
      <c r="P92" s="3">
        <f t="shared" si="19"/>
        <v>114095.282556893</v>
      </c>
      <c r="Q92" s="3">
        <f t="shared" si="20"/>
        <v>114095.282556893</v>
      </c>
      <c r="R92" s="163">
        <f t="shared" si="13"/>
        <v>131032.91800000001</v>
      </c>
      <c r="S92" s="91">
        <f t="shared" si="15"/>
        <v>131560.20684968901</v>
      </c>
      <c r="T92" s="161"/>
    </row>
    <row r="93" spans="1:20" x14ac:dyDescent="0.2">
      <c r="A93" s="3">
        <f t="shared" si="21"/>
        <v>2014</v>
      </c>
      <c r="B93" s="3" t="str">
        <f t="shared" si="22"/>
        <v>Q3</v>
      </c>
      <c r="C93" s="3" t="str">
        <f t="shared" si="17"/>
        <v>2014_Q3</v>
      </c>
      <c r="D93" s="91">
        <v>145094.561347423</v>
      </c>
      <c r="E93" s="48">
        <v>149821.28988262525</v>
      </c>
      <c r="F93" s="85">
        <v>140989.267887177</v>
      </c>
      <c r="G93" s="151">
        <f t="shared" si="12"/>
        <v>2.2917183847420253E-2</v>
      </c>
      <c r="H93" s="161">
        <v>158001.24303835101</v>
      </c>
      <c r="I93" s="160">
        <v>159497.85</v>
      </c>
      <c r="J93" s="151">
        <f t="shared" si="10"/>
        <v>3.2591272814537664E-2</v>
      </c>
      <c r="K93" s="151"/>
      <c r="L93" s="3">
        <f t="shared" si="8"/>
        <v>2002</v>
      </c>
      <c r="M93" s="3" t="str">
        <f t="shared" si="16"/>
        <v>Q1</v>
      </c>
      <c r="N93" s="3">
        <f t="shared" si="16"/>
        <v>3</v>
      </c>
      <c r="O93" s="3" t="str">
        <f t="shared" si="18"/>
        <v>2002_3</v>
      </c>
      <c r="P93" s="3">
        <f t="shared" si="19"/>
        <v>114095.282556893</v>
      </c>
      <c r="Q93" s="3">
        <f t="shared" si="20"/>
        <v>114095.282556893</v>
      </c>
      <c r="R93" s="163">
        <f t="shared" si="13"/>
        <v>131032.91800000001</v>
      </c>
      <c r="S93" s="91">
        <f t="shared" si="15"/>
        <v>131560.20684968901</v>
      </c>
      <c r="T93" s="161"/>
    </row>
    <row r="94" spans="1:20" x14ac:dyDescent="0.2">
      <c r="A94" s="3">
        <f t="shared" si="21"/>
        <v>2014</v>
      </c>
      <c r="B94" s="3" t="str">
        <f t="shared" si="22"/>
        <v>Q4</v>
      </c>
      <c r="C94" s="3" t="str">
        <f t="shared" si="17"/>
        <v>2014_Q4</v>
      </c>
      <c r="D94" s="91">
        <v>145627.96009404201</v>
      </c>
      <c r="E94" s="48">
        <v>150559.26348731283</v>
      </c>
      <c r="F94" s="85">
        <v>141743.99689568701</v>
      </c>
      <c r="G94" s="151">
        <f t="shared" si="12"/>
        <v>2.3276726091427058E-2</v>
      </c>
      <c r="H94" s="161">
        <v>159100.74229886901</v>
      </c>
      <c r="I94" s="160">
        <v>160703.052</v>
      </c>
      <c r="J94" s="151">
        <f t="shared" si="10"/>
        <v>3.2618534131564569E-2</v>
      </c>
      <c r="K94" s="151"/>
      <c r="L94" s="3">
        <f t="shared" si="8"/>
        <v>2002</v>
      </c>
      <c r="M94" s="3" t="str">
        <f t="shared" si="16"/>
        <v>Q2</v>
      </c>
      <c r="N94" s="3">
        <f t="shared" si="16"/>
        <v>4</v>
      </c>
      <c r="O94" s="3" t="str">
        <f t="shared" si="18"/>
        <v>2002_4</v>
      </c>
      <c r="P94" s="3">
        <f t="shared" si="19"/>
        <v>115101.948846404</v>
      </c>
      <c r="Q94" s="3">
        <f t="shared" si="20"/>
        <v>115101.948846404</v>
      </c>
      <c r="R94" s="163">
        <f t="shared" si="13"/>
        <v>131655.041</v>
      </c>
      <c r="S94" s="91">
        <f t="shared" si="15"/>
        <v>132480.237851004</v>
      </c>
      <c r="T94" s="161"/>
    </row>
    <row r="95" spans="1:20" x14ac:dyDescent="0.2">
      <c r="A95" s="3">
        <f t="shared" si="21"/>
        <v>2015</v>
      </c>
      <c r="B95" s="3" t="str">
        <f t="shared" si="22"/>
        <v>Q1</v>
      </c>
      <c r="C95" s="3" t="str">
        <f t="shared" si="17"/>
        <v>2015_Q1</v>
      </c>
      <c r="D95" s="91">
        <v>146604.579108829</v>
      </c>
      <c r="E95" s="48">
        <v>151502.39314728809</v>
      </c>
      <c r="F95" s="85">
        <v>142700.50699705401</v>
      </c>
      <c r="G95" s="151">
        <f t="shared" si="12"/>
        <v>2.3644613556596417E-2</v>
      </c>
      <c r="H95" s="161">
        <v>160249.17277933101</v>
      </c>
      <c r="I95" s="160">
        <v>161986.82199999999</v>
      </c>
      <c r="J95" s="151">
        <f t="shared" si="10"/>
        <v>3.2889178234744243E-2</v>
      </c>
      <c r="K95" s="151"/>
      <c r="L95" s="3">
        <f t="shared" si="8"/>
        <v>2002</v>
      </c>
      <c r="M95" s="3" t="str">
        <f t="shared" si="16"/>
        <v>Q2</v>
      </c>
      <c r="N95" s="3">
        <f t="shared" si="16"/>
        <v>5</v>
      </c>
      <c r="O95" s="3" t="str">
        <f t="shared" si="18"/>
        <v>2002_5</v>
      </c>
      <c r="P95" s="3">
        <f t="shared" si="19"/>
        <v>115101.948846404</v>
      </c>
      <c r="Q95" s="3">
        <f t="shared" si="20"/>
        <v>115101.948846404</v>
      </c>
      <c r="R95" s="163">
        <f t="shared" si="13"/>
        <v>131655.041</v>
      </c>
      <c r="S95" s="91">
        <f t="shared" si="15"/>
        <v>132480.237851004</v>
      </c>
      <c r="T95" s="161"/>
    </row>
    <row r="96" spans="1:20" x14ac:dyDescent="0.2">
      <c r="A96" s="3">
        <f t="shared" si="21"/>
        <v>2015</v>
      </c>
      <c r="B96" s="3" t="str">
        <f t="shared" si="22"/>
        <v>Q2</v>
      </c>
      <c r="C96" s="3" t="str">
        <f t="shared" si="17"/>
        <v>2015_Q2</v>
      </c>
      <c r="D96" s="91">
        <v>147600.42225076101</v>
      </c>
      <c r="E96" s="48">
        <v>152387.12522953548</v>
      </c>
      <c r="F96" s="85">
        <v>143708.91823286001</v>
      </c>
      <c r="G96" s="151">
        <f t="shared" si="12"/>
        <v>2.4856434080287038E-2</v>
      </c>
      <c r="H96" s="161">
        <v>161315.15226166401</v>
      </c>
      <c r="I96" s="160">
        <v>163218.94699999999</v>
      </c>
      <c r="J96" s="151">
        <f t="shared" si="10"/>
        <v>3.1352001438922805E-2</v>
      </c>
      <c r="K96" s="151"/>
      <c r="L96" s="3">
        <f t="shared" ref="L96:L159" si="23">L84+1</f>
        <v>2002</v>
      </c>
      <c r="M96" s="3" t="str">
        <f t="shared" ref="M96:N111" si="24">M84</f>
        <v>Q2</v>
      </c>
      <c r="N96" s="3">
        <f t="shared" si="24"/>
        <v>6</v>
      </c>
      <c r="O96" s="3" t="str">
        <f t="shared" si="18"/>
        <v>2002_6</v>
      </c>
      <c r="P96" s="3">
        <f t="shared" si="19"/>
        <v>115101.948846404</v>
      </c>
      <c r="Q96" s="3">
        <f t="shared" si="20"/>
        <v>115101.948846404</v>
      </c>
      <c r="R96" s="163">
        <f t="shared" si="13"/>
        <v>131655.041</v>
      </c>
      <c r="S96" s="91">
        <f t="shared" si="15"/>
        <v>132480.237851004</v>
      </c>
      <c r="T96" s="161"/>
    </row>
    <row r="97" spans="1:20" x14ac:dyDescent="0.2">
      <c r="A97" s="3">
        <f t="shared" si="21"/>
        <v>2015</v>
      </c>
      <c r="B97" s="3" t="str">
        <f t="shared" si="22"/>
        <v>Q3</v>
      </c>
      <c r="C97" s="3" t="str">
        <f t="shared" si="17"/>
        <v>2015_Q3</v>
      </c>
      <c r="D97" s="91">
        <v>148582.53072664599</v>
      </c>
      <c r="E97" s="48">
        <v>153251.3376885383</v>
      </c>
      <c r="F97" s="85">
        <v>144706.20621738301</v>
      </c>
      <c r="G97" s="151">
        <f t="shared" si="12"/>
        <v>2.6363271374530317E-2</v>
      </c>
      <c r="H97" s="161">
        <v>162270.08320538499</v>
      </c>
      <c r="I97" s="160">
        <v>164488.82800000001</v>
      </c>
      <c r="J97" s="151">
        <f t="shared" si="10"/>
        <v>3.1291819921083652E-2</v>
      </c>
      <c r="K97" s="151"/>
      <c r="L97" s="3">
        <f t="shared" si="23"/>
        <v>2002</v>
      </c>
      <c r="M97" s="3" t="str">
        <f t="shared" si="24"/>
        <v>Q3</v>
      </c>
      <c r="N97" s="3">
        <f t="shared" si="24"/>
        <v>7</v>
      </c>
      <c r="O97" s="3" t="str">
        <f t="shared" si="18"/>
        <v>2002_7</v>
      </c>
      <c r="P97" s="3">
        <f t="shared" si="19"/>
        <v>116164.98415027501</v>
      </c>
      <c r="Q97" s="3">
        <f t="shared" si="20"/>
        <v>116164.98415027501</v>
      </c>
      <c r="R97" s="163">
        <f t="shared" si="13"/>
        <v>132356.834</v>
      </c>
      <c r="S97" s="91">
        <f t="shared" si="15"/>
        <v>132768.66661020101</v>
      </c>
      <c r="T97" s="161"/>
    </row>
    <row r="98" spans="1:20" x14ac:dyDescent="0.2">
      <c r="A98" s="3">
        <f t="shared" si="21"/>
        <v>2015</v>
      </c>
      <c r="B98" s="3" t="str">
        <f t="shared" si="22"/>
        <v>Q4</v>
      </c>
      <c r="C98" s="3" t="str">
        <f t="shared" si="17"/>
        <v>2015_Q4</v>
      </c>
      <c r="D98" s="91">
        <v>149421.44167789901</v>
      </c>
      <c r="E98" s="48">
        <v>154041.63696150982</v>
      </c>
      <c r="F98" s="85">
        <v>145580.70939792099</v>
      </c>
      <c r="G98" s="151">
        <f t="shared" si="12"/>
        <v>2.7067901189900212E-2</v>
      </c>
      <c r="H98" s="161">
        <v>163324.89730923899</v>
      </c>
      <c r="I98" s="160">
        <v>165590.04300000001</v>
      </c>
      <c r="J98" s="151">
        <f t="shared" si="10"/>
        <v>3.0410069623320046E-2</v>
      </c>
      <c r="K98" s="151"/>
      <c r="L98" s="3">
        <f t="shared" si="23"/>
        <v>2002</v>
      </c>
      <c r="M98" s="3" t="str">
        <f t="shared" si="24"/>
        <v>Q3</v>
      </c>
      <c r="N98" s="3">
        <f t="shared" si="24"/>
        <v>8</v>
      </c>
      <c r="O98" s="3" t="str">
        <f t="shared" si="18"/>
        <v>2002_8</v>
      </c>
      <c r="P98" s="3">
        <f t="shared" si="19"/>
        <v>116164.98415027501</v>
      </c>
      <c r="Q98" s="3">
        <f t="shared" si="20"/>
        <v>116164.98415027501</v>
      </c>
      <c r="R98" s="163">
        <f t="shared" si="13"/>
        <v>132356.834</v>
      </c>
      <c r="S98" s="91">
        <f t="shared" si="15"/>
        <v>132768.66661020101</v>
      </c>
      <c r="T98" s="161"/>
    </row>
    <row r="99" spans="1:20" x14ac:dyDescent="0.2">
      <c r="A99" s="3">
        <f t="shared" si="21"/>
        <v>2016</v>
      </c>
      <c r="B99" s="3" t="str">
        <f t="shared" si="22"/>
        <v>Q1</v>
      </c>
      <c r="C99" s="3" t="str">
        <f t="shared" si="17"/>
        <v>2016_Q1</v>
      </c>
      <c r="D99" s="91">
        <v>150339.79990697099</v>
      </c>
      <c r="E99" s="48">
        <v>155013.13313328233</v>
      </c>
      <c r="F99" s="85">
        <v>146552.543846118</v>
      </c>
      <c r="G99" s="151">
        <f t="shared" si="12"/>
        <v>2.6993855383733889E-2</v>
      </c>
      <c r="H99" s="161">
        <v>164365.25804916801</v>
      </c>
      <c r="I99" s="160">
        <v>166662.65599999999</v>
      </c>
      <c r="J99" s="151">
        <f t="shared" si="10"/>
        <v>2.8865520924905796E-2</v>
      </c>
      <c r="K99" s="151"/>
      <c r="L99" s="3">
        <f t="shared" si="23"/>
        <v>2002</v>
      </c>
      <c r="M99" s="3" t="str">
        <f t="shared" si="24"/>
        <v>Q3</v>
      </c>
      <c r="N99" s="3">
        <f t="shared" si="24"/>
        <v>9</v>
      </c>
      <c r="O99" s="3" t="str">
        <f t="shared" si="18"/>
        <v>2002_9</v>
      </c>
      <c r="P99" s="3">
        <f t="shared" si="19"/>
        <v>116164.98415027501</v>
      </c>
      <c r="Q99" s="3">
        <f t="shared" si="20"/>
        <v>116164.98415027501</v>
      </c>
      <c r="R99" s="163">
        <f t="shared" si="13"/>
        <v>132356.834</v>
      </c>
      <c r="S99" s="91">
        <f t="shared" si="15"/>
        <v>132768.66661020101</v>
      </c>
      <c r="T99" s="161"/>
    </row>
    <row r="100" spans="1:20" x14ac:dyDescent="0.2">
      <c r="A100" s="3">
        <f t="shared" si="21"/>
        <v>2016</v>
      </c>
      <c r="B100" s="3" t="str">
        <f t="shared" si="22"/>
        <v>Q2</v>
      </c>
      <c r="C100" s="3" t="str">
        <f t="shared" si="17"/>
        <v>2016_Q2</v>
      </c>
      <c r="D100" s="91">
        <v>151282.21026257399</v>
      </c>
      <c r="E100" s="48">
        <v>155868.05717374221</v>
      </c>
      <c r="F100" s="85">
        <v>147446.58281356</v>
      </c>
      <c r="G100" s="151">
        <f t="shared" si="12"/>
        <v>2.6008577801995836E-2</v>
      </c>
      <c r="H100" s="161">
        <v>165264.87068477401</v>
      </c>
      <c r="I100" s="160">
        <v>167639.69500000001</v>
      </c>
      <c r="J100" s="151">
        <f t="shared" si="10"/>
        <v>2.7084772210912655E-2</v>
      </c>
      <c r="K100" s="151"/>
      <c r="L100" s="3">
        <f t="shared" si="23"/>
        <v>2002</v>
      </c>
      <c r="M100" s="3" t="str">
        <f t="shared" si="24"/>
        <v>Q4</v>
      </c>
      <c r="N100" s="3">
        <f t="shared" si="24"/>
        <v>10</v>
      </c>
      <c r="O100" s="3" t="str">
        <f t="shared" si="18"/>
        <v>2002_10</v>
      </c>
      <c r="P100" s="3">
        <f t="shared" si="19"/>
        <v>116605.78444642801</v>
      </c>
      <c r="Q100" s="3">
        <f t="shared" si="20"/>
        <v>116605.78444642801</v>
      </c>
      <c r="R100" s="163">
        <f t="shared" si="13"/>
        <v>132367.20699999999</v>
      </c>
      <c r="S100" s="91">
        <f t="shared" si="15"/>
        <v>131874.87515212299</v>
      </c>
      <c r="T100" s="161"/>
    </row>
    <row r="101" spans="1:20" x14ac:dyDescent="0.2">
      <c r="A101" s="3">
        <f t="shared" si="21"/>
        <v>2016</v>
      </c>
      <c r="B101" s="3" t="str">
        <f t="shared" si="22"/>
        <v>Q3</v>
      </c>
      <c r="C101" s="3" t="str">
        <f t="shared" si="17"/>
        <v>2016_Q3</v>
      </c>
      <c r="D101" s="91">
        <v>152207.20901720901</v>
      </c>
      <c r="E101" s="48">
        <v>156724.14429114334</v>
      </c>
      <c r="F101" s="85">
        <v>148317.910383184</v>
      </c>
      <c r="G101" s="151">
        <f t="shared" si="12"/>
        <v>2.4958875366930533E-2</v>
      </c>
      <c r="H101" s="161">
        <v>166146.963244093</v>
      </c>
      <c r="I101" s="160">
        <v>168638.94</v>
      </c>
      <c r="J101" s="151">
        <f t="shared" si="10"/>
        <v>2.5230357893971878E-2</v>
      </c>
      <c r="K101" s="151"/>
      <c r="L101" s="3">
        <f t="shared" si="23"/>
        <v>2002</v>
      </c>
      <c r="M101" s="3" t="str">
        <f t="shared" si="24"/>
        <v>Q4</v>
      </c>
      <c r="N101" s="3">
        <f t="shared" si="24"/>
        <v>11</v>
      </c>
      <c r="O101" s="3" t="str">
        <f t="shared" si="18"/>
        <v>2002_11</v>
      </c>
      <c r="P101" s="3">
        <f t="shared" si="19"/>
        <v>116605.78444642801</v>
      </c>
      <c r="Q101" s="3">
        <f t="shared" si="20"/>
        <v>116605.78444642801</v>
      </c>
      <c r="R101" s="163">
        <f t="shared" si="13"/>
        <v>132367.20699999999</v>
      </c>
      <c r="S101" s="91">
        <f t="shared" si="15"/>
        <v>131874.87515212299</v>
      </c>
      <c r="T101" s="161"/>
    </row>
    <row r="102" spans="1:20" x14ac:dyDescent="0.2">
      <c r="A102" s="3">
        <f t="shared" si="21"/>
        <v>2016</v>
      </c>
      <c r="B102" s="3" t="str">
        <f t="shared" si="22"/>
        <v>Q4</v>
      </c>
      <c r="C102" s="3" t="str">
        <f t="shared" si="17"/>
        <v>2016_Q4</v>
      </c>
      <c r="D102" s="91">
        <v>152987.41369545701</v>
      </c>
      <c r="E102" s="48">
        <v>157494.56769260604</v>
      </c>
      <c r="F102" s="85">
        <v>149114.26322990601</v>
      </c>
      <c r="G102" s="151">
        <f t="shared" si="12"/>
        <v>2.427212950533586E-2</v>
      </c>
      <c r="H102" s="161">
        <v>167042.155522157</v>
      </c>
      <c r="I102" s="160">
        <v>169612.899</v>
      </c>
      <c r="J102" s="151">
        <f t="shared" si="10"/>
        <v>2.4294069420587094E-2</v>
      </c>
      <c r="K102" s="151"/>
      <c r="L102" s="3">
        <f t="shared" si="23"/>
        <v>2002</v>
      </c>
      <c r="M102" s="3" t="str">
        <f t="shared" si="24"/>
        <v>Q4</v>
      </c>
      <c r="N102" s="3">
        <f t="shared" si="24"/>
        <v>12</v>
      </c>
      <c r="O102" s="3" t="str">
        <f t="shared" si="18"/>
        <v>2002_12</v>
      </c>
      <c r="P102" s="3">
        <f t="shared" si="19"/>
        <v>116605.78444642801</v>
      </c>
      <c r="Q102" s="3">
        <f t="shared" si="20"/>
        <v>116605.78444642801</v>
      </c>
      <c r="R102" s="163">
        <f t="shared" si="13"/>
        <v>132367.20699999999</v>
      </c>
      <c r="S102" s="91">
        <f t="shared" si="15"/>
        <v>131874.87515212299</v>
      </c>
      <c r="T102" s="161"/>
    </row>
    <row r="103" spans="1:20" x14ac:dyDescent="0.2">
      <c r="A103" s="3">
        <f t="shared" si="21"/>
        <v>2017</v>
      </c>
      <c r="B103" s="3" t="str">
        <f t="shared" si="22"/>
        <v>Q1</v>
      </c>
      <c r="C103" s="3" t="str">
        <f t="shared" si="17"/>
        <v>2017_Q1</v>
      </c>
      <c r="D103" s="91">
        <v>153878.46691878699</v>
      </c>
      <c r="E103" s="48">
        <v>158430.49687745713</v>
      </c>
      <c r="F103" s="85">
        <v>149915.08732982</v>
      </c>
      <c r="G103" s="151">
        <f t="shared" si="12"/>
        <v>2.2944286025036176E-2</v>
      </c>
      <c r="H103" s="161">
        <v>168017.978326268</v>
      </c>
      <c r="I103" s="160">
        <v>170513.989</v>
      </c>
      <c r="J103" s="151">
        <f t="shared" ref="J103:J166" si="25">I103/I99-1</f>
        <v>2.3108554084245503E-2</v>
      </c>
      <c r="K103" s="151"/>
      <c r="L103" s="3">
        <f t="shared" si="23"/>
        <v>2003</v>
      </c>
      <c r="M103" s="3" t="str">
        <f t="shared" si="24"/>
        <v>Q1</v>
      </c>
      <c r="N103" s="3">
        <f t="shared" si="24"/>
        <v>1</v>
      </c>
      <c r="O103" s="3" t="str">
        <f t="shared" si="18"/>
        <v>2003_1</v>
      </c>
      <c r="P103" s="3">
        <f t="shared" si="19"/>
        <v>115672.530838583</v>
      </c>
      <c r="Q103" s="3">
        <f t="shared" si="20"/>
        <v>115672.530838583</v>
      </c>
      <c r="R103" s="163">
        <f t="shared" si="13"/>
        <v>131761.25700000001</v>
      </c>
      <c r="S103" s="91">
        <f t="shared" si="15"/>
        <v>132507.22905324699</v>
      </c>
      <c r="T103" s="161"/>
    </row>
    <row r="104" spans="1:20" x14ac:dyDescent="0.2">
      <c r="A104" s="3">
        <f t="shared" si="21"/>
        <v>2017</v>
      </c>
      <c r="B104" s="3" t="str">
        <f t="shared" si="22"/>
        <v>Q2</v>
      </c>
      <c r="C104" s="3" t="str">
        <f t="shared" si="17"/>
        <v>2017_Q2</v>
      </c>
      <c r="D104" s="91">
        <v>154836.722079197</v>
      </c>
      <c r="E104" s="48">
        <v>159315.51145197262</v>
      </c>
      <c r="F104" s="85">
        <v>150741.96775090299</v>
      </c>
      <c r="G104" s="151">
        <f t="shared" si="12"/>
        <v>2.2349686743909469E-2</v>
      </c>
      <c r="H104" s="161">
        <v>168883.402430207</v>
      </c>
      <c r="I104" s="160">
        <v>171380.59400000001</v>
      </c>
      <c r="J104" s="151">
        <f t="shared" si="25"/>
        <v>2.2315114567585059E-2</v>
      </c>
      <c r="K104" s="151"/>
      <c r="L104" s="3">
        <f t="shared" si="23"/>
        <v>2003</v>
      </c>
      <c r="M104" s="3" t="str">
        <f t="shared" si="24"/>
        <v>Q1</v>
      </c>
      <c r="N104" s="3">
        <f t="shared" si="24"/>
        <v>2</v>
      </c>
      <c r="O104" s="3" t="str">
        <f t="shared" si="18"/>
        <v>2003_2</v>
      </c>
      <c r="P104" s="3">
        <f t="shared" si="19"/>
        <v>115672.530838583</v>
      </c>
      <c r="Q104" s="3">
        <f t="shared" si="20"/>
        <v>115672.530838583</v>
      </c>
      <c r="R104" s="163">
        <f t="shared" si="13"/>
        <v>131761.25700000001</v>
      </c>
      <c r="S104" s="91">
        <f t="shared" si="15"/>
        <v>132507.22905324699</v>
      </c>
      <c r="T104" s="161"/>
    </row>
    <row r="105" spans="1:20" x14ac:dyDescent="0.2">
      <c r="A105" s="3">
        <f t="shared" si="21"/>
        <v>2017</v>
      </c>
      <c r="B105" s="3" t="str">
        <f t="shared" si="22"/>
        <v>Q3</v>
      </c>
      <c r="C105" s="3" t="str">
        <f t="shared" si="17"/>
        <v>2017_Q3</v>
      </c>
      <c r="D105" s="91">
        <v>155825.41744332001</v>
      </c>
      <c r="E105" s="48">
        <v>160242.39384043342</v>
      </c>
      <c r="F105" s="85">
        <v>151577.61482820599</v>
      </c>
      <c r="G105" s="151">
        <f t="shared" si="12"/>
        <v>2.1977820727115294E-2</v>
      </c>
      <c r="H105" s="161">
        <v>169767.624933855</v>
      </c>
      <c r="I105" s="160">
        <v>172233.041</v>
      </c>
      <c r="J105" s="151">
        <f t="shared" si="25"/>
        <v>2.1312402698925759E-2</v>
      </c>
      <c r="K105" s="151"/>
      <c r="L105" s="3">
        <f t="shared" si="23"/>
        <v>2003</v>
      </c>
      <c r="M105" s="3" t="str">
        <f t="shared" si="24"/>
        <v>Q1</v>
      </c>
      <c r="N105" s="3">
        <f t="shared" si="24"/>
        <v>3</v>
      </c>
      <c r="O105" s="3" t="str">
        <f t="shared" si="18"/>
        <v>2003_3</v>
      </c>
      <c r="P105" s="3">
        <f t="shared" si="19"/>
        <v>115672.530838583</v>
      </c>
      <c r="Q105" s="3">
        <f t="shared" si="20"/>
        <v>115672.530838583</v>
      </c>
      <c r="R105" s="163">
        <f t="shared" si="13"/>
        <v>131761.25700000001</v>
      </c>
      <c r="S105" s="91">
        <f t="shared" si="15"/>
        <v>132507.22905324699</v>
      </c>
      <c r="T105" s="161"/>
    </row>
    <row r="106" spans="1:20" x14ac:dyDescent="0.2">
      <c r="A106" s="3">
        <f t="shared" si="21"/>
        <v>2017</v>
      </c>
      <c r="B106" s="3" t="str">
        <f t="shared" si="22"/>
        <v>Q4</v>
      </c>
      <c r="C106" s="3" t="str">
        <f t="shared" si="17"/>
        <v>2017_Q4</v>
      </c>
      <c r="D106" s="91">
        <v>156714.27738073401</v>
      </c>
      <c r="E106" s="48">
        <v>161103.86087997642</v>
      </c>
      <c r="F106" s="85">
        <v>152394.94992772001</v>
      </c>
      <c r="G106" s="151">
        <f t="shared" si="12"/>
        <v>2.2001159558799666E-2</v>
      </c>
      <c r="H106" s="161">
        <v>170611.50292809799</v>
      </c>
      <c r="I106" s="160">
        <v>173358.21900000001</v>
      </c>
      <c r="J106" s="151">
        <f t="shared" si="25"/>
        <v>2.2081575293398048E-2</v>
      </c>
      <c r="K106" s="151"/>
      <c r="L106" s="3">
        <f t="shared" si="23"/>
        <v>2003</v>
      </c>
      <c r="M106" s="3" t="str">
        <f t="shared" si="24"/>
        <v>Q2</v>
      </c>
      <c r="N106" s="3">
        <f t="shared" si="24"/>
        <v>4</v>
      </c>
      <c r="O106" s="3" t="str">
        <f t="shared" si="18"/>
        <v>2003_4</v>
      </c>
      <c r="P106" s="3">
        <f t="shared" si="19"/>
        <v>116376.67056277501</v>
      </c>
      <c r="Q106" s="3">
        <f t="shared" si="20"/>
        <v>116376.67056277501</v>
      </c>
      <c r="R106" s="163">
        <f t="shared" si="13"/>
        <v>132509.77799999999</v>
      </c>
      <c r="S106" s="91">
        <f t="shared" si="15"/>
        <v>134307.27263016501</v>
      </c>
      <c r="T106" s="161"/>
    </row>
    <row r="107" spans="1:20" x14ac:dyDescent="0.2">
      <c r="A107" s="3">
        <f t="shared" si="21"/>
        <v>2018</v>
      </c>
      <c r="B107" s="3" t="str">
        <f t="shared" si="22"/>
        <v>Q1</v>
      </c>
      <c r="C107" s="3" t="str">
        <f t="shared" si="17"/>
        <v>2018_Q1</v>
      </c>
      <c r="D107" s="91">
        <v>157711.951667691</v>
      </c>
      <c r="E107" s="48">
        <v>162153.06419598739</v>
      </c>
      <c r="F107" s="85">
        <v>153248.956302885</v>
      </c>
      <c r="G107" s="151">
        <f t="shared" si="12"/>
        <v>2.2238381956382725E-2</v>
      </c>
      <c r="H107" s="161">
        <v>171595.52656107899</v>
      </c>
      <c r="I107" s="160">
        <v>174083.35</v>
      </c>
      <c r="J107" s="151">
        <f t="shared" si="25"/>
        <v>2.0932951137516476E-2</v>
      </c>
      <c r="K107" s="151"/>
      <c r="L107" s="3">
        <f t="shared" si="23"/>
        <v>2003</v>
      </c>
      <c r="M107" s="3" t="str">
        <f t="shared" si="24"/>
        <v>Q2</v>
      </c>
      <c r="N107" s="3">
        <f t="shared" si="24"/>
        <v>5</v>
      </c>
      <c r="O107" s="3" t="str">
        <f t="shared" si="18"/>
        <v>2003_5</v>
      </c>
      <c r="P107" s="3">
        <f t="shared" si="19"/>
        <v>116376.67056277501</v>
      </c>
      <c r="Q107" s="3">
        <f t="shared" si="20"/>
        <v>116376.67056277501</v>
      </c>
      <c r="R107" s="163">
        <f t="shared" si="13"/>
        <v>132509.77799999999</v>
      </c>
      <c r="S107" s="91">
        <f t="shared" si="15"/>
        <v>134307.27263016501</v>
      </c>
      <c r="T107" s="161"/>
    </row>
    <row r="108" spans="1:20" x14ac:dyDescent="0.2">
      <c r="A108" s="3">
        <f t="shared" si="21"/>
        <v>2018</v>
      </c>
      <c r="B108" s="3" t="str">
        <f t="shared" si="22"/>
        <v>Q2</v>
      </c>
      <c r="C108" s="3" t="str">
        <f t="shared" si="17"/>
        <v>2018_Q2</v>
      </c>
      <c r="D108" s="91">
        <v>158704.378115581</v>
      </c>
      <c r="E108" s="48">
        <v>163079.71310314271</v>
      </c>
      <c r="F108" s="85">
        <v>154083.02904871499</v>
      </c>
      <c r="G108" s="151">
        <f t="shared" si="12"/>
        <v>2.2164108294864704E-2</v>
      </c>
      <c r="H108" s="161">
        <v>172542.073357257</v>
      </c>
      <c r="I108" s="160">
        <v>174841.47700000001</v>
      </c>
      <c r="J108" s="151">
        <f t="shared" si="25"/>
        <v>2.0194135865814644E-2</v>
      </c>
      <c r="K108" s="151"/>
      <c r="L108" s="3">
        <f t="shared" si="23"/>
        <v>2003</v>
      </c>
      <c r="M108" s="3" t="str">
        <f t="shared" si="24"/>
        <v>Q2</v>
      </c>
      <c r="N108" s="3">
        <f t="shared" si="24"/>
        <v>6</v>
      </c>
      <c r="O108" s="3" t="str">
        <f t="shared" si="18"/>
        <v>2003_6</v>
      </c>
      <c r="P108" s="3">
        <f t="shared" si="19"/>
        <v>116376.67056277501</v>
      </c>
      <c r="Q108" s="3">
        <f t="shared" si="20"/>
        <v>116376.67056277501</v>
      </c>
      <c r="R108" s="163">
        <f t="shared" si="13"/>
        <v>132509.77799999999</v>
      </c>
      <c r="S108" s="91">
        <f t="shared" si="15"/>
        <v>134307.27263016501</v>
      </c>
      <c r="T108" s="161"/>
    </row>
    <row r="109" spans="1:20" x14ac:dyDescent="0.2">
      <c r="A109" s="3">
        <f t="shared" si="21"/>
        <v>2018</v>
      </c>
      <c r="B109" s="3" t="str">
        <f t="shared" si="22"/>
        <v>Q3</v>
      </c>
      <c r="C109" s="3" t="str">
        <f t="shared" si="17"/>
        <v>2018_Q3</v>
      </c>
      <c r="D109" s="91">
        <v>159706.96569164499</v>
      </c>
      <c r="E109" s="48">
        <v>164026.089118456</v>
      </c>
      <c r="F109" s="85">
        <v>154944.696990478</v>
      </c>
      <c r="G109" s="151">
        <f t="shared" si="12"/>
        <v>2.2213584546030507E-2</v>
      </c>
      <c r="H109" s="161">
        <v>173443.041182371</v>
      </c>
      <c r="I109" s="160">
        <v>175656.07399999999</v>
      </c>
      <c r="J109" s="151">
        <f t="shared" si="25"/>
        <v>1.9874426998011341E-2</v>
      </c>
      <c r="K109" s="151"/>
      <c r="L109" s="3">
        <f t="shared" si="23"/>
        <v>2003</v>
      </c>
      <c r="M109" s="3" t="str">
        <f t="shared" si="24"/>
        <v>Q3</v>
      </c>
      <c r="N109" s="3">
        <f t="shared" si="24"/>
        <v>7</v>
      </c>
      <c r="O109" s="3" t="str">
        <f t="shared" si="18"/>
        <v>2003_7</v>
      </c>
      <c r="P109" s="3">
        <f t="shared" si="19"/>
        <v>118208.30948973099</v>
      </c>
      <c r="Q109" s="3">
        <f t="shared" si="20"/>
        <v>118208.30948973099</v>
      </c>
      <c r="R109" s="163">
        <f t="shared" si="13"/>
        <v>134255.90299999999</v>
      </c>
      <c r="S109" s="91">
        <f t="shared" si="15"/>
        <v>135094.62316446501</v>
      </c>
      <c r="T109" s="161"/>
    </row>
    <row r="110" spans="1:20" x14ac:dyDescent="0.2">
      <c r="A110" s="3">
        <f t="shared" si="21"/>
        <v>2018</v>
      </c>
      <c r="B110" s="3" t="str">
        <f t="shared" si="22"/>
        <v>Q4</v>
      </c>
      <c r="C110" s="3" t="str">
        <f t="shared" si="17"/>
        <v>2018_Q4</v>
      </c>
      <c r="D110" s="91">
        <v>160596.695972494</v>
      </c>
      <c r="E110" s="48">
        <v>164875.82407066075</v>
      </c>
      <c r="F110" s="85">
        <v>155779.16161129801</v>
      </c>
      <c r="G110" s="151">
        <f t="shared" si="12"/>
        <v>2.2206849276718899E-2</v>
      </c>
      <c r="H110" s="161">
        <v>174313.84382347699</v>
      </c>
      <c r="I110" s="160">
        <v>176480.533</v>
      </c>
      <c r="J110" s="151">
        <f t="shared" si="25"/>
        <v>1.8010764173805871E-2</v>
      </c>
      <c r="K110" s="151"/>
      <c r="L110" s="3">
        <f t="shared" si="23"/>
        <v>2003</v>
      </c>
      <c r="M110" s="3" t="str">
        <f t="shared" si="24"/>
        <v>Q3</v>
      </c>
      <c r="N110" s="3">
        <f t="shared" si="24"/>
        <v>8</v>
      </c>
      <c r="O110" s="3" t="str">
        <f t="shared" si="18"/>
        <v>2003_8</v>
      </c>
      <c r="P110" s="3">
        <f t="shared" si="19"/>
        <v>118208.30948973099</v>
      </c>
      <c r="Q110" s="3">
        <f t="shared" si="20"/>
        <v>118208.30948973099</v>
      </c>
      <c r="R110" s="163">
        <f t="shared" si="13"/>
        <v>134255.90299999999</v>
      </c>
      <c r="S110" s="91">
        <f t="shared" si="15"/>
        <v>135094.62316446501</v>
      </c>
      <c r="T110" s="161"/>
    </row>
    <row r="111" spans="1:20" x14ac:dyDescent="0.2">
      <c r="A111" s="3">
        <f t="shared" si="21"/>
        <v>2019</v>
      </c>
      <c r="B111" s="3" t="str">
        <f t="shared" si="22"/>
        <v>Q1</v>
      </c>
      <c r="C111" s="3" t="str">
        <f t="shared" si="17"/>
        <v>2019_Q1</v>
      </c>
      <c r="D111" s="91">
        <v>161529.81167975601</v>
      </c>
      <c r="E111" s="48">
        <v>165871.49882349384</v>
      </c>
      <c r="F111" s="85">
        <v>156707.27430444499</v>
      </c>
      <c r="G111" s="151">
        <f t="shared" si="12"/>
        <v>2.2566665933599461E-2</v>
      </c>
      <c r="H111" s="161">
        <v>175299.46100481099</v>
      </c>
      <c r="I111" s="160">
        <v>177243.052</v>
      </c>
      <c r="J111" s="151">
        <f t="shared" si="25"/>
        <v>1.8150512383866557E-2</v>
      </c>
      <c r="K111" s="151"/>
      <c r="L111" s="3">
        <f t="shared" si="23"/>
        <v>2003</v>
      </c>
      <c r="M111" s="3" t="str">
        <f t="shared" si="24"/>
        <v>Q3</v>
      </c>
      <c r="N111" s="3">
        <f t="shared" si="24"/>
        <v>9</v>
      </c>
      <c r="O111" s="3" t="str">
        <f t="shared" si="18"/>
        <v>2003_9</v>
      </c>
      <c r="P111" s="3">
        <f t="shared" si="19"/>
        <v>118208.30948973099</v>
      </c>
      <c r="Q111" s="3">
        <f t="shared" si="20"/>
        <v>118208.30948973099</v>
      </c>
      <c r="R111" s="163">
        <f t="shared" si="13"/>
        <v>134255.90299999999</v>
      </c>
      <c r="S111" s="91">
        <f t="shared" si="15"/>
        <v>135094.62316446501</v>
      </c>
      <c r="T111" s="161"/>
    </row>
    <row r="112" spans="1:20" x14ac:dyDescent="0.2">
      <c r="A112" s="3">
        <f t="shared" si="21"/>
        <v>2019</v>
      </c>
      <c r="B112" s="3" t="str">
        <f t="shared" si="22"/>
        <v>Q2</v>
      </c>
      <c r="C112" s="3" t="str">
        <f t="shared" si="17"/>
        <v>2019_Q2</v>
      </c>
      <c r="D112" s="91">
        <v>162450.86262581599</v>
      </c>
      <c r="E112" s="48">
        <v>166735.69267043937</v>
      </c>
      <c r="F112" s="85">
        <v>157585.39086089999</v>
      </c>
      <c r="G112" s="151">
        <f t="shared" si="12"/>
        <v>2.2730354107185269E-2</v>
      </c>
      <c r="H112" s="161">
        <v>176244.31840018599</v>
      </c>
      <c r="I112" s="160">
        <v>178011.90900000001</v>
      </c>
      <c r="J112" s="151">
        <f t="shared" si="25"/>
        <v>1.8133180149238814E-2</v>
      </c>
      <c r="K112" s="151"/>
      <c r="L112" s="3">
        <f t="shared" si="23"/>
        <v>2003</v>
      </c>
      <c r="M112" s="3" t="str">
        <f t="shared" ref="M112:N127" si="26">M100</f>
        <v>Q4</v>
      </c>
      <c r="N112" s="3">
        <f t="shared" si="26"/>
        <v>10</v>
      </c>
      <c r="O112" s="3" t="str">
        <f t="shared" si="18"/>
        <v>2003_10</v>
      </c>
      <c r="P112" s="3">
        <f t="shared" si="19"/>
        <v>118698.489108911</v>
      </c>
      <c r="Q112" s="3">
        <f t="shared" si="20"/>
        <v>118698.489108911</v>
      </c>
      <c r="R112" s="163">
        <f t="shared" si="13"/>
        <v>135257.06200000001</v>
      </c>
      <c r="S112" s="91">
        <f t="shared" si="15"/>
        <v>135243.286619288</v>
      </c>
      <c r="T112" s="161"/>
    </row>
    <row r="113" spans="1:20" x14ac:dyDescent="0.2">
      <c r="A113" s="3">
        <f t="shared" si="21"/>
        <v>2019</v>
      </c>
      <c r="B113" s="3" t="str">
        <f t="shared" si="22"/>
        <v>Q3</v>
      </c>
      <c r="C113" s="3" t="str">
        <f t="shared" si="17"/>
        <v>2019_Q3</v>
      </c>
      <c r="D113" s="91">
        <v>163351.050854058</v>
      </c>
      <c r="E113" s="48">
        <v>167697.10800627025</v>
      </c>
      <c r="F113" s="85">
        <v>158506.62621998799</v>
      </c>
      <c r="G113" s="151">
        <f t="shared" si="12"/>
        <v>2.2988390688381433E-2</v>
      </c>
      <c r="H113" s="161">
        <v>177162.967680715</v>
      </c>
      <c r="I113" s="160">
        <v>178807.20600000001</v>
      </c>
      <c r="J113" s="151">
        <f t="shared" si="25"/>
        <v>1.7939214558558403E-2</v>
      </c>
      <c r="K113" s="151"/>
      <c r="L113" s="3">
        <f t="shared" si="23"/>
        <v>2003</v>
      </c>
      <c r="M113" s="3" t="str">
        <f t="shared" si="26"/>
        <v>Q4</v>
      </c>
      <c r="N113" s="3">
        <f t="shared" si="26"/>
        <v>11</v>
      </c>
      <c r="O113" s="3" t="str">
        <f t="shared" si="18"/>
        <v>2003_11</v>
      </c>
      <c r="P113" s="3">
        <f t="shared" si="19"/>
        <v>118698.489108911</v>
      </c>
      <c r="Q113" s="3">
        <f t="shared" si="20"/>
        <v>118698.489108911</v>
      </c>
      <c r="R113" s="163">
        <f t="shared" si="13"/>
        <v>135257.06200000001</v>
      </c>
      <c r="S113" s="91">
        <f t="shared" si="15"/>
        <v>135243.286619288</v>
      </c>
      <c r="T113" s="161"/>
    </row>
    <row r="114" spans="1:20" x14ac:dyDescent="0.2">
      <c r="A114" s="3">
        <f t="shared" si="21"/>
        <v>2019</v>
      </c>
      <c r="B114" s="3" t="str">
        <f t="shared" si="22"/>
        <v>Q4</v>
      </c>
      <c r="C114" s="3" t="str">
        <f t="shared" si="17"/>
        <v>2019_Q4</v>
      </c>
      <c r="D114" s="91">
        <v>164244.107043119</v>
      </c>
      <c r="E114" s="48">
        <v>168579.40832387068</v>
      </c>
      <c r="F114" s="85">
        <v>159401.61515022899</v>
      </c>
      <c r="G114" s="151">
        <f t="shared" si="12"/>
        <v>2.3253774776178071E-2</v>
      </c>
      <c r="H114" s="161">
        <v>178063.17842149199</v>
      </c>
      <c r="I114" s="160">
        <v>179605.639</v>
      </c>
      <c r="J114" s="151">
        <f t="shared" si="25"/>
        <v>1.7707936092872023E-2</v>
      </c>
      <c r="K114" s="151"/>
      <c r="L114" s="3">
        <f t="shared" si="23"/>
        <v>2003</v>
      </c>
      <c r="M114" s="3" t="str">
        <f t="shared" si="26"/>
        <v>Q4</v>
      </c>
      <c r="N114" s="3">
        <f t="shared" si="26"/>
        <v>12</v>
      </c>
      <c r="O114" s="3" t="str">
        <f t="shared" si="18"/>
        <v>2003_12</v>
      </c>
      <c r="P114" s="3">
        <f t="shared" si="19"/>
        <v>118698.489108911</v>
      </c>
      <c r="Q114" s="3">
        <f t="shared" si="20"/>
        <v>118698.489108911</v>
      </c>
      <c r="R114" s="163">
        <f t="shared" si="13"/>
        <v>135257.06200000001</v>
      </c>
      <c r="S114" s="91">
        <f t="shared" si="15"/>
        <v>135243.286619288</v>
      </c>
      <c r="T114" s="161"/>
    </row>
    <row r="115" spans="1:20" x14ac:dyDescent="0.2">
      <c r="A115" s="3">
        <f t="shared" si="21"/>
        <v>2020</v>
      </c>
      <c r="B115" s="3" t="str">
        <f t="shared" si="22"/>
        <v>Q1</v>
      </c>
      <c r="C115" s="3" t="str">
        <f t="shared" si="17"/>
        <v>2020_Q1</v>
      </c>
      <c r="D115" s="91">
        <v>165179.50045283799</v>
      </c>
      <c r="E115" s="48">
        <v>169583.75861214733</v>
      </c>
      <c r="F115" s="85">
        <v>160286.126279977</v>
      </c>
      <c r="G115" s="151">
        <f t="shared" si="12"/>
        <v>2.2837816504798436E-2</v>
      </c>
      <c r="H115" s="161">
        <v>179196.86299359601</v>
      </c>
      <c r="I115" s="160">
        <v>180402.818</v>
      </c>
      <c r="J115" s="151">
        <f t="shared" si="25"/>
        <v>1.7827305298263596E-2</v>
      </c>
      <c r="K115" s="151"/>
      <c r="L115" s="3">
        <f t="shared" si="23"/>
        <v>2004</v>
      </c>
      <c r="M115" s="3" t="str">
        <f t="shared" si="26"/>
        <v>Q1</v>
      </c>
      <c r="N115" s="3">
        <f t="shared" si="26"/>
        <v>1</v>
      </c>
      <c r="O115" s="3" t="str">
        <f t="shared" si="18"/>
        <v>2004_1</v>
      </c>
      <c r="P115" s="3">
        <f t="shared" si="19"/>
        <v>119029.876629789</v>
      </c>
      <c r="Q115" s="3">
        <f t="shared" si="20"/>
        <v>119465.28948585279</v>
      </c>
      <c r="R115" s="163">
        <f t="shared" si="13"/>
        <v>135294.67300000001</v>
      </c>
      <c r="S115" s="91">
        <f t="shared" si="15"/>
        <v>135625.77402689899</v>
      </c>
      <c r="T115" s="161"/>
    </row>
    <row r="116" spans="1:20" x14ac:dyDescent="0.2">
      <c r="A116" s="3">
        <f t="shared" si="21"/>
        <v>2020</v>
      </c>
      <c r="B116" s="3" t="str">
        <f t="shared" si="22"/>
        <v>Q2</v>
      </c>
      <c r="C116" s="3" t="str">
        <f t="shared" si="17"/>
        <v>2020_Q2</v>
      </c>
      <c r="D116" s="91">
        <v>166100.65247921101</v>
      </c>
      <c r="E116" s="48">
        <v>170441.86009542714</v>
      </c>
      <c r="F116" s="85">
        <v>161271.104032515</v>
      </c>
      <c r="G116" s="151">
        <f t="shared" si="12"/>
        <v>2.3388672969490987E-2</v>
      </c>
      <c r="H116" s="161">
        <v>180110.593807467</v>
      </c>
      <c r="I116" s="160">
        <v>181370.48300000001</v>
      </c>
      <c r="J116" s="151">
        <f t="shared" si="25"/>
        <v>1.8867130962569423E-2</v>
      </c>
      <c r="K116" s="151"/>
      <c r="L116" s="3">
        <f t="shared" si="23"/>
        <v>2004</v>
      </c>
      <c r="M116" s="3" t="str">
        <f t="shared" si="26"/>
        <v>Q1</v>
      </c>
      <c r="N116" s="3">
        <f t="shared" si="26"/>
        <v>2</v>
      </c>
      <c r="O116" s="3" t="str">
        <f t="shared" si="18"/>
        <v>2004_2</v>
      </c>
      <c r="P116" s="3">
        <f t="shared" si="19"/>
        <v>119029.876629789</v>
      </c>
      <c r="Q116" s="3">
        <f t="shared" si="20"/>
        <v>119465.28948585279</v>
      </c>
      <c r="R116" s="163">
        <f t="shared" si="13"/>
        <v>135294.67300000001</v>
      </c>
      <c r="S116" s="91">
        <f t="shared" si="15"/>
        <v>135625.77402689899</v>
      </c>
      <c r="T116" s="161"/>
    </row>
    <row r="117" spans="1:20" x14ac:dyDescent="0.2">
      <c r="A117" s="3">
        <f t="shared" si="21"/>
        <v>2020</v>
      </c>
      <c r="B117" s="3" t="str">
        <f t="shared" si="22"/>
        <v>Q3</v>
      </c>
      <c r="C117" s="3" t="str">
        <f t="shared" si="17"/>
        <v>2020_Q3</v>
      </c>
      <c r="D117" s="91">
        <v>166975.34980574201</v>
      </c>
      <c r="E117" s="48">
        <v>171370.31673241284</v>
      </c>
      <c r="F117" s="85">
        <v>162112.754879935</v>
      </c>
      <c r="G117" s="151">
        <f t="shared" si="12"/>
        <v>2.2750649269022594E-2</v>
      </c>
      <c r="H117" s="161">
        <v>181002.08908539699</v>
      </c>
      <c r="I117" s="160">
        <v>182150.141</v>
      </c>
      <c r="J117" s="151">
        <f t="shared" si="25"/>
        <v>1.8695750997865357E-2</v>
      </c>
      <c r="K117" s="151"/>
      <c r="L117" s="3">
        <f t="shared" si="23"/>
        <v>2004</v>
      </c>
      <c r="M117" s="3" t="str">
        <f t="shared" si="26"/>
        <v>Q1</v>
      </c>
      <c r="N117" s="3">
        <f t="shared" si="26"/>
        <v>3</v>
      </c>
      <c r="O117" s="3" t="str">
        <f t="shared" si="18"/>
        <v>2004_3</v>
      </c>
      <c r="P117" s="3">
        <f t="shared" si="19"/>
        <v>119029.876629789</v>
      </c>
      <c r="Q117" s="3">
        <f t="shared" si="20"/>
        <v>119465.28948585279</v>
      </c>
      <c r="R117" s="163">
        <f t="shared" si="13"/>
        <v>135294.67300000001</v>
      </c>
      <c r="S117" s="91">
        <f t="shared" si="15"/>
        <v>135625.77402689899</v>
      </c>
      <c r="T117" s="161"/>
    </row>
    <row r="118" spans="1:20" x14ac:dyDescent="0.2">
      <c r="A118" s="3">
        <f t="shared" si="21"/>
        <v>2020</v>
      </c>
      <c r="B118" s="3" t="str">
        <f t="shared" si="22"/>
        <v>Q4</v>
      </c>
      <c r="C118" s="3" t="str">
        <f t="shared" si="17"/>
        <v>2020_Q4</v>
      </c>
      <c r="D118" s="91">
        <v>167822.023307956</v>
      </c>
      <c r="E118" s="48">
        <v>172180.69569900414</v>
      </c>
      <c r="F118" s="85">
        <v>162954.02407508201</v>
      </c>
      <c r="G118" s="151">
        <f t="shared" si="12"/>
        <v>2.2285902947125402E-2</v>
      </c>
      <c r="H118" s="161">
        <v>181936.626664201</v>
      </c>
      <c r="I118" s="160">
        <v>182985.69</v>
      </c>
      <c r="J118" s="151">
        <f t="shared" si="25"/>
        <v>1.8819292193827053E-2</v>
      </c>
      <c r="K118" s="151"/>
      <c r="L118" s="3">
        <f t="shared" si="23"/>
        <v>2004</v>
      </c>
      <c r="M118" s="3" t="str">
        <f t="shared" si="26"/>
        <v>Q2</v>
      </c>
      <c r="N118" s="3">
        <f t="shared" si="26"/>
        <v>4</v>
      </c>
      <c r="O118" s="3" t="str">
        <f t="shared" si="18"/>
        <v>2004_4</v>
      </c>
      <c r="P118" s="3">
        <f t="shared" si="19"/>
        <v>119660.529292743</v>
      </c>
      <c r="Q118" s="3">
        <f t="shared" si="20"/>
        <v>120140.02327411252</v>
      </c>
      <c r="R118" s="163">
        <f t="shared" si="13"/>
        <v>135341.99400000001</v>
      </c>
      <c r="S118" s="91">
        <f t="shared" si="15"/>
        <v>136048.93584327499</v>
      </c>
      <c r="T118" s="161"/>
    </row>
    <row r="119" spans="1:20" x14ac:dyDescent="0.2">
      <c r="A119" s="3">
        <f t="shared" si="21"/>
        <v>2021</v>
      </c>
      <c r="B119" s="3" t="str">
        <f t="shared" si="22"/>
        <v>Q1</v>
      </c>
      <c r="C119" s="3" t="str">
        <f t="shared" si="17"/>
        <v>2021_Q1</v>
      </c>
      <c r="D119" s="91">
        <v>168709.59592133501</v>
      </c>
      <c r="E119" s="48">
        <v>173124.09458874838</v>
      </c>
      <c r="F119" s="85">
        <v>163953.68822424699</v>
      </c>
      <c r="G119" s="151">
        <f t="shared" ref="G119:G182" si="27">F119/F115-1</f>
        <v>2.2881343690742906E-2</v>
      </c>
      <c r="H119" s="161">
        <v>182936.12847723099</v>
      </c>
      <c r="I119" s="160">
        <v>183923.367</v>
      </c>
      <c r="J119" s="151">
        <f t="shared" si="25"/>
        <v>1.9514933519497513E-2</v>
      </c>
      <c r="K119" s="151"/>
      <c r="L119" s="3">
        <f t="shared" si="23"/>
        <v>2004</v>
      </c>
      <c r="M119" s="3" t="str">
        <f t="shared" si="26"/>
        <v>Q2</v>
      </c>
      <c r="N119" s="3">
        <f t="shared" si="26"/>
        <v>5</v>
      </c>
      <c r="O119" s="3" t="str">
        <f t="shared" si="18"/>
        <v>2004_5</v>
      </c>
      <c r="P119" s="3">
        <f t="shared" si="19"/>
        <v>119660.529292743</v>
      </c>
      <c r="Q119" s="3">
        <f t="shared" si="20"/>
        <v>120140.02327411252</v>
      </c>
      <c r="R119" s="163">
        <f t="shared" si="13"/>
        <v>135341.99400000001</v>
      </c>
      <c r="S119" s="91">
        <f t="shared" si="15"/>
        <v>136048.93584327499</v>
      </c>
      <c r="T119" s="161"/>
    </row>
    <row r="120" spans="1:20" x14ac:dyDescent="0.2">
      <c r="A120" s="3">
        <f t="shared" si="21"/>
        <v>2021</v>
      </c>
      <c r="B120" s="3" t="str">
        <f t="shared" si="22"/>
        <v>Q2</v>
      </c>
      <c r="C120" s="3" t="str">
        <f t="shared" si="17"/>
        <v>2021_Q2</v>
      </c>
      <c r="D120" s="91">
        <v>169609.38351574901</v>
      </c>
      <c r="E120" s="48">
        <v>173947.89147042544</v>
      </c>
      <c r="F120" s="85">
        <v>164847.37033187301</v>
      </c>
      <c r="G120" s="151">
        <f t="shared" si="27"/>
        <v>2.2175493376897615E-2</v>
      </c>
      <c r="H120" s="161">
        <v>183891.305666442</v>
      </c>
      <c r="I120" s="160">
        <v>184786.552</v>
      </c>
      <c r="J120" s="151">
        <f t="shared" si="25"/>
        <v>1.8834757141822145E-2</v>
      </c>
      <c r="K120" s="151"/>
      <c r="L120" s="3">
        <f t="shared" si="23"/>
        <v>2004</v>
      </c>
      <c r="M120" s="3" t="str">
        <f t="shared" si="26"/>
        <v>Q2</v>
      </c>
      <c r="N120" s="3">
        <f t="shared" si="26"/>
        <v>6</v>
      </c>
      <c r="O120" s="3" t="str">
        <f t="shared" si="18"/>
        <v>2004_6</v>
      </c>
      <c r="P120" s="3">
        <f t="shared" si="19"/>
        <v>119660.529292743</v>
      </c>
      <c r="Q120" s="3">
        <f t="shared" si="20"/>
        <v>120140.02327411252</v>
      </c>
      <c r="R120" s="163">
        <f t="shared" ref="R120:R183" si="28">VLOOKUP($L120&amp;"_"&amp;$M120,$C$19:$I$206,MATCH(R$14,$C$14:$I$14,0),0)</f>
        <v>135341.99400000001</v>
      </c>
      <c r="S120" s="91">
        <f t="shared" si="15"/>
        <v>136048.93584327499</v>
      </c>
      <c r="T120" s="161"/>
    </row>
    <row r="121" spans="1:20" x14ac:dyDescent="0.2">
      <c r="A121" s="3">
        <f t="shared" si="21"/>
        <v>2021</v>
      </c>
      <c r="B121" s="3" t="str">
        <f t="shared" si="22"/>
        <v>Q3</v>
      </c>
      <c r="C121" s="3" t="str">
        <f t="shared" si="17"/>
        <v>2021_Q3</v>
      </c>
      <c r="D121" s="91">
        <v>170524.44756790201</v>
      </c>
      <c r="E121" s="48">
        <v>174929.37619140995</v>
      </c>
      <c r="F121" s="85">
        <v>165717.184311433</v>
      </c>
      <c r="G121" s="151">
        <f t="shared" si="27"/>
        <v>2.2234089070706009E-2</v>
      </c>
      <c r="H121" s="161">
        <v>184746.00901465901</v>
      </c>
      <c r="I121" s="160">
        <v>185625.03099999999</v>
      </c>
      <c r="J121" s="151">
        <f t="shared" si="25"/>
        <v>1.907706456290903E-2</v>
      </c>
      <c r="K121" s="151"/>
      <c r="L121" s="3">
        <f t="shared" si="23"/>
        <v>2004</v>
      </c>
      <c r="M121" s="3" t="str">
        <f t="shared" si="26"/>
        <v>Q3</v>
      </c>
      <c r="N121" s="3">
        <f t="shared" si="26"/>
        <v>7</v>
      </c>
      <c r="O121" s="3" t="str">
        <f t="shared" si="18"/>
        <v>2004_7</v>
      </c>
      <c r="P121" s="3">
        <f t="shared" si="19"/>
        <v>120335.243715303</v>
      </c>
      <c r="Q121" s="3">
        <f t="shared" si="20"/>
        <v>120858.97643355071</v>
      </c>
      <c r="R121" s="163">
        <f t="shared" si="28"/>
        <v>135881.416</v>
      </c>
      <c r="S121" s="91">
        <f t="shared" si="15"/>
        <v>136662.00351053799</v>
      </c>
      <c r="T121" s="161"/>
    </row>
    <row r="122" spans="1:20" x14ac:dyDescent="0.2">
      <c r="A122" s="3">
        <f t="shared" si="21"/>
        <v>2021</v>
      </c>
      <c r="B122" s="3" t="str">
        <f t="shared" si="22"/>
        <v>Q4</v>
      </c>
      <c r="C122" s="3" t="str">
        <f t="shared" si="17"/>
        <v>2021_Q4</v>
      </c>
      <c r="D122" s="91">
        <v>171420.88054769399</v>
      </c>
      <c r="E122" s="48">
        <v>175803.57629365876</v>
      </c>
      <c r="F122" s="85">
        <v>166574.37792003801</v>
      </c>
      <c r="G122" s="151">
        <f t="shared" si="27"/>
        <v>2.2217026339207857E-2</v>
      </c>
      <c r="H122" s="161">
        <v>185723.05779779499</v>
      </c>
      <c r="I122" s="160">
        <v>186435.139</v>
      </c>
      <c r="J122" s="151">
        <f t="shared" si="25"/>
        <v>1.8850922167738871E-2</v>
      </c>
      <c r="K122" s="151"/>
      <c r="L122" s="3">
        <f t="shared" si="23"/>
        <v>2004</v>
      </c>
      <c r="M122" s="3" t="str">
        <f t="shared" si="26"/>
        <v>Q3</v>
      </c>
      <c r="N122" s="3">
        <f t="shared" si="26"/>
        <v>8</v>
      </c>
      <c r="O122" s="3" t="str">
        <f t="shared" si="18"/>
        <v>2004_8</v>
      </c>
      <c r="P122" s="3">
        <f t="shared" si="19"/>
        <v>120335.243715303</v>
      </c>
      <c r="Q122" s="3">
        <f t="shared" si="20"/>
        <v>120858.97643355071</v>
      </c>
      <c r="R122" s="163">
        <f t="shared" si="28"/>
        <v>135881.416</v>
      </c>
      <c r="S122" s="91">
        <f t="shared" si="15"/>
        <v>136662.00351053799</v>
      </c>
      <c r="T122" s="161"/>
    </row>
    <row r="123" spans="1:20" x14ac:dyDescent="0.2">
      <c r="A123" s="3">
        <f t="shared" si="21"/>
        <v>2022</v>
      </c>
      <c r="B123" s="3" t="str">
        <f t="shared" si="22"/>
        <v>Q1</v>
      </c>
      <c r="C123" s="3" t="str">
        <f t="shared" si="17"/>
        <v>2022_Q1</v>
      </c>
      <c r="D123" s="91">
        <v>172337.52575961701</v>
      </c>
      <c r="E123" s="48">
        <v>176793.03321998892</v>
      </c>
      <c r="F123" s="85">
        <v>167522.58941045901</v>
      </c>
      <c r="G123" s="151">
        <f t="shared" si="27"/>
        <v>2.17677395663749E-2</v>
      </c>
      <c r="H123" s="161">
        <v>186760.725517463</v>
      </c>
      <c r="I123" s="160">
        <v>187321.18299999999</v>
      </c>
      <c r="J123" s="151">
        <f t="shared" si="25"/>
        <v>1.8474085459733836E-2</v>
      </c>
      <c r="K123" s="151"/>
      <c r="L123" s="3">
        <f t="shared" si="23"/>
        <v>2004</v>
      </c>
      <c r="M123" s="3" t="str">
        <f t="shared" si="26"/>
        <v>Q3</v>
      </c>
      <c r="N123" s="3">
        <f t="shared" si="26"/>
        <v>9</v>
      </c>
      <c r="O123" s="3" t="str">
        <f t="shared" si="18"/>
        <v>2004_9</v>
      </c>
      <c r="P123" s="3">
        <f t="shared" si="19"/>
        <v>120335.243715303</v>
      </c>
      <c r="Q123" s="3">
        <f t="shared" si="20"/>
        <v>120858.97643355071</v>
      </c>
      <c r="R123" s="163">
        <f t="shared" si="28"/>
        <v>135881.416</v>
      </c>
      <c r="S123" s="91">
        <f t="shared" si="15"/>
        <v>136662.00351053799</v>
      </c>
      <c r="T123" s="161"/>
    </row>
    <row r="124" spans="1:20" x14ac:dyDescent="0.2">
      <c r="A124" s="3">
        <f t="shared" si="21"/>
        <v>2022</v>
      </c>
      <c r="B124" s="3" t="str">
        <f t="shared" si="22"/>
        <v>Q2</v>
      </c>
      <c r="C124" s="3" t="str">
        <f t="shared" si="17"/>
        <v>2022_Q2</v>
      </c>
      <c r="D124" s="91">
        <v>173275.603048366</v>
      </c>
      <c r="E124" s="48">
        <v>177674.09622693816</v>
      </c>
      <c r="F124" s="85">
        <v>168460.04304010799</v>
      </c>
      <c r="G124" s="151">
        <f t="shared" si="27"/>
        <v>2.1915258344503252E-2</v>
      </c>
      <c r="H124" s="161">
        <v>187841.758206272</v>
      </c>
      <c r="I124" s="160">
        <v>188174.54399999999</v>
      </c>
      <c r="J124" s="151">
        <f t="shared" si="25"/>
        <v>1.8334624264215948E-2</v>
      </c>
      <c r="K124" s="151"/>
      <c r="L124" s="3">
        <f t="shared" si="23"/>
        <v>2004</v>
      </c>
      <c r="M124" s="3" t="str">
        <f t="shared" si="26"/>
        <v>Q4</v>
      </c>
      <c r="N124" s="3">
        <f t="shared" si="26"/>
        <v>10</v>
      </c>
      <c r="O124" s="3" t="str">
        <f t="shared" si="18"/>
        <v>2004_10</v>
      </c>
      <c r="P124" s="3">
        <f t="shared" si="19"/>
        <v>120710.350362164</v>
      </c>
      <c r="Q124" s="3">
        <f t="shared" si="20"/>
        <v>121276.91208229563</v>
      </c>
      <c r="R124" s="163">
        <f t="shared" si="28"/>
        <v>137061.91699999999</v>
      </c>
      <c r="S124" s="91">
        <f t="shared" si="15"/>
        <v>138450.402007575</v>
      </c>
      <c r="T124" s="161"/>
    </row>
    <row r="125" spans="1:20" x14ac:dyDescent="0.2">
      <c r="A125" s="3">
        <f t="shared" si="21"/>
        <v>2022</v>
      </c>
      <c r="B125" s="3" t="str">
        <f t="shared" si="22"/>
        <v>Q3</v>
      </c>
      <c r="C125" s="3" t="str">
        <f t="shared" si="17"/>
        <v>2022_Q3</v>
      </c>
      <c r="D125" s="91">
        <v>174215.39310101801</v>
      </c>
      <c r="E125" s="48">
        <v>178669.96696323637</v>
      </c>
      <c r="F125" s="85">
        <v>169334.94289329101</v>
      </c>
      <c r="G125" s="151">
        <f t="shared" si="27"/>
        <v>2.1830919930784898E-2</v>
      </c>
      <c r="H125" s="161">
        <v>188873.40456543601</v>
      </c>
      <c r="I125" s="160">
        <v>189041.052</v>
      </c>
      <c r="J125" s="151">
        <f t="shared" si="25"/>
        <v>1.8402803660676703E-2</v>
      </c>
      <c r="K125" s="151"/>
      <c r="L125" s="3">
        <f t="shared" si="23"/>
        <v>2004</v>
      </c>
      <c r="M125" s="3" t="str">
        <f t="shared" si="26"/>
        <v>Q4</v>
      </c>
      <c r="N125" s="3">
        <f t="shared" si="26"/>
        <v>11</v>
      </c>
      <c r="O125" s="3" t="str">
        <f t="shared" si="18"/>
        <v>2004_11</v>
      </c>
      <c r="P125" s="3">
        <f t="shared" si="19"/>
        <v>120710.350362164</v>
      </c>
      <c r="Q125" s="3">
        <f t="shared" si="20"/>
        <v>121276.91208229563</v>
      </c>
      <c r="R125" s="163">
        <f t="shared" si="28"/>
        <v>137061.91699999999</v>
      </c>
      <c r="S125" s="91">
        <f t="shared" si="15"/>
        <v>138450.402007575</v>
      </c>
      <c r="T125" s="161"/>
    </row>
    <row r="126" spans="1:20" x14ac:dyDescent="0.2">
      <c r="A126" s="3">
        <f t="shared" si="21"/>
        <v>2022</v>
      </c>
      <c r="B126" s="3" t="str">
        <f t="shared" si="22"/>
        <v>Q4</v>
      </c>
      <c r="C126" s="3" t="str">
        <f t="shared" si="17"/>
        <v>2022_Q4</v>
      </c>
      <c r="D126" s="91">
        <v>175120.47178818801</v>
      </c>
      <c r="E126" s="48">
        <v>179551.26818178632</v>
      </c>
      <c r="F126" s="85">
        <v>170211.247220663</v>
      </c>
      <c r="G126" s="151">
        <f t="shared" si="27"/>
        <v>2.1833305614209264E-2</v>
      </c>
      <c r="H126" s="161">
        <v>190007.963731114</v>
      </c>
      <c r="I126" s="160">
        <v>189884.995</v>
      </c>
      <c r="J126" s="151">
        <f t="shared" si="25"/>
        <v>1.850432283583614E-2</v>
      </c>
      <c r="K126" s="151"/>
      <c r="L126" s="3">
        <f t="shared" si="23"/>
        <v>2004</v>
      </c>
      <c r="M126" s="3" t="str">
        <f t="shared" si="26"/>
        <v>Q4</v>
      </c>
      <c r="N126" s="3">
        <f t="shared" si="26"/>
        <v>12</v>
      </c>
      <c r="O126" s="3" t="str">
        <f t="shared" si="18"/>
        <v>2004_12</v>
      </c>
      <c r="P126" s="3">
        <f t="shared" si="19"/>
        <v>120710.350362164</v>
      </c>
      <c r="Q126" s="3">
        <f t="shared" si="20"/>
        <v>121276.91208229563</v>
      </c>
      <c r="R126" s="163">
        <f t="shared" si="28"/>
        <v>137061.91699999999</v>
      </c>
      <c r="S126" s="91">
        <f t="shared" si="15"/>
        <v>138450.402007575</v>
      </c>
      <c r="T126" s="161"/>
    </row>
    <row r="127" spans="1:20" x14ac:dyDescent="0.2">
      <c r="A127" s="3">
        <f t="shared" si="21"/>
        <v>2023</v>
      </c>
      <c r="B127" s="3" t="str">
        <f t="shared" si="22"/>
        <v>Q1</v>
      </c>
      <c r="C127" s="3" t="str">
        <f t="shared" si="17"/>
        <v>2023_Q1</v>
      </c>
      <c r="D127" s="91">
        <v>176035.32961362001</v>
      </c>
      <c r="E127" s="48">
        <v>180531.7281832406</v>
      </c>
      <c r="F127" s="85">
        <v>171099.60849708199</v>
      </c>
      <c r="G127" s="151">
        <f t="shared" si="27"/>
        <v>2.1352458192122725E-2</v>
      </c>
      <c r="H127" s="161">
        <v>191072.83133594599</v>
      </c>
      <c r="I127" s="160">
        <v>190830.671</v>
      </c>
      <c r="J127" s="151">
        <f t="shared" si="25"/>
        <v>1.8735136858494039E-2</v>
      </c>
      <c r="K127" s="151"/>
      <c r="L127" s="3">
        <f t="shared" si="23"/>
        <v>2005</v>
      </c>
      <c r="M127" s="3" t="str">
        <f t="shared" si="26"/>
        <v>Q1</v>
      </c>
      <c r="N127" s="3">
        <f t="shared" si="26"/>
        <v>1</v>
      </c>
      <c r="O127" s="3" t="str">
        <f t="shared" si="18"/>
        <v>2005_1</v>
      </c>
      <c r="P127" s="3">
        <f t="shared" si="19"/>
        <v>121748.320872489</v>
      </c>
      <c r="Q127" s="3">
        <f t="shared" si="20"/>
        <v>122087.11625431469</v>
      </c>
      <c r="R127" s="163">
        <f t="shared" si="28"/>
        <v>138179.94699999999</v>
      </c>
      <c r="S127" s="91">
        <f t="shared" si="15"/>
        <v>138862.58676512801</v>
      </c>
      <c r="T127" s="161"/>
    </row>
    <row r="128" spans="1:20" x14ac:dyDescent="0.2">
      <c r="A128" s="3">
        <f t="shared" si="21"/>
        <v>2023</v>
      </c>
      <c r="B128" s="3" t="str">
        <f t="shared" si="22"/>
        <v>Q2</v>
      </c>
      <c r="C128" s="3" t="str">
        <f t="shared" si="17"/>
        <v>2023_Q2</v>
      </c>
      <c r="D128" s="91">
        <v>176964.13954827099</v>
      </c>
      <c r="E128" s="48">
        <v>181393.70215342936</v>
      </c>
      <c r="F128" s="85">
        <v>172015.29447129401</v>
      </c>
      <c r="G128" s="151">
        <f t="shared" si="27"/>
        <v>2.1104419582390621E-2</v>
      </c>
      <c r="H128" s="161">
        <v>192125.44726867901</v>
      </c>
      <c r="I128" s="160">
        <v>191743.53200000001</v>
      </c>
      <c r="J128" s="151">
        <f t="shared" si="25"/>
        <v>1.8966369861377341E-2</v>
      </c>
      <c r="K128" s="151"/>
      <c r="L128" s="3">
        <f t="shared" si="23"/>
        <v>2005</v>
      </c>
      <c r="M128" s="3" t="str">
        <f t="shared" ref="M128:N143" si="29">M116</f>
        <v>Q1</v>
      </c>
      <c r="N128" s="3">
        <f t="shared" si="29"/>
        <v>2</v>
      </c>
      <c r="O128" s="3" t="str">
        <f t="shared" si="18"/>
        <v>2005_2</v>
      </c>
      <c r="P128" s="3">
        <f t="shared" si="19"/>
        <v>121748.320872489</v>
      </c>
      <c r="Q128" s="3">
        <f t="shared" si="20"/>
        <v>122087.11625431469</v>
      </c>
      <c r="R128" s="163">
        <f t="shared" si="28"/>
        <v>138179.94699999999</v>
      </c>
      <c r="S128" s="91">
        <f t="shared" si="15"/>
        <v>138862.58676512801</v>
      </c>
      <c r="T128" s="161"/>
    </row>
    <row r="129" spans="1:20" x14ac:dyDescent="0.2">
      <c r="A129" s="3">
        <f t="shared" si="21"/>
        <v>2023</v>
      </c>
      <c r="B129" s="3" t="str">
        <f t="shared" si="22"/>
        <v>Q3</v>
      </c>
      <c r="C129" s="3" t="str">
        <f t="shared" si="17"/>
        <v>2023_Q3</v>
      </c>
      <c r="D129" s="91">
        <v>177911.60346343499</v>
      </c>
      <c r="E129" s="48">
        <v>182403.97140900636</v>
      </c>
      <c r="F129" s="85">
        <v>172872.089393075</v>
      </c>
      <c r="G129" s="151">
        <f t="shared" si="27"/>
        <v>2.0888461881213516E-2</v>
      </c>
      <c r="H129" s="161">
        <v>193041.19560020001</v>
      </c>
      <c r="I129" s="160">
        <v>192768.8</v>
      </c>
      <c r="J129" s="151">
        <f t="shared" si="25"/>
        <v>1.9719251244962432E-2</v>
      </c>
      <c r="K129" s="151"/>
      <c r="L129" s="3">
        <f t="shared" si="23"/>
        <v>2005</v>
      </c>
      <c r="M129" s="3" t="str">
        <f t="shared" si="29"/>
        <v>Q1</v>
      </c>
      <c r="N129" s="3">
        <f t="shared" si="29"/>
        <v>3</v>
      </c>
      <c r="O129" s="3" t="str">
        <f t="shared" si="18"/>
        <v>2005_3</v>
      </c>
      <c r="P129" s="3">
        <f t="shared" si="19"/>
        <v>121748.320872489</v>
      </c>
      <c r="Q129" s="3">
        <f t="shared" si="20"/>
        <v>122087.11625431469</v>
      </c>
      <c r="R129" s="163">
        <f t="shared" si="28"/>
        <v>138179.94699999999</v>
      </c>
      <c r="S129" s="91">
        <f t="shared" si="15"/>
        <v>138862.58676512801</v>
      </c>
      <c r="T129" s="161"/>
    </row>
    <row r="130" spans="1:20" x14ac:dyDescent="0.2">
      <c r="A130" s="3">
        <f t="shared" si="21"/>
        <v>2023</v>
      </c>
      <c r="B130" s="3" t="str">
        <f t="shared" si="22"/>
        <v>Q4</v>
      </c>
      <c r="C130" s="3" t="str">
        <f t="shared" si="17"/>
        <v>2023_Q4</v>
      </c>
      <c r="D130" s="91">
        <v>178839.49151854901</v>
      </c>
      <c r="E130" s="48">
        <v>183305.55796845024</v>
      </c>
      <c r="F130" s="85">
        <v>173706.179418774</v>
      </c>
      <c r="G130" s="151">
        <f t="shared" si="27"/>
        <v>2.0532909870404348E-2</v>
      </c>
      <c r="H130" s="161">
        <v>194123.75471649499</v>
      </c>
      <c r="I130" s="160">
        <v>193691.554</v>
      </c>
      <c r="J130" s="151">
        <f t="shared" si="25"/>
        <v>2.0046655081935372E-2</v>
      </c>
      <c r="K130" s="151"/>
      <c r="L130" s="3">
        <f t="shared" si="23"/>
        <v>2005</v>
      </c>
      <c r="M130" s="3" t="str">
        <f t="shared" si="29"/>
        <v>Q2</v>
      </c>
      <c r="N130" s="3">
        <f t="shared" si="29"/>
        <v>4</v>
      </c>
      <c r="O130" s="3" t="str">
        <f t="shared" si="18"/>
        <v>2005_4</v>
      </c>
      <c r="P130" s="3">
        <f t="shared" si="19"/>
        <v>122359.855236612</v>
      </c>
      <c r="Q130" s="3">
        <f t="shared" si="20"/>
        <v>122679.92456521238</v>
      </c>
      <c r="R130" s="163">
        <f t="shared" si="28"/>
        <v>138748.815</v>
      </c>
      <c r="S130" s="91">
        <f t="shared" si="15"/>
        <v>139741.98418093301</v>
      </c>
      <c r="T130" s="161"/>
    </row>
    <row r="131" spans="1:20" x14ac:dyDescent="0.2">
      <c r="A131" s="3">
        <f t="shared" si="21"/>
        <v>2024</v>
      </c>
      <c r="B131" s="3" t="str">
        <f t="shared" si="22"/>
        <v>Q1</v>
      </c>
      <c r="C131" s="3" t="str">
        <f t="shared" si="17"/>
        <v>2024_Q1</v>
      </c>
      <c r="D131" s="91">
        <v>179792.96212303199</v>
      </c>
      <c r="E131" s="48">
        <v>184319.4286812327</v>
      </c>
      <c r="F131" s="85">
        <v>174602.46636869799</v>
      </c>
      <c r="G131" s="151">
        <f t="shared" si="27"/>
        <v>2.0472623534236511E-2</v>
      </c>
      <c r="H131" s="161">
        <v>195157.66387701099</v>
      </c>
      <c r="I131" s="160">
        <v>194688.897</v>
      </c>
      <c r="J131" s="151">
        <f t="shared" si="25"/>
        <v>2.0218060229951096E-2</v>
      </c>
      <c r="K131" s="151"/>
      <c r="L131" s="3">
        <f t="shared" si="23"/>
        <v>2005</v>
      </c>
      <c r="M131" s="3" t="str">
        <f t="shared" si="29"/>
        <v>Q2</v>
      </c>
      <c r="N131" s="3">
        <f t="shared" si="29"/>
        <v>5</v>
      </c>
      <c r="O131" s="3" t="str">
        <f t="shared" si="18"/>
        <v>2005_5</v>
      </c>
      <c r="P131" s="3">
        <f t="shared" si="19"/>
        <v>122359.855236612</v>
      </c>
      <c r="Q131" s="3">
        <f t="shared" si="20"/>
        <v>122679.92456521238</v>
      </c>
      <c r="R131" s="163">
        <f t="shared" si="28"/>
        <v>138748.815</v>
      </c>
      <c r="S131" s="91">
        <f t="shared" si="15"/>
        <v>139741.98418093301</v>
      </c>
      <c r="T131" s="161"/>
    </row>
    <row r="132" spans="1:20" x14ac:dyDescent="0.2">
      <c r="A132" s="3">
        <f t="shared" si="21"/>
        <v>2024</v>
      </c>
      <c r="B132" s="3" t="str">
        <f t="shared" si="22"/>
        <v>Q2</v>
      </c>
      <c r="C132" s="3" t="str">
        <f t="shared" si="17"/>
        <v>2024_Q2</v>
      </c>
      <c r="D132" s="91">
        <v>180773.699072644</v>
      </c>
      <c r="E132" s="48">
        <v>185220.73907524146</v>
      </c>
      <c r="F132" s="85">
        <v>175583.22366395799</v>
      </c>
      <c r="G132" s="151">
        <f t="shared" si="27"/>
        <v>2.0741929975647722E-2</v>
      </c>
      <c r="H132" s="161">
        <v>196228.92273074199</v>
      </c>
      <c r="I132" s="160">
        <v>195631.98</v>
      </c>
      <c r="J132" s="151">
        <f t="shared" si="25"/>
        <v>2.0279421993749436E-2</v>
      </c>
      <c r="K132" s="151"/>
      <c r="L132" s="3">
        <f t="shared" si="23"/>
        <v>2005</v>
      </c>
      <c r="M132" s="3" t="str">
        <f t="shared" si="29"/>
        <v>Q2</v>
      </c>
      <c r="N132" s="3">
        <f t="shared" si="29"/>
        <v>6</v>
      </c>
      <c r="O132" s="3" t="str">
        <f t="shared" si="18"/>
        <v>2005_6</v>
      </c>
      <c r="P132" s="3">
        <f t="shared" si="19"/>
        <v>122359.855236612</v>
      </c>
      <c r="Q132" s="3">
        <f t="shared" si="20"/>
        <v>122679.92456521238</v>
      </c>
      <c r="R132" s="163">
        <f t="shared" si="28"/>
        <v>138748.815</v>
      </c>
      <c r="S132" s="91">
        <f t="shared" ref="S132:S195" si="30">VLOOKUP($L132&amp;"_"&amp;$M132,$C$19:$I$206,6,0)</f>
        <v>139741.98418093301</v>
      </c>
      <c r="T132" s="161"/>
    </row>
    <row r="133" spans="1:20" x14ac:dyDescent="0.2">
      <c r="A133" s="3">
        <f t="shared" si="21"/>
        <v>2024</v>
      </c>
      <c r="B133" s="3" t="str">
        <f t="shared" si="22"/>
        <v>Q3</v>
      </c>
      <c r="C133" s="3" t="str">
        <f t="shared" si="17"/>
        <v>2024_Q3</v>
      </c>
      <c r="D133" s="91">
        <v>181783.481732824</v>
      </c>
      <c r="E133" s="48">
        <v>186302.99044679134</v>
      </c>
      <c r="F133" s="85">
        <v>176516.118454571</v>
      </c>
      <c r="G133" s="151">
        <f t="shared" si="27"/>
        <v>2.1079337180973434E-2</v>
      </c>
      <c r="H133" s="161">
        <v>197211.275679132</v>
      </c>
      <c r="I133" s="160">
        <v>196703.90900000001</v>
      </c>
      <c r="J133" s="151">
        <f t="shared" si="25"/>
        <v>2.0413619838895336E-2</v>
      </c>
      <c r="K133" s="151"/>
      <c r="L133" s="3">
        <f t="shared" si="23"/>
        <v>2005</v>
      </c>
      <c r="M133" s="3" t="str">
        <f t="shared" si="29"/>
        <v>Q3</v>
      </c>
      <c r="N133" s="3">
        <f t="shared" si="29"/>
        <v>7</v>
      </c>
      <c r="O133" s="3" t="str">
        <f t="shared" si="18"/>
        <v>2005_7</v>
      </c>
      <c r="P133" s="3">
        <f t="shared" si="19"/>
        <v>123346.738302905</v>
      </c>
      <c r="Q133" s="3">
        <f t="shared" si="20"/>
        <v>123770.41187142293</v>
      </c>
      <c r="R133" s="163">
        <f t="shared" si="28"/>
        <v>139829.63</v>
      </c>
      <c r="S133" s="91">
        <f t="shared" si="30"/>
        <v>140289.027046364</v>
      </c>
      <c r="T133" s="161"/>
    </row>
    <row r="134" spans="1:20" x14ac:dyDescent="0.2">
      <c r="A134" s="3">
        <f t="shared" si="21"/>
        <v>2024</v>
      </c>
      <c r="B134" s="3" t="str">
        <f t="shared" si="22"/>
        <v>Q4</v>
      </c>
      <c r="C134" s="3" t="str">
        <f t="shared" si="17"/>
        <v>2024_Q4</v>
      </c>
      <c r="D134" s="91">
        <v>182761.8239283</v>
      </c>
      <c r="E134" s="48">
        <v>187258.9953689877</v>
      </c>
      <c r="F134" s="85">
        <v>177445.507670639</v>
      </c>
      <c r="G134" s="151">
        <f t="shared" si="27"/>
        <v>2.1526742827324252E-2</v>
      </c>
      <c r="H134" s="161">
        <v>198363.29880312199</v>
      </c>
      <c r="I134" s="160">
        <v>197671.80600000001</v>
      </c>
      <c r="J134" s="151">
        <f t="shared" si="25"/>
        <v>2.0549435005307481E-2</v>
      </c>
      <c r="K134" s="151"/>
      <c r="L134" s="3">
        <f t="shared" si="23"/>
        <v>2005</v>
      </c>
      <c r="M134" s="3" t="str">
        <f t="shared" si="29"/>
        <v>Q3</v>
      </c>
      <c r="N134" s="3">
        <f t="shared" si="29"/>
        <v>8</v>
      </c>
      <c r="O134" s="3" t="str">
        <f t="shared" si="18"/>
        <v>2005_8</v>
      </c>
      <c r="P134" s="3">
        <f t="shared" si="19"/>
        <v>123346.738302905</v>
      </c>
      <c r="Q134" s="3">
        <f t="shared" si="20"/>
        <v>123770.41187142293</v>
      </c>
      <c r="R134" s="163">
        <f t="shared" si="28"/>
        <v>139829.63</v>
      </c>
      <c r="S134" s="91">
        <f t="shared" si="30"/>
        <v>140289.027046364</v>
      </c>
      <c r="T134" s="161"/>
    </row>
    <row r="135" spans="1:20" x14ac:dyDescent="0.2">
      <c r="A135" s="3">
        <f t="shared" si="21"/>
        <v>2025</v>
      </c>
      <c r="B135" s="3" t="str">
        <f t="shared" si="22"/>
        <v>Q1</v>
      </c>
      <c r="C135" s="3" t="str">
        <f t="shared" si="17"/>
        <v>2025_Q1</v>
      </c>
      <c r="D135" s="91">
        <v>183780.13221128</v>
      </c>
      <c r="E135" s="48">
        <v>188370.98356109977</v>
      </c>
      <c r="F135" s="85">
        <v>178446.257062944</v>
      </c>
      <c r="G135" s="151">
        <f t="shared" si="27"/>
        <v>2.2014526908968657E-2</v>
      </c>
      <c r="H135" s="161">
        <v>199430.040023699</v>
      </c>
      <c r="I135" s="160">
        <v>198708.42499999999</v>
      </c>
      <c r="J135" s="151">
        <f t="shared" si="25"/>
        <v>2.0645902575533004E-2</v>
      </c>
      <c r="K135" s="151"/>
      <c r="L135" s="3">
        <f t="shared" si="23"/>
        <v>2005</v>
      </c>
      <c r="M135" s="3" t="str">
        <f t="shared" si="29"/>
        <v>Q3</v>
      </c>
      <c r="N135" s="3">
        <f t="shared" si="29"/>
        <v>9</v>
      </c>
      <c r="O135" s="3" t="str">
        <f t="shared" si="18"/>
        <v>2005_9</v>
      </c>
      <c r="P135" s="3">
        <f t="shared" si="19"/>
        <v>123346.738302905</v>
      </c>
      <c r="Q135" s="3">
        <f t="shared" si="20"/>
        <v>123770.41187142293</v>
      </c>
      <c r="R135" s="163">
        <f t="shared" si="28"/>
        <v>139829.63</v>
      </c>
      <c r="S135" s="91">
        <f t="shared" si="30"/>
        <v>140289.027046364</v>
      </c>
      <c r="T135" s="161"/>
    </row>
    <row r="136" spans="1:20" x14ac:dyDescent="0.2">
      <c r="A136" s="3">
        <f t="shared" si="21"/>
        <v>2025</v>
      </c>
      <c r="B136" s="3" t="str">
        <f t="shared" si="22"/>
        <v>Q2</v>
      </c>
      <c r="C136" s="3" t="str">
        <f t="shared" si="17"/>
        <v>2025_Q2</v>
      </c>
      <c r="D136" s="91">
        <v>184816.40179236999</v>
      </c>
      <c r="E136" s="48">
        <v>189363.06128312042</v>
      </c>
      <c r="F136" s="85">
        <v>179471.01419759501</v>
      </c>
      <c r="G136" s="151">
        <f t="shared" si="27"/>
        <v>2.2142152607231402E-2</v>
      </c>
      <c r="H136" s="161">
        <v>200495.381364681</v>
      </c>
      <c r="I136" s="160">
        <v>199657.587</v>
      </c>
      <c r="J136" s="151">
        <f t="shared" si="25"/>
        <v>2.0577448533721343E-2</v>
      </c>
      <c r="K136" s="151"/>
      <c r="L136" s="3">
        <f t="shared" si="23"/>
        <v>2005</v>
      </c>
      <c r="M136" s="3" t="str">
        <f t="shared" si="29"/>
        <v>Q4</v>
      </c>
      <c r="N136" s="3">
        <f t="shared" si="29"/>
        <v>10</v>
      </c>
      <c r="O136" s="3" t="str">
        <f t="shared" si="18"/>
        <v>2005_10</v>
      </c>
      <c r="P136" s="3">
        <f t="shared" si="19"/>
        <v>123577.085587995</v>
      </c>
      <c r="Q136" s="3">
        <f t="shared" si="20"/>
        <v>123885.48729424959</v>
      </c>
      <c r="R136" s="163">
        <f t="shared" si="28"/>
        <v>140585.60800000001</v>
      </c>
      <c r="S136" s="91">
        <f t="shared" si="30"/>
        <v>142055.18544952801</v>
      </c>
      <c r="T136" s="161"/>
    </row>
    <row r="137" spans="1:20" x14ac:dyDescent="0.2">
      <c r="A137" s="3">
        <f t="shared" si="21"/>
        <v>2025</v>
      </c>
      <c r="B137" s="3" t="str">
        <f t="shared" si="22"/>
        <v>Q3</v>
      </c>
      <c r="C137" s="3" t="str">
        <f t="shared" si="17"/>
        <v>2025_Q3</v>
      </c>
      <c r="D137" s="91">
        <v>185881.854309063</v>
      </c>
      <c r="E137" s="48">
        <v>190537.91642429613</v>
      </c>
      <c r="F137" s="85">
        <v>180420.92898609501</v>
      </c>
      <c r="G137" s="151">
        <f t="shared" si="27"/>
        <v>2.2121552216938012E-2</v>
      </c>
      <c r="H137" s="161">
        <v>201454.76387185999</v>
      </c>
      <c r="I137" s="160">
        <v>200692.717</v>
      </c>
      <c r="J137" s="151">
        <f t="shared" si="25"/>
        <v>2.0278234531678763E-2</v>
      </c>
      <c r="K137" s="151"/>
      <c r="L137" s="3">
        <f t="shared" si="23"/>
        <v>2005</v>
      </c>
      <c r="M137" s="3" t="str">
        <f t="shared" si="29"/>
        <v>Q4</v>
      </c>
      <c r="N137" s="3">
        <f t="shared" si="29"/>
        <v>11</v>
      </c>
      <c r="O137" s="3" t="str">
        <f t="shared" si="18"/>
        <v>2005_11</v>
      </c>
      <c r="P137" s="3">
        <f t="shared" si="19"/>
        <v>123577.085587995</v>
      </c>
      <c r="Q137" s="3">
        <f t="shared" si="20"/>
        <v>123885.48729424959</v>
      </c>
      <c r="R137" s="163">
        <f t="shared" si="28"/>
        <v>140585.60800000001</v>
      </c>
      <c r="S137" s="91">
        <f t="shared" si="30"/>
        <v>142055.18544952801</v>
      </c>
      <c r="T137" s="161"/>
    </row>
    <row r="138" spans="1:20" x14ac:dyDescent="0.2">
      <c r="A138" s="3">
        <f t="shared" si="21"/>
        <v>2025</v>
      </c>
      <c r="B138" s="3" t="str">
        <f t="shared" si="22"/>
        <v>Q4</v>
      </c>
      <c r="C138" s="3" t="str">
        <f t="shared" si="17"/>
        <v>2025_Q4</v>
      </c>
      <c r="D138" s="91">
        <v>186903.36865506001</v>
      </c>
      <c r="E138" s="48">
        <v>191563.98565022196</v>
      </c>
      <c r="F138" s="85">
        <v>181338.53779318699</v>
      </c>
      <c r="G138" s="151">
        <f t="shared" si="27"/>
        <v>2.1939299414521996E-2</v>
      </c>
      <c r="H138" s="161">
        <v>202562.09315257301</v>
      </c>
      <c r="I138" s="160">
        <v>201629.427</v>
      </c>
      <c r="J138" s="151">
        <f t="shared" si="25"/>
        <v>2.0021170849220615E-2</v>
      </c>
      <c r="K138" s="151"/>
      <c r="L138" s="3">
        <f t="shared" si="23"/>
        <v>2005</v>
      </c>
      <c r="M138" s="3" t="str">
        <f t="shared" si="29"/>
        <v>Q4</v>
      </c>
      <c r="N138" s="3">
        <f t="shared" si="29"/>
        <v>12</v>
      </c>
      <c r="O138" s="3" t="str">
        <f t="shared" si="18"/>
        <v>2005_12</v>
      </c>
      <c r="P138" s="3">
        <f t="shared" si="19"/>
        <v>123577.085587995</v>
      </c>
      <c r="Q138" s="3">
        <f t="shared" si="20"/>
        <v>123885.48729424959</v>
      </c>
      <c r="R138" s="163">
        <f t="shared" si="28"/>
        <v>140585.60800000001</v>
      </c>
      <c r="S138" s="91">
        <f t="shared" si="30"/>
        <v>142055.18544952801</v>
      </c>
      <c r="T138" s="161"/>
    </row>
    <row r="139" spans="1:20" x14ac:dyDescent="0.2">
      <c r="A139" s="3">
        <f t="shared" si="21"/>
        <v>2026</v>
      </c>
      <c r="B139" s="3" t="str">
        <f t="shared" si="22"/>
        <v>Q1</v>
      </c>
      <c r="C139" s="3" t="str">
        <f t="shared" si="17"/>
        <v>2026_Q1</v>
      </c>
      <c r="D139" s="91">
        <v>187934.48143471201</v>
      </c>
      <c r="E139" s="48">
        <v>192695.03342812712</v>
      </c>
      <c r="F139" s="85">
        <v>182276.53906511099</v>
      </c>
      <c r="G139" s="151">
        <f t="shared" si="27"/>
        <v>2.1464625065326759E-2</v>
      </c>
      <c r="H139" s="161">
        <v>203606.380869894</v>
      </c>
      <c r="I139" s="160">
        <v>202666.079</v>
      </c>
      <c r="J139" s="151">
        <f t="shared" si="25"/>
        <v>1.9916890791117803E-2</v>
      </c>
      <c r="K139" s="151"/>
      <c r="L139" s="3">
        <f t="shared" si="23"/>
        <v>2006</v>
      </c>
      <c r="M139" s="3" t="str">
        <f t="shared" si="29"/>
        <v>Q1</v>
      </c>
      <c r="N139" s="3">
        <f t="shared" si="29"/>
        <v>1</v>
      </c>
      <c r="O139" s="3" t="str">
        <f t="shared" si="18"/>
        <v>2006_1</v>
      </c>
      <c r="P139" s="3">
        <f t="shared" si="19"/>
        <v>125163.497657953</v>
      </c>
      <c r="Q139" s="3">
        <f t="shared" si="20"/>
        <v>125257.40872635524</v>
      </c>
      <c r="R139" s="163">
        <f t="shared" si="28"/>
        <v>142989.984</v>
      </c>
      <c r="S139" s="91">
        <f t="shared" si="30"/>
        <v>142430.41704949</v>
      </c>
      <c r="T139" s="161"/>
    </row>
    <row r="140" spans="1:20" x14ac:dyDescent="0.2">
      <c r="A140" s="3">
        <f t="shared" si="21"/>
        <v>2026</v>
      </c>
      <c r="B140" s="3" t="str">
        <f t="shared" si="22"/>
        <v>Q2</v>
      </c>
      <c r="C140" s="3" t="str">
        <f t="shared" si="17"/>
        <v>2026_Q2</v>
      </c>
      <c r="D140" s="91">
        <v>188963.02524375301</v>
      </c>
      <c r="E140" s="48">
        <v>193651.69281388778</v>
      </c>
      <c r="F140" s="85">
        <v>183256.14346848</v>
      </c>
      <c r="G140" s="151">
        <f t="shared" si="27"/>
        <v>2.1090476853925955E-2</v>
      </c>
      <c r="H140" s="161">
        <v>204634.25892943999</v>
      </c>
      <c r="I140" s="160">
        <v>203615.285</v>
      </c>
      <c r="J140" s="151">
        <f t="shared" si="25"/>
        <v>1.9822427283967992E-2</v>
      </c>
      <c r="K140" s="151"/>
      <c r="L140" s="3">
        <f t="shared" si="23"/>
        <v>2006</v>
      </c>
      <c r="M140" s="3" t="str">
        <f t="shared" si="29"/>
        <v>Q1</v>
      </c>
      <c r="N140" s="3">
        <f t="shared" si="29"/>
        <v>2</v>
      </c>
      <c r="O140" s="3" t="str">
        <f t="shared" si="18"/>
        <v>2006_2</v>
      </c>
      <c r="P140" s="3">
        <f t="shared" si="19"/>
        <v>125163.497657953</v>
      </c>
      <c r="Q140" s="3">
        <f t="shared" si="20"/>
        <v>125257.40872635524</v>
      </c>
      <c r="R140" s="163">
        <f t="shared" si="28"/>
        <v>142989.984</v>
      </c>
      <c r="S140" s="91">
        <f t="shared" si="30"/>
        <v>142430.41704949</v>
      </c>
      <c r="T140" s="161"/>
    </row>
    <row r="141" spans="1:20" x14ac:dyDescent="0.2">
      <c r="A141" s="3">
        <f t="shared" si="21"/>
        <v>2026</v>
      </c>
      <c r="B141" s="3" t="str">
        <f t="shared" si="22"/>
        <v>Q3</v>
      </c>
      <c r="C141" s="3" t="str">
        <f t="shared" si="17"/>
        <v>2026_Q3</v>
      </c>
      <c r="D141" s="91">
        <v>190029.30875282499</v>
      </c>
      <c r="E141" s="48">
        <v>194808.94389930766</v>
      </c>
      <c r="F141" s="85">
        <v>184173.02447277299</v>
      </c>
      <c r="G141" s="151">
        <f t="shared" si="27"/>
        <v>2.0796342795503353E-2</v>
      </c>
      <c r="H141" s="161">
        <v>205559.772353662</v>
      </c>
      <c r="I141" s="160">
        <v>204666.77299999999</v>
      </c>
      <c r="J141" s="151">
        <f t="shared" si="25"/>
        <v>1.9801695145718723E-2</v>
      </c>
      <c r="K141" s="151"/>
      <c r="L141" s="3">
        <f t="shared" si="23"/>
        <v>2006</v>
      </c>
      <c r="M141" s="3" t="str">
        <f t="shared" si="29"/>
        <v>Q1</v>
      </c>
      <c r="N141" s="3">
        <f t="shared" si="29"/>
        <v>3</v>
      </c>
      <c r="O141" s="3" t="str">
        <f t="shared" si="18"/>
        <v>2006_3</v>
      </c>
      <c r="P141" s="3">
        <f t="shared" si="19"/>
        <v>125163.497657953</v>
      </c>
      <c r="Q141" s="3">
        <f t="shared" si="20"/>
        <v>125257.40872635524</v>
      </c>
      <c r="R141" s="163">
        <f t="shared" si="28"/>
        <v>142989.984</v>
      </c>
      <c r="S141" s="91">
        <f t="shared" si="30"/>
        <v>142430.41704949</v>
      </c>
      <c r="T141" s="161"/>
    </row>
    <row r="142" spans="1:20" x14ac:dyDescent="0.2">
      <c r="A142" s="3">
        <f t="shared" si="21"/>
        <v>2026</v>
      </c>
      <c r="B142" s="3" t="str">
        <f t="shared" si="22"/>
        <v>Q4</v>
      </c>
      <c r="C142" s="3" t="str">
        <f t="shared" si="17"/>
        <v>2026_Q4</v>
      </c>
      <c r="D142" s="91">
        <v>191050.55589567599</v>
      </c>
      <c r="E142" s="48">
        <v>195812.82525697869</v>
      </c>
      <c r="F142" s="85">
        <v>185039.727346567</v>
      </c>
      <c r="G142" s="151">
        <f t="shared" si="27"/>
        <v>2.0410386001905145E-2</v>
      </c>
      <c r="H142" s="161">
        <v>206654.23642456401</v>
      </c>
      <c r="I142" s="160">
        <v>205616.125</v>
      </c>
      <c r="J142" s="151">
        <f t="shared" si="25"/>
        <v>1.9772401575093523E-2</v>
      </c>
      <c r="K142" s="151"/>
      <c r="L142" s="3">
        <f t="shared" si="23"/>
        <v>2006</v>
      </c>
      <c r="M142" s="3" t="str">
        <f t="shared" si="29"/>
        <v>Q2</v>
      </c>
      <c r="N142" s="3">
        <f t="shared" si="29"/>
        <v>4</v>
      </c>
      <c r="O142" s="3" t="str">
        <f t="shared" si="18"/>
        <v>2006_4</v>
      </c>
      <c r="P142" s="3">
        <f t="shared" si="19"/>
        <v>125937.289055389</v>
      </c>
      <c r="Q142" s="3">
        <f t="shared" si="20"/>
        <v>125821.46154989283</v>
      </c>
      <c r="R142" s="163">
        <f t="shared" si="28"/>
        <v>142810.83799999999</v>
      </c>
      <c r="S142" s="91">
        <f t="shared" si="30"/>
        <v>142332.24221787701</v>
      </c>
      <c r="T142" s="161"/>
    </row>
    <row r="143" spans="1:20" x14ac:dyDescent="0.2">
      <c r="A143" s="3">
        <f t="shared" si="21"/>
        <v>2027</v>
      </c>
      <c r="B143" s="3" t="str">
        <f t="shared" si="22"/>
        <v>Q1</v>
      </c>
      <c r="C143" s="3" t="str">
        <f t="shared" si="17"/>
        <v>2027_Q1</v>
      </c>
      <c r="D143" s="91">
        <v>192080.70186255599</v>
      </c>
      <c r="E143" s="48">
        <v>196930.49915190024</v>
      </c>
      <c r="F143" s="85">
        <v>185961.11756527401</v>
      </c>
      <c r="G143" s="151">
        <f t="shared" si="27"/>
        <v>2.0214222406575555E-2</v>
      </c>
      <c r="H143" s="161">
        <v>207672.52773991501</v>
      </c>
      <c r="I143" s="160">
        <v>206675.93</v>
      </c>
      <c r="J143" s="151">
        <f t="shared" si="25"/>
        <v>1.9785506384617957E-2</v>
      </c>
      <c r="K143" s="151"/>
      <c r="L143" s="3">
        <f t="shared" si="23"/>
        <v>2006</v>
      </c>
      <c r="M143" s="3" t="str">
        <f t="shared" si="29"/>
        <v>Q2</v>
      </c>
      <c r="N143" s="3">
        <f t="shared" si="29"/>
        <v>5</v>
      </c>
      <c r="O143" s="3" t="str">
        <f t="shared" si="18"/>
        <v>2006_5</v>
      </c>
      <c r="P143" s="3">
        <f t="shared" si="19"/>
        <v>125937.289055389</v>
      </c>
      <c r="Q143" s="3">
        <f t="shared" si="20"/>
        <v>125821.46154989283</v>
      </c>
      <c r="R143" s="163">
        <f t="shared" si="28"/>
        <v>142810.83799999999</v>
      </c>
      <c r="S143" s="91">
        <f t="shared" si="30"/>
        <v>142332.24221787701</v>
      </c>
      <c r="T143" s="161"/>
    </row>
    <row r="144" spans="1:20" x14ac:dyDescent="0.2">
      <c r="A144" s="3">
        <f t="shared" si="21"/>
        <v>2027</v>
      </c>
      <c r="B144" s="3" t="str">
        <f t="shared" si="22"/>
        <v>Q2</v>
      </c>
      <c r="C144" s="3" t="str">
        <f t="shared" si="17"/>
        <v>2027_Q2</v>
      </c>
      <c r="D144" s="91">
        <v>193104.70903906599</v>
      </c>
      <c r="E144" s="48">
        <v>197874.16263949478</v>
      </c>
      <c r="F144" s="85">
        <v>186899.57018688801</v>
      </c>
      <c r="G144" s="151">
        <f t="shared" si="27"/>
        <v>1.9881607510935595E-2</v>
      </c>
      <c r="H144" s="161">
        <v>208693.915192582</v>
      </c>
      <c r="I144" s="160">
        <v>207651.24400000001</v>
      </c>
      <c r="J144" s="151">
        <f t="shared" si="25"/>
        <v>1.9821493263632028E-2</v>
      </c>
      <c r="K144" s="151"/>
      <c r="L144" s="3">
        <f t="shared" si="23"/>
        <v>2006</v>
      </c>
      <c r="M144" s="3" t="str">
        <f t="shared" ref="M144:N159" si="31">M132</f>
        <v>Q2</v>
      </c>
      <c r="N144" s="3">
        <f t="shared" si="31"/>
        <v>6</v>
      </c>
      <c r="O144" s="3" t="str">
        <f t="shared" si="18"/>
        <v>2006_6</v>
      </c>
      <c r="P144" s="3">
        <f t="shared" si="19"/>
        <v>125937.289055389</v>
      </c>
      <c r="Q144" s="3">
        <f t="shared" si="20"/>
        <v>125821.46154989283</v>
      </c>
      <c r="R144" s="163">
        <f t="shared" si="28"/>
        <v>142810.83799999999</v>
      </c>
      <c r="S144" s="91">
        <f t="shared" si="30"/>
        <v>142332.24221787701</v>
      </c>
      <c r="T144" s="161"/>
    </row>
    <row r="145" spans="1:20" x14ac:dyDescent="0.2">
      <c r="A145" s="3">
        <f t="shared" si="21"/>
        <v>2027</v>
      </c>
      <c r="B145" s="3" t="str">
        <f t="shared" si="22"/>
        <v>Q3</v>
      </c>
      <c r="C145" s="3" t="str">
        <f t="shared" si="17"/>
        <v>2027_Q3</v>
      </c>
      <c r="D145" s="91">
        <v>194223.82225502099</v>
      </c>
      <c r="E145" s="48">
        <v>199037.15824798928</v>
      </c>
      <c r="F145" s="85">
        <v>187820.48757635499</v>
      </c>
      <c r="G145" s="151">
        <f t="shared" si="27"/>
        <v>1.9804545828703723E-2</v>
      </c>
      <c r="H145" s="161">
        <v>209661.73853811901</v>
      </c>
      <c r="I145" s="160">
        <v>208723.622</v>
      </c>
      <c r="J145" s="151">
        <f t="shared" si="25"/>
        <v>1.9821727486757368E-2</v>
      </c>
      <c r="K145" s="151"/>
      <c r="L145" s="3">
        <f t="shared" si="23"/>
        <v>2006</v>
      </c>
      <c r="M145" s="3" t="str">
        <f t="shared" si="31"/>
        <v>Q3</v>
      </c>
      <c r="N145" s="3">
        <f t="shared" si="31"/>
        <v>7</v>
      </c>
      <c r="O145" s="3" t="str">
        <f t="shared" si="18"/>
        <v>2006_7</v>
      </c>
      <c r="P145" s="3">
        <f t="shared" si="19"/>
        <v>126131.405527208</v>
      </c>
      <c r="Q145" s="3">
        <f t="shared" si="20"/>
        <v>125963.69953547893</v>
      </c>
      <c r="R145" s="163">
        <f t="shared" si="28"/>
        <v>141970.07699999999</v>
      </c>
      <c r="S145" s="91">
        <f t="shared" si="30"/>
        <v>143238.15528310399</v>
      </c>
      <c r="T145" s="161"/>
    </row>
    <row r="146" spans="1:20" x14ac:dyDescent="0.2">
      <c r="A146" s="3">
        <f t="shared" si="21"/>
        <v>2027</v>
      </c>
      <c r="B146" s="3" t="str">
        <f t="shared" si="22"/>
        <v>Q4</v>
      </c>
      <c r="C146" s="3" t="str">
        <f t="shared" si="17"/>
        <v>2027_Q4</v>
      </c>
      <c r="D146" s="91">
        <v>195256.82140360799</v>
      </c>
      <c r="E146" s="48">
        <v>200054.79685237605</v>
      </c>
      <c r="F146" s="85">
        <v>188715.436165928</v>
      </c>
      <c r="G146" s="151">
        <f t="shared" si="27"/>
        <v>1.9864430585096127E-2</v>
      </c>
      <c r="H146" s="161">
        <v>210745.42674096901</v>
      </c>
      <c r="I146" s="160">
        <v>209710.07999999999</v>
      </c>
      <c r="J146" s="151">
        <f t="shared" si="25"/>
        <v>1.9910670916495343E-2</v>
      </c>
      <c r="K146" s="151"/>
      <c r="L146" s="3">
        <f t="shared" si="23"/>
        <v>2006</v>
      </c>
      <c r="M146" s="3" t="str">
        <f t="shared" si="31"/>
        <v>Q3</v>
      </c>
      <c r="N146" s="3">
        <f t="shared" si="31"/>
        <v>8</v>
      </c>
      <c r="O146" s="3" t="str">
        <f t="shared" si="18"/>
        <v>2006_8</v>
      </c>
      <c r="P146" s="3">
        <f t="shared" si="19"/>
        <v>126131.405527208</v>
      </c>
      <c r="Q146" s="3">
        <f t="shared" si="20"/>
        <v>125963.69953547893</v>
      </c>
      <c r="R146" s="163">
        <f t="shared" si="28"/>
        <v>141970.07699999999</v>
      </c>
      <c r="S146" s="91">
        <f t="shared" si="30"/>
        <v>143238.15528310399</v>
      </c>
      <c r="T146" s="161"/>
    </row>
    <row r="147" spans="1:20" x14ac:dyDescent="0.2">
      <c r="A147" s="3">
        <f t="shared" si="21"/>
        <v>2028</v>
      </c>
      <c r="B147" s="3" t="str">
        <f t="shared" si="22"/>
        <v>Q1</v>
      </c>
      <c r="C147" s="3" t="str">
        <f t="shared" si="17"/>
        <v>2028_Q1</v>
      </c>
      <c r="D147" s="91">
        <v>196312.754498564</v>
      </c>
      <c r="E147" s="48">
        <v>201198.82699158663</v>
      </c>
      <c r="F147" s="85">
        <v>189664.05175616601</v>
      </c>
      <c r="G147" s="151">
        <f t="shared" si="27"/>
        <v>1.9912410935002178E-2</v>
      </c>
      <c r="H147" s="161">
        <v>211711.56717235901</v>
      </c>
      <c r="I147" s="160">
        <v>210760.76</v>
      </c>
      <c r="J147" s="151">
        <f t="shared" si="25"/>
        <v>1.9764420559278628E-2</v>
      </c>
      <c r="K147" s="151"/>
      <c r="L147" s="3">
        <f t="shared" si="23"/>
        <v>2006</v>
      </c>
      <c r="M147" s="3" t="str">
        <f t="shared" si="31"/>
        <v>Q3</v>
      </c>
      <c r="N147" s="3">
        <f t="shared" si="31"/>
        <v>9</v>
      </c>
      <c r="O147" s="3" t="str">
        <f t="shared" si="18"/>
        <v>2006_9</v>
      </c>
      <c r="P147" s="3">
        <f t="shared" si="19"/>
        <v>126131.405527208</v>
      </c>
      <c r="Q147" s="3">
        <f t="shared" si="20"/>
        <v>125963.69953547893</v>
      </c>
      <c r="R147" s="163">
        <f t="shared" si="28"/>
        <v>141970.07699999999</v>
      </c>
      <c r="S147" s="91">
        <f t="shared" si="30"/>
        <v>143238.15528310399</v>
      </c>
      <c r="T147" s="161"/>
    </row>
    <row r="148" spans="1:20" x14ac:dyDescent="0.2">
      <c r="A148" s="3">
        <f t="shared" si="21"/>
        <v>2028</v>
      </c>
      <c r="B148" s="3" t="str">
        <f t="shared" si="22"/>
        <v>Q2</v>
      </c>
      <c r="C148" s="3" t="str">
        <f t="shared" ref="C148:C206" si="32">A148&amp;"_"&amp;B148</f>
        <v>2028_Q2</v>
      </c>
      <c r="D148" s="91">
        <v>197368.158497297</v>
      </c>
      <c r="E148" s="48">
        <v>202174.12819074362</v>
      </c>
      <c r="F148" s="85">
        <v>190567.864956865</v>
      </c>
      <c r="G148" s="151">
        <f t="shared" si="27"/>
        <v>1.9627090454563012E-2</v>
      </c>
      <c r="H148" s="161">
        <v>212727.66549528099</v>
      </c>
      <c r="I148" s="160">
        <v>211700.69099999999</v>
      </c>
      <c r="J148" s="151">
        <f t="shared" si="25"/>
        <v>1.950119306773801E-2</v>
      </c>
      <c r="K148" s="151"/>
      <c r="L148" s="3">
        <f t="shared" si="23"/>
        <v>2006</v>
      </c>
      <c r="M148" s="3" t="str">
        <f t="shared" si="31"/>
        <v>Q4</v>
      </c>
      <c r="N148" s="3">
        <f t="shared" si="31"/>
        <v>10</v>
      </c>
      <c r="O148" s="3" t="str">
        <f t="shared" ref="O148:O211" si="33">L148&amp;"_"&amp;N148</f>
        <v>2006_10</v>
      </c>
      <c r="P148" s="3">
        <f t="shared" ref="P148:P211" si="34">VLOOKUP(L148&amp;"_"&amp;M148,$C$19:$D$190,2,0)</f>
        <v>126547.80775945001</v>
      </c>
      <c r="Q148" s="3">
        <f t="shared" ref="Q148:Q211" si="35">VLOOKUP($L148&amp;"_"&amp;$M148,$C$19:$E$190,3,0)</f>
        <v>126313.45682322631</v>
      </c>
      <c r="R148" s="163">
        <f t="shared" si="28"/>
        <v>142285.101</v>
      </c>
      <c r="S148" s="91">
        <f t="shared" si="30"/>
        <v>142050.3813525</v>
      </c>
      <c r="T148" s="161"/>
    </row>
    <row r="149" spans="1:20" x14ac:dyDescent="0.2">
      <c r="A149" s="3">
        <f t="shared" si="21"/>
        <v>2028</v>
      </c>
      <c r="B149" s="3" t="str">
        <f t="shared" si="22"/>
        <v>Q3</v>
      </c>
      <c r="C149" s="3" t="str">
        <f t="shared" si="32"/>
        <v>2028_Q3</v>
      </c>
      <c r="D149" s="91">
        <v>198539.577342089</v>
      </c>
      <c r="E149" s="48">
        <v>203386.52443447875</v>
      </c>
      <c r="F149" s="85">
        <v>191473.445265991</v>
      </c>
      <c r="G149" s="151">
        <f t="shared" si="27"/>
        <v>1.9449197139108421E-2</v>
      </c>
      <c r="H149" s="161">
        <v>213656.72994686401</v>
      </c>
      <c r="I149" s="160">
        <v>212735.88699999999</v>
      </c>
      <c r="J149" s="151">
        <f t="shared" si="25"/>
        <v>1.9222860170565514E-2</v>
      </c>
      <c r="K149" s="151"/>
      <c r="L149" s="3">
        <f t="shared" si="23"/>
        <v>2006</v>
      </c>
      <c r="M149" s="3" t="str">
        <f t="shared" si="31"/>
        <v>Q4</v>
      </c>
      <c r="N149" s="3">
        <f t="shared" si="31"/>
        <v>11</v>
      </c>
      <c r="O149" s="3" t="str">
        <f t="shared" si="33"/>
        <v>2006_11</v>
      </c>
      <c r="P149" s="3">
        <f t="shared" si="34"/>
        <v>126547.80775945001</v>
      </c>
      <c r="Q149" s="3">
        <f t="shared" si="35"/>
        <v>126313.45682322631</v>
      </c>
      <c r="R149" s="163">
        <f t="shared" si="28"/>
        <v>142285.101</v>
      </c>
      <c r="S149" s="91">
        <f t="shared" si="30"/>
        <v>142050.3813525</v>
      </c>
      <c r="T149" s="161"/>
    </row>
    <row r="150" spans="1:20" x14ac:dyDescent="0.2">
      <c r="A150" s="3">
        <f t="shared" si="21"/>
        <v>2028</v>
      </c>
      <c r="B150" s="3" t="str">
        <f t="shared" si="22"/>
        <v>Q4</v>
      </c>
      <c r="C150" s="3" t="str">
        <f t="shared" si="32"/>
        <v>2028_Q4</v>
      </c>
      <c r="D150" s="91">
        <v>199627.81693589099</v>
      </c>
      <c r="E150" s="48">
        <v>204454.97511400742</v>
      </c>
      <c r="F150" s="85">
        <v>192337.061388787</v>
      </c>
      <c r="G150" s="151">
        <f t="shared" si="27"/>
        <v>1.9190932636134139E-2</v>
      </c>
      <c r="H150" s="161">
        <v>214734.154610645</v>
      </c>
      <c r="I150" s="160">
        <v>213696.53400000001</v>
      </c>
      <c r="J150" s="151">
        <f t="shared" si="25"/>
        <v>1.9009358062330728E-2</v>
      </c>
      <c r="K150" s="151"/>
      <c r="L150" s="3">
        <f t="shared" si="23"/>
        <v>2006</v>
      </c>
      <c r="M150" s="3" t="str">
        <f t="shared" si="31"/>
        <v>Q4</v>
      </c>
      <c r="N150" s="3">
        <f t="shared" si="31"/>
        <v>12</v>
      </c>
      <c r="O150" s="3" t="str">
        <f t="shared" si="33"/>
        <v>2006_12</v>
      </c>
      <c r="P150" s="3">
        <f t="shared" si="34"/>
        <v>126547.80775945001</v>
      </c>
      <c r="Q150" s="3">
        <f t="shared" si="35"/>
        <v>126313.45682322631</v>
      </c>
      <c r="R150" s="163">
        <f t="shared" si="28"/>
        <v>142285.101</v>
      </c>
      <c r="S150" s="91">
        <f t="shared" si="30"/>
        <v>142050.3813525</v>
      </c>
      <c r="T150" s="161"/>
    </row>
    <row r="151" spans="1:20" x14ac:dyDescent="0.2">
      <c r="A151" s="3">
        <f t="shared" si="21"/>
        <v>2029</v>
      </c>
      <c r="B151" s="3" t="str">
        <f t="shared" si="22"/>
        <v>Q1</v>
      </c>
      <c r="C151" s="3" t="str">
        <f t="shared" si="32"/>
        <v>2029_Q1</v>
      </c>
      <c r="D151" s="91">
        <v>200734.91461940101</v>
      </c>
      <c r="E151" s="48">
        <v>205647.64482119682</v>
      </c>
      <c r="F151" s="85">
        <v>193255.68008291899</v>
      </c>
      <c r="G151" s="151">
        <f t="shared" si="27"/>
        <v>1.8936790042693108E-2</v>
      </c>
      <c r="H151" s="161">
        <v>215761.89348878601</v>
      </c>
      <c r="I151" s="160">
        <v>214721.345</v>
      </c>
      <c r="J151" s="151">
        <f t="shared" si="25"/>
        <v>1.879185195574351E-2</v>
      </c>
      <c r="K151" s="151"/>
      <c r="L151" s="3">
        <f t="shared" si="23"/>
        <v>2007</v>
      </c>
      <c r="M151" s="3" t="str">
        <f t="shared" si="31"/>
        <v>Q1</v>
      </c>
      <c r="N151" s="3">
        <f t="shared" si="31"/>
        <v>1</v>
      </c>
      <c r="O151" s="3" t="str">
        <f t="shared" si="33"/>
        <v>2007_1</v>
      </c>
      <c r="P151" s="3">
        <f t="shared" si="34"/>
        <v>126824.812198434</v>
      </c>
      <c r="Q151" s="3">
        <f t="shared" si="35"/>
        <v>126381.35444995349</v>
      </c>
      <c r="R151" s="163">
        <f t="shared" si="28"/>
        <v>141153.96799999999</v>
      </c>
      <c r="S151" s="91">
        <f t="shared" si="30"/>
        <v>142503.09463845001</v>
      </c>
      <c r="T151" s="161"/>
    </row>
    <row r="152" spans="1:20" x14ac:dyDescent="0.2">
      <c r="A152" s="3">
        <f t="shared" ref="A152:A198" si="36">A148+1</f>
        <v>2029</v>
      </c>
      <c r="B152" s="3" t="str">
        <f t="shared" ref="B152:B206" si="37">B148</f>
        <v>Q2</v>
      </c>
      <c r="C152" s="3" t="str">
        <f t="shared" si="32"/>
        <v>2029_Q2</v>
      </c>
      <c r="D152" s="91">
        <v>201861.977527248</v>
      </c>
      <c r="E152" s="48">
        <v>206683.58232615047</v>
      </c>
      <c r="F152" s="85">
        <v>194223.38762228101</v>
      </c>
      <c r="G152" s="151">
        <f t="shared" si="27"/>
        <v>1.9182261743045936E-2</v>
      </c>
      <c r="H152" s="161">
        <v>216851.56248242999</v>
      </c>
      <c r="I152" s="160">
        <v>215690.68599999999</v>
      </c>
      <c r="J152" s="151">
        <f t="shared" si="25"/>
        <v>1.8847340465223184E-2</v>
      </c>
      <c r="K152" s="151"/>
      <c r="L152" s="3">
        <f t="shared" si="23"/>
        <v>2007</v>
      </c>
      <c r="M152" s="3" t="str">
        <f t="shared" si="31"/>
        <v>Q1</v>
      </c>
      <c r="N152" s="3">
        <f t="shared" si="31"/>
        <v>2</v>
      </c>
      <c r="O152" s="3" t="str">
        <f t="shared" si="33"/>
        <v>2007_2</v>
      </c>
      <c r="P152" s="3">
        <f t="shared" si="34"/>
        <v>126824.812198434</v>
      </c>
      <c r="Q152" s="3">
        <f t="shared" si="35"/>
        <v>126381.35444995349</v>
      </c>
      <c r="R152" s="163">
        <f t="shared" si="28"/>
        <v>141153.96799999999</v>
      </c>
      <c r="S152" s="91">
        <f t="shared" si="30"/>
        <v>142503.09463845001</v>
      </c>
      <c r="T152" s="161"/>
    </row>
    <row r="153" spans="1:20" x14ac:dyDescent="0.2">
      <c r="A153" s="3">
        <f t="shared" si="36"/>
        <v>2029</v>
      </c>
      <c r="B153" s="3" t="str">
        <f t="shared" si="37"/>
        <v>Q3</v>
      </c>
      <c r="C153" s="3" t="str">
        <f t="shared" si="32"/>
        <v>2029_Q3</v>
      </c>
      <c r="D153" s="91">
        <v>203118.13828368901</v>
      </c>
      <c r="E153" s="48">
        <v>207975.29970333236</v>
      </c>
      <c r="F153" s="85">
        <v>195175.92729267001</v>
      </c>
      <c r="G153" s="151">
        <f t="shared" si="27"/>
        <v>1.9336791175066592E-2</v>
      </c>
      <c r="H153" s="161">
        <v>217879.22092473699</v>
      </c>
      <c r="I153" s="160">
        <v>216780.91699999999</v>
      </c>
      <c r="J153" s="151">
        <f t="shared" si="25"/>
        <v>1.9014328315936746E-2</v>
      </c>
      <c r="K153" s="151"/>
      <c r="L153" s="3">
        <f t="shared" si="23"/>
        <v>2007</v>
      </c>
      <c r="M153" s="3" t="str">
        <f t="shared" si="31"/>
        <v>Q1</v>
      </c>
      <c r="N153" s="3">
        <f t="shared" si="31"/>
        <v>3</v>
      </c>
      <c r="O153" s="3" t="str">
        <f t="shared" si="33"/>
        <v>2007_3</v>
      </c>
      <c r="P153" s="3">
        <f t="shared" si="34"/>
        <v>126824.812198434</v>
      </c>
      <c r="Q153" s="3">
        <f t="shared" si="35"/>
        <v>126381.35444995349</v>
      </c>
      <c r="R153" s="163">
        <f t="shared" si="28"/>
        <v>141153.96799999999</v>
      </c>
      <c r="S153" s="91">
        <f t="shared" si="30"/>
        <v>142503.09463845001</v>
      </c>
      <c r="T153" s="161"/>
    </row>
    <row r="154" spans="1:20" x14ac:dyDescent="0.2">
      <c r="A154" s="3">
        <f t="shared" si="36"/>
        <v>2029</v>
      </c>
      <c r="B154" s="3" t="str">
        <f t="shared" si="37"/>
        <v>Q4</v>
      </c>
      <c r="C154" s="3" t="str">
        <f t="shared" si="32"/>
        <v>2029_Q4</v>
      </c>
      <c r="D154" s="91">
        <v>204273.34127132699</v>
      </c>
      <c r="E154" s="48">
        <v>209104.77221760753</v>
      </c>
      <c r="F154" s="85">
        <v>196090.13755630201</v>
      </c>
      <c r="G154" s="151">
        <f t="shared" si="27"/>
        <v>1.9513016058452681E-2</v>
      </c>
      <c r="H154" s="161">
        <v>219028.839197088</v>
      </c>
      <c r="I154" s="160">
        <v>217799.38200000001</v>
      </c>
      <c r="J154" s="151">
        <f t="shared" si="25"/>
        <v>1.919941293947236E-2</v>
      </c>
      <c r="K154" s="151"/>
      <c r="L154" s="3">
        <f t="shared" si="23"/>
        <v>2007</v>
      </c>
      <c r="M154" s="3" t="str">
        <f t="shared" si="31"/>
        <v>Q2</v>
      </c>
      <c r="N154" s="3">
        <f t="shared" si="31"/>
        <v>4</v>
      </c>
      <c r="O154" s="3" t="str">
        <f t="shared" si="33"/>
        <v>2007_4</v>
      </c>
      <c r="P154" s="3">
        <f t="shared" si="34"/>
        <v>128389.402487959</v>
      </c>
      <c r="Q154" s="3">
        <f t="shared" si="35"/>
        <v>127458.32953840402</v>
      </c>
      <c r="R154" s="163">
        <f t="shared" si="28"/>
        <v>142060.65400000001</v>
      </c>
      <c r="S154" s="91">
        <f t="shared" si="30"/>
        <v>142624.778505472</v>
      </c>
      <c r="T154" s="161"/>
    </row>
    <row r="155" spans="1:20" x14ac:dyDescent="0.2">
      <c r="A155" s="3">
        <f t="shared" si="36"/>
        <v>2030</v>
      </c>
      <c r="B155" s="3" t="str">
        <f t="shared" si="37"/>
        <v>Q1</v>
      </c>
      <c r="C155" s="3" t="str">
        <f t="shared" si="32"/>
        <v>2030_Q1</v>
      </c>
      <c r="D155" s="91">
        <v>205491.43713285</v>
      </c>
      <c r="E155" s="48">
        <v>210408.62408336252</v>
      </c>
      <c r="F155" s="85">
        <v>197076.86850487901</v>
      </c>
      <c r="G155" s="151">
        <f t="shared" si="27"/>
        <v>1.9772709502357211E-2</v>
      </c>
      <c r="H155" s="161">
        <v>220323.66345529299</v>
      </c>
      <c r="I155" s="160">
        <v>218902.698</v>
      </c>
      <c r="J155" s="151">
        <f t="shared" si="25"/>
        <v>1.9473392363483999E-2</v>
      </c>
      <c r="K155" s="151"/>
      <c r="L155" s="3">
        <f t="shared" si="23"/>
        <v>2007</v>
      </c>
      <c r="M155" s="3" t="str">
        <f t="shared" si="31"/>
        <v>Q2</v>
      </c>
      <c r="N155" s="3">
        <f t="shared" si="31"/>
        <v>5</v>
      </c>
      <c r="O155" s="3" t="str">
        <f t="shared" si="33"/>
        <v>2007_5</v>
      </c>
      <c r="P155" s="3">
        <f t="shared" si="34"/>
        <v>128389.402487959</v>
      </c>
      <c r="Q155" s="3">
        <f t="shared" si="35"/>
        <v>127458.32953840402</v>
      </c>
      <c r="R155" s="163">
        <f t="shared" si="28"/>
        <v>142060.65400000001</v>
      </c>
      <c r="S155" s="91">
        <f t="shared" si="30"/>
        <v>142624.778505472</v>
      </c>
      <c r="T155" s="161"/>
    </row>
    <row r="156" spans="1:20" x14ac:dyDescent="0.2">
      <c r="A156" s="3">
        <f t="shared" si="36"/>
        <v>2030</v>
      </c>
      <c r="B156" s="3" t="str">
        <f t="shared" si="37"/>
        <v>Q2</v>
      </c>
      <c r="C156" s="3" t="str">
        <f t="shared" si="32"/>
        <v>2030_Q2</v>
      </c>
      <c r="D156" s="91">
        <v>206708.40645452801</v>
      </c>
      <c r="E156" s="48">
        <v>211533.50450470249</v>
      </c>
      <c r="F156" s="85">
        <v>198205.02967204599</v>
      </c>
      <c r="G156" s="151">
        <f t="shared" si="27"/>
        <v>2.0500322327341669E-2</v>
      </c>
      <c r="H156" s="161">
        <v>221284.78309164901</v>
      </c>
      <c r="I156" s="160">
        <v>220089.921</v>
      </c>
      <c r="J156" s="151">
        <f t="shared" si="25"/>
        <v>2.0396036016131047E-2</v>
      </c>
      <c r="K156" s="151"/>
      <c r="L156" s="3">
        <f t="shared" si="23"/>
        <v>2007</v>
      </c>
      <c r="M156" s="3" t="str">
        <f t="shared" si="31"/>
        <v>Q2</v>
      </c>
      <c r="N156" s="3">
        <f t="shared" si="31"/>
        <v>6</v>
      </c>
      <c r="O156" s="3" t="str">
        <f t="shared" si="33"/>
        <v>2007_6</v>
      </c>
      <c r="P156" s="3">
        <f t="shared" si="34"/>
        <v>128389.402487959</v>
      </c>
      <c r="Q156" s="3">
        <f t="shared" si="35"/>
        <v>127458.32953840402</v>
      </c>
      <c r="R156" s="163">
        <f t="shared" si="28"/>
        <v>142060.65400000001</v>
      </c>
      <c r="S156" s="91">
        <f t="shared" si="30"/>
        <v>142624.778505472</v>
      </c>
      <c r="T156" s="161"/>
    </row>
    <row r="157" spans="1:20" x14ac:dyDescent="0.2">
      <c r="A157" s="3">
        <f t="shared" si="36"/>
        <v>2030</v>
      </c>
      <c r="B157" s="3" t="str">
        <f t="shared" si="37"/>
        <v>Q3</v>
      </c>
      <c r="C157" s="3" t="str">
        <f t="shared" si="32"/>
        <v>2030_Q3</v>
      </c>
      <c r="D157" s="91">
        <v>207989.31718725699</v>
      </c>
      <c r="E157" s="48">
        <v>212848.57983003024</v>
      </c>
      <c r="F157" s="85">
        <v>199141.948393645</v>
      </c>
      <c r="G157" s="151">
        <f t="shared" si="27"/>
        <v>2.0320237008675024E-2</v>
      </c>
      <c r="H157" s="161">
        <v>222270.337887937</v>
      </c>
      <c r="I157" s="160">
        <v>221062.88699999999</v>
      </c>
      <c r="J157" s="151">
        <f t="shared" si="25"/>
        <v>1.9752522773948789E-2</v>
      </c>
      <c r="K157" s="151"/>
      <c r="L157" s="3">
        <f t="shared" si="23"/>
        <v>2007</v>
      </c>
      <c r="M157" s="3" t="str">
        <f t="shared" si="31"/>
        <v>Q3</v>
      </c>
      <c r="N157" s="3">
        <f t="shared" si="31"/>
        <v>7</v>
      </c>
      <c r="O157" s="3" t="str">
        <f t="shared" si="33"/>
        <v>2007_7</v>
      </c>
      <c r="P157" s="3">
        <f t="shared" si="34"/>
        <v>129962.77491206399</v>
      </c>
      <c r="Q157" s="3">
        <f t="shared" si="35"/>
        <v>128880.21324305025</v>
      </c>
      <c r="R157" s="163">
        <f t="shared" si="28"/>
        <v>142520.739</v>
      </c>
      <c r="S157" s="91">
        <f t="shared" si="30"/>
        <v>142965.745503577</v>
      </c>
      <c r="T157" s="161"/>
    </row>
    <row r="158" spans="1:20" x14ac:dyDescent="0.2">
      <c r="A158" s="3">
        <f t="shared" si="36"/>
        <v>2030</v>
      </c>
      <c r="B158" s="3" t="str">
        <f t="shared" si="37"/>
        <v>Q4</v>
      </c>
      <c r="C158" s="3" t="str">
        <f t="shared" si="32"/>
        <v>2030_Q4</v>
      </c>
      <c r="D158" s="91">
        <v>209155.170297668</v>
      </c>
      <c r="E158" s="48">
        <v>213992.32186584402</v>
      </c>
      <c r="F158" s="85">
        <v>200079.338971922</v>
      </c>
      <c r="G158" s="151">
        <f t="shared" si="27"/>
        <v>2.0343712668744462E-2</v>
      </c>
      <c r="H158" s="161">
        <v>223411.526189825</v>
      </c>
      <c r="I158" s="160">
        <v>222045.33600000001</v>
      </c>
      <c r="J158" s="151">
        <f t="shared" si="25"/>
        <v>1.9494793607816474E-2</v>
      </c>
      <c r="K158" s="151"/>
      <c r="L158" s="3">
        <f t="shared" si="23"/>
        <v>2007</v>
      </c>
      <c r="M158" s="3" t="str">
        <f t="shared" si="31"/>
        <v>Q3</v>
      </c>
      <c r="N158" s="3">
        <f t="shared" si="31"/>
        <v>8</v>
      </c>
      <c r="O158" s="3" t="str">
        <f t="shared" si="33"/>
        <v>2007_8</v>
      </c>
      <c r="P158" s="3">
        <f t="shared" si="34"/>
        <v>129962.77491206399</v>
      </c>
      <c r="Q158" s="3">
        <f t="shared" si="35"/>
        <v>128880.21324305025</v>
      </c>
      <c r="R158" s="163">
        <f t="shared" si="28"/>
        <v>142520.739</v>
      </c>
      <c r="S158" s="91">
        <f t="shared" si="30"/>
        <v>142965.745503577</v>
      </c>
      <c r="T158" s="161"/>
    </row>
    <row r="159" spans="1:20" x14ac:dyDescent="0.2">
      <c r="A159" s="3">
        <f t="shared" si="36"/>
        <v>2031</v>
      </c>
      <c r="B159" s="3" t="str">
        <f t="shared" si="37"/>
        <v>Q1</v>
      </c>
      <c r="C159" s="3" t="str">
        <f t="shared" si="32"/>
        <v>2031_Q1</v>
      </c>
      <c r="D159" s="91">
        <v>210358.718240079</v>
      </c>
      <c r="E159" s="48">
        <v>215280.46566004417</v>
      </c>
      <c r="F159" s="85">
        <v>201087.285820091</v>
      </c>
      <c r="G159" s="151">
        <f t="shared" si="27"/>
        <v>2.0349508015004236E-2</v>
      </c>
      <c r="H159" s="161">
        <v>224421.514602485</v>
      </c>
      <c r="I159" s="160">
        <v>223132.26300000001</v>
      </c>
      <c r="J159" s="151">
        <f t="shared" si="25"/>
        <v>1.9321666834823503E-2</v>
      </c>
      <c r="K159" s="151"/>
      <c r="L159" s="3">
        <f t="shared" si="23"/>
        <v>2007</v>
      </c>
      <c r="M159" s="3" t="str">
        <f t="shared" si="31"/>
        <v>Q3</v>
      </c>
      <c r="N159" s="3">
        <f t="shared" si="31"/>
        <v>9</v>
      </c>
      <c r="O159" s="3" t="str">
        <f t="shared" si="33"/>
        <v>2007_9</v>
      </c>
      <c r="P159" s="3">
        <f t="shared" si="34"/>
        <v>129962.77491206399</v>
      </c>
      <c r="Q159" s="3">
        <f t="shared" si="35"/>
        <v>128880.21324305025</v>
      </c>
      <c r="R159" s="163">
        <f t="shared" si="28"/>
        <v>142520.739</v>
      </c>
      <c r="S159" s="91">
        <f t="shared" si="30"/>
        <v>142965.745503577</v>
      </c>
      <c r="T159" s="161"/>
    </row>
    <row r="160" spans="1:20" x14ac:dyDescent="0.2">
      <c r="A160" s="3">
        <f t="shared" si="36"/>
        <v>2031</v>
      </c>
      <c r="B160" s="3" t="str">
        <f t="shared" si="37"/>
        <v>Q2</v>
      </c>
      <c r="C160" s="3" t="str">
        <f t="shared" si="32"/>
        <v>2031_Q2</v>
      </c>
      <c r="D160" s="91">
        <v>211527.553060921</v>
      </c>
      <c r="E160" s="48">
        <v>216374.06176009821</v>
      </c>
      <c r="F160" s="85">
        <v>202051.032947642</v>
      </c>
      <c r="G160" s="151">
        <f t="shared" si="27"/>
        <v>1.940416588801841E-2</v>
      </c>
      <c r="H160" s="161">
        <v>225433.91889048801</v>
      </c>
      <c r="I160" s="160">
        <v>224104.57800000001</v>
      </c>
      <c r="J160" s="151">
        <f t="shared" si="25"/>
        <v>1.8240985238029195E-2</v>
      </c>
      <c r="K160" s="151"/>
      <c r="L160" s="3">
        <f t="shared" ref="L160:L223" si="38">L148+1</f>
        <v>2007</v>
      </c>
      <c r="M160" s="3" t="str">
        <f t="shared" ref="M160:N175" si="39">M148</f>
        <v>Q4</v>
      </c>
      <c r="N160" s="3">
        <f t="shared" si="39"/>
        <v>10</v>
      </c>
      <c r="O160" s="3" t="str">
        <f t="shared" si="33"/>
        <v>2007_10</v>
      </c>
      <c r="P160" s="3">
        <f t="shared" si="34"/>
        <v>129904.352863912</v>
      </c>
      <c r="Q160" s="3">
        <f t="shared" si="35"/>
        <v>129020.83015644009</v>
      </c>
      <c r="R160" s="163">
        <f t="shared" si="28"/>
        <v>143272.64000000001</v>
      </c>
      <c r="S160" s="91">
        <f t="shared" si="30"/>
        <v>144071.569536175</v>
      </c>
      <c r="T160" s="161"/>
    </row>
    <row r="161" spans="1:21" x14ac:dyDescent="0.2">
      <c r="A161" s="3">
        <f t="shared" si="36"/>
        <v>2031</v>
      </c>
      <c r="B161" s="3" t="str">
        <f t="shared" si="37"/>
        <v>Q3</v>
      </c>
      <c r="C161" s="3" t="str">
        <f t="shared" si="32"/>
        <v>2031_Q3</v>
      </c>
      <c r="D161" s="91">
        <v>212841.54575976299</v>
      </c>
      <c r="E161" s="48">
        <v>217736.65324052676</v>
      </c>
      <c r="F161" s="85">
        <v>203023.56079239701</v>
      </c>
      <c r="G161" s="151">
        <f t="shared" si="27"/>
        <v>1.9491686357709037E-2</v>
      </c>
      <c r="H161" s="161">
        <v>226403.266954639</v>
      </c>
      <c r="I161" s="160">
        <v>225172.09299999999</v>
      </c>
      <c r="J161" s="151">
        <f t="shared" si="25"/>
        <v>1.8588402855699737E-2</v>
      </c>
      <c r="K161" s="151"/>
      <c r="L161" s="3">
        <f t="shared" si="38"/>
        <v>2007</v>
      </c>
      <c r="M161" s="3" t="str">
        <f t="shared" si="39"/>
        <v>Q4</v>
      </c>
      <c r="N161" s="3">
        <f t="shared" si="39"/>
        <v>11</v>
      </c>
      <c r="O161" s="3" t="str">
        <f t="shared" si="33"/>
        <v>2007_11</v>
      </c>
      <c r="P161" s="3">
        <f t="shared" si="34"/>
        <v>129904.352863912</v>
      </c>
      <c r="Q161" s="3">
        <f t="shared" si="35"/>
        <v>129020.83015644009</v>
      </c>
      <c r="R161" s="163">
        <f t="shared" si="28"/>
        <v>143272.64000000001</v>
      </c>
      <c r="S161" s="91">
        <f t="shared" si="30"/>
        <v>144071.569536175</v>
      </c>
      <c r="T161" s="161"/>
    </row>
    <row r="162" spans="1:21" x14ac:dyDescent="0.2">
      <c r="A162" s="3">
        <f t="shared" si="36"/>
        <v>2031</v>
      </c>
      <c r="B162" s="3" t="str">
        <f t="shared" si="37"/>
        <v>Q4</v>
      </c>
      <c r="C162" s="3" t="str">
        <f t="shared" si="32"/>
        <v>2031_Q4</v>
      </c>
      <c r="D162" s="91">
        <v>214042.29510737001</v>
      </c>
      <c r="E162" s="48">
        <v>218931.97431132695</v>
      </c>
      <c r="F162" s="85">
        <v>203913.549926821</v>
      </c>
      <c r="G162" s="151">
        <f t="shared" si="27"/>
        <v>1.9163452731304043E-2</v>
      </c>
      <c r="H162" s="161">
        <v>227496.31360476601</v>
      </c>
      <c r="I162" s="160">
        <v>226178.883</v>
      </c>
      <c r="J162" s="151">
        <f t="shared" si="25"/>
        <v>1.8615779437042512E-2</v>
      </c>
      <c r="K162" s="151"/>
      <c r="L162" s="3">
        <f t="shared" si="38"/>
        <v>2007</v>
      </c>
      <c r="M162" s="3" t="str">
        <f t="shared" si="39"/>
        <v>Q4</v>
      </c>
      <c r="N162" s="3">
        <f t="shared" si="39"/>
        <v>12</v>
      </c>
      <c r="O162" s="3" t="str">
        <f t="shared" si="33"/>
        <v>2007_12</v>
      </c>
      <c r="P162" s="3">
        <f t="shared" si="34"/>
        <v>129904.352863912</v>
      </c>
      <c r="Q162" s="3">
        <f t="shared" si="35"/>
        <v>129020.83015644009</v>
      </c>
      <c r="R162" s="163">
        <f t="shared" si="28"/>
        <v>143272.64000000001</v>
      </c>
      <c r="S162" s="91">
        <f t="shared" si="30"/>
        <v>144071.569536175</v>
      </c>
      <c r="T162" s="161"/>
    </row>
    <row r="163" spans="1:21" x14ac:dyDescent="0.2">
      <c r="A163" s="3">
        <f t="shared" si="36"/>
        <v>2032</v>
      </c>
      <c r="B163" s="3" t="str">
        <f t="shared" si="37"/>
        <v>Q1</v>
      </c>
      <c r="C163" s="3" t="str">
        <f t="shared" si="32"/>
        <v>2032_Q1</v>
      </c>
      <c r="D163" s="91">
        <v>215247.70683133299</v>
      </c>
      <c r="E163" s="48">
        <v>220243.93572112982</v>
      </c>
      <c r="F163" s="85">
        <v>204895.19004229401</v>
      </c>
      <c r="G163" s="151">
        <f t="shared" si="27"/>
        <v>1.893657377030733E-2</v>
      </c>
      <c r="H163" s="161">
        <v>228548.80622696801</v>
      </c>
      <c r="I163" s="160">
        <v>227237.44099999999</v>
      </c>
      <c r="J163" s="151">
        <f t="shared" si="25"/>
        <v>1.839795798602184E-2</v>
      </c>
      <c r="K163" s="151"/>
      <c r="L163" s="3">
        <f t="shared" si="38"/>
        <v>2008</v>
      </c>
      <c r="M163" s="3" t="str">
        <f t="shared" si="39"/>
        <v>Q1</v>
      </c>
      <c r="N163" s="3">
        <f t="shared" si="39"/>
        <v>1</v>
      </c>
      <c r="O163" s="3" t="str">
        <f t="shared" si="33"/>
        <v>2008_1</v>
      </c>
      <c r="P163" s="3">
        <f t="shared" si="34"/>
        <v>129942.961946489</v>
      </c>
      <c r="Q163" s="3">
        <f t="shared" si="35"/>
        <v>129015.74199245726</v>
      </c>
      <c r="R163" s="163">
        <f t="shared" si="28"/>
        <v>143518.122</v>
      </c>
      <c r="S163" s="91">
        <f t="shared" si="30"/>
        <v>144423.970030175</v>
      </c>
      <c r="T163" s="161"/>
    </row>
    <row r="164" spans="1:21" x14ac:dyDescent="0.2">
      <c r="A164" s="3">
        <f t="shared" si="36"/>
        <v>2032</v>
      </c>
      <c r="B164" s="3" t="str">
        <f t="shared" si="37"/>
        <v>Q2</v>
      </c>
      <c r="C164" s="3" t="str">
        <f t="shared" si="32"/>
        <v>2032_Q2</v>
      </c>
      <c r="D164" s="91">
        <v>216412.16435804401</v>
      </c>
      <c r="E164" s="48">
        <v>221332.33537264907</v>
      </c>
      <c r="F164" s="85">
        <v>205886.386952776</v>
      </c>
      <c r="G164" s="151">
        <f t="shared" si="27"/>
        <v>1.8982105407636674E-2</v>
      </c>
      <c r="H164" s="161">
        <v>229575.55342031701</v>
      </c>
      <c r="I164" s="160">
        <v>228229.56099999999</v>
      </c>
      <c r="J164" s="151">
        <f t="shared" si="25"/>
        <v>1.8406509303883878E-2</v>
      </c>
      <c r="K164" s="151"/>
      <c r="L164" s="3">
        <f t="shared" si="38"/>
        <v>2008</v>
      </c>
      <c r="M164" s="3" t="str">
        <f t="shared" si="39"/>
        <v>Q1</v>
      </c>
      <c r="N164" s="3">
        <f t="shared" si="39"/>
        <v>2</v>
      </c>
      <c r="O164" s="3" t="str">
        <f t="shared" si="33"/>
        <v>2008_2</v>
      </c>
      <c r="P164" s="3">
        <f t="shared" si="34"/>
        <v>129942.961946489</v>
      </c>
      <c r="Q164" s="3">
        <f t="shared" si="35"/>
        <v>129015.74199245726</v>
      </c>
      <c r="R164" s="163">
        <f t="shared" si="28"/>
        <v>143518.122</v>
      </c>
      <c r="S164" s="91">
        <f t="shared" si="30"/>
        <v>144423.970030175</v>
      </c>
      <c r="T164" s="161"/>
    </row>
    <row r="165" spans="1:21" x14ac:dyDescent="0.2">
      <c r="A165" s="3">
        <f t="shared" si="36"/>
        <v>2032</v>
      </c>
      <c r="B165" s="3" t="str">
        <f t="shared" si="37"/>
        <v>Q3</v>
      </c>
      <c r="C165" s="3" t="str">
        <f t="shared" si="32"/>
        <v>2032_Q3</v>
      </c>
      <c r="D165" s="91">
        <v>217747.73975943099</v>
      </c>
      <c r="E165" s="48">
        <v>222716.33354582326</v>
      </c>
      <c r="F165" s="85">
        <v>206846.42256120901</v>
      </c>
      <c r="G165" s="151">
        <f t="shared" si="27"/>
        <v>1.8829645947945339E-2</v>
      </c>
      <c r="H165" s="161">
        <v>230544.39121221899</v>
      </c>
      <c r="I165" s="160">
        <v>229298.424</v>
      </c>
      <c r="J165" s="151">
        <f t="shared" si="25"/>
        <v>1.8325232692134819E-2</v>
      </c>
      <c r="K165" s="151"/>
      <c r="L165" s="3">
        <f t="shared" si="38"/>
        <v>2008</v>
      </c>
      <c r="M165" s="3" t="str">
        <f t="shared" si="39"/>
        <v>Q1</v>
      </c>
      <c r="N165" s="3">
        <f t="shared" si="39"/>
        <v>3</v>
      </c>
      <c r="O165" s="3" t="str">
        <f t="shared" si="33"/>
        <v>2008_3</v>
      </c>
      <c r="P165" s="3">
        <f t="shared" si="34"/>
        <v>129942.961946489</v>
      </c>
      <c r="Q165" s="3">
        <f t="shared" si="35"/>
        <v>129015.74199245726</v>
      </c>
      <c r="R165" s="163">
        <f t="shared" si="28"/>
        <v>143518.122</v>
      </c>
      <c r="S165" s="91">
        <f t="shared" si="30"/>
        <v>144423.970030175</v>
      </c>
      <c r="T165" s="161"/>
    </row>
    <row r="166" spans="1:21" x14ac:dyDescent="0.2">
      <c r="A166" s="3">
        <f t="shared" si="36"/>
        <v>2032</v>
      </c>
      <c r="B166" s="3" t="str">
        <f t="shared" si="37"/>
        <v>Q4</v>
      </c>
      <c r="C166" s="3" t="str">
        <f t="shared" si="32"/>
        <v>2032_Q4</v>
      </c>
      <c r="D166" s="91">
        <v>218985.81578975599</v>
      </c>
      <c r="E166" s="48">
        <v>223940.3421041345</v>
      </c>
      <c r="F166" s="85">
        <v>207771.86805911301</v>
      </c>
      <c r="G166" s="151">
        <f t="shared" si="27"/>
        <v>1.8921342567360888E-2</v>
      </c>
      <c r="H166" s="161">
        <v>231638.24379953099</v>
      </c>
      <c r="I166" s="160">
        <v>230265.875</v>
      </c>
      <c r="J166" s="151">
        <f t="shared" si="25"/>
        <v>1.8069732884833378E-2</v>
      </c>
      <c r="K166" s="151"/>
      <c r="L166" s="3">
        <f t="shared" si="38"/>
        <v>2008</v>
      </c>
      <c r="M166" s="3" t="str">
        <f t="shared" si="39"/>
        <v>Q2</v>
      </c>
      <c r="N166" s="3">
        <f t="shared" si="39"/>
        <v>4</v>
      </c>
      <c r="O166" s="3" t="str">
        <f t="shared" si="33"/>
        <v>2008_4</v>
      </c>
      <c r="P166" s="3">
        <f t="shared" si="34"/>
        <v>130794.210639176</v>
      </c>
      <c r="Q166" s="3">
        <f t="shared" si="35"/>
        <v>128825.16367726566</v>
      </c>
      <c r="R166" s="163">
        <f t="shared" si="28"/>
        <v>144389.92199999999</v>
      </c>
      <c r="S166" s="91">
        <f t="shared" si="30"/>
        <v>143096.224361667</v>
      </c>
      <c r="T166" s="161"/>
    </row>
    <row r="167" spans="1:21" x14ac:dyDescent="0.2">
      <c r="A167" s="3">
        <f t="shared" si="36"/>
        <v>2033</v>
      </c>
      <c r="B167" s="3" t="str">
        <f t="shared" si="37"/>
        <v>Q1</v>
      </c>
      <c r="C167" s="3" t="str">
        <f t="shared" si="32"/>
        <v>2033_Q1</v>
      </c>
      <c r="D167" s="91">
        <v>220244.625523906</v>
      </c>
      <c r="E167" s="48">
        <v>225299.60725812629</v>
      </c>
      <c r="F167" s="85">
        <v>208808.33062872401</v>
      </c>
      <c r="G167" s="151">
        <f t="shared" si="27"/>
        <v>1.9098254993795916E-2</v>
      </c>
      <c r="H167" s="161">
        <v>232710.744433769</v>
      </c>
      <c r="I167" s="160">
        <v>231261.83300000001</v>
      </c>
      <c r="J167" s="151">
        <f t="shared" ref="J167:J206" si="40">I167/I163-1</f>
        <v>1.7710074459076575E-2</v>
      </c>
      <c r="K167" s="151"/>
      <c r="L167" s="3">
        <f t="shared" si="38"/>
        <v>2008</v>
      </c>
      <c r="M167" s="3" t="str">
        <f t="shared" si="39"/>
        <v>Q2</v>
      </c>
      <c r="N167" s="3">
        <f t="shared" si="39"/>
        <v>5</v>
      </c>
      <c r="O167" s="3" t="str">
        <f t="shared" si="33"/>
        <v>2008_5</v>
      </c>
      <c r="P167" s="3">
        <f t="shared" si="34"/>
        <v>130794.210639176</v>
      </c>
      <c r="Q167" s="3">
        <f t="shared" si="35"/>
        <v>128825.16367726566</v>
      </c>
      <c r="R167" s="163">
        <f t="shared" si="28"/>
        <v>144389.92199999999</v>
      </c>
      <c r="S167" s="91">
        <f t="shared" si="30"/>
        <v>143096.224361667</v>
      </c>
      <c r="T167" s="161"/>
    </row>
    <row r="168" spans="1:21" x14ac:dyDescent="0.2">
      <c r="A168" s="3">
        <f t="shared" si="36"/>
        <v>2033</v>
      </c>
      <c r="B168" s="3" t="str">
        <f t="shared" si="37"/>
        <v>Q2</v>
      </c>
      <c r="C168" s="3" t="str">
        <f t="shared" si="32"/>
        <v>2033_Q2</v>
      </c>
      <c r="D168" s="91">
        <v>221460.68962381</v>
      </c>
      <c r="E168" s="48">
        <v>226450.02146990865</v>
      </c>
      <c r="F168" s="85">
        <v>209821.349211283</v>
      </c>
      <c r="G168" s="151">
        <f t="shared" si="27"/>
        <v>1.9112299345024564E-2</v>
      </c>
      <c r="H168" s="161">
        <v>233869.07664374501</v>
      </c>
      <c r="I168" s="160">
        <v>232220.10500000001</v>
      </c>
      <c r="J168" s="151">
        <f t="shared" si="40"/>
        <v>1.7484781474035316E-2</v>
      </c>
      <c r="K168" s="151"/>
      <c r="L168" s="3">
        <f t="shared" si="38"/>
        <v>2008</v>
      </c>
      <c r="M168" s="3" t="str">
        <f t="shared" si="39"/>
        <v>Q2</v>
      </c>
      <c r="N168" s="3">
        <f t="shared" si="39"/>
        <v>6</v>
      </c>
      <c r="O168" s="3" t="str">
        <f t="shared" si="33"/>
        <v>2008_6</v>
      </c>
      <c r="P168" s="3">
        <f t="shared" si="34"/>
        <v>130794.210639176</v>
      </c>
      <c r="Q168" s="3">
        <f t="shared" si="35"/>
        <v>128825.16367726566</v>
      </c>
      <c r="R168" s="163">
        <f t="shared" si="28"/>
        <v>144389.92199999999</v>
      </c>
      <c r="S168" s="91">
        <f t="shared" si="30"/>
        <v>143096.224361667</v>
      </c>
      <c r="T168" s="161"/>
    </row>
    <row r="169" spans="1:21" x14ac:dyDescent="0.2">
      <c r="A169" s="3">
        <f t="shared" si="36"/>
        <v>2033</v>
      </c>
      <c r="B169" s="3" t="str">
        <f t="shared" si="37"/>
        <v>Q3</v>
      </c>
      <c r="C169" s="3" t="str">
        <f t="shared" si="32"/>
        <v>2033_Q3</v>
      </c>
      <c r="D169" s="91">
        <v>222900.220918404</v>
      </c>
      <c r="E169" s="48">
        <v>227940.29048454162</v>
      </c>
      <c r="F169" s="85">
        <v>210894.383904874</v>
      </c>
      <c r="G169" s="151">
        <f t="shared" si="27"/>
        <v>1.9569888101241606E-2</v>
      </c>
      <c r="H169" s="161">
        <v>234927.45398403599</v>
      </c>
      <c r="I169" s="160">
        <v>233363.46</v>
      </c>
      <c r="J169" s="151">
        <f t="shared" si="40"/>
        <v>1.7728146269335054E-2</v>
      </c>
      <c r="K169" s="151"/>
      <c r="L169" s="3">
        <f t="shared" si="38"/>
        <v>2008</v>
      </c>
      <c r="M169" s="3" t="str">
        <f t="shared" si="39"/>
        <v>Q3</v>
      </c>
      <c r="N169" s="3">
        <f t="shared" si="39"/>
        <v>7</v>
      </c>
      <c r="O169" s="3" t="str">
        <f t="shared" si="33"/>
        <v>2008_7</v>
      </c>
      <c r="P169" s="3">
        <f t="shared" si="34"/>
        <v>130114.27353578901</v>
      </c>
      <c r="Q169" s="3">
        <f t="shared" si="35"/>
        <v>129536.97786522997</v>
      </c>
      <c r="R169" s="163">
        <f t="shared" si="28"/>
        <v>143268.47700000001</v>
      </c>
      <c r="S169" s="91">
        <f t="shared" si="30"/>
        <v>140744.236071983</v>
      </c>
      <c r="T169" s="161"/>
    </row>
    <row r="170" spans="1:21" x14ac:dyDescent="0.2">
      <c r="A170" s="3">
        <f t="shared" si="36"/>
        <v>2033</v>
      </c>
      <c r="B170" s="3" t="str">
        <f t="shared" si="37"/>
        <v>Q4</v>
      </c>
      <c r="C170" s="3" t="str">
        <f t="shared" si="32"/>
        <v>2033_Q4</v>
      </c>
      <c r="D170" s="91">
        <v>224228.32396531699</v>
      </c>
      <c r="E170" s="48">
        <v>229246.32452582422</v>
      </c>
      <c r="F170" s="85">
        <v>211891.76840889</v>
      </c>
      <c r="G170" s="151">
        <f t="shared" si="27"/>
        <v>1.982896139050383E-2</v>
      </c>
      <c r="H170" s="161">
        <v>236117.26156700999</v>
      </c>
      <c r="I170" s="160">
        <v>234394.576</v>
      </c>
      <c r="J170" s="151">
        <f t="shared" si="40"/>
        <v>1.7930147052836132E-2</v>
      </c>
      <c r="K170" s="151"/>
      <c r="L170" s="3">
        <f t="shared" si="38"/>
        <v>2008</v>
      </c>
      <c r="M170" s="3" t="str">
        <f t="shared" si="39"/>
        <v>Q3</v>
      </c>
      <c r="N170" s="3">
        <f t="shared" si="39"/>
        <v>8</v>
      </c>
      <c r="O170" s="3" t="str">
        <f t="shared" si="33"/>
        <v>2008_8</v>
      </c>
      <c r="P170" s="3">
        <f t="shared" si="34"/>
        <v>130114.27353578901</v>
      </c>
      <c r="Q170" s="3">
        <f t="shared" si="35"/>
        <v>129536.97786522997</v>
      </c>
      <c r="R170" s="163">
        <f t="shared" si="28"/>
        <v>143268.47700000001</v>
      </c>
      <c r="S170" s="91">
        <f t="shared" si="30"/>
        <v>140744.236071983</v>
      </c>
      <c r="T170" s="161"/>
    </row>
    <row r="171" spans="1:21" x14ac:dyDescent="0.2">
      <c r="A171" s="3">
        <f t="shared" si="36"/>
        <v>2034</v>
      </c>
      <c r="B171" s="3" t="str">
        <f t="shared" si="37"/>
        <v>Q1</v>
      </c>
      <c r="C171" s="3" t="str">
        <f t="shared" si="32"/>
        <v>2034_Q1</v>
      </c>
      <c r="D171" s="91">
        <v>225550.661496591</v>
      </c>
      <c r="E171" s="48">
        <v>230659.41328807562</v>
      </c>
      <c r="F171" s="85">
        <v>212954.98972460901</v>
      </c>
      <c r="G171" s="151">
        <f t="shared" si="27"/>
        <v>1.9858686113716661E-2</v>
      </c>
      <c r="H171" s="161">
        <v>237249.38326216201</v>
      </c>
      <c r="I171" s="160">
        <v>235480.80499999999</v>
      </c>
      <c r="J171" s="151">
        <f t="shared" si="40"/>
        <v>1.8243269740061185E-2</v>
      </c>
      <c r="K171" s="151"/>
      <c r="L171" s="3">
        <f t="shared" si="38"/>
        <v>2008</v>
      </c>
      <c r="M171" s="3" t="str">
        <f t="shared" si="39"/>
        <v>Q3</v>
      </c>
      <c r="N171" s="3">
        <f t="shared" si="39"/>
        <v>9</v>
      </c>
      <c r="O171" s="3" t="str">
        <f t="shared" si="33"/>
        <v>2008_9</v>
      </c>
      <c r="P171" s="3">
        <f t="shared" si="34"/>
        <v>130114.27353578901</v>
      </c>
      <c r="Q171" s="3">
        <f t="shared" si="35"/>
        <v>129536.97786522997</v>
      </c>
      <c r="R171" s="163">
        <f t="shared" si="28"/>
        <v>143268.47700000001</v>
      </c>
      <c r="S171" s="91">
        <f t="shared" si="30"/>
        <v>140744.236071983</v>
      </c>
      <c r="T171" s="161"/>
    </row>
    <row r="172" spans="1:21" x14ac:dyDescent="0.2">
      <c r="A172" s="3">
        <f t="shared" si="36"/>
        <v>2034</v>
      </c>
      <c r="B172" s="3" t="str">
        <f t="shared" si="37"/>
        <v>Q2</v>
      </c>
      <c r="C172" s="3" t="str">
        <f t="shared" si="32"/>
        <v>2034_Q2</v>
      </c>
      <c r="D172" s="91">
        <v>226817.07948768101</v>
      </c>
      <c r="E172" s="48">
        <v>231845.51002394193</v>
      </c>
      <c r="F172" s="85">
        <v>214007.75461656501</v>
      </c>
      <c r="G172" s="151">
        <f t="shared" si="27"/>
        <v>1.9952237563139796E-2</v>
      </c>
      <c r="H172" s="161">
        <v>238431.04337657901</v>
      </c>
      <c r="I172" s="160">
        <v>236511.89300000001</v>
      </c>
      <c r="J172" s="151">
        <f t="shared" si="40"/>
        <v>1.8481552232525233E-2</v>
      </c>
      <c r="K172" s="151"/>
      <c r="L172" s="3">
        <f t="shared" si="38"/>
        <v>2008</v>
      </c>
      <c r="M172" s="3" t="str">
        <f t="shared" si="39"/>
        <v>Q4</v>
      </c>
      <c r="N172" s="3">
        <f t="shared" si="39"/>
        <v>10</v>
      </c>
      <c r="O172" s="3" t="str">
        <f t="shared" si="33"/>
        <v>2008_10</v>
      </c>
      <c r="P172" s="3">
        <f t="shared" si="34"/>
        <v>129496.50769872</v>
      </c>
      <c r="Q172" s="3">
        <f t="shared" si="35"/>
        <v>129969.94247307516</v>
      </c>
      <c r="R172" s="163">
        <f t="shared" si="28"/>
        <v>140115.47899999999</v>
      </c>
      <c r="S172" s="91">
        <f t="shared" si="30"/>
        <v>138411.050297979</v>
      </c>
      <c r="T172" s="161"/>
    </row>
    <row r="173" spans="1:21" x14ac:dyDescent="0.2">
      <c r="A173" s="3">
        <f t="shared" si="36"/>
        <v>2034</v>
      </c>
      <c r="B173" s="3" t="str">
        <f t="shared" si="37"/>
        <v>Q3</v>
      </c>
      <c r="C173" s="3" t="str">
        <f t="shared" si="32"/>
        <v>2034_Q3</v>
      </c>
      <c r="D173" s="91">
        <v>228267.783114349</v>
      </c>
      <c r="E173" s="48">
        <v>233337.59440433793</v>
      </c>
      <c r="F173" s="85">
        <v>215096.10093853399</v>
      </c>
      <c r="G173" s="151">
        <f t="shared" si="27"/>
        <v>1.9923323494262402E-2</v>
      </c>
      <c r="H173" s="161">
        <v>239562.27558136301</v>
      </c>
      <c r="I173" s="160">
        <v>237699.57399999999</v>
      </c>
      <c r="J173" s="151">
        <f t="shared" si="40"/>
        <v>1.8580946648631302E-2</v>
      </c>
      <c r="K173" s="151"/>
      <c r="L173" s="3">
        <f t="shared" si="38"/>
        <v>2008</v>
      </c>
      <c r="M173" s="3" t="str">
        <f t="shared" si="39"/>
        <v>Q4</v>
      </c>
      <c r="N173" s="3">
        <f t="shared" si="39"/>
        <v>11</v>
      </c>
      <c r="O173" s="3" t="str">
        <f t="shared" si="33"/>
        <v>2008_11</v>
      </c>
      <c r="P173" s="3">
        <f t="shared" si="34"/>
        <v>129496.50769872</v>
      </c>
      <c r="Q173" s="3">
        <f t="shared" si="35"/>
        <v>129969.94247307516</v>
      </c>
      <c r="R173" s="163">
        <f t="shared" si="28"/>
        <v>140115.47899999999</v>
      </c>
      <c r="S173" s="91">
        <f t="shared" si="30"/>
        <v>138411.050297979</v>
      </c>
      <c r="T173" s="161"/>
      <c r="U173" s="3">
        <f t="shared" ref="U173:U236" si="41">Q172*(1+S173)</f>
        <v>17989406214.808716</v>
      </c>
    </row>
    <row r="174" spans="1:21" x14ac:dyDescent="0.2">
      <c r="A174" s="3">
        <f t="shared" si="36"/>
        <v>2034</v>
      </c>
      <c r="B174" s="3" t="str">
        <f t="shared" si="37"/>
        <v>Q4</v>
      </c>
      <c r="C174" s="3" t="str">
        <f t="shared" si="32"/>
        <v>2034_Q4</v>
      </c>
      <c r="D174" s="91">
        <v>229611.165723666</v>
      </c>
      <c r="E174" s="48">
        <v>234653.55042830252</v>
      </c>
      <c r="F174" s="85">
        <v>216112.99115622201</v>
      </c>
      <c r="G174" s="151">
        <f t="shared" si="27"/>
        <v>1.9921598554910602E-2</v>
      </c>
      <c r="H174" s="161">
        <v>240746.79745951301</v>
      </c>
      <c r="I174" s="160">
        <v>238829.73499999999</v>
      </c>
      <c r="J174" s="151">
        <f t="shared" si="40"/>
        <v>1.892176464015094E-2</v>
      </c>
      <c r="K174" s="151"/>
      <c r="L174" s="3">
        <f t="shared" si="38"/>
        <v>2008</v>
      </c>
      <c r="M174" s="3" t="str">
        <f t="shared" si="39"/>
        <v>Q4</v>
      </c>
      <c r="N174" s="3">
        <f t="shared" si="39"/>
        <v>12</v>
      </c>
      <c r="O174" s="3" t="str">
        <f t="shared" si="33"/>
        <v>2008_12</v>
      </c>
      <c r="P174" s="3">
        <f t="shared" si="34"/>
        <v>129496.50769872</v>
      </c>
      <c r="Q174" s="3">
        <f t="shared" si="35"/>
        <v>129969.94247307516</v>
      </c>
      <c r="R174" s="163">
        <f t="shared" si="28"/>
        <v>140115.47899999999</v>
      </c>
      <c r="S174" s="91">
        <f t="shared" si="30"/>
        <v>138411.050297979</v>
      </c>
      <c r="T174" s="161"/>
      <c r="U174" s="3">
        <f t="shared" si="41"/>
        <v>17989406214.808716</v>
      </c>
    </row>
    <row r="175" spans="1:21" x14ac:dyDescent="0.2">
      <c r="A175" s="3">
        <f t="shared" si="36"/>
        <v>2035</v>
      </c>
      <c r="B175" s="3" t="str">
        <f t="shared" si="37"/>
        <v>Q1</v>
      </c>
      <c r="C175" s="3" t="str">
        <f t="shared" si="32"/>
        <v>2035_Q1</v>
      </c>
      <c r="D175" s="91">
        <v>230956.15567320801</v>
      </c>
      <c r="E175" s="48">
        <v>236099.59275719555</v>
      </c>
      <c r="F175" s="85">
        <v>217208.84731046201</v>
      </c>
      <c r="G175" s="151">
        <f t="shared" si="27"/>
        <v>1.9975383489976073E-2</v>
      </c>
      <c r="H175" s="161">
        <v>241898.14154107901</v>
      </c>
      <c r="I175" s="160">
        <v>239944.33900000001</v>
      </c>
      <c r="J175" s="151">
        <f t="shared" si="40"/>
        <v>1.8954980215903472E-2</v>
      </c>
      <c r="K175" s="151"/>
      <c r="L175" s="3">
        <f t="shared" si="38"/>
        <v>2009</v>
      </c>
      <c r="M175" s="3" t="str">
        <f t="shared" si="39"/>
        <v>Q1</v>
      </c>
      <c r="N175" s="3">
        <f t="shared" si="39"/>
        <v>1</v>
      </c>
      <c r="O175" s="3" t="str">
        <f t="shared" si="33"/>
        <v>2009_1</v>
      </c>
      <c r="P175" s="3">
        <f t="shared" si="34"/>
        <v>129118.074321843</v>
      </c>
      <c r="Q175" s="3">
        <f t="shared" si="35"/>
        <v>130071.45493247424</v>
      </c>
      <c r="R175" s="163">
        <f t="shared" si="28"/>
        <v>138595.45499999999</v>
      </c>
      <c r="S175" s="91">
        <f t="shared" si="30"/>
        <v>138013.63107937001</v>
      </c>
      <c r="T175" s="161"/>
      <c r="U175" s="3">
        <f t="shared" si="41"/>
        <v>17937753661.828411</v>
      </c>
    </row>
    <row r="176" spans="1:21" x14ac:dyDescent="0.2">
      <c r="A176" s="3">
        <f t="shared" si="36"/>
        <v>2035</v>
      </c>
      <c r="B176" s="3" t="str">
        <f t="shared" si="37"/>
        <v>Q2</v>
      </c>
      <c r="C176" s="3" t="str">
        <f t="shared" si="32"/>
        <v>2035_Q2</v>
      </c>
      <c r="D176" s="91">
        <v>232222.66650468</v>
      </c>
      <c r="E176" s="48">
        <v>237288.87205622534</v>
      </c>
      <c r="F176" s="85">
        <v>218279.43922028699</v>
      </c>
      <c r="G176" s="151">
        <f t="shared" si="27"/>
        <v>1.9960419711778643E-2</v>
      </c>
      <c r="H176" s="161">
        <v>243112.92925551499</v>
      </c>
      <c r="I176" s="160">
        <v>241018.54500000001</v>
      </c>
      <c r="J176" s="151">
        <f t="shared" si="40"/>
        <v>1.9054652782302117E-2</v>
      </c>
      <c r="K176" s="151"/>
      <c r="L176" s="3">
        <f t="shared" si="38"/>
        <v>2009</v>
      </c>
      <c r="M176" s="3" t="str">
        <f t="shared" ref="M176:N191" si="42">M164</f>
        <v>Q1</v>
      </c>
      <c r="N176" s="3">
        <f t="shared" si="42"/>
        <v>2</v>
      </c>
      <c r="O176" s="3" t="str">
        <f t="shared" si="33"/>
        <v>2009_2</v>
      </c>
      <c r="P176" s="3">
        <f t="shared" si="34"/>
        <v>129118.074321843</v>
      </c>
      <c r="Q176" s="3">
        <f t="shared" si="35"/>
        <v>130071.45493247424</v>
      </c>
      <c r="R176" s="163">
        <f t="shared" si="28"/>
        <v>138595.45499999999</v>
      </c>
      <c r="S176" s="91">
        <f t="shared" si="30"/>
        <v>138013.63107937001</v>
      </c>
      <c r="T176" s="161"/>
      <c r="U176" s="3">
        <f t="shared" si="41"/>
        <v>17951763866.462334</v>
      </c>
    </row>
    <row r="177" spans="1:21" x14ac:dyDescent="0.2">
      <c r="A177" s="3">
        <f t="shared" si="36"/>
        <v>2035</v>
      </c>
      <c r="B177" s="3" t="str">
        <f t="shared" si="37"/>
        <v>Q3</v>
      </c>
      <c r="C177" s="3" t="str">
        <f t="shared" si="32"/>
        <v>2035_Q3</v>
      </c>
      <c r="D177" s="91">
        <v>233726.629249702</v>
      </c>
      <c r="E177" s="48">
        <v>238851.73819329482</v>
      </c>
      <c r="F177" s="85">
        <v>219380.954473672</v>
      </c>
      <c r="G177" s="151">
        <f t="shared" si="27"/>
        <v>1.9920647173248707E-2</v>
      </c>
      <c r="H177" s="161">
        <v>244248.91142903699</v>
      </c>
      <c r="I177" s="160">
        <v>242238.25700000001</v>
      </c>
      <c r="J177" s="151">
        <f t="shared" si="40"/>
        <v>1.9094199133903533E-2</v>
      </c>
      <c r="K177" s="151"/>
      <c r="L177" s="3">
        <f t="shared" si="38"/>
        <v>2009</v>
      </c>
      <c r="M177" s="3" t="str">
        <f t="shared" si="42"/>
        <v>Q1</v>
      </c>
      <c r="N177" s="3">
        <f t="shared" si="42"/>
        <v>3</v>
      </c>
      <c r="O177" s="3" t="str">
        <f t="shared" si="33"/>
        <v>2009_3</v>
      </c>
      <c r="P177" s="3">
        <f t="shared" si="34"/>
        <v>129118.074321843</v>
      </c>
      <c r="Q177" s="3">
        <f t="shared" si="35"/>
        <v>130071.45493247424</v>
      </c>
      <c r="R177" s="163">
        <f t="shared" si="28"/>
        <v>138595.45499999999</v>
      </c>
      <c r="S177" s="91">
        <f t="shared" si="30"/>
        <v>138013.63107937001</v>
      </c>
      <c r="T177" s="161"/>
      <c r="U177" s="3">
        <f t="shared" si="41"/>
        <v>17951763866.462334</v>
      </c>
    </row>
    <row r="178" spans="1:21" x14ac:dyDescent="0.2">
      <c r="A178" s="3">
        <f t="shared" si="36"/>
        <v>2035</v>
      </c>
      <c r="B178" s="3" t="str">
        <f t="shared" si="37"/>
        <v>Q4</v>
      </c>
      <c r="C178" s="3" t="str">
        <f t="shared" si="32"/>
        <v>2035_Q4</v>
      </c>
      <c r="D178" s="91">
        <v>235099.408968242</v>
      </c>
      <c r="E178" s="48">
        <v>240202.13825832432</v>
      </c>
      <c r="F178" s="85">
        <v>220425.15153654999</v>
      </c>
      <c r="G178" s="151">
        <f t="shared" si="27"/>
        <v>1.9953267766354976E-2</v>
      </c>
      <c r="H178" s="161">
        <v>245480.06252866401</v>
      </c>
      <c r="I178" s="160">
        <v>243377.53700000001</v>
      </c>
      <c r="J178" s="151">
        <f t="shared" si="40"/>
        <v>1.9042025901841786E-2</v>
      </c>
      <c r="K178" s="151"/>
      <c r="L178" s="3">
        <f t="shared" si="38"/>
        <v>2009</v>
      </c>
      <c r="M178" s="3" t="str">
        <f t="shared" si="42"/>
        <v>Q2</v>
      </c>
      <c r="N178" s="3">
        <f t="shared" si="42"/>
        <v>4</v>
      </c>
      <c r="O178" s="3" t="str">
        <f t="shared" si="33"/>
        <v>2009_4</v>
      </c>
      <c r="P178" s="3">
        <f t="shared" si="34"/>
        <v>129323.71316566299</v>
      </c>
      <c r="Q178" s="3">
        <f t="shared" si="35"/>
        <v>130916.65039196446</v>
      </c>
      <c r="R178" s="163">
        <f t="shared" si="28"/>
        <v>139005.40599999999</v>
      </c>
      <c r="S178" s="91">
        <f t="shared" si="30"/>
        <v>138404.60625141999</v>
      </c>
      <c r="T178" s="161"/>
      <c r="U178" s="3">
        <f t="shared" si="41"/>
        <v>18002618575.93335</v>
      </c>
    </row>
    <row r="179" spans="1:21" x14ac:dyDescent="0.2">
      <c r="A179" s="3">
        <f t="shared" si="36"/>
        <v>2036</v>
      </c>
      <c r="B179" s="3" t="str">
        <f t="shared" si="37"/>
        <v>Q1</v>
      </c>
      <c r="C179" s="3" t="str">
        <f t="shared" si="32"/>
        <v>2036_Q1</v>
      </c>
      <c r="D179" s="91">
        <v>236501.36328540099</v>
      </c>
      <c r="E179" s="48">
        <v>241716.38481376247</v>
      </c>
      <c r="F179" s="85">
        <v>221560.60660139</v>
      </c>
      <c r="G179" s="151">
        <f t="shared" si="27"/>
        <v>2.0034908084143987E-2</v>
      </c>
      <c r="H179" s="161">
        <v>246672.55372464901</v>
      </c>
      <c r="I179" s="160">
        <v>244519.128</v>
      </c>
      <c r="J179" s="151">
        <f t="shared" si="40"/>
        <v>1.9066042645832004E-2</v>
      </c>
      <c r="K179" s="151"/>
      <c r="L179" s="3">
        <f t="shared" si="38"/>
        <v>2009</v>
      </c>
      <c r="M179" s="3" t="str">
        <f t="shared" si="42"/>
        <v>Q2</v>
      </c>
      <c r="N179" s="3">
        <f t="shared" si="42"/>
        <v>5</v>
      </c>
      <c r="O179" s="3" t="str">
        <f t="shared" si="33"/>
        <v>2009_5</v>
      </c>
      <c r="P179" s="3">
        <f t="shared" si="34"/>
        <v>129323.71316566299</v>
      </c>
      <c r="Q179" s="3">
        <f t="shared" si="35"/>
        <v>130916.65039196446</v>
      </c>
      <c r="R179" s="163">
        <f t="shared" si="28"/>
        <v>139005.40599999999</v>
      </c>
      <c r="S179" s="91">
        <f t="shared" si="30"/>
        <v>138404.60625141999</v>
      </c>
      <c r="T179" s="161"/>
      <c r="U179" s="3">
        <f t="shared" si="41"/>
        <v>18119598365.905041</v>
      </c>
    </row>
    <row r="180" spans="1:21" x14ac:dyDescent="0.2">
      <c r="A180" s="3">
        <f t="shared" si="36"/>
        <v>2036</v>
      </c>
      <c r="B180" s="3" t="str">
        <f t="shared" si="37"/>
        <v>Q2</v>
      </c>
      <c r="C180" s="3" t="str">
        <f t="shared" si="32"/>
        <v>2036_Q2</v>
      </c>
      <c r="D180" s="91">
        <v>237808.00301518699</v>
      </c>
      <c r="E180" s="48">
        <v>242935.85737437368</v>
      </c>
      <c r="F180" s="85">
        <v>222654.436664009</v>
      </c>
      <c r="G180" s="151">
        <f t="shared" si="27"/>
        <v>2.0043103735972068E-2</v>
      </c>
      <c r="H180" s="161">
        <v>247875.048256012</v>
      </c>
      <c r="I180" s="160">
        <v>245613.78200000001</v>
      </c>
      <c r="J180" s="151">
        <f t="shared" si="40"/>
        <v>1.9065906318536552E-2</v>
      </c>
      <c r="K180" s="151"/>
      <c r="L180" s="3">
        <f t="shared" si="38"/>
        <v>2009</v>
      </c>
      <c r="M180" s="3" t="str">
        <f t="shared" si="42"/>
        <v>Q2</v>
      </c>
      <c r="N180" s="3">
        <f t="shared" si="42"/>
        <v>6</v>
      </c>
      <c r="O180" s="3" t="str">
        <f t="shared" si="33"/>
        <v>2009_6</v>
      </c>
      <c r="P180" s="3">
        <f t="shared" si="34"/>
        <v>129323.71316566299</v>
      </c>
      <c r="Q180" s="3">
        <f t="shared" si="35"/>
        <v>130916.65039196446</v>
      </c>
      <c r="R180" s="163">
        <f t="shared" si="28"/>
        <v>139005.40599999999</v>
      </c>
      <c r="S180" s="91">
        <f t="shared" si="30"/>
        <v>138404.60625141999</v>
      </c>
      <c r="T180" s="161"/>
      <c r="U180" s="3">
        <f t="shared" si="41"/>
        <v>18119598365.905041</v>
      </c>
    </row>
    <row r="181" spans="1:21" x14ac:dyDescent="0.2">
      <c r="A181" s="3">
        <f t="shared" si="36"/>
        <v>2036</v>
      </c>
      <c r="B181" s="3" t="str">
        <f t="shared" si="37"/>
        <v>Q3</v>
      </c>
      <c r="C181" s="3" t="str">
        <f t="shared" si="32"/>
        <v>2036_Q3</v>
      </c>
      <c r="D181" s="91">
        <v>239364.02766884299</v>
      </c>
      <c r="E181" s="48">
        <v>244544.86021345991</v>
      </c>
      <c r="F181" s="85">
        <v>223787.889193877</v>
      </c>
      <c r="G181" s="151">
        <f t="shared" si="27"/>
        <v>2.0088046069349552E-2</v>
      </c>
      <c r="H181" s="161">
        <v>249018.870022624</v>
      </c>
      <c r="I181" s="160">
        <v>246822.92499999999</v>
      </c>
      <c r="J181" s="151">
        <f t="shared" si="40"/>
        <v>1.8926275546971016E-2</v>
      </c>
      <c r="K181" s="151"/>
      <c r="L181" s="3">
        <f t="shared" si="38"/>
        <v>2009</v>
      </c>
      <c r="M181" s="3" t="str">
        <f t="shared" si="42"/>
        <v>Q3</v>
      </c>
      <c r="N181" s="3">
        <f t="shared" si="42"/>
        <v>7</v>
      </c>
      <c r="O181" s="3" t="str">
        <f t="shared" si="33"/>
        <v>2009_7</v>
      </c>
      <c r="P181" s="3">
        <f t="shared" si="34"/>
        <v>129493.69057109499</v>
      </c>
      <c r="Q181" s="3">
        <f t="shared" si="35"/>
        <v>131867.79847559889</v>
      </c>
      <c r="R181" s="163">
        <f t="shared" si="28"/>
        <v>140466.08199999999</v>
      </c>
      <c r="S181" s="91">
        <f t="shared" si="30"/>
        <v>140000.43777652399</v>
      </c>
      <c r="T181" s="161"/>
      <c r="U181" s="3">
        <f t="shared" si="41"/>
        <v>18328519283.761559</v>
      </c>
    </row>
    <row r="182" spans="1:21" x14ac:dyDescent="0.2">
      <c r="A182" s="3">
        <f t="shared" si="36"/>
        <v>2036</v>
      </c>
      <c r="B182" s="3" t="str">
        <f t="shared" si="37"/>
        <v>Q4</v>
      </c>
      <c r="C182" s="3" t="str">
        <f t="shared" si="32"/>
        <v>2036_Q4</v>
      </c>
      <c r="D182" s="91">
        <v>240771.94614743799</v>
      </c>
      <c r="E182" s="48">
        <v>245924.23338379498</v>
      </c>
      <c r="F182" s="85">
        <v>224863.52673326799</v>
      </c>
      <c r="G182" s="151">
        <f t="shared" si="27"/>
        <v>2.0135520678011387E-2</v>
      </c>
      <c r="H182" s="161">
        <v>250296.25322417601</v>
      </c>
      <c r="I182" s="160">
        <v>247952.58199999999</v>
      </c>
      <c r="J182" s="151">
        <f t="shared" si="40"/>
        <v>1.8798139945018777E-2</v>
      </c>
      <c r="K182" s="151"/>
      <c r="L182" s="3">
        <f t="shared" si="38"/>
        <v>2009</v>
      </c>
      <c r="M182" s="3" t="str">
        <f t="shared" si="42"/>
        <v>Q3</v>
      </c>
      <c r="N182" s="3">
        <f t="shared" si="42"/>
        <v>8</v>
      </c>
      <c r="O182" s="3" t="str">
        <f t="shared" si="33"/>
        <v>2009_8</v>
      </c>
      <c r="P182" s="3">
        <f t="shared" si="34"/>
        <v>129493.69057109499</v>
      </c>
      <c r="Q182" s="3">
        <f t="shared" si="35"/>
        <v>131867.79847559889</v>
      </c>
      <c r="R182" s="163">
        <f t="shared" si="28"/>
        <v>140466.08199999999</v>
      </c>
      <c r="S182" s="91">
        <f t="shared" si="30"/>
        <v>140000.43777652399</v>
      </c>
      <c r="T182" s="161"/>
      <c r="U182" s="3">
        <f t="shared" si="41"/>
        <v>18461681383.008762</v>
      </c>
    </row>
    <row r="183" spans="1:21" x14ac:dyDescent="0.2">
      <c r="A183" s="3">
        <f t="shared" si="36"/>
        <v>2037</v>
      </c>
      <c r="B183" s="3" t="str">
        <f t="shared" si="37"/>
        <v>Q1</v>
      </c>
      <c r="C183" s="3" t="str">
        <f t="shared" si="32"/>
        <v>2037_Q1</v>
      </c>
      <c r="D183" s="91">
        <v>242217.196039826</v>
      </c>
      <c r="E183" s="48">
        <v>247475.29874808338</v>
      </c>
      <c r="F183" s="85">
        <v>226009.396568105</v>
      </c>
      <c r="G183" s="151">
        <f t="shared" ref="G183:G198" si="43">F183/F179-1</f>
        <v>2.0079336462184516E-2</v>
      </c>
      <c r="H183" s="161">
        <v>251505.99623277399</v>
      </c>
      <c r="I183" s="160">
        <v>249119.77100000001</v>
      </c>
      <c r="J183" s="151">
        <f t="shared" si="40"/>
        <v>1.8815063826008727E-2</v>
      </c>
      <c r="K183" s="151"/>
      <c r="L183" s="3">
        <f t="shared" si="38"/>
        <v>2009</v>
      </c>
      <c r="M183" s="3" t="str">
        <f t="shared" si="42"/>
        <v>Q3</v>
      </c>
      <c r="N183" s="3">
        <f t="shared" si="42"/>
        <v>9</v>
      </c>
      <c r="O183" s="3" t="str">
        <f t="shared" si="33"/>
        <v>2009_9</v>
      </c>
      <c r="P183" s="3">
        <f t="shared" si="34"/>
        <v>129493.69057109499</v>
      </c>
      <c r="Q183" s="3">
        <f t="shared" si="35"/>
        <v>131867.79847559889</v>
      </c>
      <c r="R183" s="163">
        <f t="shared" si="28"/>
        <v>140466.08199999999</v>
      </c>
      <c r="S183" s="91">
        <f t="shared" si="30"/>
        <v>140000.43777652399</v>
      </c>
      <c r="T183" s="161"/>
      <c r="U183" s="3">
        <f t="shared" si="41"/>
        <v>18461681383.008762</v>
      </c>
    </row>
    <row r="184" spans="1:21" x14ac:dyDescent="0.2">
      <c r="A184" s="3">
        <f t="shared" si="36"/>
        <v>2037</v>
      </c>
      <c r="B184" s="3" t="str">
        <f t="shared" si="37"/>
        <v>Q2</v>
      </c>
      <c r="C184" s="3" t="str">
        <f t="shared" si="32"/>
        <v>2037_Q2</v>
      </c>
      <c r="D184" s="91">
        <v>243517.773051072</v>
      </c>
      <c r="E184" s="48">
        <v>248695.13277786813</v>
      </c>
      <c r="F184" s="85">
        <v>227113.25388945499</v>
      </c>
      <c r="G184" s="151">
        <f t="shared" si="43"/>
        <v>2.002572817434789E-2</v>
      </c>
      <c r="H184" s="161">
        <v>252774.78557753601</v>
      </c>
      <c r="I184" s="160">
        <v>250234.99600000001</v>
      </c>
      <c r="J184" s="151">
        <f t="shared" si="40"/>
        <v>1.8814962101760369E-2</v>
      </c>
      <c r="K184" s="151"/>
      <c r="L184" s="3">
        <f t="shared" si="38"/>
        <v>2009</v>
      </c>
      <c r="M184" s="3" t="str">
        <f t="shared" si="42"/>
        <v>Q4</v>
      </c>
      <c r="N184" s="3">
        <f t="shared" si="42"/>
        <v>10</v>
      </c>
      <c r="O184" s="3" t="str">
        <f t="shared" si="33"/>
        <v>2009_10</v>
      </c>
      <c r="P184" s="3">
        <f t="shared" si="34"/>
        <v>129944.468671269</v>
      </c>
      <c r="Q184" s="3">
        <f t="shared" si="35"/>
        <v>132711.77705356738</v>
      </c>
      <c r="R184" s="163">
        <f t="shared" ref="R184:R247" si="44">VLOOKUP($L184&amp;"_"&amp;$M184,$C$19:$I$206,MATCH(R$14,$C$14:$I$14,0),0)</f>
        <v>142217.057</v>
      </c>
      <c r="S184" s="91">
        <f t="shared" si="30"/>
        <v>141046.19050835801</v>
      </c>
      <c r="T184" s="161"/>
      <c r="U184" s="3">
        <f t="shared" si="41"/>
        <v>18599582493.505558</v>
      </c>
    </row>
    <row r="185" spans="1:21" x14ac:dyDescent="0.2">
      <c r="A185" s="3">
        <f t="shared" si="36"/>
        <v>2037</v>
      </c>
      <c r="B185" s="3" t="str">
        <f t="shared" si="37"/>
        <v>Q3</v>
      </c>
      <c r="C185" s="3" t="str">
        <f t="shared" si="32"/>
        <v>2037_Q3</v>
      </c>
      <c r="D185" s="91">
        <v>245132.03023918299</v>
      </c>
      <c r="E185" s="48">
        <v>250328.30528537324</v>
      </c>
      <c r="F185" s="85">
        <v>228251.99782109199</v>
      </c>
      <c r="G185" s="151">
        <f t="shared" si="43"/>
        <v>1.9947945544754431E-2</v>
      </c>
      <c r="H185" s="161">
        <v>253896.98836352699</v>
      </c>
      <c r="I185" s="160">
        <v>251515.73699999999</v>
      </c>
      <c r="J185" s="151">
        <f t="shared" si="40"/>
        <v>1.9012869246242126E-2</v>
      </c>
      <c r="K185" s="151"/>
      <c r="L185" s="3">
        <f t="shared" si="38"/>
        <v>2009</v>
      </c>
      <c r="M185" s="3" t="str">
        <f t="shared" si="42"/>
        <v>Q4</v>
      </c>
      <c r="N185" s="3">
        <f t="shared" si="42"/>
        <v>11</v>
      </c>
      <c r="O185" s="3" t="str">
        <f t="shared" si="33"/>
        <v>2009_11</v>
      </c>
      <c r="P185" s="3">
        <f t="shared" si="34"/>
        <v>129944.468671269</v>
      </c>
      <c r="Q185" s="3">
        <f t="shared" si="35"/>
        <v>132711.77705356738</v>
      </c>
      <c r="R185" s="163">
        <f t="shared" si="44"/>
        <v>142217.057</v>
      </c>
      <c r="S185" s="91">
        <f t="shared" si="30"/>
        <v>141046.19050835801</v>
      </c>
      <c r="T185" s="161"/>
      <c r="U185" s="3">
        <f t="shared" si="41"/>
        <v>18718623300.777252</v>
      </c>
    </row>
    <row r="186" spans="1:21" x14ac:dyDescent="0.2">
      <c r="A186" s="3">
        <f t="shared" si="36"/>
        <v>2037</v>
      </c>
      <c r="B186" s="3" t="str">
        <f t="shared" si="37"/>
        <v>Q4</v>
      </c>
      <c r="C186" s="3" t="str">
        <f t="shared" si="32"/>
        <v>2037_Q4</v>
      </c>
      <c r="D186" s="91">
        <v>246542.57824191099</v>
      </c>
      <c r="E186" s="48">
        <v>251749.43134406678</v>
      </c>
      <c r="F186" s="85">
        <v>229310.80047274299</v>
      </c>
      <c r="G186" s="151">
        <f t="shared" si="43"/>
        <v>1.9777657159804063E-2</v>
      </c>
      <c r="H186" s="161">
        <v>255198.40981450901</v>
      </c>
      <c r="I186" s="160">
        <v>252623.133</v>
      </c>
      <c r="J186" s="151">
        <f t="shared" si="40"/>
        <v>1.8836468498642178E-2</v>
      </c>
      <c r="K186" s="151"/>
      <c r="L186" s="3">
        <f t="shared" si="38"/>
        <v>2009</v>
      </c>
      <c r="M186" s="3" t="str">
        <f t="shared" si="42"/>
        <v>Q4</v>
      </c>
      <c r="N186" s="3">
        <f t="shared" si="42"/>
        <v>12</v>
      </c>
      <c r="O186" s="3" t="str">
        <f t="shared" si="33"/>
        <v>2009_12</v>
      </c>
      <c r="P186" s="3">
        <f t="shared" si="34"/>
        <v>129944.468671269</v>
      </c>
      <c r="Q186" s="3">
        <f t="shared" si="35"/>
        <v>132711.77705356738</v>
      </c>
      <c r="R186" s="163">
        <f t="shared" si="44"/>
        <v>142217.057</v>
      </c>
      <c r="S186" s="91">
        <f t="shared" si="30"/>
        <v>141046.19050835801</v>
      </c>
      <c r="T186" s="161"/>
      <c r="U186" s="3">
        <f t="shared" si="41"/>
        <v>18718623300.777252</v>
      </c>
    </row>
    <row r="187" spans="1:21" x14ac:dyDescent="0.2">
      <c r="A187" s="3">
        <f t="shared" si="36"/>
        <v>2038</v>
      </c>
      <c r="B187" s="3" t="str">
        <f t="shared" si="37"/>
        <v>Q1</v>
      </c>
      <c r="C187" s="3" t="str">
        <f t="shared" si="32"/>
        <v>2038_Q1</v>
      </c>
      <c r="D187" s="91">
        <v>248069.70046773399</v>
      </c>
      <c r="E187" s="48">
        <v>253433.48542821259</v>
      </c>
      <c r="F187" s="85">
        <v>230441.14141710699</v>
      </c>
      <c r="G187" s="151">
        <f t="shared" si="43"/>
        <v>1.9608675198009129E-2</v>
      </c>
      <c r="H187" s="161">
        <v>256377.76549443099</v>
      </c>
      <c r="I187" s="160">
        <v>253841.28099999999</v>
      </c>
      <c r="J187" s="151">
        <f t="shared" si="40"/>
        <v>1.8952771115063216E-2</v>
      </c>
      <c r="K187" s="151"/>
      <c r="L187" s="3">
        <f t="shared" si="38"/>
        <v>2010</v>
      </c>
      <c r="M187" s="3" t="str">
        <f t="shared" si="42"/>
        <v>Q1</v>
      </c>
      <c r="N187" s="3">
        <f t="shared" si="42"/>
        <v>1</v>
      </c>
      <c r="O187" s="3" t="str">
        <f t="shared" si="33"/>
        <v>2010_1</v>
      </c>
      <c r="P187" s="3">
        <f t="shared" si="34"/>
        <v>130533.97132953801</v>
      </c>
      <c r="Q187" s="3">
        <f t="shared" si="35"/>
        <v>133637.27522031736</v>
      </c>
      <c r="R187" s="163">
        <f t="shared" si="44"/>
        <v>142631.55799999999</v>
      </c>
      <c r="S187" s="91">
        <f t="shared" si="30"/>
        <v>141284.88707880699</v>
      </c>
      <c r="T187" s="161"/>
      <c r="U187" s="3">
        <f t="shared" si="41"/>
        <v>18750301146.81813</v>
      </c>
    </row>
    <row r="188" spans="1:21" x14ac:dyDescent="0.2">
      <c r="A188" s="3">
        <f t="shared" si="36"/>
        <v>2038</v>
      </c>
      <c r="B188" s="3" t="str">
        <f t="shared" si="37"/>
        <v>Q2</v>
      </c>
      <c r="C188" s="3" t="str">
        <f t="shared" si="32"/>
        <v>2038_Q2</v>
      </c>
      <c r="D188" s="91">
        <v>249396.432854655</v>
      </c>
      <c r="E188" s="48">
        <v>254705.55025371106</v>
      </c>
      <c r="F188" s="85">
        <v>231565.647850396</v>
      </c>
      <c r="G188" s="151">
        <f t="shared" si="43"/>
        <v>1.9604289422528121E-2</v>
      </c>
      <c r="H188" s="161">
        <v>257662.864589984</v>
      </c>
      <c r="I188" s="160">
        <v>254942.40299999999</v>
      </c>
      <c r="J188" s="151">
        <f t="shared" si="40"/>
        <v>1.8811945072622738E-2</v>
      </c>
      <c r="K188" s="151"/>
      <c r="L188" s="3">
        <f t="shared" si="38"/>
        <v>2010</v>
      </c>
      <c r="M188" s="3" t="str">
        <f t="shared" si="42"/>
        <v>Q1</v>
      </c>
      <c r="N188" s="3">
        <f t="shared" si="42"/>
        <v>2</v>
      </c>
      <c r="O188" s="3" t="str">
        <f t="shared" si="33"/>
        <v>2010_2</v>
      </c>
      <c r="P188" s="3">
        <f t="shared" si="34"/>
        <v>130533.97132953801</v>
      </c>
      <c r="Q188" s="3">
        <f t="shared" si="35"/>
        <v>133637.27522031736</v>
      </c>
      <c r="R188" s="163">
        <f t="shared" si="44"/>
        <v>142631.55799999999</v>
      </c>
      <c r="S188" s="91">
        <f t="shared" si="30"/>
        <v>141284.88707880699</v>
      </c>
      <c r="T188" s="161"/>
      <c r="U188" s="3">
        <f t="shared" si="41"/>
        <v>18881060976.297211</v>
      </c>
    </row>
    <row r="189" spans="1:21" x14ac:dyDescent="0.2">
      <c r="A189" s="3">
        <f t="shared" si="36"/>
        <v>2038</v>
      </c>
      <c r="B189" s="3" t="str">
        <f t="shared" si="37"/>
        <v>Q3</v>
      </c>
      <c r="C189" s="3" t="str">
        <f t="shared" si="32"/>
        <v>2038_Q3</v>
      </c>
      <c r="D189" s="91">
        <v>251067.29651326401</v>
      </c>
      <c r="E189" s="48">
        <v>256401.6543305798</v>
      </c>
      <c r="F189" s="85">
        <v>232721.22347462701</v>
      </c>
      <c r="G189" s="151">
        <f t="shared" si="43"/>
        <v>1.9580225786405059E-2</v>
      </c>
      <c r="H189" s="161">
        <v>258812.21233766701</v>
      </c>
      <c r="I189" s="160">
        <v>256229.315</v>
      </c>
      <c r="J189" s="151">
        <f t="shared" si="40"/>
        <v>1.8740688182067977E-2</v>
      </c>
      <c r="K189" s="151"/>
      <c r="L189" s="3">
        <f t="shared" si="38"/>
        <v>2010</v>
      </c>
      <c r="M189" s="3" t="str">
        <f t="shared" si="42"/>
        <v>Q1</v>
      </c>
      <c r="N189" s="3">
        <f t="shared" si="42"/>
        <v>3</v>
      </c>
      <c r="O189" s="3" t="str">
        <f t="shared" si="33"/>
        <v>2010_3</v>
      </c>
      <c r="P189" s="3">
        <f t="shared" si="34"/>
        <v>130533.97132953801</v>
      </c>
      <c r="Q189" s="3">
        <f t="shared" si="35"/>
        <v>133637.27522031736</v>
      </c>
      <c r="R189" s="163">
        <f t="shared" si="44"/>
        <v>142631.55799999999</v>
      </c>
      <c r="S189" s="91">
        <f t="shared" si="30"/>
        <v>141284.88707880699</v>
      </c>
      <c r="T189" s="161"/>
      <c r="U189" s="3">
        <f t="shared" si="41"/>
        <v>18881060976.297211</v>
      </c>
    </row>
    <row r="190" spans="1:21" x14ac:dyDescent="0.2">
      <c r="A190" s="3">
        <f t="shared" si="36"/>
        <v>2038</v>
      </c>
      <c r="B190" s="3" t="str">
        <f t="shared" si="37"/>
        <v>Q4</v>
      </c>
      <c r="C190" s="3" t="str">
        <f t="shared" si="32"/>
        <v>2038_Q4</v>
      </c>
      <c r="D190" s="91">
        <v>252498.620628818</v>
      </c>
      <c r="E190" s="48">
        <v>257897.12488939913</v>
      </c>
      <c r="F190" s="85">
        <v>233788.8719696</v>
      </c>
      <c r="G190" s="151">
        <f t="shared" si="43"/>
        <v>1.9528393288170909E-2</v>
      </c>
      <c r="H190" s="161">
        <v>260099.205096894</v>
      </c>
      <c r="I190" s="160">
        <v>257351.07699999999</v>
      </c>
      <c r="J190" s="151">
        <f t="shared" si="40"/>
        <v>1.8715404024381099E-2</v>
      </c>
      <c r="K190" s="151"/>
      <c r="L190" s="3">
        <f t="shared" si="38"/>
        <v>2010</v>
      </c>
      <c r="M190" s="3" t="str">
        <f t="shared" si="42"/>
        <v>Q2</v>
      </c>
      <c r="N190" s="3">
        <f t="shared" si="42"/>
        <v>4</v>
      </c>
      <c r="O190" s="3" t="str">
        <f t="shared" si="33"/>
        <v>2010_4</v>
      </c>
      <c r="P190" s="3">
        <f t="shared" si="34"/>
        <v>131302.08432405299</v>
      </c>
      <c r="Q190" s="3">
        <f t="shared" si="35"/>
        <v>134574.91390477403</v>
      </c>
      <c r="R190" s="163">
        <f t="shared" si="44"/>
        <v>144245.22200000001</v>
      </c>
      <c r="S190" s="91">
        <f t="shared" si="30"/>
        <v>141969.55263079001</v>
      </c>
      <c r="T190" s="161"/>
      <c r="U190" s="3">
        <f t="shared" si="41"/>
        <v>18972557815.101437</v>
      </c>
    </row>
    <row r="191" spans="1:21" x14ac:dyDescent="0.2">
      <c r="A191" s="3">
        <f t="shared" si="36"/>
        <v>2039</v>
      </c>
      <c r="B191" s="3" t="str">
        <f t="shared" si="37"/>
        <v>Q1</v>
      </c>
      <c r="C191" s="3" t="str">
        <f t="shared" si="32"/>
        <v>2039_Q1</v>
      </c>
      <c r="F191" s="85">
        <v>234927.03598367801</v>
      </c>
      <c r="G191" s="151">
        <f t="shared" si="43"/>
        <v>1.9466552452330532E-2</v>
      </c>
      <c r="H191" s="161">
        <v>261212.10208045301</v>
      </c>
      <c r="I191" s="160">
        <v>258487.70300000001</v>
      </c>
      <c r="J191" s="151">
        <f t="shared" si="40"/>
        <v>1.8304438039768778E-2</v>
      </c>
      <c r="K191" s="151"/>
      <c r="L191" s="3">
        <f t="shared" si="38"/>
        <v>2010</v>
      </c>
      <c r="M191" s="3" t="str">
        <f t="shared" si="42"/>
        <v>Q2</v>
      </c>
      <c r="N191" s="3">
        <f t="shared" si="42"/>
        <v>5</v>
      </c>
      <c r="O191" s="3" t="str">
        <f t="shared" si="33"/>
        <v>2010_5</v>
      </c>
      <c r="P191" s="3">
        <f t="shared" si="34"/>
        <v>131302.08432405299</v>
      </c>
      <c r="Q191" s="3">
        <f t="shared" si="35"/>
        <v>134574.91390477403</v>
      </c>
      <c r="R191" s="163">
        <f t="shared" si="44"/>
        <v>144245.22200000001</v>
      </c>
      <c r="S191" s="91">
        <f t="shared" si="30"/>
        <v>141969.55263079001</v>
      </c>
      <c r="T191" s="161"/>
      <c r="U191" s="3">
        <f t="shared" si="41"/>
        <v>19105674897.301758</v>
      </c>
    </row>
    <row r="192" spans="1:21" x14ac:dyDescent="0.2">
      <c r="A192" s="3">
        <f t="shared" si="36"/>
        <v>2039</v>
      </c>
      <c r="B192" s="3" t="str">
        <f t="shared" si="37"/>
        <v>Q2</v>
      </c>
      <c r="C192" s="3" t="str">
        <f t="shared" si="32"/>
        <v>2039_Q2</v>
      </c>
      <c r="F192" s="85">
        <v>236029.80955664901</v>
      </c>
      <c r="G192" s="151">
        <f t="shared" si="43"/>
        <v>1.9278169053542404E-2</v>
      </c>
      <c r="H192" s="161">
        <v>262518.22669910098</v>
      </c>
      <c r="I192" s="160">
        <v>259466.03099999999</v>
      </c>
      <c r="J192" s="151">
        <f t="shared" si="40"/>
        <v>1.7743725432759705E-2</v>
      </c>
      <c r="K192" s="151"/>
      <c r="L192" s="3">
        <f t="shared" si="38"/>
        <v>2010</v>
      </c>
      <c r="M192" s="3" t="str">
        <f t="shared" ref="M192:N207" si="45">M180</f>
        <v>Q2</v>
      </c>
      <c r="N192" s="3">
        <f>N180</f>
        <v>6</v>
      </c>
      <c r="O192" s="3" t="str">
        <f t="shared" si="33"/>
        <v>2010_6</v>
      </c>
      <c r="P192" s="3">
        <f t="shared" si="34"/>
        <v>131302.08432405299</v>
      </c>
      <c r="Q192" s="3">
        <f t="shared" si="35"/>
        <v>134574.91390477403</v>
      </c>
      <c r="R192" s="163">
        <f t="shared" si="44"/>
        <v>144245.22200000001</v>
      </c>
      <c r="S192" s="91">
        <f t="shared" si="30"/>
        <v>141969.55263079001</v>
      </c>
      <c r="T192" s="161"/>
      <c r="U192" s="3">
        <f t="shared" si="41"/>
        <v>19105674897.301758</v>
      </c>
    </row>
    <row r="193" spans="1:21" x14ac:dyDescent="0.2">
      <c r="A193" s="3">
        <f t="shared" si="36"/>
        <v>2039</v>
      </c>
      <c r="B193" s="3" t="str">
        <f t="shared" si="37"/>
        <v>Q3</v>
      </c>
      <c r="C193" s="3" t="str">
        <f t="shared" si="32"/>
        <v>2039_Q3</v>
      </c>
      <c r="F193" s="85">
        <v>237165.01599444001</v>
      </c>
      <c r="G193" s="151">
        <f t="shared" si="43"/>
        <v>1.9094917315512827E-2</v>
      </c>
      <c r="H193" s="161">
        <v>263842.03310369398</v>
      </c>
      <c r="I193" s="160">
        <v>260716.36</v>
      </c>
      <c r="J193" s="151">
        <f t="shared" si="40"/>
        <v>1.7511833101532481E-2</v>
      </c>
      <c r="K193" s="151"/>
      <c r="L193" s="3">
        <f t="shared" si="38"/>
        <v>2010</v>
      </c>
      <c r="M193" s="3" t="str">
        <f t="shared" si="45"/>
        <v>Q3</v>
      </c>
      <c r="N193" s="3">
        <f t="shared" si="45"/>
        <v>7</v>
      </c>
      <c r="O193" s="3" t="str">
        <f t="shared" si="33"/>
        <v>2010_7</v>
      </c>
      <c r="P193" s="3">
        <f t="shared" si="34"/>
        <v>132103.24930924701</v>
      </c>
      <c r="Q193" s="3">
        <f t="shared" si="35"/>
        <v>135576.27311305312</v>
      </c>
      <c r="R193" s="163">
        <f t="shared" si="44"/>
        <v>145122.557</v>
      </c>
      <c r="S193" s="91">
        <f t="shared" si="30"/>
        <v>142755.214625419</v>
      </c>
      <c r="T193" s="161"/>
      <c r="U193" s="3">
        <f t="shared" si="41"/>
        <v>19211405292.587204</v>
      </c>
    </row>
    <row r="194" spans="1:21" x14ac:dyDescent="0.2">
      <c r="A194" s="3">
        <f t="shared" si="36"/>
        <v>2039</v>
      </c>
      <c r="B194" s="3" t="str">
        <f t="shared" si="37"/>
        <v>Q4</v>
      </c>
      <c r="C194" s="3" t="str">
        <f t="shared" si="32"/>
        <v>2039_Q4</v>
      </c>
      <c r="F194" s="85">
        <v>238326.12225289899</v>
      </c>
      <c r="G194" s="151">
        <f t="shared" si="43"/>
        <v>1.9407468991462506E-2</v>
      </c>
      <c r="H194" s="161">
        <v>265257.86353298702</v>
      </c>
      <c r="I194" s="160">
        <v>261957.93599999999</v>
      </c>
      <c r="J194" s="151">
        <f t="shared" si="40"/>
        <v>1.7901067497766876E-2</v>
      </c>
      <c r="K194" s="151"/>
      <c r="L194" s="3">
        <f t="shared" si="38"/>
        <v>2010</v>
      </c>
      <c r="M194" s="3" t="str">
        <f t="shared" si="45"/>
        <v>Q3</v>
      </c>
      <c r="N194" s="3">
        <f t="shared" si="45"/>
        <v>8</v>
      </c>
      <c r="O194" s="3" t="str">
        <f t="shared" si="33"/>
        <v>2010_8</v>
      </c>
      <c r="P194" s="3">
        <f t="shared" si="34"/>
        <v>132103.24930924701</v>
      </c>
      <c r="Q194" s="3">
        <f t="shared" si="35"/>
        <v>135576.27311305312</v>
      </c>
      <c r="R194" s="163">
        <f t="shared" si="44"/>
        <v>145122.557</v>
      </c>
      <c r="S194" s="91">
        <f t="shared" si="30"/>
        <v>142755.214625419</v>
      </c>
      <c r="T194" s="161"/>
      <c r="U194" s="3">
        <f t="shared" si="41"/>
        <v>19354355542.641434</v>
      </c>
    </row>
    <row r="195" spans="1:21" x14ac:dyDescent="0.2">
      <c r="A195" s="3">
        <f t="shared" si="36"/>
        <v>2040</v>
      </c>
      <c r="B195" s="3" t="str">
        <f t="shared" si="37"/>
        <v>Q1</v>
      </c>
      <c r="C195" s="3" t="str">
        <f t="shared" si="32"/>
        <v>2040_Q1</v>
      </c>
      <c r="F195" s="85">
        <v>239624.93017924999</v>
      </c>
      <c r="G195" s="151">
        <f t="shared" si="43"/>
        <v>1.9997247979148591E-2</v>
      </c>
      <c r="H195" s="161">
        <v>266679.03913716099</v>
      </c>
      <c r="I195" s="160">
        <v>263195.13500000001</v>
      </c>
      <c r="J195" s="151">
        <f t="shared" si="40"/>
        <v>1.8211434994259701E-2</v>
      </c>
      <c r="K195" s="151"/>
      <c r="L195" s="3">
        <f t="shared" si="38"/>
        <v>2010</v>
      </c>
      <c r="M195" s="3" t="str">
        <f t="shared" si="45"/>
        <v>Q3</v>
      </c>
      <c r="N195" s="3">
        <f t="shared" si="45"/>
        <v>9</v>
      </c>
      <c r="O195" s="3" t="str">
        <f t="shared" si="33"/>
        <v>2010_9</v>
      </c>
      <c r="P195" s="3">
        <f t="shared" si="34"/>
        <v>132103.24930924701</v>
      </c>
      <c r="Q195" s="3">
        <f t="shared" si="35"/>
        <v>135576.27311305312</v>
      </c>
      <c r="R195" s="163">
        <f t="shared" si="44"/>
        <v>145122.557</v>
      </c>
      <c r="S195" s="91">
        <f t="shared" si="30"/>
        <v>142755.214625419</v>
      </c>
      <c r="T195" s="161"/>
      <c r="U195" s="3">
        <f t="shared" si="41"/>
        <v>19354355542.641434</v>
      </c>
    </row>
    <row r="196" spans="1:21" x14ac:dyDescent="0.2">
      <c r="A196" s="3">
        <f t="shared" si="36"/>
        <v>2040</v>
      </c>
      <c r="B196" s="3" t="str">
        <f t="shared" si="37"/>
        <v>Q2</v>
      </c>
      <c r="C196" s="3" t="str">
        <f t="shared" si="32"/>
        <v>2040_Q2</v>
      </c>
      <c r="F196" s="85">
        <v>241006.702745911</v>
      </c>
      <c r="G196" s="151">
        <f t="shared" si="43"/>
        <v>2.1085867071665376E-2</v>
      </c>
      <c r="H196" s="161">
        <v>267945.10224484402</v>
      </c>
      <c r="I196" s="160">
        <v>264419.08299999998</v>
      </c>
      <c r="J196" s="151">
        <f t="shared" si="40"/>
        <v>1.9089404423810574E-2</v>
      </c>
      <c r="K196" s="151"/>
      <c r="L196" s="3">
        <f t="shared" si="38"/>
        <v>2010</v>
      </c>
      <c r="M196" s="3" t="str">
        <f t="shared" si="45"/>
        <v>Q4</v>
      </c>
      <c r="N196" s="3">
        <f t="shared" si="45"/>
        <v>10</v>
      </c>
      <c r="O196" s="3" t="str">
        <f t="shared" si="33"/>
        <v>2010_10</v>
      </c>
      <c r="P196" s="3">
        <f t="shared" si="34"/>
        <v>132701.81508882801</v>
      </c>
      <c r="Q196" s="3">
        <f t="shared" si="35"/>
        <v>136490.48112196225</v>
      </c>
      <c r="R196" s="163">
        <f t="shared" si="44"/>
        <v>146448.663</v>
      </c>
      <c r="S196" s="91">
        <f t="shared" ref="S196:S259" si="46">VLOOKUP($L196&amp;"_"&amp;$M196,$C$19:$I$206,6,0)</f>
        <v>143446.39368558399</v>
      </c>
      <c r="T196" s="161"/>
      <c r="U196" s="3">
        <f t="shared" si="41"/>
        <v>19448063023.672386</v>
      </c>
    </row>
    <row r="197" spans="1:21" x14ac:dyDescent="0.2">
      <c r="A197" s="3">
        <f t="shared" si="36"/>
        <v>2040</v>
      </c>
      <c r="B197" s="3" t="str">
        <f t="shared" si="37"/>
        <v>Q3</v>
      </c>
      <c r="C197" s="3" t="str">
        <f t="shared" si="32"/>
        <v>2040_Q3</v>
      </c>
      <c r="F197" s="85">
        <f>F196+(F196-F195)</f>
        <v>242388.475312572</v>
      </c>
      <c r="G197" s="151">
        <f t="shared" si="43"/>
        <v>2.2024577681619251E-2</v>
      </c>
      <c r="H197" s="161">
        <v>269343.03811353998</v>
      </c>
      <c r="I197" s="160">
        <v>265548.94</v>
      </c>
      <c r="J197" s="151">
        <f t="shared" si="40"/>
        <v>1.8535775813991906E-2</v>
      </c>
      <c r="K197" s="151"/>
      <c r="L197" s="3">
        <f t="shared" si="38"/>
        <v>2010</v>
      </c>
      <c r="M197" s="3" t="str">
        <f t="shared" si="45"/>
        <v>Q4</v>
      </c>
      <c r="N197" s="3">
        <f t="shared" si="45"/>
        <v>11</v>
      </c>
      <c r="O197" s="3" t="str">
        <f t="shared" si="33"/>
        <v>2010_11</v>
      </c>
      <c r="P197" s="3">
        <f t="shared" si="34"/>
        <v>132701.81508882801</v>
      </c>
      <c r="Q197" s="3">
        <f t="shared" si="35"/>
        <v>136490.48112196225</v>
      </c>
      <c r="R197" s="163">
        <f t="shared" si="44"/>
        <v>146448.663</v>
      </c>
      <c r="S197" s="91">
        <f t="shared" si="46"/>
        <v>143446.39368558399</v>
      </c>
      <c r="T197" s="161"/>
      <c r="U197" s="3">
        <f t="shared" si="41"/>
        <v>19579203779.836887</v>
      </c>
    </row>
    <row r="198" spans="1:21" x14ac:dyDescent="0.2">
      <c r="A198" s="3">
        <f t="shared" si="36"/>
        <v>2040</v>
      </c>
      <c r="B198" s="3" t="str">
        <f t="shared" si="37"/>
        <v>Q4</v>
      </c>
      <c r="C198" s="3" t="str">
        <f t="shared" si="32"/>
        <v>2040_Q4</v>
      </c>
      <c r="F198" s="85">
        <f>F197+(F197-F196)</f>
        <v>243770.24787923301</v>
      </c>
      <c r="G198" s="151">
        <f t="shared" si="43"/>
        <v>2.2843176295030743E-2</v>
      </c>
      <c r="H198" s="161"/>
      <c r="I198" s="160">
        <v>266764.19400000002</v>
      </c>
      <c r="J198" s="151">
        <f t="shared" si="40"/>
        <v>1.834744185799364E-2</v>
      </c>
      <c r="K198" s="151"/>
      <c r="L198" s="3">
        <f t="shared" si="38"/>
        <v>2010</v>
      </c>
      <c r="M198" s="3" t="str">
        <f t="shared" si="45"/>
        <v>Q4</v>
      </c>
      <c r="N198" s="3">
        <f t="shared" si="45"/>
        <v>12</v>
      </c>
      <c r="O198" s="3" t="str">
        <f t="shared" si="33"/>
        <v>2010_12</v>
      </c>
      <c r="P198" s="3">
        <f t="shared" si="34"/>
        <v>132701.81508882801</v>
      </c>
      <c r="Q198" s="3">
        <f t="shared" si="35"/>
        <v>136490.48112196225</v>
      </c>
      <c r="R198" s="163">
        <f t="shared" si="44"/>
        <v>146448.663</v>
      </c>
      <c r="S198" s="91">
        <f t="shared" si="46"/>
        <v>143446.39368558399</v>
      </c>
      <c r="T198" s="161"/>
      <c r="U198" s="3">
        <f t="shared" si="41"/>
        <v>19579203779.836887</v>
      </c>
    </row>
    <row r="199" spans="1:21" x14ac:dyDescent="0.2">
      <c r="A199" s="3">
        <v>2041</v>
      </c>
      <c r="B199" s="3" t="str">
        <f t="shared" si="37"/>
        <v>Q1</v>
      </c>
      <c r="C199" s="3" t="str">
        <f t="shared" si="32"/>
        <v>2041_Q1</v>
      </c>
      <c r="F199" s="85"/>
      <c r="G199" s="85"/>
      <c r="H199" s="161"/>
      <c r="I199" s="160">
        <v>268043.326</v>
      </c>
      <c r="J199" s="151">
        <f t="shared" si="40"/>
        <v>1.8420519057086748E-2</v>
      </c>
      <c r="K199" s="85"/>
      <c r="L199" s="3">
        <f t="shared" si="38"/>
        <v>2011</v>
      </c>
      <c r="M199" s="3" t="str">
        <f t="shared" si="45"/>
        <v>Q1</v>
      </c>
      <c r="N199" s="3">
        <f t="shared" si="45"/>
        <v>1</v>
      </c>
      <c r="O199" s="3" t="str">
        <f t="shared" si="33"/>
        <v>2011_1</v>
      </c>
      <c r="P199" s="3">
        <f t="shared" si="34"/>
        <v>133488.421329098</v>
      </c>
      <c r="Q199" s="3">
        <f t="shared" si="35"/>
        <v>137563.04273990658</v>
      </c>
      <c r="R199" s="163">
        <f t="shared" si="44"/>
        <v>146466.86900000001</v>
      </c>
      <c r="S199" s="91">
        <f t="shared" si="46"/>
        <v>144065.54681416301</v>
      </c>
      <c r="T199" s="161"/>
      <c r="U199" s="3">
        <f t="shared" si="41"/>
        <v>19663712288.244808</v>
      </c>
    </row>
    <row r="200" spans="1:21" x14ac:dyDescent="0.2">
      <c r="A200" s="3">
        <v>2041</v>
      </c>
      <c r="B200" s="3" t="str">
        <f t="shared" si="37"/>
        <v>Q2</v>
      </c>
      <c r="C200" s="3" t="str">
        <f t="shared" si="32"/>
        <v>2041_Q2</v>
      </c>
      <c r="F200" s="85"/>
      <c r="G200" s="85"/>
      <c r="H200" s="161"/>
      <c r="I200" s="160">
        <v>269182.97399999999</v>
      </c>
      <c r="J200" s="151">
        <f t="shared" si="40"/>
        <v>1.8016441725577037E-2</v>
      </c>
      <c r="K200" s="85"/>
      <c r="L200" s="3">
        <f t="shared" si="38"/>
        <v>2011</v>
      </c>
      <c r="M200" s="3" t="str">
        <f t="shared" si="45"/>
        <v>Q1</v>
      </c>
      <c r="N200" s="3">
        <f t="shared" si="45"/>
        <v>2</v>
      </c>
      <c r="O200" s="3" t="str">
        <f t="shared" si="33"/>
        <v>2011_2</v>
      </c>
      <c r="P200" s="3">
        <f t="shared" si="34"/>
        <v>133488.421329098</v>
      </c>
      <c r="Q200" s="3">
        <f t="shared" si="35"/>
        <v>137563.04273990658</v>
      </c>
      <c r="R200" s="163">
        <f t="shared" si="44"/>
        <v>146466.86900000001</v>
      </c>
      <c r="S200" s="91">
        <f t="shared" si="46"/>
        <v>144065.54681416301</v>
      </c>
      <c r="T200" s="89"/>
      <c r="U200" s="3">
        <f t="shared" si="41"/>
        <v>19818232536.78746</v>
      </c>
    </row>
    <row r="201" spans="1:21" x14ac:dyDescent="0.2">
      <c r="A201" s="3">
        <v>2041</v>
      </c>
      <c r="B201" s="3" t="str">
        <f t="shared" si="37"/>
        <v>Q3</v>
      </c>
      <c r="C201" s="3" t="str">
        <f t="shared" si="32"/>
        <v>2041_Q3</v>
      </c>
      <c r="H201" s="161"/>
      <c r="I201" s="160">
        <v>270577.70199999999</v>
      </c>
      <c r="J201" s="151">
        <f t="shared" si="40"/>
        <v>1.8937232436325946E-2</v>
      </c>
      <c r="L201" s="3">
        <f t="shared" si="38"/>
        <v>2011</v>
      </c>
      <c r="M201" s="3" t="str">
        <f t="shared" si="45"/>
        <v>Q1</v>
      </c>
      <c r="N201" s="3">
        <f t="shared" si="45"/>
        <v>3</v>
      </c>
      <c r="O201" s="3" t="str">
        <f t="shared" si="33"/>
        <v>2011_3</v>
      </c>
      <c r="P201" s="3">
        <f t="shared" si="34"/>
        <v>133488.421329098</v>
      </c>
      <c r="Q201" s="3">
        <f t="shared" si="35"/>
        <v>137563.04273990658</v>
      </c>
      <c r="R201" s="163">
        <f t="shared" si="44"/>
        <v>146466.86900000001</v>
      </c>
      <c r="S201" s="91">
        <f t="shared" si="46"/>
        <v>144065.54681416301</v>
      </c>
      <c r="T201" s="89"/>
      <c r="U201" s="3">
        <f t="shared" si="41"/>
        <v>19818232536.78746</v>
      </c>
    </row>
    <row r="202" spans="1:21" x14ac:dyDescent="0.2">
      <c r="A202" s="3">
        <v>2041</v>
      </c>
      <c r="B202" s="3" t="str">
        <f t="shared" si="37"/>
        <v>Q4</v>
      </c>
      <c r="C202" s="3" t="str">
        <f t="shared" si="32"/>
        <v>2041_Q4</v>
      </c>
      <c r="H202" s="161"/>
      <c r="I202" s="160">
        <v>271959.67800000001</v>
      </c>
      <c r="J202" s="151">
        <f t="shared" si="40"/>
        <v>1.9475942112381128E-2</v>
      </c>
      <c r="L202" s="3">
        <f t="shared" si="38"/>
        <v>2011</v>
      </c>
      <c r="M202" s="3" t="str">
        <f t="shared" si="45"/>
        <v>Q2</v>
      </c>
      <c r="N202" s="3">
        <f t="shared" si="45"/>
        <v>4</v>
      </c>
      <c r="O202" s="3" t="str">
        <f t="shared" si="33"/>
        <v>2011_4</v>
      </c>
      <c r="P202" s="3">
        <f t="shared" si="34"/>
        <v>134372.22016463699</v>
      </c>
      <c r="Q202" s="3">
        <f t="shared" si="35"/>
        <v>138638.91628821852</v>
      </c>
      <c r="R202" s="163">
        <f t="shared" si="44"/>
        <v>146958.065</v>
      </c>
      <c r="S202" s="91">
        <f t="shared" si="46"/>
        <v>145178.88352461401</v>
      </c>
      <c r="T202" s="89"/>
      <c r="U202" s="3">
        <f t="shared" si="41"/>
        <v>19971386522.271137</v>
      </c>
    </row>
    <row r="203" spans="1:21" x14ac:dyDescent="0.2">
      <c r="A203" s="3">
        <v>2042</v>
      </c>
      <c r="B203" s="3" t="str">
        <f t="shared" si="37"/>
        <v>Q1</v>
      </c>
      <c r="C203" s="3" t="str">
        <f t="shared" si="32"/>
        <v>2042_Q1</v>
      </c>
      <c r="H203" s="89"/>
      <c r="I203" s="164">
        <f>I199*(1+J199)</f>
        <v>272980.82319470792</v>
      </c>
      <c r="J203" s="151">
        <f t="shared" si="40"/>
        <v>1.8420519057086748E-2</v>
      </c>
      <c r="L203" s="3">
        <f t="shared" si="38"/>
        <v>2011</v>
      </c>
      <c r="M203" s="3" t="str">
        <f t="shared" si="45"/>
        <v>Q2</v>
      </c>
      <c r="N203" s="3">
        <f t="shared" si="45"/>
        <v>5</v>
      </c>
      <c r="O203" s="3" t="str">
        <f t="shared" si="33"/>
        <v>2011_5</v>
      </c>
      <c r="P203" s="3">
        <f t="shared" si="34"/>
        <v>134372.22016463699</v>
      </c>
      <c r="Q203" s="3">
        <f t="shared" si="35"/>
        <v>138638.91628821852</v>
      </c>
      <c r="R203" s="163">
        <f t="shared" si="44"/>
        <v>146958.065</v>
      </c>
      <c r="S203" s="91">
        <f t="shared" si="46"/>
        <v>145178.88352461401</v>
      </c>
      <c r="T203" s="89"/>
      <c r="U203" s="3">
        <f t="shared" si="41"/>
        <v>20127581718.702278</v>
      </c>
    </row>
    <row r="204" spans="1:21" x14ac:dyDescent="0.2">
      <c r="A204" s="3">
        <v>2042</v>
      </c>
      <c r="B204" s="3" t="str">
        <f t="shared" si="37"/>
        <v>Q2</v>
      </c>
      <c r="C204" s="3" t="str">
        <f t="shared" si="32"/>
        <v>2042_Q2</v>
      </c>
      <c r="H204" s="89"/>
      <c r="I204" s="164">
        <f>I200*(1+J200)</f>
        <v>274032.69336458849</v>
      </c>
      <c r="J204" s="151">
        <f t="shared" si="40"/>
        <v>1.8016441725577037E-2</v>
      </c>
      <c r="L204" s="3">
        <f t="shared" si="38"/>
        <v>2011</v>
      </c>
      <c r="M204" s="3" t="str">
        <f t="shared" si="45"/>
        <v>Q2</v>
      </c>
      <c r="N204" s="3">
        <f t="shared" si="45"/>
        <v>6</v>
      </c>
      <c r="O204" s="3" t="str">
        <f t="shared" si="33"/>
        <v>2011_6</v>
      </c>
      <c r="P204" s="3">
        <f t="shared" si="34"/>
        <v>134372.22016463699</v>
      </c>
      <c r="Q204" s="3">
        <f t="shared" si="35"/>
        <v>138638.91628821852</v>
      </c>
      <c r="R204" s="163">
        <f t="shared" si="44"/>
        <v>146958.065</v>
      </c>
      <c r="S204" s="91">
        <f t="shared" si="46"/>
        <v>145178.88352461401</v>
      </c>
      <c r="T204" s="89"/>
      <c r="U204" s="3">
        <f t="shared" si="41"/>
        <v>20127581718.702278</v>
      </c>
    </row>
    <row r="205" spans="1:21" x14ac:dyDescent="0.2">
      <c r="A205" s="3">
        <v>2042</v>
      </c>
      <c r="B205" s="3" t="str">
        <f t="shared" si="37"/>
        <v>Q3</v>
      </c>
      <c r="C205" s="3" t="str">
        <f t="shared" si="32"/>
        <v>2042_Q3</v>
      </c>
      <c r="H205" s="89"/>
      <c r="I205" s="164">
        <f>I201*(1+J201)</f>
        <v>275701.69483486091</v>
      </c>
      <c r="J205" s="151">
        <f t="shared" si="40"/>
        <v>1.8937232436325946E-2</v>
      </c>
      <c r="L205" s="3">
        <f t="shared" si="38"/>
        <v>2011</v>
      </c>
      <c r="M205" s="3" t="str">
        <f t="shared" si="45"/>
        <v>Q3</v>
      </c>
      <c r="N205" s="3">
        <f t="shared" si="45"/>
        <v>7</v>
      </c>
      <c r="O205" s="3" t="str">
        <f t="shared" si="33"/>
        <v>2011_7</v>
      </c>
      <c r="P205" s="3">
        <f t="shared" si="34"/>
        <v>135285.296986067</v>
      </c>
      <c r="Q205" s="3">
        <f t="shared" si="35"/>
        <v>139783.76804796574</v>
      </c>
      <c r="R205" s="163">
        <f t="shared" si="44"/>
        <v>147217.79699999999</v>
      </c>
      <c r="S205" s="91">
        <f t="shared" si="46"/>
        <v>146389.14712834201</v>
      </c>
      <c r="T205" s="89"/>
      <c r="U205" s="3">
        <f t="shared" si="41"/>
        <v>20295371353.146202</v>
      </c>
    </row>
    <row r="206" spans="1:21" x14ac:dyDescent="0.2">
      <c r="A206" s="3">
        <v>2042</v>
      </c>
      <c r="B206" s="3" t="str">
        <f t="shared" si="37"/>
        <v>Q4</v>
      </c>
      <c r="C206" s="3" t="str">
        <f t="shared" si="32"/>
        <v>2042_Q4</v>
      </c>
      <c r="H206" s="89"/>
      <c r="I206" s="164">
        <f>I202*(1+J202)</f>
        <v>277256.34894562984</v>
      </c>
      <c r="J206" s="151">
        <f t="shared" si="40"/>
        <v>1.9475942112381128E-2</v>
      </c>
      <c r="L206" s="3">
        <f t="shared" si="38"/>
        <v>2011</v>
      </c>
      <c r="M206" s="3" t="str">
        <f t="shared" si="45"/>
        <v>Q3</v>
      </c>
      <c r="N206" s="3">
        <f t="shared" si="45"/>
        <v>8</v>
      </c>
      <c r="O206" s="3" t="str">
        <f t="shared" si="33"/>
        <v>2011_8</v>
      </c>
      <c r="P206" s="3">
        <f t="shared" si="34"/>
        <v>135285.296986067</v>
      </c>
      <c r="Q206" s="3">
        <f t="shared" si="35"/>
        <v>139783.76804796574</v>
      </c>
      <c r="R206" s="163">
        <f t="shared" si="44"/>
        <v>147217.79699999999</v>
      </c>
      <c r="S206" s="91">
        <f t="shared" si="46"/>
        <v>146389.14712834201</v>
      </c>
      <c r="T206" s="89"/>
      <c r="U206" s="3">
        <f t="shared" si="41"/>
        <v>20462966370.69574</v>
      </c>
    </row>
    <row r="207" spans="1:21" x14ac:dyDescent="0.2">
      <c r="H207" s="89"/>
      <c r="L207" s="3">
        <f t="shared" si="38"/>
        <v>2011</v>
      </c>
      <c r="M207" s="3" t="str">
        <f t="shared" si="45"/>
        <v>Q3</v>
      </c>
      <c r="N207" s="3">
        <f t="shared" si="45"/>
        <v>9</v>
      </c>
      <c r="O207" s="3" t="str">
        <f t="shared" si="33"/>
        <v>2011_9</v>
      </c>
      <c r="P207" s="3">
        <f t="shared" si="34"/>
        <v>135285.296986067</v>
      </c>
      <c r="Q207" s="3">
        <f t="shared" si="35"/>
        <v>139783.76804796574</v>
      </c>
      <c r="R207" s="163">
        <f t="shared" si="44"/>
        <v>147217.79699999999</v>
      </c>
      <c r="S207" s="91">
        <f t="shared" si="46"/>
        <v>146389.14712834201</v>
      </c>
      <c r="T207" s="89"/>
      <c r="U207" s="3">
        <f t="shared" si="41"/>
        <v>20462966370.69574</v>
      </c>
    </row>
    <row r="208" spans="1:21" x14ac:dyDescent="0.2">
      <c r="H208" s="89"/>
      <c r="L208" s="3">
        <f t="shared" si="38"/>
        <v>2011</v>
      </c>
      <c r="M208" s="3" t="str">
        <f t="shared" ref="M208:N223" si="47">M196</f>
        <v>Q4</v>
      </c>
      <c r="N208" s="3">
        <f t="shared" si="47"/>
        <v>10</v>
      </c>
      <c r="O208" s="3" t="str">
        <f t="shared" si="33"/>
        <v>2011_10</v>
      </c>
      <c r="P208" s="3">
        <f t="shared" si="34"/>
        <v>136117.323074599</v>
      </c>
      <c r="Q208" s="3">
        <f t="shared" si="35"/>
        <v>140712.79670455912</v>
      </c>
      <c r="R208" s="163">
        <f t="shared" si="44"/>
        <v>148312.38500000001</v>
      </c>
      <c r="S208" s="91">
        <f t="shared" si="46"/>
        <v>147190.60616027101</v>
      </c>
      <c r="T208" s="89"/>
      <c r="U208" s="3">
        <f t="shared" si="41"/>
        <v>20574997334.114849</v>
      </c>
    </row>
    <row r="209" spans="8:21" x14ac:dyDescent="0.2">
      <c r="H209" s="89"/>
      <c r="L209" s="3">
        <f t="shared" si="38"/>
        <v>2011</v>
      </c>
      <c r="M209" s="3" t="str">
        <f t="shared" si="47"/>
        <v>Q4</v>
      </c>
      <c r="N209" s="3">
        <f t="shared" si="47"/>
        <v>11</v>
      </c>
      <c r="O209" s="3" t="str">
        <f t="shared" si="33"/>
        <v>2011_11</v>
      </c>
      <c r="P209" s="3">
        <f t="shared" si="34"/>
        <v>136117.323074599</v>
      </c>
      <c r="Q209" s="3">
        <f t="shared" si="35"/>
        <v>140712.79670455912</v>
      </c>
      <c r="R209" s="163">
        <f t="shared" si="44"/>
        <v>148312.38500000001</v>
      </c>
      <c r="S209" s="91">
        <f t="shared" si="46"/>
        <v>147190.60616027101</v>
      </c>
      <c r="T209" s="89"/>
      <c r="U209" s="3">
        <f t="shared" si="41"/>
        <v>20711742554.247746</v>
      </c>
    </row>
    <row r="210" spans="8:21" x14ac:dyDescent="0.2">
      <c r="H210" s="89"/>
      <c r="L210" s="3">
        <f t="shared" si="38"/>
        <v>2011</v>
      </c>
      <c r="M210" s="3" t="str">
        <f t="shared" si="47"/>
        <v>Q4</v>
      </c>
      <c r="N210" s="3">
        <f t="shared" si="47"/>
        <v>12</v>
      </c>
      <c r="O210" s="3" t="str">
        <f t="shared" si="33"/>
        <v>2011_12</v>
      </c>
      <c r="P210" s="3">
        <f t="shared" si="34"/>
        <v>136117.323074599</v>
      </c>
      <c r="Q210" s="3">
        <f t="shared" si="35"/>
        <v>140712.79670455912</v>
      </c>
      <c r="R210" s="163">
        <f t="shared" si="44"/>
        <v>148312.38500000001</v>
      </c>
      <c r="S210" s="91">
        <f t="shared" si="46"/>
        <v>147190.60616027101</v>
      </c>
      <c r="T210" s="89"/>
      <c r="U210" s="3">
        <f t="shared" si="41"/>
        <v>20711742554.247746</v>
      </c>
    </row>
    <row r="211" spans="8:21" x14ac:dyDescent="0.2">
      <c r="H211" s="89"/>
      <c r="L211" s="3">
        <f t="shared" si="38"/>
        <v>2012</v>
      </c>
      <c r="M211" s="3" t="str">
        <f t="shared" si="47"/>
        <v>Q1</v>
      </c>
      <c r="N211" s="3">
        <f t="shared" si="47"/>
        <v>1</v>
      </c>
      <c r="O211" s="3" t="str">
        <f t="shared" si="33"/>
        <v>2012_1</v>
      </c>
      <c r="P211" s="3">
        <f t="shared" si="34"/>
        <v>137021.55125200201</v>
      </c>
      <c r="Q211" s="3">
        <f t="shared" si="35"/>
        <v>141669.89808009352</v>
      </c>
      <c r="R211" s="163">
        <f t="shared" si="44"/>
        <v>149249.728</v>
      </c>
      <c r="S211" s="91">
        <f t="shared" si="46"/>
        <v>147865.23933175701</v>
      </c>
      <c r="T211" s="89"/>
      <c r="U211" s="3">
        <f t="shared" si="41"/>
        <v>20806672074.557209</v>
      </c>
    </row>
    <row r="212" spans="8:21" x14ac:dyDescent="0.2">
      <c r="H212" s="89"/>
      <c r="L212" s="3">
        <f t="shared" si="38"/>
        <v>2012</v>
      </c>
      <c r="M212" s="3" t="str">
        <f t="shared" si="47"/>
        <v>Q1</v>
      </c>
      <c r="N212" s="3">
        <f t="shared" si="47"/>
        <v>2</v>
      </c>
      <c r="O212" s="3" t="str">
        <f t="shared" ref="O212:O275" si="48">L212&amp;"_"&amp;N212</f>
        <v>2012_2</v>
      </c>
      <c r="P212" s="3">
        <f t="shared" ref="P212:P275" si="49">VLOOKUP(L212&amp;"_"&amp;M212,$C$19:$D$190,2,0)</f>
        <v>137021.55125200201</v>
      </c>
      <c r="Q212" s="3">
        <f t="shared" ref="Q212:Q275" si="50">VLOOKUP($L212&amp;"_"&amp;$M212,$C$19:$E$190,3,0)</f>
        <v>141669.89808009352</v>
      </c>
      <c r="R212" s="163">
        <f t="shared" si="44"/>
        <v>149249.728</v>
      </c>
      <c r="S212" s="91">
        <f t="shared" si="46"/>
        <v>147865.23933175701</v>
      </c>
      <c r="T212" s="89"/>
      <c r="U212" s="3">
        <f t="shared" si="41"/>
        <v>20948195055.616734</v>
      </c>
    </row>
    <row r="213" spans="8:21" x14ac:dyDescent="0.2">
      <c r="H213" s="89"/>
      <c r="L213" s="3">
        <f t="shared" si="38"/>
        <v>2012</v>
      </c>
      <c r="M213" s="3" t="str">
        <f t="shared" si="47"/>
        <v>Q1</v>
      </c>
      <c r="N213" s="3">
        <f t="shared" si="47"/>
        <v>3</v>
      </c>
      <c r="O213" s="3" t="str">
        <f t="shared" si="48"/>
        <v>2012_3</v>
      </c>
      <c r="P213" s="3">
        <f t="shared" si="49"/>
        <v>137021.55125200201</v>
      </c>
      <c r="Q213" s="3">
        <f t="shared" si="50"/>
        <v>141669.89808009352</v>
      </c>
      <c r="R213" s="163">
        <f t="shared" si="44"/>
        <v>149249.728</v>
      </c>
      <c r="S213" s="91">
        <f t="shared" si="46"/>
        <v>147865.23933175701</v>
      </c>
      <c r="T213" s="89"/>
      <c r="U213" s="3">
        <f t="shared" si="41"/>
        <v>20948195055.616734</v>
      </c>
    </row>
    <row r="214" spans="8:21" x14ac:dyDescent="0.2">
      <c r="H214" s="89"/>
      <c r="L214" s="3">
        <f t="shared" si="38"/>
        <v>2012</v>
      </c>
      <c r="M214" s="3" t="str">
        <f t="shared" si="47"/>
        <v>Q2</v>
      </c>
      <c r="N214" s="3">
        <f t="shared" si="47"/>
        <v>4</v>
      </c>
      <c r="O214" s="3" t="str">
        <f t="shared" si="48"/>
        <v>2012_4</v>
      </c>
      <c r="P214" s="3">
        <f t="shared" si="49"/>
        <v>137946.9521385</v>
      </c>
      <c r="Q214" s="3">
        <f t="shared" si="50"/>
        <v>142528.27564661091</v>
      </c>
      <c r="R214" s="163">
        <f t="shared" si="44"/>
        <v>150071.78599999999</v>
      </c>
      <c r="S214" s="91">
        <f t="shared" si="46"/>
        <v>148622.47117217799</v>
      </c>
      <c r="T214" s="89"/>
      <c r="U214" s="3">
        <f t="shared" si="41"/>
        <v>21055472013.272175</v>
      </c>
    </row>
    <row r="215" spans="8:21" x14ac:dyDescent="0.2">
      <c r="H215" s="89"/>
      <c r="L215" s="3">
        <f t="shared" si="38"/>
        <v>2012</v>
      </c>
      <c r="M215" s="3" t="str">
        <f t="shared" si="47"/>
        <v>Q2</v>
      </c>
      <c r="N215" s="3">
        <f t="shared" si="47"/>
        <v>5</v>
      </c>
      <c r="O215" s="3" t="str">
        <f t="shared" si="48"/>
        <v>2012_5</v>
      </c>
      <c r="P215" s="3">
        <f t="shared" si="49"/>
        <v>137946.9521385</v>
      </c>
      <c r="Q215" s="3">
        <f t="shared" si="50"/>
        <v>142528.27564661091</v>
      </c>
      <c r="R215" s="163">
        <f t="shared" si="44"/>
        <v>150071.78599999999</v>
      </c>
      <c r="S215" s="91">
        <f t="shared" si="46"/>
        <v>148622.47117217799</v>
      </c>
      <c r="T215" s="89"/>
      <c r="U215" s="3">
        <f t="shared" si="41"/>
        <v>21183047066.784317</v>
      </c>
    </row>
    <row r="216" spans="8:21" x14ac:dyDescent="0.2">
      <c r="H216" s="89"/>
      <c r="L216" s="3">
        <f t="shared" si="38"/>
        <v>2012</v>
      </c>
      <c r="M216" s="3" t="str">
        <f t="shared" si="47"/>
        <v>Q2</v>
      </c>
      <c r="N216" s="3">
        <f t="shared" si="47"/>
        <v>6</v>
      </c>
      <c r="O216" s="3" t="str">
        <f t="shared" si="48"/>
        <v>2012_6</v>
      </c>
      <c r="P216" s="3">
        <f t="shared" si="49"/>
        <v>137946.9521385</v>
      </c>
      <c r="Q216" s="3">
        <f t="shared" si="50"/>
        <v>142528.27564661091</v>
      </c>
      <c r="R216" s="163">
        <f t="shared" si="44"/>
        <v>150071.78599999999</v>
      </c>
      <c r="S216" s="91">
        <f t="shared" si="46"/>
        <v>148622.47117217799</v>
      </c>
      <c r="T216" s="89"/>
      <c r="U216" s="3">
        <f t="shared" si="41"/>
        <v>21183047066.784317</v>
      </c>
    </row>
    <row r="217" spans="8:21" x14ac:dyDescent="0.2">
      <c r="H217" s="89"/>
      <c r="L217" s="3">
        <f t="shared" si="38"/>
        <v>2012</v>
      </c>
      <c r="M217" s="3" t="str">
        <f t="shared" si="47"/>
        <v>Q3</v>
      </c>
      <c r="N217" s="3">
        <f t="shared" si="47"/>
        <v>7</v>
      </c>
      <c r="O217" s="3" t="str">
        <f t="shared" si="48"/>
        <v>2012_7</v>
      </c>
      <c r="P217" s="3">
        <f t="shared" si="49"/>
        <v>138802.281515713</v>
      </c>
      <c r="Q217" s="3">
        <f t="shared" si="50"/>
        <v>143326.148407261</v>
      </c>
      <c r="R217" s="163">
        <f t="shared" si="44"/>
        <v>150659.77799999999</v>
      </c>
      <c r="S217" s="91">
        <f t="shared" si="46"/>
        <v>149807.41596334099</v>
      </c>
      <c r="T217" s="89"/>
      <c r="U217" s="3">
        <f t="shared" si="41"/>
        <v>21351935204.605209</v>
      </c>
    </row>
    <row r="218" spans="8:21" x14ac:dyDescent="0.2">
      <c r="H218" s="89"/>
      <c r="L218" s="3">
        <f t="shared" si="38"/>
        <v>2012</v>
      </c>
      <c r="M218" s="3" t="str">
        <f t="shared" si="47"/>
        <v>Q3</v>
      </c>
      <c r="N218" s="3">
        <f t="shared" si="47"/>
        <v>8</v>
      </c>
      <c r="O218" s="3" t="str">
        <f t="shared" si="48"/>
        <v>2012_8</v>
      </c>
      <c r="P218" s="3">
        <f t="shared" si="49"/>
        <v>138802.281515713</v>
      </c>
      <c r="Q218" s="3">
        <f t="shared" si="50"/>
        <v>143326.148407261</v>
      </c>
      <c r="R218" s="163">
        <f t="shared" si="44"/>
        <v>150659.77799999999</v>
      </c>
      <c r="S218" s="91">
        <f t="shared" si="46"/>
        <v>149807.41596334099</v>
      </c>
      <c r="T218" s="89"/>
      <c r="U218" s="3">
        <f t="shared" si="41"/>
        <v>21471463259.018497</v>
      </c>
    </row>
    <row r="219" spans="8:21" x14ac:dyDescent="0.2">
      <c r="H219" s="89"/>
      <c r="L219" s="3">
        <f t="shared" si="38"/>
        <v>2012</v>
      </c>
      <c r="M219" s="3" t="str">
        <f t="shared" si="47"/>
        <v>Q3</v>
      </c>
      <c r="N219" s="3">
        <f t="shared" si="47"/>
        <v>9</v>
      </c>
      <c r="O219" s="3" t="str">
        <f t="shared" si="48"/>
        <v>2012_9</v>
      </c>
      <c r="P219" s="3">
        <f t="shared" si="49"/>
        <v>138802.281515713</v>
      </c>
      <c r="Q219" s="3">
        <f t="shared" si="50"/>
        <v>143326.148407261</v>
      </c>
      <c r="R219" s="163">
        <f t="shared" si="44"/>
        <v>150659.77799999999</v>
      </c>
      <c r="S219" s="91">
        <f t="shared" si="46"/>
        <v>149807.41596334099</v>
      </c>
      <c r="T219" s="89"/>
      <c r="U219" s="3">
        <f t="shared" si="41"/>
        <v>21471463259.018497</v>
      </c>
    </row>
    <row r="220" spans="8:21" x14ac:dyDescent="0.2">
      <c r="H220" s="89"/>
      <c r="L220" s="3">
        <f t="shared" si="38"/>
        <v>2012</v>
      </c>
      <c r="M220" s="3" t="str">
        <f t="shared" si="47"/>
        <v>Q4</v>
      </c>
      <c r="N220" s="3">
        <f t="shared" si="47"/>
        <v>10</v>
      </c>
      <c r="O220" s="3" t="str">
        <f t="shared" si="48"/>
        <v>2012_10</v>
      </c>
      <c r="P220" s="3">
        <f t="shared" si="49"/>
        <v>139466.647425553</v>
      </c>
      <c r="Q220" s="3">
        <f t="shared" si="50"/>
        <v>144037.1815119581</v>
      </c>
      <c r="R220" s="163">
        <f t="shared" si="44"/>
        <v>151578.016</v>
      </c>
      <c r="S220" s="91">
        <f t="shared" si="46"/>
        <v>150596.37268512801</v>
      </c>
      <c r="T220" s="89"/>
      <c r="U220" s="3">
        <f t="shared" si="41"/>
        <v>21584541387.21225</v>
      </c>
    </row>
    <row r="221" spans="8:21" x14ac:dyDescent="0.2">
      <c r="H221" s="89"/>
      <c r="L221" s="3">
        <f t="shared" si="38"/>
        <v>2012</v>
      </c>
      <c r="M221" s="3" t="str">
        <f t="shared" si="47"/>
        <v>Q4</v>
      </c>
      <c r="N221" s="3">
        <f t="shared" si="47"/>
        <v>11</v>
      </c>
      <c r="O221" s="3" t="str">
        <f t="shared" si="48"/>
        <v>2012_11</v>
      </c>
      <c r="P221" s="3">
        <f t="shared" si="49"/>
        <v>139466.647425553</v>
      </c>
      <c r="Q221" s="3">
        <f t="shared" si="50"/>
        <v>144037.1815119581</v>
      </c>
      <c r="R221" s="163">
        <f t="shared" si="44"/>
        <v>151578.016</v>
      </c>
      <c r="S221" s="91">
        <f t="shared" si="46"/>
        <v>150596.37268512801</v>
      </c>
      <c r="T221" s="89"/>
      <c r="U221" s="3">
        <f t="shared" si="41"/>
        <v>21691621104.671783</v>
      </c>
    </row>
    <row r="222" spans="8:21" x14ac:dyDescent="0.2">
      <c r="H222" s="89"/>
      <c r="L222" s="3">
        <f t="shared" si="38"/>
        <v>2012</v>
      </c>
      <c r="M222" s="3" t="str">
        <f t="shared" si="47"/>
        <v>Q4</v>
      </c>
      <c r="N222" s="3">
        <f t="shared" si="47"/>
        <v>12</v>
      </c>
      <c r="O222" s="3" t="str">
        <f t="shared" si="48"/>
        <v>2012_12</v>
      </c>
      <c r="P222" s="3">
        <f t="shared" si="49"/>
        <v>139466.647425553</v>
      </c>
      <c r="Q222" s="3">
        <f t="shared" si="50"/>
        <v>144037.1815119581</v>
      </c>
      <c r="R222" s="163">
        <f t="shared" si="44"/>
        <v>151578.016</v>
      </c>
      <c r="S222" s="91">
        <f t="shared" si="46"/>
        <v>150596.37268512801</v>
      </c>
      <c r="T222" s="89"/>
      <c r="U222" s="3">
        <f t="shared" si="41"/>
        <v>21691621104.671783</v>
      </c>
    </row>
    <row r="223" spans="8:21" x14ac:dyDescent="0.2">
      <c r="H223" s="89"/>
      <c r="L223" s="3">
        <f t="shared" si="38"/>
        <v>2013</v>
      </c>
      <c r="M223" s="3" t="str">
        <f t="shared" si="47"/>
        <v>Q1</v>
      </c>
      <c r="N223" s="3">
        <f t="shared" si="47"/>
        <v>1</v>
      </c>
      <c r="O223" s="3" t="str">
        <f t="shared" si="48"/>
        <v>2013_1</v>
      </c>
      <c r="P223" s="3">
        <f t="shared" si="49"/>
        <v>140178.599521934</v>
      </c>
      <c r="Q223" s="3">
        <f t="shared" si="50"/>
        <v>144904.08349499857</v>
      </c>
      <c r="R223" s="163">
        <f t="shared" si="44"/>
        <v>152552.81200000001</v>
      </c>
      <c r="S223" s="91">
        <f t="shared" si="46"/>
        <v>151683.534214699</v>
      </c>
      <c r="T223" s="89"/>
      <c r="U223" s="3">
        <f t="shared" si="41"/>
        <v>21848212787.239418</v>
      </c>
    </row>
    <row r="224" spans="8:21" x14ac:dyDescent="0.2">
      <c r="H224" s="89"/>
      <c r="L224" s="3">
        <f t="shared" ref="L224:L287" si="51">L212+1</f>
        <v>2013</v>
      </c>
      <c r="M224" s="3" t="str">
        <f t="shared" ref="M224:N239" si="52">M212</f>
        <v>Q1</v>
      </c>
      <c r="N224" s="3">
        <f t="shared" si="52"/>
        <v>2</v>
      </c>
      <c r="O224" s="3" t="str">
        <f t="shared" si="48"/>
        <v>2013_2</v>
      </c>
      <c r="P224" s="3">
        <f t="shared" si="49"/>
        <v>140178.599521934</v>
      </c>
      <c r="Q224" s="3">
        <f t="shared" si="50"/>
        <v>144904.08349499857</v>
      </c>
      <c r="R224" s="163">
        <f t="shared" si="44"/>
        <v>152552.81200000001</v>
      </c>
      <c r="S224" s="91">
        <f t="shared" si="46"/>
        <v>151683.534214699</v>
      </c>
      <c r="T224" s="89"/>
      <c r="U224" s="3">
        <f t="shared" si="41"/>
        <v>21979708410.746712</v>
      </c>
    </row>
    <row r="225" spans="8:21" x14ac:dyDescent="0.2">
      <c r="H225" s="89"/>
      <c r="L225" s="3">
        <f t="shared" si="51"/>
        <v>2013</v>
      </c>
      <c r="M225" s="3" t="str">
        <f t="shared" si="52"/>
        <v>Q1</v>
      </c>
      <c r="N225" s="3">
        <f t="shared" si="52"/>
        <v>3</v>
      </c>
      <c r="O225" s="3" t="str">
        <f t="shared" si="48"/>
        <v>2013_3</v>
      </c>
      <c r="P225" s="3">
        <f t="shared" si="49"/>
        <v>140178.599521934</v>
      </c>
      <c r="Q225" s="3">
        <f t="shared" si="50"/>
        <v>144904.08349499857</v>
      </c>
      <c r="R225" s="163">
        <f t="shared" si="44"/>
        <v>152552.81200000001</v>
      </c>
      <c r="S225" s="91">
        <f t="shared" si="46"/>
        <v>151683.534214699</v>
      </c>
      <c r="T225" s="89"/>
      <c r="U225" s="3">
        <f t="shared" si="41"/>
        <v>21979708410.746712</v>
      </c>
    </row>
    <row r="226" spans="8:21" x14ac:dyDescent="0.2">
      <c r="H226" s="89"/>
      <c r="L226" s="3">
        <f t="shared" si="51"/>
        <v>2013</v>
      </c>
      <c r="M226" s="3" t="str">
        <f t="shared" si="52"/>
        <v>Q2</v>
      </c>
      <c r="N226" s="3">
        <f t="shared" si="52"/>
        <v>4</v>
      </c>
      <c r="O226" s="3" t="str">
        <f t="shared" si="48"/>
        <v>2013_4</v>
      </c>
      <c r="P226" s="3">
        <f t="shared" si="49"/>
        <v>140875.23006360501</v>
      </c>
      <c r="Q226" s="3">
        <f t="shared" si="50"/>
        <v>145733.04517996704</v>
      </c>
      <c r="R226" s="163">
        <f t="shared" si="44"/>
        <v>153465.65299999999</v>
      </c>
      <c r="S226" s="91">
        <f t="shared" si="46"/>
        <v>152814.767065019</v>
      </c>
      <c r="T226" s="89"/>
      <c r="U226" s="3">
        <f t="shared" si="41"/>
        <v>22143628670.141766</v>
      </c>
    </row>
    <row r="227" spans="8:21" x14ac:dyDescent="0.2">
      <c r="H227" s="89"/>
      <c r="L227" s="3">
        <f t="shared" si="51"/>
        <v>2013</v>
      </c>
      <c r="M227" s="3" t="str">
        <f t="shared" si="52"/>
        <v>Q2</v>
      </c>
      <c r="N227" s="3">
        <f t="shared" si="52"/>
        <v>5</v>
      </c>
      <c r="O227" s="3" t="str">
        <f t="shared" si="48"/>
        <v>2013_5</v>
      </c>
      <c r="P227" s="3">
        <f t="shared" si="49"/>
        <v>140875.23006360501</v>
      </c>
      <c r="Q227" s="3">
        <f t="shared" si="50"/>
        <v>145733.04517996704</v>
      </c>
      <c r="R227" s="163">
        <f t="shared" si="44"/>
        <v>153465.65299999999</v>
      </c>
      <c r="S227" s="91">
        <f t="shared" si="46"/>
        <v>152814.767065019</v>
      </c>
      <c r="T227" s="89"/>
      <c r="U227" s="3">
        <f t="shared" si="41"/>
        <v>22270307085.897732</v>
      </c>
    </row>
    <row r="228" spans="8:21" x14ac:dyDescent="0.2">
      <c r="H228" s="89"/>
      <c r="L228" s="3">
        <f t="shared" si="51"/>
        <v>2013</v>
      </c>
      <c r="M228" s="3" t="str">
        <f t="shared" si="52"/>
        <v>Q2</v>
      </c>
      <c r="N228" s="3">
        <f t="shared" si="52"/>
        <v>6</v>
      </c>
      <c r="O228" s="3" t="str">
        <f t="shared" si="48"/>
        <v>2013_6</v>
      </c>
      <c r="P228" s="3">
        <f t="shared" si="49"/>
        <v>140875.23006360501</v>
      </c>
      <c r="Q228" s="3">
        <f t="shared" si="50"/>
        <v>145733.04517996704</v>
      </c>
      <c r="R228" s="163">
        <f t="shared" si="44"/>
        <v>153465.65299999999</v>
      </c>
      <c r="S228" s="91">
        <f t="shared" si="46"/>
        <v>152814.767065019</v>
      </c>
      <c r="T228" s="89"/>
      <c r="U228" s="3">
        <f t="shared" si="41"/>
        <v>22270307085.897732</v>
      </c>
    </row>
    <row r="229" spans="8:21" x14ac:dyDescent="0.2">
      <c r="H229" s="89"/>
      <c r="L229" s="3">
        <f t="shared" si="51"/>
        <v>2013</v>
      </c>
      <c r="M229" s="3" t="str">
        <f t="shared" si="52"/>
        <v>Q3</v>
      </c>
      <c r="N229" s="3">
        <f t="shared" si="52"/>
        <v>7</v>
      </c>
      <c r="O229" s="3" t="str">
        <f t="shared" si="48"/>
        <v>2013_7</v>
      </c>
      <c r="P229" s="3">
        <f t="shared" si="49"/>
        <v>141681.235768385</v>
      </c>
      <c r="Q229" s="3">
        <f t="shared" si="50"/>
        <v>146554.41394002704</v>
      </c>
      <c r="R229" s="163">
        <f t="shared" si="44"/>
        <v>154463.682</v>
      </c>
      <c r="S229" s="91">
        <f t="shared" si="46"/>
        <v>153778.83527204601</v>
      </c>
      <c r="T229" s="89"/>
      <c r="U229" s="3">
        <f t="shared" si="41"/>
        <v>22410803681.468971</v>
      </c>
    </row>
    <row r="230" spans="8:21" x14ac:dyDescent="0.2">
      <c r="H230" s="89"/>
      <c r="L230" s="3">
        <f t="shared" si="51"/>
        <v>2013</v>
      </c>
      <c r="M230" s="3" t="str">
        <f t="shared" si="52"/>
        <v>Q3</v>
      </c>
      <c r="N230" s="3">
        <f t="shared" si="52"/>
        <v>8</v>
      </c>
      <c r="O230" s="3" t="str">
        <f t="shared" si="48"/>
        <v>2013_8</v>
      </c>
      <c r="P230" s="3">
        <f t="shared" si="49"/>
        <v>141681.235768385</v>
      </c>
      <c r="Q230" s="3">
        <f t="shared" si="50"/>
        <v>146554.41394002704</v>
      </c>
      <c r="R230" s="163">
        <f t="shared" si="44"/>
        <v>154463.682</v>
      </c>
      <c r="S230" s="91">
        <f t="shared" si="46"/>
        <v>153778.83527204601</v>
      </c>
      <c r="T230" s="89"/>
      <c r="U230" s="3">
        <f t="shared" si="41"/>
        <v>22537113634.0886</v>
      </c>
    </row>
    <row r="231" spans="8:21" x14ac:dyDescent="0.2">
      <c r="H231" s="89"/>
      <c r="L231" s="3">
        <f t="shared" si="51"/>
        <v>2013</v>
      </c>
      <c r="M231" s="3" t="str">
        <f t="shared" si="52"/>
        <v>Q3</v>
      </c>
      <c r="N231" s="3">
        <f t="shared" si="52"/>
        <v>9</v>
      </c>
      <c r="O231" s="3" t="str">
        <f t="shared" si="48"/>
        <v>2013_9</v>
      </c>
      <c r="P231" s="3">
        <f t="shared" si="49"/>
        <v>141681.235768385</v>
      </c>
      <c r="Q231" s="3">
        <f t="shared" si="50"/>
        <v>146554.41394002704</v>
      </c>
      <c r="R231" s="163">
        <f t="shared" si="44"/>
        <v>154463.682</v>
      </c>
      <c r="S231" s="91">
        <f t="shared" si="46"/>
        <v>153778.83527204601</v>
      </c>
      <c r="T231" s="89"/>
      <c r="U231" s="3">
        <f t="shared" si="41"/>
        <v>22537113634.0886</v>
      </c>
    </row>
    <row r="232" spans="8:21" x14ac:dyDescent="0.2">
      <c r="H232" s="89"/>
      <c r="L232" s="3">
        <f t="shared" si="51"/>
        <v>2013</v>
      </c>
      <c r="M232" s="3" t="str">
        <f t="shared" si="52"/>
        <v>Q4</v>
      </c>
      <c r="N232" s="3">
        <f t="shared" si="52"/>
        <v>10</v>
      </c>
      <c r="O232" s="3" t="str">
        <f t="shared" si="48"/>
        <v>2013_10</v>
      </c>
      <c r="P232" s="3">
        <f t="shared" si="49"/>
        <v>142408.24859305299</v>
      </c>
      <c r="Q232" s="3">
        <f t="shared" si="50"/>
        <v>147265.7140903828</v>
      </c>
      <c r="R232" s="163">
        <f t="shared" si="44"/>
        <v>155626.736</v>
      </c>
      <c r="S232" s="91">
        <f t="shared" si="46"/>
        <v>154832.47688543599</v>
      </c>
      <c r="T232" s="89"/>
      <c r="U232" s="3">
        <f t="shared" si="41"/>
        <v>22691529463.241795</v>
      </c>
    </row>
    <row r="233" spans="8:21" x14ac:dyDescent="0.2">
      <c r="H233" s="89"/>
      <c r="L233" s="3">
        <f t="shared" si="51"/>
        <v>2013</v>
      </c>
      <c r="M233" s="3" t="str">
        <f t="shared" si="52"/>
        <v>Q4</v>
      </c>
      <c r="N233" s="3">
        <f t="shared" si="52"/>
        <v>11</v>
      </c>
      <c r="O233" s="3" t="str">
        <f t="shared" si="48"/>
        <v>2013_11</v>
      </c>
      <c r="P233" s="3">
        <f t="shared" si="49"/>
        <v>142408.24859305299</v>
      </c>
      <c r="Q233" s="3">
        <f t="shared" si="50"/>
        <v>147265.7140903828</v>
      </c>
      <c r="R233" s="163">
        <f t="shared" si="44"/>
        <v>155626.736</v>
      </c>
      <c r="S233" s="91">
        <f t="shared" si="46"/>
        <v>154832.47688543599</v>
      </c>
      <c r="T233" s="89"/>
      <c r="U233" s="3">
        <f t="shared" si="41"/>
        <v>22801662538.630508</v>
      </c>
    </row>
    <row r="234" spans="8:21" x14ac:dyDescent="0.2">
      <c r="H234" s="89"/>
      <c r="L234" s="3">
        <f t="shared" si="51"/>
        <v>2013</v>
      </c>
      <c r="M234" s="3" t="str">
        <f t="shared" si="52"/>
        <v>Q4</v>
      </c>
      <c r="N234" s="3">
        <f t="shared" si="52"/>
        <v>12</v>
      </c>
      <c r="O234" s="3" t="str">
        <f t="shared" si="48"/>
        <v>2013_12</v>
      </c>
      <c r="P234" s="3">
        <f t="shared" si="49"/>
        <v>142408.24859305299</v>
      </c>
      <c r="Q234" s="3">
        <f t="shared" si="50"/>
        <v>147265.7140903828</v>
      </c>
      <c r="R234" s="163">
        <f t="shared" si="44"/>
        <v>155626.736</v>
      </c>
      <c r="S234" s="91">
        <f t="shared" si="46"/>
        <v>154832.47688543599</v>
      </c>
      <c r="T234" s="89"/>
      <c r="U234" s="3">
        <f t="shared" si="41"/>
        <v>22801662538.630508</v>
      </c>
    </row>
    <row r="235" spans="8:21" x14ac:dyDescent="0.2">
      <c r="H235" s="89"/>
      <c r="L235" s="3">
        <f t="shared" si="51"/>
        <v>2014</v>
      </c>
      <c r="M235" s="3" t="str">
        <f t="shared" si="52"/>
        <v>Q1</v>
      </c>
      <c r="N235" s="3">
        <f t="shared" si="52"/>
        <v>1</v>
      </c>
      <c r="O235" s="3" t="str">
        <f t="shared" si="48"/>
        <v>2014_1</v>
      </c>
      <c r="P235" s="3">
        <f t="shared" si="49"/>
        <v>143306.76445339099</v>
      </c>
      <c r="Q235" s="3">
        <f t="shared" si="50"/>
        <v>148156.10322954191</v>
      </c>
      <c r="R235" s="163">
        <f t="shared" si="44"/>
        <v>156828.85</v>
      </c>
      <c r="S235" s="91">
        <f t="shared" si="46"/>
        <v>156047.687483029</v>
      </c>
      <c r="T235" s="89"/>
      <c r="U235" s="3">
        <f t="shared" si="41"/>
        <v>22980621395.055244</v>
      </c>
    </row>
    <row r="236" spans="8:21" x14ac:dyDescent="0.2">
      <c r="H236" s="89"/>
      <c r="L236" s="3">
        <f t="shared" si="51"/>
        <v>2014</v>
      </c>
      <c r="M236" s="3" t="str">
        <f t="shared" si="52"/>
        <v>Q1</v>
      </c>
      <c r="N236" s="3">
        <f t="shared" si="52"/>
        <v>2</v>
      </c>
      <c r="O236" s="3" t="str">
        <f t="shared" si="48"/>
        <v>2014_2</v>
      </c>
      <c r="P236" s="3">
        <f t="shared" si="49"/>
        <v>143306.76445339099</v>
      </c>
      <c r="Q236" s="3">
        <f t="shared" si="50"/>
        <v>148156.10322954191</v>
      </c>
      <c r="R236" s="163">
        <f t="shared" si="44"/>
        <v>156828.85</v>
      </c>
      <c r="S236" s="91">
        <f t="shared" si="46"/>
        <v>156047.687483029</v>
      </c>
      <c r="T236" s="89"/>
      <c r="U236" s="3">
        <f t="shared" si="41"/>
        <v>23119565451.570171</v>
      </c>
    </row>
    <row r="237" spans="8:21" x14ac:dyDescent="0.2">
      <c r="H237" s="89"/>
      <c r="L237" s="3">
        <f t="shared" si="51"/>
        <v>2014</v>
      </c>
      <c r="M237" s="3" t="str">
        <f t="shared" si="52"/>
        <v>Q1</v>
      </c>
      <c r="N237" s="3">
        <f t="shared" si="52"/>
        <v>3</v>
      </c>
      <c r="O237" s="3" t="str">
        <f t="shared" si="48"/>
        <v>2014_3</v>
      </c>
      <c r="P237" s="3">
        <f t="shared" si="49"/>
        <v>143306.76445339099</v>
      </c>
      <c r="Q237" s="3">
        <f t="shared" si="50"/>
        <v>148156.10322954191</v>
      </c>
      <c r="R237" s="163">
        <f t="shared" si="44"/>
        <v>156828.85</v>
      </c>
      <c r="S237" s="91">
        <f t="shared" si="46"/>
        <v>156047.687483029</v>
      </c>
      <c r="T237" s="89"/>
      <c r="U237" s="3">
        <f t="shared" ref="U237:U254" si="53">Q236*(1+S237)</f>
        <v>23119565451.570171</v>
      </c>
    </row>
    <row r="238" spans="8:21" x14ac:dyDescent="0.2">
      <c r="H238" s="89"/>
      <c r="L238" s="3">
        <f t="shared" si="51"/>
        <v>2014</v>
      </c>
      <c r="M238" s="3" t="str">
        <f t="shared" si="52"/>
        <v>Q2</v>
      </c>
      <c r="N238" s="3">
        <f t="shared" si="52"/>
        <v>4</v>
      </c>
      <c r="O238" s="3" t="str">
        <f t="shared" si="48"/>
        <v>2014_4</v>
      </c>
      <c r="P238" s="3">
        <f t="shared" si="49"/>
        <v>144222.40993599099</v>
      </c>
      <c r="Q238" s="3">
        <f t="shared" si="50"/>
        <v>149001.94105910111</v>
      </c>
      <c r="R238" s="163">
        <f t="shared" si="44"/>
        <v>158257.26500000001</v>
      </c>
      <c r="S238" s="91">
        <f t="shared" si="46"/>
        <v>157069.87567975401</v>
      </c>
      <c r="T238" s="89"/>
      <c r="U238" s="3">
        <f t="shared" si="53"/>
        <v>23271008871.564178</v>
      </c>
    </row>
    <row r="239" spans="8:21" x14ac:dyDescent="0.2">
      <c r="H239" s="89"/>
      <c r="L239" s="3">
        <f t="shared" si="51"/>
        <v>2014</v>
      </c>
      <c r="M239" s="3" t="str">
        <f t="shared" si="52"/>
        <v>Q2</v>
      </c>
      <c r="N239" s="3">
        <f t="shared" si="52"/>
        <v>5</v>
      </c>
      <c r="O239" s="3" t="str">
        <f t="shared" si="48"/>
        <v>2014_5</v>
      </c>
      <c r="P239" s="3">
        <f t="shared" si="49"/>
        <v>144222.40993599099</v>
      </c>
      <c r="Q239" s="3">
        <f t="shared" si="50"/>
        <v>149001.94105910111</v>
      </c>
      <c r="R239" s="163">
        <f t="shared" si="44"/>
        <v>158257.26500000001</v>
      </c>
      <c r="S239" s="91">
        <f t="shared" si="46"/>
        <v>157069.87567975401</v>
      </c>
      <c r="T239" s="89"/>
      <c r="U239" s="3">
        <f t="shared" si="53"/>
        <v>23403865360.136105</v>
      </c>
    </row>
    <row r="240" spans="8:21" x14ac:dyDescent="0.2">
      <c r="H240" s="89"/>
      <c r="L240" s="3">
        <f t="shared" si="51"/>
        <v>2014</v>
      </c>
      <c r="M240" s="3" t="str">
        <f t="shared" ref="M240:N255" si="54">M228</f>
        <v>Q2</v>
      </c>
      <c r="N240" s="3">
        <f t="shared" si="54"/>
        <v>6</v>
      </c>
      <c r="O240" s="3" t="str">
        <f t="shared" si="48"/>
        <v>2014_6</v>
      </c>
      <c r="P240" s="3">
        <f t="shared" si="49"/>
        <v>144222.40993599099</v>
      </c>
      <c r="Q240" s="3">
        <f t="shared" si="50"/>
        <v>149001.94105910111</v>
      </c>
      <c r="R240" s="163">
        <f t="shared" si="44"/>
        <v>158257.26500000001</v>
      </c>
      <c r="S240" s="91">
        <f t="shared" si="46"/>
        <v>157069.87567975401</v>
      </c>
      <c r="T240" s="89"/>
      <c r="U240" s="3">
        <f t="shared" si="53"/>
        <v>23403865360.136105</v>
      </c>
    </row>
    <row r="241" spans="8:21" x14ac:dyDescent="0.2">
      <c r="H241" s="89"/>
      <c r="L241" s="3">
        <f t="shared" si="51"/>
        <v>2014</v>
      </c>
      <c r="M241" s="3" t="str">
        <f t="shared" si="54"/>
        <v>Q3</v>
      </c>
      <c r="N241" s="3">
        <f t="shared" si="54"/>
        <v>7</v>
      </c>
      <c r="O241" s="3" t="str">
        <f t="shared" si="48"/>
        <v>2014_7</v>
      </c>
      <c r="P241" s="3">
        <f t="shared" si="49"/>
        <v>145094.561347423</v>
      </c>
      <c r="Q241" s="3">
        <f t="shared" si="50"/>
        <v>149821.28988262525</v>
      </c>
      <c r="R241" s="163">
        <f t="shared" si="44"/>
        <v>159497.85</v>
      </c>
      <c r="S241" s="91">
        <f t="shared" si="46"/>
        <v>158001.24303835101</v>
      </c>
      <c r="T241" s="89"/>
      <c r="U241" s="3">
        <f t="shared" si="53"/>
        <v>23542640904.406147</v>
      </c>
    </row>
    <row r="242" spans="8:21" x14ac:dyDescent="0.2">
      <c r="H242" s="89"/>
      <c r="L242" s="3">
        <f t="shared" si="51"/>
        <v>2014</v>
      </c>
      <c r="M242" s="3" t="str">
        <f t="shared" si="54"/>
        <v>Q3</v>
      </c>
      <c r="N242" s="3">
        <f t="shared" si="54"/>
        <v>8</v>
      </c>
      <c r="O242" s="3" t="str">
        <f t="shared" si="48"/>
        <v>2014_8</v>
      </c>
      <c r="P242" s="3">
        <f t="shared" si="49"/>
        <v>145094.561347423</v>
      </c>
      <c r="Q242" s="3">
        <f t="shared" si="50"/>
        <v>149821.28988262525</v>
      </c>
      <c r="R242" s="163">
        <f t="shared" si="44"/>
        <v>159497.85</v>
      </c>
      <c r="S242" s="91">
        <f t="shared" si="46"/>
        <v>158001.24303835101</v>
      </c>
      <c r="T242" s="89"/>
      <c r="U242" s="3">
        <f t="shared" si="53"/>
        <v>23672099856.353794</v>
      </c>
    </row>
    <row r="243" spans="8:21" x14ac:dyDescent="0.2">
      <c r="H243" s="89"/>
      <c r="L243" s="3">
        <f t="shared" si="51"/>
        <v>2014</v>
      </c>
      <c r="M243" s="3" t="str">
        <f t="shared" si="54"/>
        <v>Q3</v>
      </c>
      <c r="N243" s="3">
        <f t="shared" si="54"/>
        <v>9</v>
      </c>
      <c r="O243" s="3" t="str">
        <f t="shared" si="48"/>
        <v>2014_9</v>
      </c>
      <c r="P243" s="3">
        <f t="shared" si="49"/>
        <v>145094.561347423</v>
      </c>
      <c r="Q243" s="3">
        <f t="shared" si="50"/>
        <v>149821.28988262525</v>
      </c>
      <c r="R243" s="163">
        <f t="shared" si="44"/>
        <v>159497.85</v>
      </c>
      <c r="S243" s="91">
        <f t="shared" si="46"/>
        <v>158001.24303835101</v>
      </c>
      <c r="T243" s="89"/>
      <c r="U243" s="3">
        <f t="shared" si="53"/>
        <v>23672099856.353794</v>
      </c>
    </row>
    <row r="244" spans="8:21" x14ac:dyDescent="0.2">
      <c r="H244" s="89"/>
      <c r="L244" s="3">
        <f t="shared" si="51"/>
        <v>2014</v>
      </c>
      <c r="M244" s="3" t="str">
        <f t="shared" si="54"/>
        <v>Q4</v>
      </c>
      <c r="N244" s="3">
        <f t="shared" si="54"/>
        <v>10</v>
      </c>
      <c r="O244" s="3" t="str">
        <f t="shared" si="48"/>
        <v>2014_10</v>
      </c>
      <c r="P244" s="3">
        <f t="shared" si="49"/>
        <v>145627.96009404201</v>
      </c>
      <c r="Q244" s="3">
        <f t="shared" si="50"/>
        <v>150559.26348731283</v>
      </c>
      <c r="R244" s="163">
        <f t="shared" si="44"/>
        <v>160703.052</v>
      </c>
      <c r="S244" s="91">
        <f t="shared" si="46"/>
        <v>159100.74229886901</v>
      </c>
      <c r="T244" s="89"/>
      <c r="U244" s="3">
        <f t="shared" si="53"/>
        <v>23836828253.789593</v>
      </c>
    </row>
    <row r="245" spans="8:21" x14ac:dyDescent="0.2">
      <c r="H245" s="89"/>
      <c r="L245" s="3">
        <f t="shared" si="51"/>
        <v>2014</v>
      </c>
      <c r="M245" s="3" t="str">
        <f t="shared" si="54"/>
        <v>Q4</v>
      </c>
      <c r="N245" s="3">
        <f t="shared" si="54"/>
        <v>11</v>
      </c>
      <c r="O245" s="3" t="str">
        <f t="shared" si="48"/>
        <v>2014_11</v>
      </c>
      <c r="P245" s="3">
        <f t="shared" si="49"/>
        <v>145627.96009404201</v>
      </c>
      <c r="Q245" s="3">
        <f t="shared" si="50"/>
        <v>150559.26348731283</v>
      </c>
      <c r="R245" s="163">
        <f t="shared" si="44"/>
        <v>160703.052</v>
      </c>
      <c r="S245" s="91">
        <f t="shared" si="46"/>
        <v>159100.74229886901</v>
      </c>
      <c r="T245" s="89"/>
      <c r="U245" s="3">
        <f t="shared" si="53"/>
        <v>23954241140.065964</v>
      </c>
    </row>
    <row r="246" spans="8:21" x14ac:dyDescent="0.2">
      <c r="H246" s="89"/>
      <c r="L246" s="3">
        <f t="shared" si="51"/>
        <v>2014</v>
      </c>
      <c r="M246" s="3" t="str">
        <f t="shared" si="54"/>
        <v>Q4</v>
      </c>
      <c r="N246" s="3">
        <f t="shared" si="54"/>
        <v>12</v>
      </c>
      <c r="O246" s="3" t="str">
        <f t="shared" si="48"/>
        <v>2014_12</v>
      </c>
      <c r="P246" s="3">
        <f t="shared" si="49"/>
        <v>145627.96009404201</v>
      </c>
      <c r="Q246" s="3">
        <f t="shared" si="50"/>
        <v>150559.26348731283</v>
      </c>
      <c r="R246" s="163">
        <f t="shared" si="44"/>
        <v>160703.052</v>
      </c>
      <c r="S246" s="91">
        <f t="shared" si="46"/>
        <v>159100.74229886901</v>
      </c>
      <c r="T246" s="89"/>
      <c r="U246" s="3">
        <f t="shared" si="53"/>
        <v>23954241140.065964</v>
      </c>
    </row>
    <row r="247" spans="8:21" x14ac:dyDescent="0.2">
      <c r="H247" s="89"/>
      <c r="L247" s="3">
        <f t="shared" si="51"/>
        <v>2015</v>
      </c>
      <c r="M247" s="3" t="str">
        <f t="shared" si="54"/>
        <v>Q1</v>
      </c>
      <c r="N247" s="3">
        <f t="shared" si="54"/>
        <v>1</v>
      </c>
      <c r="O247" s="3" t="str">
        <f t="shared" si="48"/>
        <v>2015_1</v>
      </c>
      <c r="P247" s="3">
        <f t="shared" si="49"/>
        <v>146604.579108829</v>
      </c>
      <c r="Q247" s="3">
        <f t="shared" si="50"/>
        <v>151502.39314728809</v>
      </c>
      <c r="R247" s="163">
        <f t="shared" si="44"/>
        <v>161986.82199999999</v>
      </c>
      <c r="S247" s="91">
        <f t="shared" si="46"/>
        <v>160249.17277933101</v>
      </c>
      <c r="T247" s="89"/>
      <c r="U247" s="3">
        <f t="shared" si="53"/>
        <v>24127147987.370705</v>
      </c>
    </row>
    <row r="248" spans="8:21" x14ac:dyDescent="0.2">
      <c r="H248" s="89"/>
      <c r="L248" s="3">
        <f t="shared" si="51"/>
        <v>2015</v>
      </c>
      <c r="M248" s="3" t="str">
        <f t="shared" si="54"/>
        <v>Q1</v>
      </c>
      <c r="N248" s="3">
        <f t="shared" si="54"/>
        <v>2</v>
      </c>
      <c r="O248" s="3" t="str">
        <f t="shared" si="48"/>
        <v>2015_2</v>
      </c>
      <c r="P248" s="3">
        <f t="shared" si="49"/>
        <v>146604.579108829</v>
      </c>
      <c r="Q248" s="3">
        <f t="shared" si="50"/>
        <v>151502.39314728809</v>
      </c>
      <c r="R248" s="163">
        <f t="shared" ref="R248:R311" si="55">VLOOKUP($L248&amp;"_"&amp;$M248,$C$19:$I$206,MATCH(R$14,$C$14:$I$14,0),0)</f>
        <v>161986.82199999999</v>
      </c>
      <c r="S248" s="91">
        <f t="shared" si="46"/>
        <v>160249.17277933101</v>
      </c>
      <c r="T248" s="89"/>
      <c r="U248" s="3">
        <f t="shared" si="53"/>
        <v>24278284678.335052</v>
      </c>
    </row>
    <row r="249" spans="8:21" x14ac:dyDescent="0.2">
      <c r="H249" s="89"/>
      <c r="L249" s="3">
        <f t="shared" si="51"/>
        <v>2015</v>
      </c>
      <c r="M249" s="3" t="str">
        <f t="shared" si="54"/>
        <v>Q1</v>
      </c>
      <c r="N249" s="3">
        <f t="shared" si="54"/>
        <v>3</v>
      </c>
      <c r="O249" s="3" t="str">
        <f t="shared" si="48"/>
        <v>2015_3</v>
      </c>
      <c r="P249" s="3">
        <f t="shared" si="49"/>
        <v>146604.579108829</v>
      </c>
      <c r="Q249" s="3">
        <f t="shared" si="50"/>
        <v>151502.39314728809</v>
      </c>
      <c r="R249" s="163">
        <f t="shared" si="55"/>
        <v>161986.82199999999</v>
      </c>
      <c r="S249" s="91">
        <f t="shared" si="46"/>
        <v>160249.17277933101</v>
      </c>
      <c r="T249" s="89"/>
      <c r="U249" s="3">
        <f t="shared" si="53"/>
        <v>24278284678.335052</v>
      </c>
    </row>
    <row r="250" spans="8:21" x14ac:dyDescent="0.2">
      <c r="H250" s="89"/>
      <c r="L250" s="3">
        <f t="shared" si="51"/>
        <v>2015</v>
      </c>
      <c r="M250" s="3" t="str">
        <f t="shared" si="54"/>
        <v>Q2</v>
      </c>
      <c r="N250" s="3">
        <f t="shared" si="54"/>
        <v>4</v>
      </c>
      <c r="O250" s="3" t="str">
        <f t="shared" si="48"/>
        <v>2015_4</v>
      </c>
      <c r="P250" s="3">
        <f t="shared" si="49"/>
        <v>147600.42225076101</v>
      </c>
      <c r="Q250" s="3">
        <f t="shared" si="50"/>
        <v>152387.12522953548</v>
      </c>
      <c r="R250" s="163">
        <f t="shared" si="55"/>
        <v>163218.94699999999</v>
      </c>
      <c r="S250" s="91">
        <f t="shared" si="46"/>
        <v>161315.15226166401</v>
      </c>
      <c r="T250" s="89"/>
      <c r="U250" s="3">
        <f t="shared" si="53"/>
        <v>24439783120.954411</v>
      </c>
    </row>
    <row r="251" spans="8:21" x14ac:dyDescent="0.2">
      <c r="H251" s="89"/>
      <c r="L251" s="3">
        <f t="shared" si="51"/>
        <v>2015</v>
      </c>
      <c r="M251" s="3" t="str">
        <f t="shared" si="54"/>
        <v>Q2</v>
      </c>
      <c r="N251" s="3">
        <f t="shared" si="54"/>
        <v>5</v>
      </c>
      <c r="O251" s="3" t="str">
        <f t="shared" si="48"/>
        <v>2015_5</v>
      </c>
      <c r="P251" s="3">
        <f t="shared" si="49"/>
        <v>147600.42225076101</v>
      </c>
      <c r="Q251" s="3">
        <f t="shared" si="50"/>
        <v>152387.12522953548</v>
      </c>
      <c r="R251" s="163">
        <f t="shared" si="55"/>
        <v>163218.94699999999</v>
      </c>
      <c r="S251" s="91">
        <f t="shared" si="46"/>
        <v>161315.15226166401</v>
      </c>
      <c r="T251" s="89"/>
      <c r="U251" s="3">
        <f t="shared" si="53"/>
        <v>24582504696.245007</v>
      </c>
    </row>
    <row r="252" spans="8:21" x14ac:dyDescent="0.2">
      <c r="H252" s="89"/>
      <c r="L252" s="3">
        <f t="shared" si="51"/>
        <v>2015</v>
      </c>
      <c r="M252" s="3" t="str">
        <f t="shared" si="54"/>
        <v>Q2</v>
      </c>
      <c r="N252" s="3">
        <f t="shared" si="54"/>
        <v>6</v>
      </c>
      <c r="O252" s="3" t="str">
        <f t="shared" si="48"/>
        <v>2015_6</v>
      </c>
      <c r="P252" s="3">
        <f t="shared" si="49"/>
        <v>147600.42225076101</v>
      </c>
      <c r="Q252" s="3">
        <f t="shared" si="50"/>
        <v>152387.12522953548</v>
      </c>
      <c r="R252" s="163">
        <f t="shared" si="55"/>
        <v>163218.94699999999</v>
      </c>
      <c r="S252" s="91">
        <f t="shared" si="46"/>
        <v>161315.15226166401</v>
      </c>
      <c r="T252" s="89"/>
      <c r="U252" s="3">
        <f t="shared" si="53"/>
        <v>24582504696.245007</v>
      </c>
    </row>
    <row r="253" spans="8:21" x14ac:dyDescent="0.2">
      <c r="H253" s="89"/>
      <c r="L253" s="3">
        <f t="shared" si="51"/>
        <v>2015</v>
      </c>
      <c r="M253" s="3" t="str">
        <f t="shared" si="54"/>
        <v>Q3</v>
      </c>
      <c r="N253" s="3">
        <f t="shared" si="54"/>
        <v>7</v>
      </c>
      <c r="O253" s="3" t="str">
        <f t="shared" si="48"/>
        <v>2015_7</v>
      </c>
      <c r="P253" s="3">
        <f t="shared" si="49"/>
        <v>148582.53072664599</v>
      </c>
      <c r="Q253" s="3">
        <f t="shared" si="50"/>
        <v>153251.3376885383</v>
      </c>
      <c r="R253" s="163">
        <f t="shared" si="55"/>
        <v>164488.82800000001</v>
      </c>
      <c r="S253" s="91">
        <f t="shared" si="46"/>
        <v>162270.08320538499</v>
      </c>
      <c r="T253" s="89"/>
      <c r="U253" s="3">
        <f t="shared" si="53"/>
        <v>24728023877.551373</v>
      </c>
    </row>
    <row r="254" spans="8:21" x14ac:dyDescent="0.2">
      <c r="H254" s="89"/>
      <c r="L254" s="3">
        <f t="shared" si="51"/>
        <v>2015</v>
      </c>
      <c r="M254" s="3" t="str">
        <f t="shared" si="54"/>
        <v>Q3</v>
      </c>
      <c r="N254" s="3">
        <f t="shared" si="54"/>
        <v>8</v>
      </c>
      <c r="O254" s="3" t="str">
        <f t="shared" si="48"/>
        <v>2015_8</v>
      </c>
      <c r="P254" s="3">
        <f t="shared" si="49"/>
        <v>148582.53072664599</v>
      </c>
      <c r="Q254" s="3">
        <f t="shared" si="50"/>
        <v>153251.3376885383</v>
      </c>
      <c r="R254" s="163">
        <f t="shared" si="55"/>
        <v>164488.82800000001</v>
      </c>
      <c r="S254" s="91">
        <f t="shared" si="46"/>
        <v>162270.08320538499</v>
      </c>
      <c r="T254" s="89"/>
      <c r="U254" s="3">
        <f t="shared" si="53"/>
        <v>24868260569.393353</v>
      </c>
    </row>
    <row r="255" spans="8:21" x14ac:dyDescent="0.2">
      <c r="L255" s="3">
        <f t="shared" si="51"/>
        <v>2015</v>
      </c>
      <c r="M255" s="3" t="str">
        <f t="shared" si="54"/>
        <v>Q3</v>
      </c>
      <c r="N255" s="3">
        <f t="shared" si="54"/>
        <v>9</v>
      </c>
      <c r="O255" s="3" t="str">
        <f t="shared" si="48"/>
        <v>2015_9</v>
      </c>
      <c r="P255" s="3">
        <f t="shared" si="49"/>
        <v>148582.53072664599</v>
      </c>
      <c r="Q255" s="3">
        <f t="shared" si="50"/>
        <v>153251.3376885383</v>
      </c>
      <c r="R255" s="163">
        <f t="shared" si="55"/>
        <v>164488.82800000001</v>
      </c>
      <c r="S255" s="91">
        <f t="shared" si="46"/>
        <v>162270.08320538499</v>
      </c>
    </row>
    <row r="256" spans="8:21" x14ac:dyDescent="0.2">
      <c r="L256" s="3">
        <f t="shared" si="51"/>
        <v>2015</v>
      </c>
      <c r="M256" s="3" t="str">
        <f t="shared" ref="M256:N271" si="56">M244</f>
        <v>Q4</v>
      </c>
      <c r="N256" s="3">
        <f t="shared" si="56"/>
        <v>10</v>
      </c>
      <c r="O256" s="3" t="str">
        <f t="shared" si="48"/>
        <v>2015_10</v>
      </c>
      <c r="P256" s="3">
        <f t="shared" si="49"/>
        <v>149421.44167789901</v>
      </c>
      <c r="Q256" s="3">
        <f t="shared" si="50"/>
        <v>154041.63696150982</v>
      </c>
      <c r="R256" s="163">
        <f t="shared" si="55"/>
        <v>165590.04300000001</v>
      </c>
      <c r="S256" s="91">
        <f t="shared" si="46"/>
        <v>163324.89730923899</v>
      </c>
    </row>
    <row r="257" spans="12:19" x14ac:dyDescent="0.2">
      <c r="L257" s="3">
        <f t="shared" si="51"/>
        <v>2015</v>
      </c>
      <c r="M257" s="3" t="str">
        <f t="shared" si="56"/>
        <v>Q4</v>
      </c>
      <c r="N257" s="3">
        <f t="shared" si="56"/>
        <v>11</v>
      </c>
      <c r="O257" s="3" t="str">
        <f t="shared" si="48"/>
        <v>2015_11</v>
      </c>
      <c r="P257" s="3">
        <f t="shared" si="49"/>
        <v>149421.44167789901</v>
      </c>
      <c r="Q257" s="3">
        <f t="shared" si="50"/>
        <v>154041.63696150982</v>
      </c>
      <c r="R257" s="163">
        <f t="shared" si="55"/>
        <v>165590.04300000001</v>
      </c>
      <c r="S257" s="91">
        <f t="shared" si="46"/>
        <v>163324.89730923899</v>
      </c>
    </row>
    <row r="258" spans="12:19" x14ac:dyDescent="0.2">
      <c r="L258" s="3">
        <f t="shared" si="51"/>
        <v>2015</v>
      </c>
      <c r="M258" s="3" t="str">
        <f t="shared" si="56"/>
        <v>Q4</v>
      </c>
      <c r="N258" s="3">
        <f t="shared" si="56"/>
        <v>12</v>
      </c>
      <c r="O258" s="3" t="str">
        <f t="shared" si="48"/>
        <v>2015_12</v>
      </c>
      <c r="P258" s="3">
        <f t="shared" si="49"/>
        <v>149421.44167789901</v>
      </c>
      <c r="Q258" s="3">
        <f t="shared" si="50"/>
        <v>154041.63696150982</v>
      </c>
      <c r="R258" s="163">
        <f t="shared" si="55"/>
        <v>165590.04300000001</v>
      </c>
      <c r="S258" s="91">
        <f t="shared" si="46"/>
        <v>163324.89730923899</v>
      </c>
    </row>
    <row r="259" spans="12:19" x14ac:dyDescent="0.2">
      <c r="L259" s="3">
        <f t="shared" si="51"/>
        <v>2016</v>
      </c>
      <c r="M259" s="3" t="str">
        <f t="shared" si="56"/>
        <v>Q1</v>
      </c>
      <c r="N259" s="3">
        <f t="shared" si="56"/>
        <v>1</v>
      </c>
      <c r="O259" s="3" t="str">
        <f t="shared" si="48"/>
        <v>2016_1</v>
      </c>
      <c r="P259" s="3">
        <f t="shared" si="49"/>
        <v>150339.79990697099</v>
      </c>
      <c r="Q259" s="3">
        <f t="shared" si="50"/>
        <v>155013.13313328233</v>
      </c>
      <c r="R259" s="163">
        <f t="shared" si="55"/>
        <v>166662.65599999999</v>
      </c>
      <c r="S259" s="91">
        <f t="shared" si="46"/>
        <v>164365.25804916801</v>
      </c>
    </row>
    <row r="260" spans="12:19" x14ac:dyDescent="0.2">
      <c r="L260" s="3">
        <f t="shared" si="51"/>
        <v>2016</v>
      </c>
      <c r="M260" s="3" t="str">
        <f t="shared" si="56"/>
        <v>Q1</v>
      </c>
      <c r="N260" s="3">
        <f t="shared" si="56"/>
        <v>2</v>
      </c>
      <c r="O260" s="3" t="str">
        <f t="shared" si="48"/>
        <v>2016_2</v>
      </c>
      <c r="P260" s="3">
        <f t="shared" si="49"/>
        <v>150339.79990697099</v>
      </c>
      <c r="Q260" s="3">
        <f t="shared" si="50"/>
        <v>155013.13313328233</v>
      </c>
      <c r="R260" s="163">
        <f t="shared" si="55"/>
        <v>166662.65599999999</v>
      </c>
      <c r="S260" s="91">
        <f t="shared" ref="S260:S323" si="57">VLOOKUP($L260&amp;"_"&amp;$M260,$C$19:$I$206,6,0)</f>
        <v>164365.25804916801</v>
      </c>
    </row>
    <row r="261" spans="12:19" x14ac:dyDescent="0.2">
      <c r="L261" s="3">
        <f t="shared" si="51"/>
        <v>2016</v>
      </c>
      <c r="M261" s="3" t="str">
        <f t="shared" si="56"/>
        <v>Q1</v>
      </c>
      <c r="N261" s="3">
        <f t="shared" si="56"/>
        <v>3</v>
      </c>
      <c r="O261" s="3" t="str">
        <f t="shared" si="48"/>
        <v>2016_3</v>
      </c>
      <c r="P261" s="3">
        <f t="shared" si="49"/>
        <v>150339.79990697099</v>
      </c>
      <c r="Q261" s="3">
        <f t="shared" si="50"/>
        <v>155013.13313328233</v>
      </c>
      <c r="R261" s="163">
        <f t="shared" si="55"/>
        <v>166662.65599999999</v>
      </c>
      <c r="S261" s="91">
        <f t="shared" si="57"/>
        <v>164365.25804916801</v>
      </c>
    </row>
    <row r="262" spans="12:19" x14ac:dyDescent="0.2">
      <c r="L262" s="3">
        <f t="shared" si="51"/>
        <v>2016</v>
      </c>
      <c r="M262" s="3" t="str">
        <f t="shared" si="56"/>
        <v>Q2</v>
      </c>
      <c r="N262" s="3">
        <f t="shared" si="56"/>
        <v>4</v>
      </c>
      <c r="O262" s="3" t="str">
        <f t="shared" si="48"/>
        <v>2016_4</v>
      </c>
      <c r="P262" s="3">
        <f t="shared" si="49"/>
        <v>151282.21026257399</v>
      </c>
      <c r="Q262" s="3">
        <f t="shared" si="50"/>
        <v>155868.05717374221</v>
      </c>
      <c r="R262" s="163">
        <f t="shared" si="55"/>
        <v>167639.69500000001</v>
      </c>
      <c r="S262" s="91">
        <f t="shared" si="57"/>
        <v>165264.87068477401</v>
      </c>
    </row>
    <row r="263" spans="12:19" x14ac:dyDescent="0.2">
      <c r="L263" s="3">
        <f t="shared" si="51"/>
        <v>2016</v>
      </c>
      <c r="M263" s="3" t="str">
        <f t="shared" si="56"/>
        <v>Q2</v>
      </c>
      <c r="N263" s="3">
        <f t="shared" si="56"/>
        <v>5</v>
      </c>
      <c r="O263" s="3" t="str">
        <f t="shared" si="48"/>
        <v>2016_5</v>
      </c>
      <c r="P263" s="3">
        <f t="shared" si="49"/>
        <v>151282.21026257399</v>
      </c>
      <c r="Q263" s="3">
        <f t="shared" si="50"/>
        <v>155868.05717374221</v>
      </c>
      <c r="R263" s="163">
        <f t="shared" si="55"/>
        <v>167639.69500000001</v>
      </c>
      <c r="S263" s="91">
        <f t="shared" si="57"/>
        <v>165264.87068477401</v>
      </c>
    </row>
    <row r="264" spans="12:19" x14ac:dyDescent="0.2">
      <c r="L264" s="3">
        <f t="shared" si="51"/>
        <v>2016</v>
      </c>
      <c r="M264" s="3" t="str">
        <f t="shared" si="56"/>
        <v>Q2</v>
      </c>
      <c r="N264" s="3">
        <f t="shared" si="56"/>
        <v>6</v>
      </c>
      <c r="O264" s="3" t="str">
        <f t="shared" si="48"/>
        <v>2016_6</v>
      </c>
      <c r="P264" s="3">
        <f t="shared" si="49"/>
        <v>151282.21026257399</v>
      </c>
      <c r="Q264" s="3">
        <f t="shared" si="50"/>
        <v>155868.05717374221</v>
      </c>
      <c r="R264" s="163">
        <f t="shared" si="55"/>
        <v>167639.69500000001</v>
      </c>
      <c r="S264" s="91">
        <f t="shared" si="57"/>
        <v>165264.87068477401</v>
      </c>
    </row>
    <row r="265" spans="12:19" x14ac:dyDescent="0.2">
      <c r="L265" s="3">
        <f t="shared" si="51"/>
        <v>2016</v>
      </c>
      <c r="M265" s="3" t="str">
        <f t="shared" si="56"/>
        <v>Q3</v>
      </c>
      <c r="N265" s="3">
        <f t="shared" si="56"/>
        <v>7</v>
      </c>
      <c r="O265" s="3" t="str">
        <f t="shared" si="48"/>
        <v>2016_7</v>
      </c>
      <c r="P265" s="3">
        <f t="shared" si="49"/>
        <v>152207.20901720901</v>
      </c>
      <c r="Q265" s="3">
        <f t="shared" si="50"/>
        <v>156724.14429114334</v>
      </c>
      <c r="R265" s="163">
        <f t="shared" si="55"/>
        <v>168638.94</v>
      </c>
      <c r="S265" s="91">
        <f t="shared" si="57"/>
        <v>166146.963244093</v>
      </c>
    </row>
    <row r="266" spans="12:19" x14ac:dyDescent="0.2">
      <c r="L266" s="3">
        <f t="shared" si="51"/>
        <v>2016</v>
      </c>
      <c r="M266" s="3" t="str">
        <f t="shared" si="56"/>
        <v>Q3</v>
      </c>
      <c r="N266" s="3">
        <f t="shared" si="56"/>
        <v>8</v>
      </c>
      <c r="O266" s="3" t="str">
        <f t="shared" si="48"/>
        <v>2016_8</v>
      </c>
      <c r="P266" s="3">
        <f t="shared" si="49"/>
        <v>152207.20901720901</v>
      </c>
      <c r="Q266" s="3">
        <f t="shared" si="50"/>
        <v>156724.14429114334</v>
      </c>
      <c r="R266" s="163">
        <f t="shared" si="55"/>
        <v>168638.94</v>
      </c>
      <c r="S266" s="91">
        <f t="shared" si="57"/>
        <v>166146.963244093</v>
      </c>
    </row>
    <row r="267" spans="12:19" x14ac:dyDescent="0.2">
      <c r="L267" s="3">
        <f t="shared" si="51"/>
        <v>2016</v>
      </c>
      <c r="M267" s="3" t="str">
        <f t="shared" si="56"/>
        <v>Q3</v>
      </c>
      <c r="N267" s="3">
        <f t="shared" si="56"/>
        <v>9</v>
      </c>
      <c r="O267" s="3" t="str">
        <f t="shared" si="48"/>
        <v>2016_9</v>
      </c>
      <c r="P267" s="3">
        <f t="shared" si="49"/>
        <v>152207.20901720901</v>
      </c>
      <c r="Q267" s="3">
        <f t="shared" si="50"/>
        <v>156724.14429114334</v>
      </c>
      <c r="R267" s="163">
        <f t="shared" si="55"/>
        <v>168638.94</v>
      </c>
      <c r="S267" s="91">
        <f t="shared" si="57"/>
        <v>166146.963244093</v>
      </c>
    </row>
    <row r="268" spans="12:19" x14ac:dyDescent="0.2">
      <c r="L268" s="3">
        <f t="shared" si="51"/>
        <v>2016</v>
      </c>
      <c r="M268" s="3" t="str">
        <f t="shared" si="56"/>
        <v>Q4</v>
      </c>
      <c r="N268" s="3">
        <f t="shared" si="56"/>
        <v>10</v>
      </c>
      <c r="O268" s="3" t="str">
        <f t="shared" si="48"/>
        <v>2016_10</v>
      </c>
      <c r="P268" s="3">
        <f t="shared" si="49"/>
        <v>152987.41369545701</v>
      </c>
      <c r="Q268" s="3">
        <f t="shared" si="50"/>
        <v>157494.56769260604</v>
      </c>
      <c r="R268" s="163">
        <f t="shared" si="55"/>
        <v>169612.899</v>
      </c>
      <c r="S268" s="91">
        <f t="shared" si="57"/>
        <v>167042.155522157</v>
      </c>
    </row>
    <row r="269" spans="12:19" x14ac:dyDescent="0.2">
      <c r="L269" s="3">
        <f t="shared" si="51"/>
        <v>2016</v>
      </c>
      <c r="M269" s="3" t="str">
        <f t="shared" si="56"/>
        <v>Q4</v>
      </c>
      <c r="N269" s="3">
        <f t="shared" si="56"/>
        <v>11</v>
      </c>
      <c r="O269" s="3" t="str">
        <f t="shared" si="48"/>
        <v>2016_11</v>
      </c>
      <c r="P269" s="3">
        <f t="shared" si="49"/>
        <v>152987.41369545701</v>
      </c>
      <c r="Q269" s="3">
        <f t="shared" si="50"/>
        <v>157494.56769260604</v>
      </c>
      <c r="R269" s="163">
        <f t="shared" si="55"/>
        <v>169612.899</v>
      </c>
      <c r="S269" s="91">
        <f t="shared" si="57"/>
        <v>167042.155522157</v>
      </c>
    </row>
    <row r="270" spans="12:19" x14ac:dyDescent="0.2">
      <c r="L270" s="3">
        <f t="shared" si="51"/>
        <v>2016</v>
      </c>
      <c r="M270" s="3" t="str">
        <f t="shared" si="56"/>
        <v>Q4</v>
      </c>
      <c r="N270" s="3">
        <f t="shared" si="56"/>
        <v>12</v>
      </c>
      <c r="O270" s="3" t="str">
        <f t="shared" si="48"/>
        <v>2016_12</v>
      </c>
      <c r="P270" s="3">
        <f t="shared" si="49"/>
        <v>152987.41369545701</v>
      </c>
      <c r="Q270" s="3">
        <f t="shared" si="50"/>
        <v>157494.56769260604</v>
      </c>
      <c r="R270" s="163">
        <f t="shared" si="55"/>
        <v>169612.899</v>
      </c>
      <c r="S270" s="91">
        <f t="shared" si="57"/>
        <v>167042.155522157</v>
      </c>
    </row>
    <row r="271" spans="12:19" x14ac:dyDescent="0.2">
      <c r="L271" s="3">
        <f t="shared" si="51"/>
        <v>2017</v>
      </c>
      <c r="M271" s="3" t="str">
        <f t="shared" si="56"/>
        <v>Q1</v>
      </c>
      <c r="N271" s="3">
        <f t="shared" si="56"/>
        <v>1</v>
      </c>
      <c r="O271" s="3" t="str">
        <f t="shared" si="48"/>
        <v>2017_1</v>
      </c>
      <c r="P271" s="3">
        <f t="shared" si="49"/>
        <v>153878.46691878699</v>
      </c>
      <c r="Q271" s="3">
        <f t="shared" si="50"/>
        <v>158430.49687745713</v>
      </c>
      <c r="R271" s="163">
        <f t="shared" si="55"/>
        <v>170513.989</v>
      </c>
      <c r="S271" s="91">
        <f t="shared" si="57"/>
        <v>168017.978326268</v>
      </c>
    </row>
    <row r="272" spans="12:19" x14ac:dyDescent="0.2">
      <c r="L272" s="3">
        <f t="shared" si="51"/>
        <v>2017</v>
      </c>
      <c r="M272" s="3" t="str">
        <f t="shared" ref="M272:N287" si="58">M260</f>
        <v>Q1</v>
      </c>
      <c r="N272" s="3">
        <f t="shared" si="58"/>
        <v>2</v>
      </c>
      <c r="O272" s="3" t="str">
        <f t="shared" si="48"/>
        <v>2017_2</v>
      </c>
      <c r="P272" s="3">
        <f t="shared" si="49"/>
        <v>153878.46691878699</v>
      </c>
      <c r="Q272" s="3">
        <f t="shared" si="50"/>
        <v>158430.49687745713</v>
      </c>
      <c r="R272" s="163">
        <f t="shared" si="55"/>
        <v>170513.989</v>
      </c>
      <c r="S272" s="91">
        <f t="shared" si="57"/>
        <v>168017.978326268</v>
      </c>
    </row>
    <row r="273" spans="12:19" x14ac:dyDescent="0.2">
      <c r="L273" s="3">
        <f t="shared" si="51"/>
        <v>2017</v>
      </c>
      <c r="M273" s="3" t="str">
        <f t="shared" si="58"/>
        <v>Q1</v>
      </c>
      <c r="N273" s="3">
        <f t="shared" si="58"/>
        <v>3</v>
      </c>
      <c r="O273" s="3" t="str">
        <f t="shared" si="48"/>
        <v>2017_3</v>
      </c>
      <c r="P273" s="3">
        <f t="shared" si="49"/>
        <v>153878.46691878699</v>
      </c>
      <c r="Q273" s="3">
        <f t="shared" si="50"/>
        <v>158430.49687745713</v>
      </c>
      <c r="R273" s="163">
        <f t="shared" si="55"/>
        <v>170513.989</v>
      </c>
      <c r="S273" s="91">
        <f t="shared" si="57"/>
        <v>168017.978326268</v>
      </c>
    </row>
    <row r="274" spans="12:19" x14ac:dyDescent="0.2">
      <c r="L274" s="3">
        <f t="shared" si="51"/>
        <v>2017</v>
      </c>
      <c r="M274" s="3" t="str">
        <f t="shared" si="58"/>
        <v>Q2</v>
      </c>
      <c r="N274" s="3">
        <f t="shared" si="58"/>
        <v>4</v>
      </c>
      <c r="O274" s="3" t="str">
        <f t="shared" si="48"/>
        <v>2017_4</v>
      </c>
      <c r="P274" s="3">
        <f t="shared" si="49"/>
        <v>154836.722079197</v>
      </c>
      <c r="Q274" s="3">
        <f t="shared" si="50"/>
        <v>159315.51145197262</v>
      </c>
      <c r="R274" s="163">
        <f t="shared" si="55"/>
        <v>171380.59400000001</v>
      </c>
      <c r="S274" s="91">
        <f t="shared" si="57"/>
        <v>168883.402430207</v>
      </c>
    </row>
    <row r="275" spans="12:19" x14ac:dyDescent="0.2">
      <c r="L275" s="3">
        <f t="shared" si="51"/>
        <v>2017</v>
      </c>
      <c r="M275" s="3" t="str">
        <f t="shared" si="58"/>
        <v>Q2</v>
      </c>
      <c r="N275" s="3">
        <f t="shared" si="58"/>
        <v>5</v>
      </c>
      <c r="O275" s="3" t="str">
        <f t="shared" si="48"/>
        <v>2017_5</v>
      </c>
      <c r="P275" s="3">
        <f t="shared" si="49"/>
        <v>154836.722079197</v>
      </c>
      <c r="Q275" s="3">
        <f t="shared" si="50"/>
        <v>159315.51145197262</v>
      </c>
      <c r="R275" s="163">
        <f t="shared" si="55"/>
        <v>171380.59400000001</v>
      </c>
      <c r="S275" s="91">
        <f t="shared" si="57"/>
        <v>168883.402430207</v>
      </c>
    </row>
    <row r="276" spans="12:19" x14ac:dyDescent="0.2">
      <c r="L276" s="3">
        <f t="shared" si="51"/>
        <v>2017</v>
      </c>
      <c r="M276" s="3" t="str">
        <f t="shared" si="58"/>
        <v>Q2</v>
      </c>
      <c r="N276" s="3">
        <f t="shared" si="58"/>
        <v>6</v>
      </c>
      <c r="O276" s="3" t="str">
        <f t="shared" ref="O276:O339" si="59">L276&amp;"_"&amp;N276</f>
        <v>2017_6</v>
      </c>
      <c r="P276" s="3">
        <f t="shared" ref="P276:P339" si="60">VLOOKUP(L276&amp;"_"&amp;M276,$C$19:$D$190,2,0)</f>
        <v>154836.722079197</v>
      </c>
      <c r="Q276" s="3">
        <f t="shared" ref="Q276:Q339" si="61">VLOOKUP($L276&amp;"_"&amp;$M276,$C$19:$E$190,3,0)</f>
        <v>159315.51145197262</v>
      </c>
      <c r="R276" s="163">
        <f t="shared" si="55"/>
        <v>171380.59400000001</v>
      </c>
      <c r="S276" s="91">
        <f t="shared" si="57"/>
        <v>168883.402430207</v>
      </c>
    </row>
    <row r="277" spans="12:19" x14ac:dyDescent="0.2">
      <c r="L277" s="3">
        <f t="shared" si="51"/>
        <v>2017</v>
      </c>
      <c r="M277" s="3" t="str">
        <f t="shared" si="58"/>
        <v>Q3</v>
      </c>
      <c r="N277" s="3">
        <f t="shared" si="58"/>
        <v>7</v>
      </c>
      <c r="O277" s="3" t="str">
        <f t="shared" si="59"/>
        <v>2017_7</v>
      </c>
      <c r="P277" s="3">
        <f t="shared" si="60"/>
        <v>155825.41744332001</v>
      </c>
      <c r="Q277" s="3">
        <f t="shared" si="61"/>
        <v>160242.39384043342</v>
      </c>
      <c r="R277" s="163">
        <f t="shared" si="55"/>
        <v>172233.041</v>
      </c>
      <c r="S277" s="91">
        <f t="shared" si="57"/>
        <v>169767.624933855</v>
      </c>
    </row>
    <row r="278" spans="12:19" x14ac:dyDescent="0.2">
      <c r="L278" s="3">
        <f t="shared" si="51"/>
        <v>2017</v>
      </c>
      <c r="M278" s="3" t="str">
        <f t="shared" si="58"/>
        <v>Q3</v>
      </c>
      <c r="N278" s="3">
        <f t="shared" si="58"/>
        <v>8</v>
      </c>
      <c r="O278" s="3" t="str">
        <f t="shared" si="59"/>
        <v>2017_8</v>
      </c>
      <c r="P278" s="3">
        <f t="shared" si="60"/>
        <v>155825.41744332001</v>
      </c>
      <c r="Q278" s="3">
        <f t="shared" si="61"/>
        <v>160242.39384043342</v>
      </c>
      <c r="R278" s="163">
        <f t="shared" si="55"/>
        <v>172233.041</v>
      </c>
      <c r="S278" s="91">
        <f t="shared" si="57"/>
        <v>169767.624933855</v>
      </c>
    </row>
    <row r="279" spans="12:19" x14ac:dyDescent="0.2">
      <c r="L279" s="3">
        <f t="shared" si="51"/>
        <v>2017</v>
      </c>
      <c r="M279" s="3" t="str">
        <f t="shared" si="58"/>
        <v>Q3</v>
      </c>
      <c r="N279" s="3">
        <f t="shared" si="58"/>
        <v>9</v>
      </c>
      <c r="O279" s="3" t="str">
        <f t="shared" si="59"/>
        <v>2017_9</v>
      </c>
      <c r="P279" s="3">
        <f t="shared" si="60"/>
        <v>155825.41744332001</v>
      </c>
      <c r="Q279" s="3">
        <f t="shared" si="61"/>
        <v>160242.39384043342</v>
      </c>
      <c r="R279" s="163">
        <f t="shared" si="55"/>
        <v>172233.041</v>
      </c>
      <c r="S279" s="91">
        <f t="shared" si="57"/>
        <v>169767.624933855</v>
      </c>
    </row>
    <row r="280" spans="12:19" x14ac:dyDescent="0.2">
      <c r="L280" s="3">
        <f t="shared" si="51"/>
        <v>2017</v>
      </c>
      <c r="M280" s="3" t="str">
        <f t="shared" si="58"/>
        <v>Q4</v>
      </c>
      <c r="N280" s="3">
        <f t="shared" si="58"/>
        <v>10</v>
      </c>
      <c r="O280" s="3" t="str">
        <f t="shared" si="59"/>
        <v>2017_10</v>
      </c>
      <c r="P280" s="3">
        <f t="shared" si="60"/>
        <v>156714.27738073401</v>
      </c>
      <c r="Q280" s="3">
        <f t="shared" si="61"/>
        <v>161103.86087997642</v>
      </c>
      <c r="R280" s="163">
        <f t="shared" si="55"/>
        <v>173358.21900000001</v>
      </c>
      <c r="S280" s="91">
        <f t="shared" si="57"/>
        <v>170611.50292809799</v>
      </c>
    </row>
    <row r="281" spans="12:19" x14ac:dyDescent="0.2">
      <c r="L281" s="3">
        <f t="shared" si="51"/>
        <v>2017</v>
      </c>
      <c r="M281" s="3" t="str">
        <f t="shared" si="58"/>
        <v>Q4</v>
      </c>
      <c r="N281" s="3">
        <f t="shared" si="58"/>
        <v>11</v>
      </c>
      <c r="O281" s="3" t="str">
        <f t="shared" si="59"/>
        <v>2017_11</v>
      </c>
      <c r="P281" s="3">
        <f t="shared" si="60"/>
        <v>156714.27738073401</v>
      </c>
      <c r="Q281" s="3">
        <f t="shared" si="61"/>
        <v>161103.86087997642</v>
      </c>
      <c r="R281" s="163">
        <f t="shared" si="55"/>
        <v>173358.21900000001</v>
      </c>
      <c r="S281" s="91">
        <f t="shared" si="57"/>
        <v>170611.50292809799</v>
      </c>
    </row>
    <row r="282" spans="12:19" x14ac:dyDescent="0.2">
      <c r="L282" s="3">
        <f t="shared" si="51"/>
        <v>2017</v>
      </c>
      <c r="M282" s="3" t="str">
        <f t="shared" si="58"/>
        <v>Q4</v>
      </c>
      <c r="N282" s="3">
        <f t="shared" si="58"/>
        <v>12</v>
      </c>
      <c r="O282" s="3" t="str">
        <f t="shared" si="59"/>
        <v>2017_12</v>
      </c>
      <c r="P282" s="3">
        <f t="shared" si="60"/>
        <v>156714.27738073401</v>
      </c>
      <c r="Q282" s="3">
        <f t="shared" si="61"/>
        <v>161103.86087997642</v>
      </c>
      <c r="R282" s="163">
        <f t="shared" si="55"/>
        <v>173358.21900000001</v>
      </c>
      <c r="S282" s="91">
        <f t="shared" si="57"/>
        <v>170611.50292809799</v>
      </c>
    </row>
    <row r="283" spans="12:19" x14ac:dyDescent="0.2">
      <c r="L283" s="3">
        <f t="shared" si="51"/>
        <v>2018</v>
      </c>
      <c r="M283" s="3" t="str">
        <f t="shared" si="58"/>
        <v>Q1</v>
      </c>
      <c r="N283" s="3">
        <f t="shared" si="58"/>
        <v>1</v>
      </c>
      <c r="O283" s="3" t="str">
        <f t="shared" si="59"/>
        <v>2018_1</v>
      </c>
      <c r="P283" s="3">
        <f t="shared" si="60"/>
        <v>157711.951667691</v>
      </c>
      <c r="Q283" s="3">
        <f t="shared" si="61"/>
        <v>162153.06419598739</v>
      </c>
      <c r="R283" s="163">
        <f t="shared" si="55"/>
        <v>174083.35</v>
      </c>
      <c r="S283" s="91">
        <f t="shared" si="57"/>
        <v>171595.52656107899</v>
      </c>
    </row>
    <row r="284" spans="12:19" x14ac:dyDescent="0.2">
      <c r="L284" s="3">
        <f t="shared" si="51"/>
        <v>2018</v>
      </c>
      <c r="M284" s="3" t="str">
        <f t="shared" si="58"/>
        <v>Q1</v>
      </c>
      <c r="N284" s="3">
        <f t="shared" si="58"/>
        <v>2</v>
      </c>
      <c r="O284" s="3" t="str">
        <f t="shared" si="59"/>
        <v>2018_2</v>
      </c>
      <c r="P284" s="3">
        <f t="shared" si="60"/>
        <v>157711.951667691</v>
      </c>
      <c r="Q284" s="3">
        <f t="shared" si="61"/>
        <v>162153.06419598739</v>
      </c>
      <c r="R284" s="163">
        <f t="shared" si="55"/>
        <v>174083.35</v>
      </c>
      <c r="S284" s="91">
        <f t="shared" si="57"/>
        <v>171595.52656107899</v>
      </c>
    </row>
    <row r="285" spans="12:19" x14ac:dyDescent="0.2">
      <c r="L285" s="3">
        <f t="shared" si="51"/>
        <v>2018</v>
      </c>
      <c r="M285" s="3" t="str">
        <f t="shared" si="58"/>
        <v>Q1</v>
      </c>
      <c r="N285" s="3">
        <f t="shared" si="58"/>
        <v>3</v>
      </c>
      <c r="O285" s="3" t="str">
        <f t="shared" si="59"/>
        <v>2018_3</v>
      </c>
      <c r="P285" s="3">
        <f t="shared" si="60"/>
        <v>157711.951667691</v>
      </c>
      <c r="Q285" s="3">
        <f t="shared" si="61"/>
        <v>162153.06419598739</v>
      </c>
      <c r="R285" s="163">
        <f t="shared" si="55"/>
        <v>174083.35</v>
      </c>
      <c r="S285" s="91">
        <f t="shared" si="57"/>
        <v>171595.52656107899</v>
      </c>
    </row>
    <row r="286" spans="12:19" x14ac:dyDescent="0.2">
      <c r="L286" s="3">
        <f t="shared" si="51"/>
        <v>2018</v>
      </c>
      <c r="M286" s="3" t="str">
        <f t="shared" si="58"/>
        <v>Q2</v>
      </c>
      <c r="N286" s="3">
        <f t="shared" si="58"/>
        <v>4</v>
      </c>
      <c r="O286" s="3" t="str">
        <f t="shared" si="59"/>
        <v>2018_4</v>
      </c>
      <c r="P286" s="3">
        <f t="shared" si="60"/>
        <v>158704.378115581</v>
      </c>
      <c r="Q286" s="3">
        <f t="shared" si="61"/>
        <v>163079.71310314271</v>
      </c>
      <c r="R286" s="163">
        <f t="shared" si="55"/>
        <v>174841.47700000001</v>
      </c>
      <c r="S286" s="91">
        <f t="shared" si="57"/>
        <v>172542.073357257</v>
      </c>
    </row>
    <row r="287" spans="12:19" x14ac:dyDescent="0.2">
      <c r="L287" s="3">
        <f t="shared" si="51"/>
        <v>2018</v>
      </c>
      <c r="M287" s="3" t="str">
        <f t="shared" si="58"/>
        <v>Q2</v>
      </c>
      <c r="N287" s="3">
        <f t="shared" si="58"/>
        <v>5</v>
      </c>
      <c r="O287" s="3" t="str">
        <f t="shared" si="59"/>
        <v>2018_5</v>
      </c>
      <c r="P287" s="3">
        <f t="shared" si="60"/>
        <v>158704.378115581</v>
      </c>
      <c r="Q287" s="3">
        <f t="shared" si="61"/>
        <v>163079.71310314271</v>
      </c>
      <c r="R287" s="163">
        <f t="shared" si="55"/>
        <v>174841.47700000001</v>
      </c>
      <c r="S287" s="91">
        <f t="shared" si="57"/>
        <v>172542.073357257</v>
      </c>
    </row>
    <row r="288" spans="12:19" x14ac:dyDescent="0.2">
      <c r="L288" s="3">
        <f t="shared" ref="L288:L351" si="62">L276+1</f>
        <v>2018</v>
      </c>
      <c r="M288" s="3" t="str">
        <f t="shared" ref="M288:N303" si="63">M276</f>
        <v>Q2</v>
      </c>
      <c r="N288" s="3">
        <f t="shared" si="63"/>
        <v>6</v>
      </c>
      <c r="O288" s="3" t="str">
        <f t="shared" si="59"/>
        <v>2018_6</v>
      </c>
      <c r="P288" s="3">
        <f t="shared" si="60"/>
        <v>158704.378115581</v>
      </c>
      <c r="Q288" s="3">
        <f t="shared" si="61"/>
        <v>163079.71310314271</v>
      </c>
      <c r="R288" s="163">
        <f t="shared" si="55"/>
        <v>174841.47700000001</v>
      </c>
      <c r="S288" s="91">
        <f t="shared" si="57"/>
        <v>172542.073357257</v>
      </c>
    </row>
    <row r="289" spans="12:19" x14ac:dyDescent="0.2">
      <c r="L289" s="3">
        <f t="shared" si="62"/>
        <v>2018</v>
      </c>
      <c r="M289" s="3" t="str">
        <f t="shared" si="63"/>
        <v>Q3</v>
      </c>
      <c r="N289" s="3">
        <f t="shared" si="63"/>
        <v>7</v>
      </c>
      <c r="O289" s="3" t="str">
        <f t="shared" si="59"/>
        <v>2018_7</v>
      </c>
      <c r="P289" s="3">
        <f t="shared" si="60"/>
        <v>159706.96569164499</v>
      </c>
      <c r="Q289" s="3">
        <f t="shared" si="61"/>
        <v>164026.089118456</v>
      </c>
      <c r="R289" s="163">
        <f t="shared" si="55"/>
        <v>175656.07399999999</v>
      </c>
      <c r="S289" s="91">
        <f t="shared" si="57"/>
        <v>173443.041182371</v>
      </c>
    </row>
    <row r="290" spans="12:19" x14ac:dyDescent="0.2">
      <c r="L290" s="3">
        <f t="shared" si="62"/>
        <v>2018</v>
      </c>
      <c r="M290" s="3" t="str">
        <f t="shared" si="63"/>
        <v>Q3</v>
      </c>
      <c r="N290" s="3">
        <f t="shared" si="63"/>
        <v>8</v>
      </c>
      <c r="O290" s="3" t="str">
        <f t="shared" si="59"/>
        <v>2018_8</v>
      </c>
      <c r="P290" s="3">
        <f t="shared" si="60"/>
        <v>159706.96569164499</v>
      </c>
      <c r="Q290" s="3">
        <f t="shared" si="61"/>
        <v>164026.089118456</v>
      </c>
      <c r="R290" s="163">
        <f t="shared" si="55"/>
        <v>175656.07399999999</v>
      </c>
      <c r="S290" s="91">
        <f t="shared" si="57"/>
        <v>173443.041182371</v>
      </c>
    </row>
    <row r="291" spans="12:19" x14ac:dyDescent="0.2">
      <c r="L291" s="3">
        <f t="shared" si="62"/>
        <v>2018</v>
      </c>
      <c r="M291" s="3" t="str">
        <f t="shared" si="63"/>
        <v>Q3</v>
      </c>
      <c r="N291" s="3">
        <f t="shared" si="63"/>
        <v>9</v>
      </c>
      <c r="O291" s="3" t="str">
        <f t="shared" si="59"/>
        <v>2018_9</v>
      </c>
      <c r="P291" s="3">
        <f t="shared" si="60"/>
        <v>159706.96569164499</v>
      </c>
      <c r="Q291" s="3">
        <f t="shared" si="61"/>
        <v>164026.089118456</v>
      </c>
      <c r="R291" s="163">
        <f t="shared" si="55"/>
        <v>175656.07399999999</v>
      </c>
      <c r="S291" s="91">
        <f t="shared" si="57"/>
        <v>173443.041182371</v>
      </c>
    </row>
    <row r="292" spans="12:19" x14ac:dyDescent="0.2">
      <c r="L292" s="3">
        <f t="shared" si="62"/>
        <v>2018</v>
      </c>
      <c r="M292" s="3" t="str">
        <f t="shared" si="63"/>
        <v>Q4</v>
      </c>
      <c r="N292" s="3">
        <f t="shared" si="63"/>
        <v>10</v>
      </c>
      <c r="O292" s="3" t="str">
        <f t="shared" si="59"/>
        <v>2018_10</v>
      </c>
      <c r="P292" s="3">
        <f t="shared" si="60"/>
        <v>160596.695972494</v>
      </c>
      <c r="Q292" s="3">
        <f t="shared" si="61"/>
        <v>164875.82407066075</v>
      </c>
      <c r="R292" s="163">
        <f t="shared" si="55"/>
        <v>176480.533</v>
      </c>
      <c r="S292" s="91">
        <f t="shared" si="57"/>
        <v>174313.84382347699</v>
      </c>
    </row>
    <row r="293" spans="12:19" x14ac:dyDescent="0.2">
      <c r="L293" s="3">
        <f t="shared" si="62"/>
        <v>2018</v>
      </c>
      <c r="M293" s="3" t="str">
        <f t="shared" si="63"/>
        <v>Q4</v>
      </c>
      <c r="N293" s="3">
        <f t="shared" si="63"/>
        <v>11</v>
      </c>
      <c r="O293" s="3" t="str">
        <f t="shared" si="59"/>
        <v>2018_11</v>
      </c>
      <c r="P293" s="3">
        <f t="shared" si="60"/>
        <v>160596.695972494</v>
      </c>
      <c r="Q293" s="3">
        <f t="shared" si="61"/>
        <v>164875.82407066075</v>
      </c>
      <c r="R293" s="163">
        <f t="shared" si="55"/>
        <v>176480.533</v>
      </c>
      <c r="S293" s="91">
        <f t="shared" si="57"/>
        <v>174313.84382347699</v>
      </c>
    </row>
    <row r="294" spans="12:19" x14ac:dyDescent="0.2">
      <c r="L294" s="3">
        <f t="shared" si="62"/>
        <v>2018</v>
      </c>
      <c r="M294" s="3" t="str">
        <f t="shared" si="63"/>
        <v>Q4</v>
      </c>
      <c r="N294" s="3">
        <f t="shared" si="63"/>
        <v>12</v>
      </c>
      <c r="O294" s="3" t="str">
        <f t="shared" si="59"/>
        <v>2018_12</v>
      </c>
      <c r="P294" s="3">
        <f t="shared" si="60"/>
        <v>160596.695972494</v>
      </c>
      <c r="Q294" s="3">
        <f t="shared" si="61"/>
        <v>164875.82407066075</v>
      </c>
      <c r="R294" s="163">
        <f t="shared" si="55"/>
        <v>176480.533</v>
      </c>
      <c r="S294" s="91">
        <f t="shared" si="57"/>
        <v>174313.84382347699</v>
      </c>
    </row>
    <row r="295" spans="12:19" x14ac:dyDescent="0.2">
      <c r="L295" s="3">
        <f t="shared" si="62"/>
        <v>2019</v>
      </c>
      <c r="M295" s="3" t="str">
        <f t="shared" si="63"/>
        <v>Q1</v>
      </c>
      <c r="N295" s="3">
        <f t="shared" si="63"/>
        <v>1</v>
      </c>
      <c r="O295" s="3" t="str">
        <f t="shared" si="59"/>
        <v>2019_1</v>
      </c>
      <c r="P295" s="3">
        <f t="shared" si="60"/>
        <v>161529.81167975601</v>
      </c>
      <c r="Q295" s="3">
        <f t="shared" si="61"/>
        <v>165871.49882349384</v>
      </c>
      <c r="R295" s="163">
        <f t="shared" si="55"/>
        <v>177243.052</v>
      </c>
      <c r="S295" s="91">
        <f t="shared" si="57"/>
        <v>175299.46100481099</v>
      </c>
    </row>
    <row r="296" spans="12:19" x14ac:dyDescent="0.2">
      <c r="L296" s="3">
        <f t="shared" si="62"/>
        <v>2019</v>
      </c>
      <c r="M296" s="3" t="str">
        <f t="shared" si="63"/>
        <v>Q1</v>
      </c>
      <c r="N296" s="3">
        <f t="shared" si="63"/>
        <v>2</v>
      </c>
      <c r="O296" s="3" t="str">
        <f t="shared" si="59"/>
        <v>2019_2</v>
      </c>
      <c r="P296" s="3">
        <f t="shared" si="60"/>
        <v>161529.81167975601</v>
      </c>
      <c r="Q296" s="3">
        <f t="shared" si="61"/>
        <v>165871.49882349384</v>
      </c>
      <c r="R296" s="163">
        <f t="shared" si="55"/>
        <v>177243.052</v>
      </c>
      <c r="S296" s="91">
        <f t="shared" si="57"/>
        <v>175299.46100481099</v>
      </c>
    </row>
    <row r="297" spans="12:19" x14ac:dyDescent="0.2">
      <c r="L297" s="3">
        <f t="shared" si="62"/>
        <v>2019</v>
      </c>
      <c r="M297" s="3" t="str">
        <f t="shared" si="63"/>
        <v>Q1</v>
      </c>
      <c r="N297" s="3">
        <f t="shared" si="63"/>
        <v>3</v>
      </c>
      <c r="O297" s="3" t="str">
        <f t="shared" si="59"/>
        <v>2019_3</v>
      </c>
      <c r="P297" s="3">
        <f t="shared" si="60"/>
        <v>161529.81167975601</v>
      </c>
      <c r="Q297" s="3">
        <f t="shared" si="61"/>
        <v>165871.49882349384</v>
      </c>
      <c r="R297" s="163">
        <f t="shared" si="55"/>
        <v>177243.052</v>
      </c>
      <c r="S297" s="91">
        <f t="shared" si="57"/>
        <v>175299.46100481099</v>
      </c>
    </row>
    <row r="298" spans="12:19" x14ac:dyDescent="0.2">
      <c r="L298" s="3">
        <f t="shared" si="62"/>
        <v>2019</v>
      </c>
      <c r="M298" s="3" t="str">
        <f t="shared" si="63"/>
        <v>Q2</v>
      </c>
      <c r="N298" s="3">
        <f t="shared" si="63"/>
        <v>4</v>
      </c>
      <c r="O298" s="3" t="str">
        <f t="shared" si="59"/>
        <v>2019_4</v>
      </c>
      <c r="P298" s="3">
        <f t="shared" si="60"/>
        <v>162450.86262581599</v>
      </c>
      <c r="Q298" s="3">
        <f t="shared" si="61"/>
        <v>166735.69267043937</v>
      </c>
      <c r="R298" s="163">
        <f t="shared" si="55"/>
        <v>178011.90900000001</v>
      </c>
      <c r="S298" s="91">
        <f t="shared" si="57"/>
        <v>176244.31840018599</v>
      </c>
    </row>
    <row r="299" spans="12:19" x14ac:dyDescent="0.2">
      <c r="L299" s="3">
        <f t="shared" si="62"/>
        <v>2019</v>
      </c>
      <c r="M299" s="3" t="str">
        <f t="shared" si="63"/>
        <v>Q2</v>
      </c>
      <c r="N299" s="3">
        <f t="shared" si="63"/>
        <v>5</v>
      </c>
      <c r="O299" s="3" t="str">
        <f t="shared" si="59"/>
        <v>2019_5</v>
      </c>
      <c r="P299" s="3">
        <f t="shared" si="60"/>
        <v>162450.86262581599</v>
      </c>
      <c r="Q299" s="3">
        <f t="shared" si="61"/>
        <v>166735.69267043937</v>
      </c>
      <c r="R299" s="163">
        <f t="shared" si="55"/>
        <v>178011.90900000001</v>
      </c>
      <c r="S299" s="91">
        <f t="shared" si="57"/>
        <v>176244.31840018599</v>
      </c>
    </row>
    <row r="300" spans="12:19" x14ac:dyDescent="0.2">
      <c r="L300" s="3">
        <f t="shared" si="62"/>
        <v>2019</v>
      </c>
      <c r="M300" s="3" t="str">
        <f t="shared" si="63"/>
        <v>Q2</v>
      </c>
      <c r="N300" s="3">
        <f t="shared" si="63"/>
        <v>6</v>
      </c>
      <c r="O300" s="3" t="str">
        <f t="shared" si="59"/>
        <v>2019_6</v>
      </c>
      <c r="P300" s="3">
        <f t="shared" si="60"/>
        <v>162450.86262581599</v>
      </c>
      <c r="Q300" s="3">
        <f t="shared" si="61"/>
        <v>166735.69267043937</v>
      </c>
      <c r="R300" s="163">
        <f t="shared" si="55"/>
        <v>178011.90900000001</v>
      </c>
      <c r="S300" s="91">
        <f t="shared" si="57"/>
        <v>176244.31840018599</v>
      </c>
    </row>
    <row r="301" spans="12:19" x14ac:dyDescent="0.2">
      <c r="L301" s="3">
        <f t="shared" si="62"/>
        <v>2019</v>
      </c>
      <c r="M301" s="3" t="str">
        <f t="shared" si="63"/>
        <v>Q3</v>
      </c>
      <c r="N301" s="3">
        <f t="shared" si="63"/>
        <v>7</v>
      </c>
      <c r="O301" s="3" t="str">
        <f t="shared" si="59"/>
        <v>2019_7</v>
      </c>
      <c r="P301" s="3">
        <f t="shared" si="60"/>
        <v>163351.050854058</v>
      </c>
      <c r="Q301" s="3">
        <f t="shared" si="61"/>
        <v>167697.10800627025</v>
      </c>
      <c r="R301" s="163">
        <f t="shared" si="55"/>
        <v>178807.20600000001</v>
      </c>
      <c r="S301" s="91">
        <f t="shared" si="57"/>
        <v>177162.967680715</v>
      </c>
    </row>
    <row r="302" spans="12:19" x14ac:dyDescent="0.2">
      <c r="L302" s="3">
        <f t="shared" si="62"/>
        <v>2019</v>
      </c>
      <c r="M302" s="3" t="str">
        <f t="shared" si="63"/>
        <v>Q3</v>
      </c>
      <c r="N302" s="3">
        <f t="shared" si="63"/>
        <v>8</v>
      </c>
      <c r="O302" s="3" t="str">
        <f t="shared" si="59"/>
        <v>2019_8</v>
      </c>
      <c r="P302" s="3">
        <f t="shared" si="60"/>
        <v>163351.050854058</v>
      </c>
      <c r="Q302" s="3">
        <f t="shared" si="61"/>
        <v>167697.10800627025</v>
      </c>
      <c r="R302" s="163">
        <f t="shared" si="55"/>
        <v>178807.20600000001</v>
      </c>
      <c r="S302" s="91">
        <f t="shared" si="57"/>
        <v>177162.967680715</v>
      </c>
    </row>
    <row r="303" spans="12:19" x14ac:dyDescent="0.2">
      <c r="L303" s="3">
        <f t="shared" si="62"/>
        <v>2019</v>
      </c>
      <c r="M303" s="3" t="str">
        <f t="shared" si="63"/>
        <v>Q3</v>
      </c>
      <c r="N303" s="3">
        <f t="shared" si="63"/>
        <v>9</v>
      </c>
      <c r="O303" s="3" t="str">
        <f t="shared" si="59"/>
        <v>2019_9</v>
      </c>
      <c r="P303" s="3">
        <f t="shared" si="60"/>
        <v>163351.050854058</v>
      </c>
      <c r="Q303" s="3">
        <f t="shared" si="61"/>
        <v>167697.10800627025</v>
      </c>
      <c r="R303" s="163">
        <f t="shared" si="55"/>
        <v>178807.20600000001</v>
      </c>
      <c r="S303" s="91">
        <f t="shared" si="57"/>
        <v>177162.967680715</v>
      </c>
    </row>
    <row r="304" spans="12:19" x14ac:dyDescent="0.2">
      <c r="L304" s="3">
        <f t="shared" si="62"/>
        <v>2019</v>
      </c>
      <c r="M304" s="3" t="str">
        <f t="shared" ref="M304:N319" si="64">M292</f>
        <v>Q4</v>
      </c>
      <c r="N304" s="3">
        <f t="shared" si="64"/>
        <v>10</v>
      </c>
      <c r="O304" s="3" t="str">
        <f t="shared" si="59"/>
        <v>2019_10</v>
      </c>
      <c r="P304" s="3">
        <f t="shared" si="60"/>
        <v>164244.107043119</v>
      </c>
      <c r="Q304" s="3">
        <f t="shared" si="61"/>
        <v>168579.40832387068</v>
      </c>
      <c r="R304" s="163">
        <f t="shared" si="55"/>
        <v>179605.639</v>
      </c>
      <c r="S304" s="91">
        <f t="shared" si="57"/>
        <v>178063.17842149199</v>
      </c>
    </row>
    <row r="305" spans="12:19" x14ac:dyDescent="0.2">
      <c r="L305" s="3">
        <f t="shared" si="62"/>
        <v>2019</v>
      </c>
      <c r="M305" s="3" t="str">
        <f t="shared" si="64"/>
        <v>Q4</v>
      </c>
      <c r="N305" s="3">
        <f t="shared" si="64"/>
        <v>11</v>
      </c>
      <c r="O305" s="3" t="str">
        <f t="shared" si="59"/>
        <v>2019_11</v>
      </c>
      <c r="P305" s="3">
        <f t="shared" si="60"/>
        <v>164244.107043119</v>
      </c>
      <c r="Q305" s="3">
        <f t="shared" si="61"/>
        <v>168579.40832387068</v>
      </c>
      <c r="R305" s="163">
        <f t="shared" si="55"/>
        <v>179605.639</v>
      </c>
      <c r="S305" s="91">
        <f t="shared" si="57"/>
        <v>178063.17842149199</v>
      </c>
    </row>
    <row r="306" spans="12:19" x14ac:dyDescent="0.2">
      <c r="L306" s="3">
        <f t="shared" si="62"/>
        <v>2019</v>
      </c>
      <c r="M306" s="3" t="str">
        <f t="shared" si="64"/>
        <v>Q4</v>
      </c>
      <c r="N306" s="3">
        <f t="shared" si="64"/>
        <v>12</v>
      </c>
      <c r="O306" s="3" t="str">
        <f t="shared" si="59"/>
        <v>2019_12</v>
      </c>
      <c r="P306" s="3">
        <f t="shared" si="60"/>
        <v>164244.107043119</v>
      </c>
      <c r="Q306" s="3">
        <f t="shared" si="61"/>
        <v>168579.40832387068</v>
      </c>
      <c r="R306" s="163">
        <f t="shared" si="55"/>
        <v>179605.639</v>
      </c>
      <c r="S306" s="91">
        <f t="shared" si="57"/>
        <v>178063.17842149199</v>
      </c>
    </row>
    <row r="307" spans="12:19" x14ac:dyDescent="0.2">
      <c r="L307" s="3">
        <f t="shared" si="62"/>
        <v>2020</v>
      </c>
      <c r="M307" s="3" t="str">
        <f t="shared" si="64"/>
        <v>Q1</v>
      </c>
      <c r="N307" s="3">
        <f t="shared" si="64"/>
        <v>1</v>
      </c>
      <c r="O307" s="3" t="str">
        <f t="shared" si="59"/>
        <v>2020_1</v>
      </c>
      <c r="P307" s="3">
        <f t="shared" si="60"/>
        <v>165179.50045283799</v>
      </c>
      <c r="Q307" s="3">
        <f t="shared" si="61"/>
        <v>169583.75861214733</v>
      </c>
      <c r="R307" s="163">
        <f t="shared" si="55"/>
        <v>180402.818</v>
      </c>
      <c r="S307" s="91">
        <f t="shared" si="57"/>
        <v>179196.86299359601</v>
      </c>
    </row>
    <row r="308" spans="12:19" x14ac:dyDescent="0.2">
      <c r="L308" s="3">
        <f t="shared" si="62"/>
        <v>2020</v>
      </c>
      <c r="M308" s="3" t="str">
        <f t="shared" si="64"/>
        <v>Q1</v>
      </c>
      <c r="N308" s="3">
        <f t="shared" si="64"/>
        <v>2</v>
      </c>
      <c r="O308" s="3" t="str">
        <f t="shared" si="59"/>
        <v>2020_2</v>
      </c>
      <c r="P308" s="3">
        <f t="shared" si="60"/>
        <v>165179.50045283799</v>
      </c>
      <c r="Q308" s="3">
        <f t="shared" si="61"/>
        <v>169583.75861214733</v>
      </c>
      <c r="R308" s="163">
        <f t="shared" si="55"/>
        <v>180402.818</v>
      </c>
      <c r="S308" s="91">
        <f t="shared" si="57"/>
        <v>179196.86299359601</v>
      </c>
    </row>
    <row r="309" spans="12:19" x14ac:dyDescent="0.2">
      <c r="L309" s="3">
        <f t="shared" si="62"/>
        <v>2020</v>
      </c>
      <c r="M309" s="3" t="str">
        <f t="shared" si="64"/>
        <v>Q1</v>
      </c>
      <c r="N309" s="3">
        <f t="shared" si="64"/>
        <v>3</v>
      </c>
      <c r="O309" s="3" t="str">
        <f t="shared" si="59"/>
        <v>2020_3</v>
      </c>
      <c r="P309" s="3">
        <f t="shared" si="60"/>
        <v>165179.50045283799</v>
      </c>
      <c r="Q309" s="3">
        <f t="shared" si="61"/>
        <v>169583.75861214733</v>
      </c>
      <c r="R309" s="163">
        <f t="shared" si="55"/>
        <v>180402.818</v>
      </c>
      <c r="S309" s="91">
        <f t="shared" si="57"/>
        <v>179196.86299359601</v>
      </c>
    </row>
    <row r="310" spans="12:19" x14ac:dyDescent="0.2">
      <c r="L310" s="3">
        <f t="shared" si="62"/>
        <v>2020</v>
      </c>
      <c r="M310" s="3" t="str">
        <f t="shared" si="64"/>
        <v>Q2</v>
      </c>
      <c r="N310" s="3">
        <f t="shared" si="64"/>
        <v>4</v>
      </c>
      <c r="O310" s="3" t="str">
        <f t="shared" si="59"/>
        <v>2020_4</v>
      </c>
      <c r="P310" s="3">
        <f t="shared" si="60"/>
        <v>166100.65247921101</v>
      </c>
      <c r="Q310" s="3">
        <f t="shared" si="61"/>
        <v>170441.86009542714</v>
      </c>
      <c r="R310" s="163">
        <f t="shared" si="55"/>
        <v>181370.48300000001</v>
      </c>
      <c r="S310" s="91">
        <f t="shared" si="57"/>
        <v>180110.593807467</v>
      </c>
    </row>
    <row r="311" spans="12:19" x14ac:dyDescent="0.2">
      <c r="L311" s="3">
        <f t="shared" si="62"/>
        <v>2020</v>
      </c>
      <c r="M311" s="3" t="str">
        <f t="shared" si="64"/>
        <v>Q2</v>
      </c>
      <c r="N311" s="3">
        <f t="shared" si="64"/>
        <v>5</v>
      </c>
      <c r="O311" s="3" t="str">
        <f t="shared" si="59"/>
        <v>2020_5</v>
      </c>
      <c r="P311" s="3">
        <f t="shared" si="60"/>
        <v>166100.65247921101</v>
      </c>
      <c r="Q311" s="3">
        <f t="shared" si="61"/>
        <v>170441.86009542714</v>
      </c>
      <c r="R311" s="163">
        <f t="shared" si="55"/>
        <v>181370.48300000001</v>
      </c>
      <c r="S311" s="91">
        <f t="shared" si="57"/>
        <v>180110.593807467</v>
      </c>
    </row>
    <row r="312" spans="12:19" x14ac:dyDescent="0.2">
      <c r="L312" s="3">
        <f t="shared" si="62"/>
        <v>2020</v>
      </c>
      <c r="M312" s="3" t="str">
        <f t="shared" si="64"/>
        <v>Q2</v>
      </c>
      <c r="N312" s="3">
        <f t="shared" si="64"/>
        <v>6</v>
      </c>
      <c r="O312" s="3" t="str">
        <f t="shared" si="59"/>
        <v>2020_6</v>
      </c>
      <c r="P312" s="3">
        <f t="shared" si="60"/>
        <v>166100.65247921101</v>
      </c>
      <c r="Q312" s="3">
        <f t="shared" si="61"/>
        <v>170441.86009542714</v>
      </c>
      <c r="R312" s="163">
        <f t="shared" ref="R312:R375" si="65">VLOOKUP($L312&amp;"_"&amp;$M312,$C$19:$I$206,MATCH(R$14,$C$14:$I$14,0),0)</f>
        <v>181370.48300000001</v>
      </c>
      <c r="S312" s="91">
        <f t="shared" si="57"/>
        <v>180110.593807467</v>
      </c>
    </row>
    <row r="313" spans="12:19" x14ac:dyDescent="0.2">
      <c r="L313" s="3">
        <f t="shared" si="62"/>
        <v>2020</v>
      </c>
      <c r="M313" s="3" t="str">
        <f t="shared" si="64"/>
        <v>Q3</v>
      </c>
      <c r="N313" s="3">
        <f t="shared" si="64"/>
        <v>7</v>
      </c>
      <c r="O313" s="3" t="str">
        <f t="shared" si="59"/>
        <v>2020_7</v>
      </c>
      <c r="P313" s="3">
        <f t="shared" si="60"/>
        <v>166975.34980574201</v>
      </c>
      <c r="Q313" s="3">
        <f t="shared" si="61"/>
        <v>171370.31673241284</v>
      </c>
      <c r="R313" s="163">
        <f t="shared" si="65"/>
        <v>182150.141</v>
      </c>
      <c r="S313" s="91">
        <f t="shared" si="57"/>
        <v>181002.08908539699</v>
      </c>
    </row>
    <row r="314" spans="12:19" x14ac:dyDescent="0.2">
      <c r="L314" s="3">
        <f t="shared" si="62"/>
        <v>2020</v>
      </c>
      <c r="M314" s="3" t="str">
        <f t="shared" si="64"/>
        <v>Q3</v>
      </c>
      <c r="N314" s="3">
        <f t="shared" si="64"/>
        <v>8</v>
      </c>
      <c r="O314" s="3" t="str">
        <f t="shared" si="59"/>
        <v>2020_8</v>
      </c>
      <c r="P314" s="3">
        <f t="shared" si="60"/>
        <v>166975.34980574201</v>
      </c>
      <c r="Q314" s="3">
        <f t="shared" si="61"/>
        <v>171370.31673241284</v>
      </c>
      <c r="R314" s="163">
        <f t="shared" si="65"/>
        <v>182150.141</v>
      </c>
      <c r="S314" s="91">
        <f t="shared" si="57"/>
        <v>181002.08908539699</v>
      </c>
    </row>
    <row r="315" spans="12:19" x14ac:dyDescent="0.2">
      <c r="L315" s="3">
        <f t="shared" si="62"/>
        <v>2020</v>
      </c>
      <c r="M315" s="3" t="str">
        <f t="shared" si="64"/>
        <v>Q3</v>
      </c>
      <c r="N315" s="3">
        <f t="shared" si="64"/>
        <v>9</v>
      </c>
      <c r="O315" s="3" t="str">
        <f t="shared" si="59"/>
        <v>2020_9</v>
      </c>
      <c r="P315" s="3">
        <f t="shared" si="60"/>
        <v>166975.34980574201</v>
      </c>
      <c r="Q315" s="3">
        <f t="shared" si="61"/>
        <v>171370.31673241284</v>
      </c>
      <c r="R315" s="163">
        <f t="shared" si="65"/>
        <v>182150.141</v>
      </c>
      <c r="S315" s="91">
        <f t="shared" si="57"/>
        <v>181002.08908539699</v>
      </c>
    </row>
    <row r="316" spans="12:19" x14ac:dyDescent="0.2">
      <c r="L316" s="3">
        <f t="shared" si="62"/>
        <v>2020</v>
      </c>
      <c r="M316" s="3" t="str">
        <f t="shared" si="64"/>
        <v>Q4</v>
      </c>
      <c r="N316" s="3">
        <f t="shared" si="64"/>
        <v>10</v>
      </c>
      <c r="O316" s="3" t="str">
        <f t="shared" si="59"/>
        <v>2020_10</v>
      </c>
      <c r="P316" s="3">
        <f t="shared" si="60"/>
        <v>167822.023307956</v>
      </c>
      <c r="Q316" s="3">
        <f t="shared" si="61"/>
        <v>172180.69569900414</v>
      </c>
      <c r="R316" s="163">
        <f t="shared" si="65"/>
        <v>182985.69</v>
      </c>
      <c r="S316" s="91">
        <f t="shared" si="57"/>
        <v>181936.626664201</v>
      </c>
    </row>
    <row r="317" spans="12:19" x14ac:dyDescent="0.2">
      <c r="L317" s="3">
        <f t="shared" si="62"/>
        <v>2020</v>
      </c>
      <c r="M317" s="3" t="str">
        <f t="shared" si="64"/>
        <v>Q4</v>
      </c>
      <c r="N317" s="3">
        <f t="shared" si="64"/>
        <v>11</v>
      </c>
      <c r="O317" s="3" t="str">
        <f t="shared" si="59"/>
        <v>2020_11</v>
      </c>
      <c r="P317" s="3">
        <f t="shared" si="60"/>
        <v>167822.023307956</v>
      </c>
      <c r="Q317" s="3">
        <f t="shared" si="61"/>
        <v>172180.69569900414</v>
      </c>
      <c r="R317" s="163">
        <f t="shared" si="65"/>
        <v>182985.69</v>
      </c>
      <c r="S317" s="91">
        <f t="shared" si="57"/>
        <v>181936.626664201</v>
      </c>
    </row>
    <row r="318" spans="12:19" x14ac:dyDescent="0.2">
      <c r="L318" s="3">
        <f t="shared" si="62"/>
        <v>2020</v>
      </c>
      <c r="M318" s="3" t="str">
        <f t="shared" si="64"/>
        <v>Q4</v>
      </c>
      <c r="N318" s="3">
        <f t="shared" si="64"/>
        <v>12</v>
      </c>
      <c r="O318" s="3" t="str">
        <f t="shared" si="59"/>
        <v>2020_12</v>
      </c>
      <c r="P318" s="3">
        <f t="shared" si="60"/>
        <v>167822.023307956</v>
      </c>
      <c r="Q318" s="3">
        <f t="shared" si="61"/>
        <v>172180.69569900414</v>
      </c>
      <c r="R318" s="163">
        <f t="shared" si="65"/>
        <v>182985.69</v>
      </c>
      <c r="S318" s="91">
        <f t="shared" si="57"/>
        <v>181936.626664201</v>
      </c>
    </row>
    <row r="319" spans="12:19" x14ac:dyDescent="0.2">
      <c r="L319" s="3">
        <f t="shared" si="62"/>
        <v>2021</v>
      </c>
      <c r="M319" s="3" t="str">
        <f t="shared" si="64"/>
        <v>Q1</v>
      </c>
      <c r="N319" s="3">
        <f t="shared" si="64"/>
        <v>1</v>
      </c>
      <c r="O319" s="3" t="str">
        <f t="shared" si="59"/>
        <v>2021_1</v>
      </c>
      <c r="P319" s="3">
        <f t="shared" si="60"/>
        <v>168709.59592133501</v>
      </c>
      <c r="Q319" s="3">
        <f t="shared" si="61"/>
        <v>173124.09458874838</v>
      </c>
      <c r="R319" s="163">
        <f t="shared" si="65"/>
        <v>183923.367</v>
      </c>
      <c r="S319" s="91">
        <f t="shared" si="57"/>
        <v>182936.12847723099</v>
      </c>
    </row>
    <row r="320" spans="12:19" x14ac:dyDescent="0.2">
      <c r="L320" s="3">
        <f t="shared" si="62"/>
        <v>2021</v>
      </c>
      <c r="M320" s="3" t="str">
        <f t="shared" ref="M320:N335" si="66">M308</f>
        <v>Q1</v>
      </c>
      <c r="N320" s="3">
        <f t="shared" si="66"/>
        <v>2</v>
      </c>
      <c r="O320" s="3" t="str">
        <f t="shared" si="59"/>
        <v>2021_2</v>
      </c>
      <c r="P320" s="3">
        <f t="shared" si="60"/>
        <v>168709.59592133501</v>
      </c>
      <c r="Q320" s="3">
        <f t="shared" si="61"/>
        <v>173124.09458874838</v>
      </c>
      <c r="R320" s="163">
        <f t="shared" si="65"/>
        <v>183923.367</v>
      </c>
      <c r="S320" s="91">
        <f t="shared" si="57"/>
        <v>182936.12847723099</v>
      </c>
    </row>
    <row r="321" spans="12:19" x14ac:dyDescent="0.2">
      <c r="L321" s="3">
        <f t="shared" si="62"/>
        <v>2021</v>
      </c>
      <c r="M321" s="3" t="str">
        <f t="shared" si="66"/>
        <v>Q1</v>
      </c>
      <c r="N321" s="3">
        <f t="shared" si="66"/>
        <v>3</v>
      </c>
      <c r="O321" s="3" t="str">
        <f t="shared" si="59"/>
        <v>2021_3</v>
      </c>
      <c r="P321" s="3">
        <f t="shared" si="60"/>
        <v>168709.59592133501</v>
      </c>
      <c r="Q321" s="3">
        <f t="shared" si="61"/>
        <v>173124.09458874838</v>
      </c>
      <c r="R321" s="163">
        <f t="shared" si="65"/>
        <v>183923.367</v>
      </c>
      <c r="S321" s="91">
        <f t="shared" si="57"/>
        <v>182936.12847723099</v>
      </c>
    </row>
    <row r="322" spans="12:19" x14ac:dyDescent="0.2">
      <c r="L322" s="3">
        <f t="shared" si="62"/>
        <v>2021</v>
      </c>
      <c r="M322" s="3" t="str">
        <f t="shared" si="66"/>
        <v>Q2</v>
      </c>
      <c r="N322" s="3">
        <f t="shared" si="66"/>
        <v>4</v>
      </c>
      <c r="O322" s="3" t="str">
        <f t="shared" si="59"/>
        <v>2021_4</v>
      </c>
      <c r="P322" s="3">
        <f t="shared" si="60"/>
        <v>169609.38351574901</v>
      </c>
      <c r="Q322" s="3">
        <f t="shared" si="61"/>
        <v>173947.89147042544</v>
      </c>
      <c r="R322" s="163">
        <f t="shared" si="65"/>
        <v>184786.552</v>
      </c>
      <c r="S322" s="91">
        <f t="shared" si="57"/>
        <v>183891.305666442</v>
      </c>
    </row>
    <row r="323" spans="12:19" x14ac:dyDescent="0.2">
      <c r="L323" s="3">
        <f t="shared" si="62"/>
        <v>2021</v>
      </c>
      <c r="M323" s="3" t="str">
        <f t="shared" si="66"/>
        <v>Q2</v>
      </c>
      <c r="N323" s="3">
        <f t="shared" si="66"/>
        <v>5</v>
      </c>
      <c r="O323" s="3" t="str">
        <f t="shared" si="59"/>
        <v>2021_5</v>
      </c>
      <c r="P323" s="3">
        <f t="shared" si="60"/>
        <v>169609.38351574901</v>
      </c>
      <c r="Q323" s="3">
        <f t="shared" si="61"/>
        <v>173947.89147042544</v>
      </c>
      <c r="R323" s="163">
        <f t="shared" si="65"/>
        <v>184786.552</v>
      </c>
      <c r="S323" s="91">
        <f t="shared" si="57"/>
        <v>183891.305666442</v>
      </c>
    </row>
    <row r="324" spans="12:19" x14ac:dyDescent="0.2">
      <c r="L324" s="3">
        <f t="shared" si="62"/>
        <v>2021</v>
      </c>
      <c r="M324" s="3" t="str">
        <f t="shared" si="66"/>
        <v>Q2</v>
      </c>
      <c r="N324" s="3">
        <f t="shared" si="66"/>
        <v>6</v>
      </c>
      <c r="O324" s="3" t="str">
        <f t="shared" si="59"/>
        <v>2021_6</v>
      </c>
      <c r="P324" s="3">
        <f t="shared" si="60"/>
        <v>169609.38351574901</v>
      </c>
      <c r="Q324" s="3">
        <f t="shared" si="61"/>
        <v>173947.89147042544</v>
      </c>
      <c r="R324" s="163">
        <f t="shared" si="65"/>
        <v>184786.552</v>
      </c>
      <c r="S324" s="91">
        <f t="shared" ref="S324:S387" si="67">VLOOKUP($L324&amp;"_"&amp;$M324,$C$19:$I$206,6,0)</f>
        <v>183891.305666442</v>
      </c>
    </row>
    <row r="325" spans="12:19" x14ac:dyDescent="0.2">
      <c r="L325" s="3">
        <f t="shared" si="62"/>
        <v>2021</v>
      </c>
      <c r="M325" s="3" t="str">
        <f t="shared" si="66"/>
        <v>Q3</v>
      </c>
      <c r="N325" s="3">
        <f t="shared" si="66"/>
        <v>7</v>
      </c>
      <c r="O325" s="3" t="str">
        <f t="shared" si="59"/>
        <v>2021_7</v>
      </c>
      <c r="P325" s="3">
        <f t="shared" si="60"/>
        <v>170524.44756790201</v>
      </c>
      <c r="Q325" s="3">
        <f t="shared" si="61"/>
        <v>174929.37619140995</v>
      </c>
      <c r="R325" s="163">
        <f t="shared" si="65"/>
        <v>185625.03099999999</v>
      </c>
      <c r="S325" s="91">
        <f t="shared" si="67"/>
        <v>184746.00901465901</v>
      </c>
    </row>
    <row r="326" spans="12:19" x14ac:dyDescent="0.2">
      <c r="L326" s="3">
        <f t="shared" si="62"/>
        <v>2021</v>
      </c>
      <c r="M326" s="3" t="str">
        <f t="shared" si="66"/>
        <v>Q3</v>
      </c>
      <c r="N326" s="3">
        <f t="shared" si="66"/>
        <v>8</v>
      </c>
      <c r="O326" s="3" t="str">
        <f t="shared" si="59"/>
        <v>2021_8</v>
      </c>
      <c r="P326" s="3">
        <f t="shared" si="60"/>
        <v>170524.44756790201</v>
      </c>
      <c r="Q326" s="3">
        <f t="shared" si="61"/>
        <v>174929.37619140995</v>
      </c>
      <c r="R326" s="163">
        <f t="shared" si="65"/>
        <v>185625.03099999999</v>
      </c>
      <c r="S326" s="91">
        <f t="shared" si="67"/>
        <v>184746.00901465901</v>
      </c>
    </row>
    <row r="327" spans="12:19" x14ac:dyDescent="0.2">
      <c r="L327" s="3">
        <f t="shared" si="62"/>
        <v>2021</v>
      </c>
      <c r="M327" s="3" t="str">
        <f t="shared" si="66"/>
        <v>Q3</v>
      </c>
      <c r="N327" s="3">
        <f t="shared" si="66"/>
        <v>9</v>
      </c>
      <c r="O327" s="3" t="str">
        <f t="shared" si="59"/>
        <v>2021_9</v>
      </c>
      <c r="P327" s="3">
        <f t="shared" si="60"/>
        <v>170524.44756790201</v>
      </c>
      <c r="Q327" s="3">
        <f t="shared" si="61"/>
        <v>174929.37619140995</v>
      </c>
      <c r="R327" s="163">
        <f t="shared" si="65"/>
        <v>185625.03099999999</v>
      </c>
      <c r="S327" s="91">
        <f t="shared" si="67"/>
        <v>184746.00901465901</v>
      </c>
    </row>
    <row r="328" spans="12:19" x14ac:dyDescent="0.2">
      <c r="L328" s="3">
        <f t="shared" si="62"/>
        <v>2021</v>
      </c>
      <c r="M328" s="3" t="str">
        <f t="shared" si="66"/>
        <v>Q4</v>
      </c>
      <c r="N328" s="3">
        <f t="shared" si="66"/>
        <v>10</v>
      </c>
      <c r="O328" s="3" t="str">
        <f t="shared" si="59"/>
        <v>2021_10</v>
      </c>
      <c r="P328" s="3">
        <f t="shared" si="60"/>
        <v>171420.88054769399</v>
      </c>
      <c r="Q328" s="3">
        <f t="shared" si="61"/>
        <v>175803.57629365876</v>
      </c>
      <c r="R328" s="163">
        <f t="shared" si="65"/>
        <v>186435.139</v>
      </c>
      <c r="S328" s="91">
        <f t="shared" si="67"/>
        <v>185723.05779779499</v>
      </c>
    </row>
    <row r="329" spans="12:19" x14ac:dyDescent="0.2">
      <c r="L329" s="3">
        <f t="shared" si="62"/>
        <v>2021</v>
      </c>
      <c r="M329" s="3" t="str">
        <f t="shared" si="66"/>
        <v>Q4</v>
      </c>
      <c r="N329" s="3">
        <f t="shared" si="66"/>
        <v>11</v>
      </c>
      <c r="O329" s="3" t="str">
        <f t="shared" si="59"/>
        <v>2021_11</v>
      </c>
      <c r="P329" s="3">
        <f t="shared" si="60"/>
        <v>171420.88054769399</v>
      </c>
      <c r="Q329" s="3">
        <f t="shared" si="61"/>
        <v>175803.57629365876</v>
      </c>
      <c r="R329" s="163">
        <f t="shared" si="65"/>
        <v>186435.139</v>
      </c>
      <c r="S329" s="91">
        <f t="shared" si="67"/>
        <v>185723.05779779499</v>
      </c>
    </row>
    <row r="330" spans="12:19" x14ac:dyDescent="0.2">
      <c r="L330" s="3">
        <f t="shared" si="62"/>
        <v>2021</v>
      </c>
      <c r="M330" s="3" t="str">
        <f t="shared" si="66"/>
        <v>Q4</v>
      </c>
      <c r="N330" s="3">
        <f t="shared" si="66"/>
        <v>12</v>
      </c>
      <c r="O330" s="3" t="str">
        <f t="shared" si="59"/>
        <v>2021_12</v>
      </c>
      <c r="P330" s="3">
        <f t="shared" si="60"/>
        <v>171420.88054769399</v>
      </c>
      <c r="Q330" s="3">
        <f t="shared" si="61"/>
        <v>175803.57629365876</v>
      </c>
      <c r="R330" s="163">
        <f t="shared" si="65"/>
        <v>186435.139</v>
      </c>
      <c r="S330" s="91">
        <f t="shared" si="67"/>
        <v>185723.05779779499</v>
      </c>
    </row>
    <row r="331" spans="12:19" x14ac:dyDescent="0.2">
      <c r="L331" s="3">
        <f t="shared" si="62"/>
        <v>2022</v>
      </c>
      <c r="M331" s="3" t="str">
        <f t="shared" si="66"/>
        <v>Q1</v>
      </c>
      <c r="N331" s="3">
        <f t="shared" si="66"/>
        <v>1</v>
      </c>
      <c r="O331" s="3" t="str">
        <f t="shared" si="59"/>
        <v>2022_1</v>
      </c>
      <c r="P331" s="3">
        <f t="shared" si="60"/>
        <v>172337.52575961701</v>
      </c>
      <c r="Q331" s="3">
        <f t="shared" si="61"/>
        <v>176793.03321998892</v>
      </c>
      <c r="R331" s="163">
        <f t="shared" si="65"/>
        <v>187321.18299999999</v>
      </c>
      <c r="S331" s="91">
        <f t="shared" si="67"/>
        <v>186760.725517463</v>
      </c>
    </row>
    <row r="332" spans="12:19" x14ac:dyDescent="0.2">
      <c r="L332" s="3">
        <f t="shared" si="62"/>
        <v>2022</v>
      </c>
      <c r="M332" s="3" t="str">
        <f t="shared" si="66"/>
        <v>Q1</v>
      </c>
      <c r="N332" s="3">
        <f t="shared" si="66"/>
        <v>2</v>
      </c>
      <c r="O332" s="3" t="str">
        <f t="shared" si="59"/>
        <v>2022_2</v>
      </c>
      <c r="P332" s="3">
        <f t="shared" si="60"/>
        <v>172337.52575961701</v>
      </c>
      <c r="Q332" s="3">
        <f t="shared" si="61"/>
        <v>176793.03321998892</v>
      </c>
      <c r="R332" s="163">
        <f t="shared" si="65"/>
        <v>187321.18299999999</v>
      </c>
      <c r="S332" s="91">
        <f t="shared" si="67"/>
        <v>186760.725517463</v>
      </c>
    </row>
    <row r="333" spans="12:19" x14ac:dyDescent="0.2">
      <c r="L333" s="3">
        <f t="shared" si="62"/>
        <v>2022</v>
      </c>
      <c r="M333" s="3" t="str">
        <f t="shared" si="66"/>
        <v>Q1</v>
      </c>
      <c r="N333" s="3">
        <f t="shared" si="66"/>
        <v>3</v>
      </c>
      <c r="O333" s="3" t="str">
        <f t="shared" si="59"/>
        <v>2022_3</v>
      </c>
      <c r="P333" s="3">
        <f t="shared" si="60"/>
        <v>172337.52575961701</v>
      </c>
      <c r="Q333" s="3">
        <f t="shared" si="61"/>
        <v>176793.03321998892</v>
      </c>
      <c r="R333" s="163">
        <f t="shared" si="65"/>
        <v>187321.18299999999</v>
      </c>
      <c r="S333" s="91">
        <f t="shared" si="67"/>
        <v>186760.725517463</v>
      </c>
    </row>
    <row r="334" spans="12:19" x14ac:dyDescent="0.2">
      <c r="L334" s="3">
        <f t="shared" si="62"/>
        <v>2022</v>
      </c>
      <c r="M334" s="3" t="str">
        <f t="shared" si="66"/>
        <v>Q2</v>
      </c>
      <c r="N334" s="3">
        <f t="shared" si="66"/>
        <v>4</v>
      </c>
      <c r="O334" s="3" t="str">
        <f t="shared" si="59"/>
        <v>2022_4</v>
      </c>
      <c r="P334" s="3">
        <f t="shared" si="60"/>
        <v>173275.603048366</v>
      </c>
      <c r="Q334" s="3">
        <f t="shared" si="61"/>
        <v>177674.09622693816</v>
      </c>
      <c r="R334" s="163">
        <f t="shared" si="65"/>
        <v>188174.54399999999</v>
      </c>
      <c r="S334" s="91">
        <f t="shared" si="67"/>
        <v>187841.758206272</v>
      </c>
    </row>
    <row r="335" spans="12:19" x14ac:dyDescent="0.2">
      <c r="L335" s="3">
        <f t="shared" si="62"/>
        <v>2022</v>
      </c>
      <c r="M335" s="3" t="str">
        <f t="shared" si="66"/>
        <v>Q2</v>
      </c>
      <c r="N335" s="3">
        <f t="shared" si="66"/>
        <v>5</v>
      </c>
      <c r="O335" s="3" t="str">
        <f t="shared" si="59"/>
        <v>2022_5</v>
      </c>
      <c r="P335" s="3">
        <f t="shared" si="60"/>
        <v>173275.603048366</v>
      </c>
      <c r="Q335" s="3">
        <f t="shared" si="61"/>
        <v>177674.09622693816</v>
      </c>
      <c r="R335" s="163">
        <f t="shared" si="65"/>
        <v>188174.54399999999</v>
      </c>
      <c r="S335" s="91">
        <f t="shared" si="67"/>
        <v>187841.758206272</v>
      </c>
    </row>
    <row r="336" spans="12:19" x14ac:dyDescent="0.2">
      <c r="L336" s="3">
        <f t="shared" si="62"/>
        <v>2022</v>
      </c>
      <c r="M336" s="3" t="str">
        <f t="shared" ref="M336:N351" si="68">M324</f>
        <v>Q2</v>
      </c>
      <c r="N336" s="3">
        <f t="shared" si="68"/>
        <v>6</v>
      </c>
      <c r="O336" s="3" t="str">
        <f t="shared" si="59"/>
        <v>2022_6</v>
      </c>
      <c r="P336" s="3">
        <f t="shared" si="60"/>
        <v>173275.603048366</v>
      </c>
      <c r="Q336" s="3">
        <f t="shared" si="61"/>
        <v>177674.09622693816</v>
      </c>
      <c r="R336" s="163">
        <f t="shared" si="65"/>
        <v>188174.54399999999</v>
      </c>
      <c r="S336" s="91">
        <f t="shared" si="67"/>
        <v>187841.758206272</v>
      </c>
    </row>
    <row r="337" spans="12:19" x14ac:dyDescent="0.2">
      <c r="L337" s="3">
        <f t="shared" si="62"/>
        <v>2022</v>
      </c>
      <c r="M337" s="3" t="str">
        <f t="shared" si="68"/>
        <v>Q3</v>
      </c>
      <c r="N337" s="3">
        <f t="shared" si="68"/>
        <v>7</v>
      </c>
      <c r="O337" s="3" t="str">
        <f t="shared" si="59"/>
        <v>2022_7</v>
      </c>
      <c r="P337" s="3">
        <f t="shared" si="60"/>
        <v>174215.39310101801</v>
      </c>
      <c r="Q337" s="3">
        <f t="shared" si="61"/>
        <v>178669.96696323637</v>
      </c>
      <c r="R337" s="163">
        <f t="shared" si="65"/>
        <v>189041.052</v>
      </c>
      <c r="S337" s="91">
        <f t="shared" si="67"/>
        <v>188873.40456543601</v>
      </c>
    </row>
    <row r="338" spans="12:19" x14ac:dyDescent="0.2">
      <c r="L338" s="3">
        <f t="shared" si="62"/>
        <v>2022</v>
      </c>
      <c r="M338" s="3" t="str">
        <f t="shared" si="68"/>
        <v>Q3</v>
      </c>
      <c r="N338" s="3">
        <f t="shared" si="68"/>
        <v>8</v>
      </c>
      <c r="O338" s="3" t="str">
        <f t="shared" si="59"/>
        <v>2022_8</v>
      </c>
      <c r="P338" s="3">
        <f t="shared" si="60"/>
        <v>174215.39310101801</v>
      </c>
      <c r="Q338" s="3">
        <f t="shared" si="61"/>
        <v>178669.96696323637</v>
      </c>
      <c r="R338" s="163">
        <f t="shared" si="65"/>
        <v>189041.052</v>
      </c>
      <c r="S338" s="91">
        <f t="shared" si="67"/>
        <v>188873.40456543601</v>
      </c>
    </row>
    <row r="339" spans="12:19" x14ac:dyDescent="0.2">
      <c r="L339" s="3">
        <f t="shared" si="62"/>
        <v>2022</v>
      </c>
      <c r="M339" s="3" t="str">
        <f t="shared" si="68"/>
        <v>Q3</v>
      </c>
      <c r="N339" s="3">
        <f t="shared" si="68"/>
        <v>9</v>
      </c>
      <c r="O339" s="3" t="str">
        <f t="shared" si="59"/>
        <v>2022_9</v>
      </c>
      <c r="P339" s="3">
        <f t="shared" si="60"/>
        <v>174215.39310101801</v>
      </c>
      <c r="Q339" s="3">
        <f t="shared" si="61"/>
        <v>178669.96696323637</v>
      </c>
      <c r="R339" s="163">
        <f t="shared" si="65"/>
        <v>189041.052</v>
      </c>
      <c r="S339" s="91">
        <f t="shared" si="67"/>
        <v>188873.40456543601</v>
      </c>
    </row>
    <row r="340" spans="12:19" x14ac:dyDescent="0.2">
      <c r="L340" s="3">
        <f t="shared" si="62"/>
        <v>2022</v>
      </c>
      <c r="M340" s="3" t="str">
        <f t="shared" si="68"/>
        <v>Q4</v>
      </c>
      <c r="N340" s="3">
        <f t="shared" si="68"/>
        <v>10</v>
      </c>
      <c r="O340" s="3" t="str">
        <f t="shared" ref="O340:O403" si="69">L340&amp;"_"&amp;N340</f>
        <v>2022_10</v>
      </c>
      <c r="P340" s="3">
        <f t="shared" ref="P340:P403" si="70">VLOOKUP(L340&amp;"_"&amp;M340,$C$19:$D$190,2,0)</f>
        <v>175120.47178818801</v>
      </c>
      <c r="Q340" s="3">
        <f t="shared" ref="Q340:Q403" si="71">VLOOKUP($L340&amp;"_"&amp;$M340,$C$19:$E$190,3,0)</f>
        <v>179551.26818178632</v>
      </c>
      <c r="R340" s="163">
        <f t="shared" si="65"/>
        <v>189884.995</v>
      </c>
      <c r="S340" s="91">
        <f t="shared" si="67"/>
        <v>190007.963731114</v>
      </c>
    </row>
    <row r="341" spans="12:19" x14ac:dyDescent="0.2">
      <c r="L341" s="3">
        <f t="shared" si="62"/>
        <v>2022</v>
      </c>
      <c r="M341" s="3" t="str">
        <f t="shared" si="68"/>
        <v>Q4</v>
      </c>
      <c r="N341" s="3">
        <f t="shared" si="68"/>
        <v>11</v>
      </c>
      <c r="O341" s="3" t="str">
        <f t="shared" si="69"/>
        <v>2022_11</v>
      </c>
      <c r="P341" s="3">
        <f t="shared" si="70"/>
        <v>175120.47178818801</v>
      </c>
      <c r="Q341" s="3">
        <f t="shared" si="71"/>
        <v>179551.26818178632</v>
      </c>
      <c r="R341" s="163">
        <f t="shared" si="65"/>
        <v>189884.995</v>
      </c>
      <c r="S341" s="91">
        <f t="shared" si="67"/>
        <v>190007.963731114</v>
      </c>
    </row>
    <row r="342" spans="12:19" x14ac:dyDescent="0.2">
      <c r="L342" s="3">
        <f t="shared" si="62"/>
        <v>2022</v>
      </c>
      <c r="M342" s="3" t="str">
        <f t="shared" si="68"/>
        <v>Q4</v>
      </c>
      <c r="N342" s="3">
        <f t="shared" si="68"/>
        <v>12</v>
      </c>
      <c r="O342" s="3" t="str">
        <f t="shared" si="69"/>
        <v>2022_12</v>
      </c>
      <c r="P342" s="3">
        <f t="shared" si="70"/>
        <v>175120.47178818801</v>
      </c>
      <c r="Q342" s="3">
        <f t="shared" si="71"/>
        <v>179551.26818178632</v>
      </c>
      <c r="R342" s="163">
        <f t="shared" si="65"/>
        <v>189884.995</v>
      </c>
      <c r="S342" s="91">
        <f t="shared" si="67"/>
        <v>190007.963731114</v>
      </c>
    </row>
    <row r="343" spans="12:19" x14ac:dyDescent="0.2">
      <c r="L343" s="3">
        <f t="shared" si="62"/>
        <v>2023</v>
      </c>
      <c r="M343" s="3" t="str">
        <f t="shared" si="68"/>
        <v>Q1</v>
      </c>
      <c r="N343" s="3">
        <f t="shared" si="68"/>
        <v>1</v>
      </c>
      <c r="O343" s="3" t="str">
        <f t="shared" si="69"/>
        <v>2023_1</v>
      </c>
      <c r="P343" s="3">
        <f t="shared" si="70"/>
        <v>176035.32961362001</v>
      </c>
      <c r="Q343" s="3">
        <f t="shared" si="71"/>
        <v>180531.7281832406</v>
      </c>
      <c r="R343" s="163">
        <f t="shared" si="65"/>
        <v>190830.671</v>
      </c>
      <c r="S343" s="91">
        <f t="shared" si="67"/>
        <v>191072.83133594599</v>
      </c>
    </row>
    <row r="344" spans="12:19" x14ac:dyDescent="0.2">
      <c r="L344" s="3">
        <f t="shared" si="62"/>
        <v>2023</v>
      </c>
      <c r="M344" s="3" t="str">
        <f t="shared" si="68"/>
        <v>Q1</v>
      </c>
      <c r="N344" s="3">
        <f t="shared" si="68"/>
        <v>2</v>
      </c>
      <c r="O344" s="3" t="str">
        <f t="shared" si="69"/>
        <v>2023_2</v>
      </c>
      <c r="P344" s="3">
        <f t="shared" si="70"/>
        <v>176035.32961362001</v>
      </c>
      <c r="Q344" s="3">
        <f t="shared" si="71"/>
        <v>180531.7281832406</v>
      </c>
      <c r="R344" s="163">
        <f t="shared" si="65"/>
        <v>190830.671</v>
      </c>
      <c r="S344" s="91">
        <f t="shared" si="67"/>
        <v>191072.83133594599</v>
      </c>
    </row>
    <row r="345" spans="12:19" x14ac:dyDescent="0.2">
      <c r="L345" s="3">
        <f t="shared" si="62"/>
        <v>2023</v>
      </c>
      <c r="M345" s="3" t="str">
        <f t="shared" si="68"/>
        <v>Q1</v>
      </c>
      <c r="N345" s="3">
        <f t="shared" si="68"/>
        <v>3</v>
      </c>
      <c r="O345" s="3" t="str">
        <f t="shared" si="69"/>
        <v>2023_3</v>
      </c>
      <c r="P345" s="3">
        <f t="shared" si="70"/>
        <v>176035.32961362001</v>
      </c>
      <c r="Q345" s="3">
        <f t="shared" si="71"/>
        <v>180531.7281832406</v>
      </c>
      <c r="R345" s="163">
        <f t="shared" si="65"/>
        <v>190830.671</v>
      </c>
      <c r="S345" s="91">
        <f t="shared" si="67"/>
        <v>191072.83133594599</v>
      </c>
    </row>
    <row r="346" spans="12:19" x14ac:dyDescent="0.2">
      <c r="L346" s="3">
        <f t="shared" si="62"/>
        <v>2023</v>
      </c>
      <c r="M346" s="3" t="str">
        <f t="shared" si="68"/>
        <v>Q2</v>
      </c>
      <c r="N346" s="3">
        <f t="shared" si="68"/>
        <v>4</v>
      </c>
      <c r="O346" s="3" t="str">
        <f t="shared" si="69"/>
        <v>2023_4</v>
      </c>
      <c r="P346" s="3">
        <f t="shared" si="70"/>
        <v>176964.13954827099</v>
      </c>
      <c r="Q346" s="3">
        <f t="shared" si="71"/>
        <v>181393.70215342936</v>
      </c>
      <c r="R346" s="163">
        <f t="shared" si="65"/>
        <v>191743.53200000001</v>
      </c>
      <c r="S346" s="91">
        <f t="shared" si="67"/>
        <v>192125.44726867901</v>
      </c>
    </row>
    <row r="347" spans="12:19" x14ac:dyDescent="0.2">
      <c r="L347" s="3">
        <f t="shared" si="62"/>
        <v>2023</v>
      </c>
      <c r="M347" s="3" t="str">
        <f t="shared" si="68"/>
        <v>Q2</v>
      </c>
      <c r="N347" s="3">
        <f t="shared" si="68"/>
        <v>5</v>
      </c>
      <c r="O347" s="3" t="str">
        <f t="shared" si="69"/>
        <v>2023_5</v>
      </c>
      <c r="P347" s="3">
        <f t="shared" si="70"/>
        <v>176964.13954827099</v>
      </c>
      <c r="Q347" s="3">
        <f t="shared" si="71"/>
        <v>181393.70215342936</v>
      </c>
      <c r="R347" s="163">
        <f t="shared" si="65"/>
        <v>191743.53200000001</v>
      </c>
      <c r="S347" s="91">
        <f t="shared" si="67"/>
        <v>192125.44726867901</v>
      </c>
    </row>
    <row r="348" spans="12:19" x14ac:dyDescent="0.2">
      <c r="L348" s="3">
        <f t="shared" si="62"/>
        <v>2023</v>
      </c>
      <c r="M348" s="3" t="str">
        <f t="shared" si="68"/>
        <v>Q2</v>
      </c>
      <c r="N348" s="3">
        <f t="shared" si="68"/>
        <v>6</v>
      </c>
      <c r="O348" s="3" t="str">
        <f t="shared" si="69"/>
        <v>2023_6</v>
      </c>
      <c r="P348" s="3">
        <f t="shared" si="70"/>
        <v>176964.13954827099</v>
      </c>
      <c r="Q348" s="3">
        <f t="shared" si="71"/>
        <v>181393.70215342936</v>
      </c>
      <c r="R348" s="163">
        <f t="shared" si="65"/>
        <v>191743.53200000001</v>
      </c>
      <c r="S348" s="91">
        <f t="shared" si="67"/>
        <v>192125.44726867901</v>
      </c>
    </row>
    <row r="349" spans="12:19" x14ac:dyDescent="0.2">
      <c r="L349" s="3">
        <f t="shared" si="62"/>
        <v>2023</v>
      </c>
      <c r="M349" s="3" t="str">
        <f t="shared" si="68"/>
        <v>Q3</v>
      </c>
      <c r="N349" s="3">
        <f t="shared" si="68"/>
        <v>7</v>
      </c>
      <c r="O349" s="3" t="str">
        <f t="shared" si="69"/>
        <v>2023_7</v>
      </c>
      <c r="P349" s="3">
        <f t="shared" si="70"/>
        <v>177911.60346343499</v>
      </c>
      <c r="Q349" s="3">
        <f t="shared" si="71"/>
        <v>182403.97140900636</v>
      </c>
      <c r="R349" s="163">
        <f t="shared" si="65"/>
        <v>192768.8</v>
      </c>
      <c r="S349" s="91">
        <f t="shared" si="67"/>
        <v>193041.19560020001</v>
      </c>
    </row>
    <row r="350" spans="12:19" x14ac:dyDescent="0.2">
      <c r="L350" s="3">
        <f t="shared" si="62"/>
        <v>2023</v>
      </c>
      <c r="M350" s="3" t="str">
        <f t="shared" si="68"/>
        <v>Q3</v>
      </c>
      <c r="N350" s="3">
        <f t="shared" si="68"/>
        <v>8</v>
      </c>
      <c r="O350" s="3" t="str">
        <f t="shared" si="69"/>
        <v>2023_8</v>
      </c>
      <c r="P350" s="3">
        <f t="shared" si="70"/>
        <v>177911.60346343499</v>
      </c>
      <c r="Q350" s="3">
        <f t="shared" si="71"/>
        <v>182403.97140900636</v>
      </c>
      <c r="R350" s="163">
        <f t="shared" si="65"/>
        <v>192768.8</v>
      </c>
      <c r="S350" s="91">
        <f t="shared" si="67"/>
        <v>193041.19560020001</v>
      </c>
    </row>
    <row r="351" spans="12:19" x14ac:dyDescent="0.2">
      <c r="L351" s="3">
        <f t="shared" si="62"/>
        <v>2023</v>
      </c>
      <c r="M351" s="3" t="str">
        <f t="shared" si="68"/>
        <v>Q3</v>
      </c>
      <c r="N351" s="3">
        <f t="shared" si="68"/>
        <v>9</v>
      </c>
      <c r="O351" s="3" t="str">
        <f t="shared" si="69"/>
        <v>2023_9</v>
      </c>
      <c r="P351" s="3">
        <f t="shared" si="70"/>
        <v>177911.60346343499</v>
      </c>
      <c r="Q351" s="3">
        <f t="shared" si="71"/>
        <v>182403.97140900636</v>
      </c>
      <c r="R351" s="163">
        <f t="shared" si="65"/>
        <v>192768.8</v>
      </c>
      <c r="S351" s="91">
        <f t="shared" si="67"/>
        <v>193041.19560020001</v>
      </c>
    </row>
    <row r="352" spans="12:19" x14ac:dyDescent="0.2">
      <c r="L352" s="3">
        <f t="shared" ref="L352:L415" si="72">L340+1</f>
        <v>2023</v>
      </c>
      <c r="M352" s="3" t="str">
        <f t="shared" ref="M352:N367" si="73">M340</f>
        <v>Q4</v>
      </c>
      <c r="N352" s="3">
        <f t="shared" si="73"/>
        <v>10</v>
      </c>
      <c r="O352" s="3" t="str">
        <f t="shared" si="69"/>
        <v>2023_10</v>
      </c>
      <c r="P352" s="3">
        <f t="shared" si="70"/>
        <v>178839.49151854901</v>
      </c>
      <c r="Q352" s="3">
        <f t="shared" si="71"/>
        <v>183305.55796845024</v>
      </c>
      <c r="R352" s="163">
        <f t="shared" si="65"/>
        <v>193691.554</v>
      </c>
      <c r="S352" s="91">
        <f t="shared" si="67"/>
        <v>194123.75471649499</v>
      </c>
    </row>
    <row r="353" spans="12:19" x14ac:dyDescent="0.2">
      <c r="L353" s="3">
        <f t="shared" si="72"/>
        <v>2023</v>
      </c>
      <c r="M353" s="3" t="str">
        <f t="shared" si="73"/>
        <v>Q4</v>
      </c>
      <c r="N353" s="3">
        <f t="shared" si="73"/>
        <v>11</v>
      </c>
      <c r="O353" s="3" t="str">
        <f t="shared" si="69"/>
        <v>2023_11</v>
      </c>
      <c r="P353" s="3">
        <f t="shared" si="70"/>
        <v>178839.49151854901</v>
      </c>
      <c r="Q353" s="3">
        <f t="shared" si="71"/>
        <v>183305.55796845024</v>
      </c>
      <c r="R353" s="163">
        <f t="shared" si="65"/>
        <v>193691.554</v>
      </c>
      <c r="S353" s="91">
        <f t="shared" si="67"/>
        <v>194123.75471649499</v>
      </c>
    </row>
    <row r="354" spans="12:19" x14ac:dyDescent="0.2">
      <c r="L354" s="3">
        <f t="shared" si="72"/>
        <v>2023</v>
      </c>
      <c r="M354" s="3" t="str">
        <f t="shared" si="73"/>
        <v>Q4</v>
      </c>
      <c r="N354" s="3">
        <f t="shared" si="73"/>
        <v>12</v>
      </c>
      <c r="O354" s="3" t="str">
        <f t="shared" si="69"/>
        <v>2023_12</v>
      </c>
      <c r="P354" s="3">
        <f t="shared" si="70"/>
        <v>178839.49151854901</v>
      </c>
      <c r="Q354" s="3">
        <f t="shared" si="71"/>
        <v>183305.55796845024</v>
      </c>
      <c r="R354" s="163">
        <f t="shared" si="65"/>
        <v>193691.554</v>
      </c>
      <c r="S354" s="91">
        <f t="shared" si="67"/>
        <v>194123.75471649499</v>
      </c>
    </row>
    <row r="355" spans="12:19" x14ac:dyDescent="0.2">
      <c r="L355" s="3">
        <f t="shared" si="72"/>
        <v>2024</v>
      </c>
      <c r="M355" s="3" t="str">
        <f t="shared" si="73"/>
        <v>Q1</v>
      </c>
      <c r="N355" s="3">
        <f t="shared" si="73"/>
        <v>1</v>
      </c>
      <c r="O355" s="3" t="str">
        <f t="shared" si="69"/>
        <v>2024_1</v>
      </c>
      <c r="P355" s="3">
        <f t="shared" si="70"/>
        <v>179792.96212303199</v>
      </c>
      <c r="Q355" s="3">
        <f t="shared" si="71"/>
        <v>184319.4286812327</v>
      </c>
      <c r="R355" s="163">
        <f t="shared" si="65"/>
        <v>194688.897</v>
      </c>
      <c r="S355" s="91">
        <f t="shared" si="67"/>
        <v>195157.66387701099</v>
      </c>
    </row>
    <row r="356" spans="12:19" x14ac:dyDescent="0.2">
      <c r="L356" s="3">
        <f t="shared" si="72"/>
        <v>2024</v>
      </c>
      <c r="M356" s="3" t="str">
        <f t="shared" si="73"/>
        <v>Q1</v>
      </c>
      <c r="N356" s="3">
        <f t="shared" si="73"/>
        <v>2</v>
      </c>
      <c r="O356" s="3" t="str">
        <f t="shared" si="69"/>
        <v>2024_2</v>
      </c>
      <c r="P356" s="3">
        <f t="shared" si="70"/>
        <v>179792.96212303199</v>
      </c>
      <c r="Q356" s="3">
        <f t="shared" si="71"/>
        <v>184319.4286812327</v>
      </c>
      <c r="R356" s="163">
        <f t="shared" si="65"/>
        <v>194688.897</v>
      </c>
      <c r="S356" s="91">
        <f t="shared" si="67"/>
        <v>195157.66387701099</v>
      </c>
    </row>
    <row r="357" spans="12:19" x14ac:dyDescent="0.2">
      <c r="L357" s="3">
        <f t="shared" si="72"/>
        <v>2024</v>
      </c>
      <c r="M357" s="3" t="str">
        <f t="shared" si="73"/>
        <v>Q1</v>
      </c>
      <c r="N357" s="3">
        <f t="shared" si="73"/>
        <v>3</v>
      </c>
      <c r="O357" s="3" t="str">
        <f t="shared" si="69"/>
        <v>2024_3</v>
      </c>
      <c r="P357" s="3">
        <f t="shared" si="70"/>
        <v>179792.96212303199</v>
      </c>
      <c r="Q357" s="3">
        <f t="shared" si="71"/>
        <v>184319.4286812327</v>
      </c>
      <c r="R357" s="163">
        <f t="shared" si="65"/>
        <v>194688.897</v>
      </c>
      <c r="S357" s="91">
        <f t="shared" si="67"/>
        <v>195157.66387701099</v>
      </c>
    </row>
    <row r="358" spans="12:19" x14ac:dyDescent="0.2">
      <c r="L358" s="3">
        <f t="shared" si="72"/>
        <v>2024</v>
      </c>
      <c r="M358" s="3" t="str">
        <f t="shared" si="73"/>
        <v>Q2</v>
      </c>
      <c r="N358" s="3">
        <f t="shared" si="73"/>
        <v>4</v>
      </c>
      <c r="O358" s="3" t="str">
        <f t="shared" si="69"/>
        <v>2024_4</v>
      </c>
      <c r="P358" s="3">
        <f t="shared" si="70"/>
        <v>180773.699072644</v>
      </c>
      <c r="Q358" s="3">
        <f t="shared" si="71"/>
        <v>185220.73907524146</v>
      </c>
      <c r="R358" s="163">
        <f t="shared" si="65"/>
        <v>195631.98</v>
      </c>
      <c r="S358" s="91">
        <f t="shared" si="67"/>
        <v>196228.92273074199</v>
      </c>
    </row>
    <row r="359" spans="12:19" x14ac:dyDescent="0.2">
      <c r="L359" s="3">
        <f t="shared" si="72"/>
        <v>2024</v>
      </c>
      <c r="M359" s="3" t="str">
        <f t="shared" si="73"/>
        <v>Q2</v>
      </c>
      <c r="N359" s="3">
        <f t="shared" si="73"/>
        <v>5</v>
      </c>
      <c r="O359" s="3" t="str">
        <f t="shared" si="69"/>
        <v>2024_5</v>
      </c>
      <c r="P359" s="3">
        <f t="shared" si="70"/>
        <v>180773.699072644</v>
      </c>
      <c r="Q359" s="3">
        <f t="shared" si="71"/>
        <v>185220.73907524146</v>
      </c>
      <c r="R359" s="163">
        <f t="shared" si="65"/>
        <v>195631.98</v>
      </c>
      <c r="S359" s="91">
        <f t="shared" si="67"/>
        <v>196228.92273074199</v>
      </c>
    </row>
    <row r="360" spans="12:19" x14ac:dyDescent="0.2">
      <c r="L360" s="3">
        <f t="shared" si="72"/>
        <v>2024</v>
      </c>
      <c r="M360" s="3" t="str">
        <f t="shared" si="73"/>
        <v>Q2</v>
      </c>
      <c r="N360" s="3">
        <f t="shared" si="73"/>
        <v>6</v>
      </c>
      <c r="O360" s="3" t="str">
        <f t="shared" si="69"/>
        <v>2024_6</v>
      </c>
      <c r="P360" s="3">
        <f t="shared" si="70"/>
        <v>180773.699072644</v>
      </c>
      <c r="Q360" s="3">
        <f t="shared" si="71"/>
        <v>185220.73907524146</v>
      </c>
      <c r="R360" s="163">
        <f t="shared" si="65"/>
        <v>195631.98</v>
      </c>
      <c r="S360" s="91">
        <f t="shared" si="67"/>
        <v>196228.92273074199</v>
      </c>
    </row>
    <row r="361" spans="12:19" x14ac:dyDescent="0.2">
      <c r="L361" s="3">
        <f t="shared" si="72"/>
        <v>2024</v>
      </c>
      <c r="M361" s="3" t="str">
        <f t="shared" si="73"/>
        <v>Q3</v>
      </c>
      <c r="N361" s="3">
        <f t="shared" si="73"/>
        <v>7</v>
      </c>
      <c r="O361" s="3" t="str">
        <f t="shared" si="69"/>
        <v>2024_7</v>
      </c>
      <c r="P361" s="3">
        <f t="shared" si="70"/>
        <v>181783.481732824</v>
      </c>
      <c r="Q361" s="3">
        <f t="shared" si="71"/>
        <v>186302.99044679134</v>
      </c>
      <c r="R361" s="163">
        <f t="shared" si="65"/>
        <v>196703.90900000001</v>
      </c>
      <c r="S361" s="91">
        <f t="shared" si="67"/>
        <v>197211.275679132</v>
      </c>
    </row>
    <row r="362" spans="12:19" x14ac:dyDescent="0.2">
      <c r="L362" s="3">
        <f t="shared" si="72"/>
        <v>2024</v>
      </c>
      <c r="M362" s="3" t="str">
        <f t="shared" si="73"/>
        <v>Q3</v>
      </c>
      <c r="N362" s="3">
        <f t="shared" si="73"/>
        <v>8</v>
      </c>
      <c r="O362" s="3" t="str">
        <f t="shared" si="69"/>
        <v>2024_8</v>
      </c>
      <c r="P362" s="3">
        <f t="shared" si="70"/>
        <v>181783.481732824</v>
      </c>
      <c r="Q362" s="3">
        <f t="shared" si="71"/>
        <v>186302.99044679134</v>
      </c>
      <c r="R362" s="163">
        <f t="shared" si="65"/>
        <v>196703.90900000001</v>
      </c>
      <c r="S362" s="91">
        <f t="shared" si="67"/>
        <v>197211.275679132</v>
      </c>
    </row>
    <row r="363" spans="12:19" x14ac:dyDescent="0.2">
      <c r="L363" s="3">
        <f t="shared" si="72"/>
        <v>2024</v>
      </c>
      <c r="M363" s="3" t="str">
        <f t="shared" si="73"/>
        <v>Q3</v>
      </c>
      <c r="N363" s="3">
        <f t="shared" si="73"/>
        <v>9</v>
      </c>
      <c r="O363" s="3" t="str">
        <f t="shared" si="69"/>
        <v>2024_9</v>
      </c>
      <c r="P363" s="3">
        <f t="shared" si="70"/>
        <v>181783.481732824</v>
      </c>
      <c r="Q363" s="3">
        <f t="shared" si="71"/>
        <v>186302.99044679134</v>
      </c>
      <c r="R363" s="163">
        <f t="shared" si="65"/>
        <v>196703.90900000001</v>
      </c>
      <c r="S363" s="91">
        <f t="shared" si="67"/>
        <v>197211.275679132</v>
      </c>
    </row>
    <row r="364" spans="12:19" x14ac:dyDescent="0.2">
      <c r="L364" s="3">
        <f t="shared" si="72"/>
        <v>2024</v>
      </c>
      <c r="M364" s="3" t="str">
        <f t="shared" si="73"/>
        <v>Q4</v>
      </c>
      <c r="N364" s="3">
        <f t="shared" si="73"/>
        <v>10</v>
      </c>
      <c r="O364" s="3" t="str">
        <f t="shared" si="69"/>
        <v>2024_10</v>
      </c>
      <c r="P364" s="3">
        <f t="shared" si="70"/>
        <v>182761.8239283</v>
      </c>
      <c r="Q364" s="3">
        <f t="shared" si="71"/>
        <v>187258.9953689877</v>
      </c>
      <c r="R364" s="163">
        <f t="shared" si="65"/>
        <v>197671.80600000001</v>
      </c>
      <c r="S364" s="91">
        <f t="shared" si="67"/>
        <v>198363.29880312199</v>
      </c>
    </row>
    <row r="365" spans="12:19" x14ac:dyDescent="0.2">
      <c r="L365" s="3">
        <f t="shared" si="72"/>
        <v>2024</v>
      </c>
      <c r="M365" s="3" t="str">
        <f t="shared" si="73"/>
        <v>Q4</v>
      </c>
      <c r="N365" s="3">
        <f t="shared" si="73"/>
        <v>11</v>
      </c>
      <c r="O365" s="3" t="str">
        <f t="shared" si="69"/>
        <v>2024_11</v>
      </c>
      <c r="P365" s="3">
        <f t="shared" si="70"/>
        <v>182761.8239283</v>
      </c>
      <c r="Q365" s="3">
        <f t="shared" si="71"/>
        <v>187258.9953689877</v>
      </c>
      <c r="R365" s="163">
        <f t="shared" si="65"/>
        <v>197671.80600000001</v>
      </c>
      <c r="S365" s="91">
        <f t="shared" si="67"/>
        <v>198363.29880312199</v>
      </c>
    </row>
    <row r="366" spans="12:19" x14ac:dyDescent="0.2">
      <c r="L366" s="3">
        <f t="shared" si="72"/>
        <v>2024</v>
      </c>
      <c r="M366" s="3" t="str">
        <f t="shared" si="73"/>
        <v>Q4</v>
      </c>
      <c r="N366" s="3">
        <f t="shared" si="73"/>
        <v>12</v>
      </c>
      <c r="O366" s="3" t="str">
        <f t="shared" si="69"/>
        <v>2024_12</v>
      </c>
      <c r="P366" s="3">
        <f t="shared" si="70"/>
        <v>182761.8239283</v>
      </c>
      <c r="Q366" s="3">
        <f t="shared" si="71"/>
        <v>187258.9953689877</v>
      </c>
      <c r="R366" s="163">
        <f t="shared" si="65"/>
        <v>197671.80600000001</v>
      </c>
      <c r="S366" s="91">
        <f t="shared" si="67"/>
        <v>198363.29880312199</v>
      </c>
    </row>
    <row r="367" spans="12:19" x14ac:dyDescent="0.2">
      <c r="L367" s="3">
        <f t="shared" si="72"/>
        <v>2025</v>
      </c>
      <c r="M367" s="3" t="str">
        <f t="shared" si="73"/>
        <v>Q1</v>
      </c>
      <c r="N367" s="3">
        <f t="shared" si="73"/>
        <v>1</v>
      </c>
      <c r="O367" s="3" t="str">
        <f t="shared" si="69"/>
        <v>2025_1</v>
      </c>
      <c r="P367" s="3">
        <f t="shared" si="70"/>
        <v>183780.13221128</v>
      </c>
      <c r="Q367" s="3">
        <f t="shared" si="71"/>
        <v>188370.98356109977</v>
      </c>
      <c r="R367" s="163">
        <f t="shared" si="65"/>
        <v>198708.42499999999</v>
      </c>
      <c r="S367" s="91">
        <f t="shared" si="67"/>
        <v>199430.040023699</v>
      </c>
    </row>
    <row r="368" spans="12:19" x14ac:dyDescent="0.2">
      <c r="L368" s="3">
        <f t="shared" si="72"/>
        <v>2025</v>
      </c>
      <c r="M368" s="3" t="str">
        <f t="shared" ref="M368:N383" si="74">M356</f>
        <v>Q1</v>
      </c>
      <c r="N368" s="3">
        <f t="shared" si="74"/>
        <v>2</v>
      </c>
      <c r="O368" s="3" t="str">
        <f t="shared" si="69"/>
        <v>2025_2</v>
      </c>
      <c r="P368" s="3">
        <f t="shared" si="70"/>
        <v>183780.13221128</v>
      </c>
      <c r="Q368" s="3">
        <f t="shared" si="71"/>
        <v>188370.98356109977</v>
      </c>
      <c r="R368" s="163">
        <f t="shared" si="65"/>
        <v>198708.42499999999</v>
      </c>
      <c r="S368" s="91">
        <f t="shared" si="67"/>
        <v>199430.040023699</v>
      </c>
    </row>
    <row r="369" spans="12:19" x14ac:dyDescent="0.2">
      <c r="L369" s="3">
        <f t="shared" si="72"/>
        <v>2025</v>
      </c>
      <c r="M369" s="3" t="str">
        <f t="shared" si="74"/>
        <v>Q1</v>
      </c>
      <c r="N369" s="3">
        <f t="shared" si="74"/>
        <v>3</v>
      </c>
      <c r="O369" s="3" t="str">
        <f t="shared" si="69"/>
        <v>2025_3</v>
      </c>
      <c r="P369" s="3">
        <f t="shared" si="70"/>
        <v>183780.13221128</v>
      </c>
      <c r="Q369" s="3">
        <f t="shared" si="71"/>
        <v>188370.98356109977</v>
      </c>
      <c r="R369" s="163">
        <f t="shared" si="65"/>
        <v>198708.42499999999</v>
      </c>
      <c r="S369" s="91">
        <f t="shared" si="67"/>
        <v>199430.040023699</v>
      </c>
    </row>
    <row r="370" spans="12:19" x14ac:dyDescent="0.2">
      <c r="L370" s="3">
        <f t="shared" si="72"/>
        <v>2025</v>
      </c>
      <c r="M370" s="3" t="str">
        <f t="shared" si="74"/>
        <v>Q2</v>
      </c>
      <c r="N370" s="3">
        <f t="shared" si="74"/>
        <v>4</v>
      </c>
      <c r="O370" s="3" t="str">
        <f t="shared" si="69"/>
        <v>2025_4</v>
      </c>
      <c r="P370" s="3">
        <f t="shared" si="70"/>
        <v>184816.40179236999</v>
      </c>
      <c r="Q370" s="3">
        <f t="shared" si="71"/>
        <v>189363.06128312042</v>
      </c>
      <c r="R370" s="163">
        <f t="shared" si="65"/>
        <v>199657.587</v>
      </c>
      <c r="S370" s="91">
        <f t="shared" si="67"/>
        <v>200495.381364681</v>
      </c>
    </row>
    <row r="371" spans="12:19" x14ac:dyDescent="0.2">
      <c r="L371" s="3">
        <f t="shared" si="72"/>
        <v>2025</v>
      </c>
      <c r="M371" s="3" t="str">
        <f t="shared" si="74"/>
        <v>Q2</v>
      </c>
      <c r="N371" s="3">
        <f t="shared" si="74"/>
        <v>5</v>
      </c>
      <c r="O371" s="3" t="str">
        <f t="shared" si="69"/>
        <v>2025_5</v>
      </c>
      <c r="P371" s="3">
        <f t="shared" si="70"/>
        <v>184816.40179236999</v>
      </c>
      <c r="Q371" s="3">
        <f t="shared" si="71"/>
        <v>189363.06128312042</v>
      </c>
      <c r="R371" s="163">
        <f t="shared" si="65"/>
        <v>199657.587</v>
      </c>
      <c r="S371" s="91">
        <f t="shared" si="67"/>
        <v>200495.381364681</v>
      </c>
    </row>
    <row r="372" spans="12:19" x14ac:dyDescent="0.2">
      <c r="L372" s="3">
        <f t="shared" si="72"/>
        <v>2025</v>
      </c>
      <c r="M372" s="3" t="str">
        <f t="shared" si="74"/>
        <v>Q2</v>
      </c>
      <c r="N372" s="3">
        <f t="shared" si="74"/>
        <v>6</v>
      </c>
      <c r="O372" s="3" t="str">
        <f t="shared" si="69"/>
        <v>2025_6</v>
      </c>
      <c r="P372" s="3">
        <f t="shared" si="70"/>
        <v>184816.40179236999</v>
      </c>
      <c r="Q372" s="3">
        <f t="shared" si="71"/>
        <v>189363.06128312042</v>
      </c>
      <c r="R372" s="163">
        <f t="shared" si="65"/>
        <v>199657.587</v>
      </c>
      <c r="S372" s="91">
        <f t="shared" si="67"/>
        <v>200495.381364681</v>
      </c>
    </row>
    <row r="373" spans="12:19" x14ac:dyDescent="0.2">
      <c r="L373" s="3">
        <f t="shared" si="72"/>
        <v>2025</v>
      </c>
      <c r="M373" s="3" t="str">
        <f t="shared" si="74"/>
        <v>Q3</v>
      </c>
      <c r="N373" s="3">
        <f t="shared" si="74"/>
        <v>7</v>
      </c>
      <c r="O373" s="3" t="str">
        <f t="shared" si="69"/>
        <v>2025_7</v>
      </c>
      <c r="P373" s="3">
        <f t="shared" si="70"/>
        <v>185881.854309063</v>
      </c>
      <c r="Q373" s="3">
        <f t="shared" si="71"/>
        <v>190537.91642429613</v>
      </c>
      <c r="R373" s="163">
        <f t="shared" si="65"/>
        <v>200692.717</v>
      </c>
      <c r="S373" s="91">
        <f t="shared" si="67"/>
        <v>201454.76387185999</v>
      </c>
    </row>
    <row r="374" spans="12:19" x14ac:dyDescent="0.2">
      <c r="L374" s="3">
        <f t="shared" si="72"/>
        <v>2025</v>
      </c>
      <c r="M374" s="3" t="str">
        <f t="shared" si="74"/>
        <v>Q3</v>
      </c>
      <c r="N374" s="3">
        <f t="shared" si="74"/>
        <v>8</v>
      </c>
      <c r="O374" s="3" t="str">
        <f t="shared" si="69"/>
        <v>2025_8</v>
      </c>
      <c r="P374" s="3">
        <f t="shared" si="70"/>
        <v>185881.854309063</v>
      </c>
      <c r="Q374" s="3">
        <f t="shared" si="71"/>
        <v>190537.91642429613</v>
      </c>
      <c r="R374" s="163">
        <f t="shared" si="65"/>
        <v>200692.717</v>
      </c>
      <c r="S374" s="91">
        <f t="shared" si="67"/>
        <v>201454.76387185999</v>
      </c>
    </row>
    <row r="375" spans="12:19" x14ac:dyDescent="0.2">
      <c r="L375" s="3">
        <f t="shared" si="72"/>
        <v>2025</v>
      </c>
      <c r="M375" s="3" t="str">
        <f t="shared" si="74"/>
        <v>Q3</v>
      </c>
      <c r="N375" s="3">
        <f t="shared" si="74"/>
        <v>9</v>
      </c>
      <c r="O375" s="3" t="str">
        <f t="shared" si="69"/>
        <v>2025_9</v>
      </c>
      <c r="P375" s="3">
        <f t="shared" si="70"/>
        <v>185881.854309063</v>
      </c>
      <c r="Q375" s="3">
        <f t="shared" si="71"/>
        <v>190537.91642429613</v>
      </c>
      <c r="R375" s="163">
        <f t="shared" si="65"/>
        <v>200692.717</v>
      </c>
      <c r="S375" s="91">
        <f t="shared" si="67"/>
        <v>201454.76387185999</v>
      </c>
    </row>
    <row r="376" spans="12:19" x14ac:dyDescent="0.2">
      <c r="L376" s="3">
        <f t="shared" si="72"/>
        <v>2025</v>
      </c>
      <c r="M376" s="3" t="str">
        <f t="shared" si="74"/>
        <v>Q4</v>
      </c>
      <c r="N376" s="3">
        <f t="shared" si="74"/>
        <v>10</v>
      </c>
      <c r="O376" s="3" t="str">
        <f t="shared" si="69"/>
        <v>2025_10</v>
      </c>
      <c r="P376" s="3">
        <f t="shared" si="70"/>
        <v>186903.36865506001</v>
      </c>
      <c r="Q376" s="3">
        <f t="shared" si="71"/>
        <v>191563.98565022196</v>
      </c>
      <c r="R376" s="163">
        <f t="shared" ref="R376:R439" si="75">VLOOKUP($L376&amp;"_"&amp;$M376,$C$19:$I$206,MATCH(R$14,$C$14:$I$14,0),0)</f>
        <v>201629.427</v>
      </c>
      <c r="S376" s="91">
        <f t="shared" si="67"/>
        <v>202562.09315257301</v>
      </c>
    </row>
    <row r="377" spans="12:19" x14ac:dyDescent="0.2">
      <c r="L377" s="3">
        <f t="shared" si="72"/>
        <v>2025</v>
      </c>
      <c r="M377" s="3" t="str">
        <f t="shared" si="74"/>
        <v>Q4</v>
      </c>
      <c r="N377" s="3">
        <f t="shared" si="74"/>
        <v>11</v>
      </c>
      <c r="O377" s="3" t="str">
        <f t="shared" si="69"/>
        <v>2025_11</v>
      </c>
      <c r="P377" s="3">
        <f t="shared" si="70"/>
        <v>186903.36865506001</v>
      </c>
      <c r="Q377" s="3">
        <f t="shared" si="71"/>
        <v>191563.98565022196</v>
      </c>
      <c r="R377" s="163">
        <f t="shared" si="75"/>
        <v>201629.427</v>
      </c>
      <c r="S377" s="91">
        <f t="shared" si="67"/>
        <v>202562.09315257301</v>
      </c>
    </row>
    <row r="378" spans="12:19" x14ac:dyDescent="0.2">
      <c r="L378" s="3">
        <f t="shared" si="72"/>
        <v>2025</v>
      </c>
      <c r="M378" s="3" t="str">
        <f t="shared" si="74"/>
        <v>Q4</v>
      </c>
      <c r="N378" s="3">
        <f t="shared" si="74"/>
        <v>12</v>
      </c>
      <c r="O378" s="3" t="str">
        <f t="shared" si="69"/>
        <v>2025_12</v>
      </c>
      <c r="P378" s="3">
        <f t="shared" si="70"/>
        <v>186903.36865506001</v>
      </c>
      <c r="Q378" s="3">
        <f t="shared" si="71"/>
        <v>191563.98565022196</v>
      </c>
      <c r="R378" s="163">
        <f t="shared" si="75"/>
        <v>201629.427</v>
      </c>
      <c r="S378" s="91">
        <f t="shared" si="67"/>
        <v>202562.09315257301</v>
      </c>
    </row>
    <row r="379" spans="12:19" x14ac:dyDescent="0.2">
      <c r="L379" s="3">
        <f t="shared" si="72"/>
        <v>2026</v>
      </c>
      <c r="M379" s="3" t="str">
        <f t="shared" si="74"/>
        <v>Q1</v>
      </c>
      <c r="N379" s="3">
        <f t="shared" si="74"/>
        <v>1</v>
      </c>
      <c r="O379" s="3" t="str">
        <f t="shared" si="69"/>
        <v>2026_1</v>
      </c>
      <c r="P379" s="3">
        <f t="shared" si="70"/>
        <v>187934.48143471201</v>
      </c>
      <c r="Q379" s="3">
        <f t="shared" si="71"/>
        <v>192695.03342812712</v>
      </c>
      <c r="R379" s="163">
        <f t="shared" si="75"/>
        <v>202666.079</v>
      </c>
      <c r="S379" s="91">
        <f t="shared" si="67"/>
        <v>203606.380869894</v>
      </c>
    </row>
    <row r="380" spans="12:19" x14ac:dyDescent="0.2">
      <c r="L380" s="3">
        <f t="shared" si="72"/>
        <v>2026</v>
      </c>
      <c r="M380" s="3" t="str">
        <f t="shared" si="74"/>
        <v>Q1</v>
      </c>
      <c r="N380" s="3">
        <f t="shared" si="74"/>
        <v>2</v>
      </c>
      <c r="O380" s="3" t="str">
        <f t="shared" si="69"/>
        <v>2026_2</v>
      </c>
      <c r="P380" s="3">
        <f t="shared" si="70"/>
        <v>187934.48143471201</v>
      </c>
      <c r="Q380" s="3">
        <f t="shared" si="71"/>
        <v>192695.03342812712</v>
      </c>
      <c r="R380" s="163">
        <f t="shared" si="75"/>
        <v>202666.079</v>
      </c>
      <c r="S380" s="91">
        <f t="shared" si="67"/>
        <v>203606.380869894</v>
      </c>
    </row>
    <row r="381" spans="12:19" x14ac:dyDescent="0.2">
      <c r="L381" s="3">
        <f t="shared" si="72"/>
        <v>2026</v>
      </c>
      <c r="M381" s="3" t="str">
        <f t="shared" si="74"/>
        <v>Q1</v>
      </c>
      <c r="N381" s="3">
        <f t="shared" si="74"/>
        <v>3</v>
      </c>
      <c r="O381" s="3" t="str">
        <f t="shared" si="69"/>
        <v>2026_3</v>
      </c>
      <c r="P381" s="3">
        <f t="shared" si="70"/>
        <v>187934.48143471201</v>
      </c>
      <c r="Q381" s="3">
        <f t="shared" si="71"/>
        <v>192695.03342812712</v>
      </c>
      <c r="R381" s="163">
        <f t="shared" si="75"/>
        <v>202666.079</v>
      </c>
      <c r="S381" s="91">
        <f t="shared" si="67"/>
        <v>203606.380869894</v>
      </c>
    </row>
    <row r="382" spans="12:19" x14ac:dyDescent="0.2">
      <c r="L382" s="3">
        <f t="shared" si="72"/>
        <v>2026</v>
      </c>
      <c r="M382" s="3" t="str">
        <f t="shared" si="74"/>
        <v>Q2</v>
      </c>
      <c r="N382" s="3">
        <f t="shared" si="74"/>
        <v>4</v>
      </c>
      <c r="O382" s="3" t="str">
        <f t="shared" si="69"/>
        <v>2026_4</v>
      </c>
      <c r="P382" s="3">
        <f t="shared" si="70"/>
        <v>188963.02524375301</v>
      </c>
      <c r="Q382" s="3">
        <f t="shared" si="71"/>
        <v>193651.69281388778</v>
      </c>
      <c r="R382" s="163">
        <f t="shared" si="75"/>
        <v>203615.285</v>
      </c>
      <c r="S382" s="91">
        <f t="shared" si="67"/>
        <v>204634.25892943999</v>
      </c>
    </row>
    <row r="383" spans="12:19" x14ac:dyDescent="0.2">
      <c r="L383" s="3">
        <f t="shared" si="72"/>
        <v>2026</v>
      </c>
      <c r="M383" s="3" t="str">
        <f t="shared" si="74"/>
        <v>Q2</v>
      </c>
      <c r="N383" s="3">
        <f t="shared" si="74"/>
        <v>5</v>
      </c>
      <c r="O383" s="3" t="str">
        <f t="shared" si="69"/>
        <v>2026_5</v>
      </c>
      <c r="P383" s="3">
        <f t="shared" si="70"/>
        <v>188963.02524375301</v>
      </c>
      <c r="Q383" s="3">
        <f t="shared" si="71"/>
        <v>193651.69281388778</v>
      </c>
      <c r="R383" s="163">
        <f t="shared" si="75"/>
        <v>203615.285</v>
      </c>
      <c r="S383" s="91">
        <f t="shared" si="67"/>
        <v>204634.25892943999</v>
      </c>
    </row>
    <row r="384" spans="12:19" x14ac:dyDescent="0.2">
      <c r="L384" s="3">
        <f t="shared" si="72"/>
        <v>2026</v>
      </c>
      <c r="M384" s="3" t="str">
        <f t="shared" ref="M384:N399" si="76">M372</f>
        <v>Q2</v>
      </c>
      <c r="N384" s="3">
        <f t="shared" si="76"/>
        <v>6</v>
      </c>
      <c r="O384" s="3" t="str">
        <f t="shared" si="69"/>
        <v>2026_6</v>
      </c>
      <c r="P384" s="3">
        <f t="shared" si="70"/>
        <v>188963.02524375301</v>
      </c>
      <c r="Q384" s="3">
        <f t="shared" si="71"/>
        <v>193651.69281388778</v>
      </c>
      <c r="R384" s="163">
        <f t="shared" si="75"/>
        <v>203615.285</v>
      </c>
      <c r="S384" s="91">
        <f t="shared" si="67"/>
        <v>204634.25892943999</v>
      </c>
    </row>
    <row r="385" spans="12:19" x14ac:dyDescent="0.2">
      <c r="L385" s="3">
        <f t="shared" si="72"/>
        <v>2026</v>
      </c>
      <c r="M385" s="3" t="str">
        <f t="shared" si="76"/>
        <v>Q3</v>
      </c>
      <c r="N385" s="3">
        <f t="shared" si="76"/>
        <v>7</v>
      </c>
      <c r="O385" s="3" t="str">
        <f t="shared" si="69"/>
        <v>2026_7</v>
      </c>
      <c r="P385" s="3">
        <f t="shared" si="70"/>
        <v>190029.30875282499</v>
      </c>
      <c r="Q385" s="3">
        <f t="shared" si="71"/>
        <v>194808.94389930766</v>
      </c>
      <c r="R385" s="163">
        <f t="shared" si="75"/>
        <v>204666.77299999999</v>
      </c>
      <c r="S385" s="91">
        <f t="shared" si="67"/>
        <v>205559.772353662</v>
      </c>
    </row>
    <row r="386" spans="12:19" x14ac:dyDescent="0.2">
      <c r="L386" s="3">
        <f t="shared" si="72"/>
        <v>2026</v>
      </c>
      <c r="M386" s="3" t="str">
        <f t="shared" si="76"/>
        <v>Q3</v>
      </c>
      <c r="N386" s="3">
        <f t="shared" si="76"/>
        <v>8</v>
      </c>
      <c r="O386" s="3" t="str">
        <f t="shared" si="69"/>
        <v>2026_8</v>
      </c>
      <c r="P386" s="3">
        <f t="shared" si="70"/>
        <v>190029.30875282499</v>
      </c>
      <c r="Q386" s="3">
        <f t="shared" si="71"/>
        <v>194808.94389930766</v>
      </c>
      <c r="R386" s="163">
        <f t="shared" si="75"/>
        <v>204666.77299999999</v>
      </c>
      <c r="S386" s="91">
        <f t="shared" si="67"/>
        <v>205559.772353662</v>
      </c>
    </row>
    <row r="387" spans="12:19" x14ac:dyDescent="0.2">
      <c r="L387" s="3">
        <f t="shared" si="72"/>
        <v>2026</v>
      </c>
      <c r="M387" s="3" t="str">
        <f t="shared" si="76"/>
        <v>Q3</v>
      </c>
      <c r="N387" s="3">
        <f t="shared" si="76"/>
        <v>9</v>
      </c>
      <c r="O387" s="3" t="str">
        <f t="shared" si="69"/>
        <v>2026_9</v>
      </c>
      <c r="P387" s="3">
        <f t="shared" si="70"/>
        <v>190029.30875282499</v>
      </c>
      <c r="Q387" s="3">
        <f t="shared" si="71"/>
        <v>194808.94389930766</v>
      </c>
      <c r="R387" s="163">
        <f t="shared" si="75"/>
        <v>204666.77299999999</v>
      </c>
      <c r="S387" s="91">
        <f t="shared" si="67"/>
        <v>205559.772353662</v>
      </c>
    </row>
    <row r="388" spans="12:19" x14ac:dyDescent="0.2">
      <c r="L388" s="3">
        <f t="shared" si="72"/>
        <v>2026</v>
      </c>
      <c r="M388" s="3" t="str">
        <f t="shared" si="76"/>
        <v>Q4</v>
      </c>
      <c r="N388" s="3">
        <f t="shared" si="76"/>
        <v>10</v>
      </c>
      <c r="O388" s="3" t="str">
        <f t="shared" si="69"/>
        <v>2026_10</v>
      </c>
      <c r="P388" s="3">
        <f t="shared" si="70"/>
        <v>191050.55589567599</v>
      </c>
      <c r="Q388" s="3">
        <f t="shared" si="71"/>
        <v>195812.82525697869</v>
      </c>
      <c r="R388" s="163">
        <f t="shared" si="75"/>
        <v>205616.125</v>
      </c>
      <c r="S388" s="91">
        <f t="shared" ref="S388:S451" si="77">VLOOKUP($L388&amp;"_"&amp;$M388,$C$19:$I$206,6,0)</f>
        <v>206654.23642456401</v>
      </c>
    </row>
    <row r="389" spans="12:19" x14ac:dyDescent="0.2">
      <c r="L389" s="3">
        <f t="shared" si="72"/>
        <v>2026</v>
      </c>
      <c r="M389" s="3" t="str">
        <f t="shared" si="76"/>
        <v>Q4</v>
      </c>
      <c r="N389" s="3">
        <f t="shared" si="76"/>
        <v>11</v>
      </c>
      <c r="O389" s="3" t="str">
        <f t="shared" si="69"/>
        <v>2026_11</v>
      </c>
      <c r="P389" s="3">
        <f t="shared" si="70"/>
        <v>191050.55589567599</v>
      </c>
      <c r="Q389" s="3">
        <f t="shared" si="71"/>
        <v>195812.82525697869</v>
      </c>
      <c r="R389" s="163">
        <f t="shared" si="75"/>
        <v>205616.125</v>
      </c>
      <c r="S389" s="91">
        <f t="shared" si="77"/>
        <v>206654.23642456401</v>
      </c>
    </row>
    <row r="390" spans="12:19" x14ac:dyDescent="0.2">
      <c r="L390" s="3">
        <f t="shared" si="72"/>
        <v>2026</v>
      </c>
      <c r="M390" s="3" t="str">
        <f t="shared" si="76"/>
        <v>Q4</v>
      </c>
      <c r="N390" s="3">
        <f t="shared" si="76"/>
        <v>12</v>
      </c>
      <c r="O390" s="3" t="str">
        <f t="shared" si="69"/>
        <v>2026_12</v>
      </c>
      <c r="P390" s="3">
        <f t="shared" si="70"/>
        <v>191050.55589567599</v>
      </c>
      <c r="Q390" s="3">
        <f t="shared" si="71"/>
        <v>195812.82525697869</v>
      </c>
      <c r="R390" s="163">
        <f t="shared" si="75"/>
        <v>205616.125</v>
      </c>
      <c r="S390" s="91">
        <f t="shared" si="77"/>
        <v>206654.23642456401</v>
      </c>
    </row>
    <row r="391" spans="12:19" x14ac:dyDescent="0.2">
      <c r="L391" s="3">
        <f t="shared" si="72"/>
        <v>2027</v>
      </c>
      <c r="M391" s="3" t="str">
        <f t="shared" si="76"/>
        <v>Q1</v>
      </c>
      <c r="N391" s="3">
        <f t="shared" si="76"/>
        <v>1</v>
      </c>
      <c r="O391" s="3" t="str">
        <f t="shared" si="69"/>
        <v>2027_1</v>
      </c>
      <c r="P391" s="3">
        <f t="shared" si="70"/>
        <v>192080.70186255599</v>
      </c>
      <c r="Q391" s="3">
        <f t="shared" si="71"/>
        <v>196930.49915190024</v>
      </c>
      <c r="R391" s="163">
        <f t="shared" si="75"/>
        <v>206675.93</v>
      </c>
      <c r="S391" s="91">
        <f t="shared" si="77"/>
        <v>207672.52773991501</v>
      </c>
    </row>
    <row r="392" spans="12:19" x14ac:dyDescent="0.2">
      <c r="L392" s="3">
        <f t="shared" si="72"/>
        <v>2027</v>
      </c>
      <c r="M392" s="3" t="str">
        <f t="shared" si="76"/>
        <v>Q1</v>
      </c>
      <c r="N392" s="3">
        <f t="shared" si="76"/>
        <v>2</v>
      </c>
      <c r="O392" s="3" t="str">
        <f t="shared" si="69"/>
        <v>2027_2</v>
      </c>
      <c r="P392" s="3">
        <f t="shared" si="70"/>
        <v>192080.70186255599</v>
      </c>
      <c r="Q392" s="3">
        <f t="shared" si="71"/>
        <v>196930.49915190024</v>
      </c>
      <c r="R392" s="163">
        <f t="shared" si="75"/>
        <v>206675.93</v>
      </c>
      <c r="S392" s="91">
        <f t="shared" si="77"/>
        <v>207672.52773991501</v>
      </c>
    </row>
    <row r="393" spans="12:19" x14ac:dyDescent="0.2">
      <c r="L393" s="3">
        <f t="shared" si="72"/>
        <v>2027</v>
      </c>
      <c r="M393" s="3" t="str">
        <f t="shared" si="76"/>
        <v>Q1</v>
      </c>
      <c r="N393" s="3">
        <f t="shared" si="76"/>
        <v>3</v>
      </c>
      <c r="O393" s="3" t="str">
        <f t="shared" si="69"/>
        <v>2027_3</v>
      </c>
      <c r="P393" s="3">
        <f t="shared" si="70"/>
        <v>192080.70186255599</v>
      </c>
      <c r="Q393" s="3">
        <f t="shared" si="71"/>
        <v>196930.49915190024</v>
      </c>
      <c r="R393" s="163">
        <f t="shared" si="75"/>
        <v>206675.93</v>
      </c>
      <c r="S393" s="91">
        <f t="shared" si="77"/>
        <v>207672.52773991501</v>
      </c>
    </row>
    <row r="394" spans="12:19" x14ac:dyDescent="0.2">
      <c r="L394" s="3">
        <f t="shared" si="72"/>
        <v>2027</v>
      </c>
      <c r="M394" s="3" t="str">
        <f t="shared" si="76"/>
        <v>Q2</v>
      </c>
      <c r="N394" s="3">
        <f t="shared" si="76"/>
        <v>4</v>
      </c>
      <c r="O394" s="3" t="str">
        <f t="shared" si="69"/>
        <v>2027_4</v>
      </c>
      <c r="P394" s="3">
        <f t="shared" si="70"/>
        <v>193104.70903906599</v>
      </c>
      <c r="Q394" s="3">
        <f t="shared" si="71"/>
        <v>197874.16263949478</v>
      </c>
      <c r="R394" s="163">
        <f t="shared" si="75"/>
        <v>207651.24400000001</v>
      </c>
      <c r="S394" s="91">
        <f t="shared" si="77"/>
        <v>208693.915192582</v>
      </c>
    </row>
    <row r="395" spans="12:19" x14ac:dyDescent="0.2">
      <c r="L395" s="3">
        <f t="shared" si="72"/>
        <v>2027</v>
      </c>
      <c r="M395" s="3" t="str">
        <f t="shared" si="76"/>
        <v>Q2</v>
      </c>
      <c r="N395" s="3">
        <f t="shared" si="76"/>
        <v>5</v>
      </c>
      <c r="O395" s="3" t="str">
        <f t="shared" si="69"/>
        <v>2027_5</v>
      </c>
      <c r="P395" s="3">
        <f t="shared" si="70"/>
        <v>193104.70903906599</v>
      </c>
      <c r="Q395" s="3">
        <f t="shared" si="71"/>
        <v>197874.16263949478</v>
      </c>
      <c r="R395" s="163">
        <f t="shared" si="75"/>
        <v>207651.24400000001</v>
      </c>
      <c r="S395" s="91">
        <f t="shared" si="77"/>
        <v>208693.915192582</v>
      </c>
    </row>
    <row r="396" spans="12:19" x14ac:dyDescent="0.2">
      <c r="L396" s="3">
        <f t="shared" si="72"/>
        <v>2027</v>
      </c>
      <c r="M396" s="3" t="str">
        <f t="shared" si="76"/>
        <v>Q2</v>
      </c>
      <c r="N396" s="3">
        <f t="shared" si="76"/>
        <v>6</v>
      </c>
      <c r="O396" s="3" t="str">
        <f t="shared" si="69"/>
        <v>2027_6</v>
      </c>
      <c r="P396" s="3">
        <f t="shared" si="70"/>
        <v>193104.70903906599</v>
      </c>
      <c r="Q396" s="3">
        <f t="shared" si="71"/>
        <v>197874.16263949478</v>
      </c>
      <c r="R396" s="163">
        <f t="shared" si="75"/>
        <v>207651.24400000001</v>
      </c>
      <c r="S396" s="91">
        <f t="shared" si="77"/>
        <v>208693.915192582</v>
      </c>
    </row>
    <row r="397" spans="12:19" x14ac:dyDescent="0.2">
      <c r="L397" s="3">
        <f t="shared" si="72"/>
        <v>2027</v>
      </c>
      <c r="M397" s="3" t="str">
        <f t="shared" si="76"/>
        <v>Q3</v>
      </c>
      <c r="N397" s="3">
        <f t="shared" si="76"/>
        <v>7</v>
      </c>
      <c r="O397" s="3" t="str">
        <f t="shared" si="69"/>
        <v>2027_7</v>
      </c>
      <c r="P397" s="3">
        <f t="shared" si="70"/>
        <v>194223.82225502099</v>
      </c>
      <c r="Q397" s="3">
        <f t="shared" si="71"/>
        <v>199037.15824798928</v>
      </c>
      <c r="R397" s="163">
        <f t="shared" si="75"/>
        <v>208723.622</v>
      </c>
      <c r="S397" s="91">
        <f t="shared" si="77"/>
        <v>209661.73853811901</v>
      </c>
    </row>
    <row r="398" spans="12:19" x14ac:dyDescent="0.2">
      <c r="L398" s="3">
        <f t="shared" si="72"/>
        <v>2027</v>
      </c>
      <c r="M398" s="3" t="str">
        <f t="shared" si="76"/>
        <v>Q3</v>
      </c>
      <c r="N398" s="3">
        <f t="shared" si="76"/>
        <v>8</v>
      </c>
      <c r="O398" s="3" t="str">
        <f t="shared" si="69"/>
        <v>2027_8</v>
      </c>
      <c r="P398" s="3">
        <f t="shared" si="70"/>
        <v>194223.82225502099</v>
      </c>
      <c r="Q398" s="3">
        <f t="shared" si="71"/>
        <v>199037.15824798928</v>
      </c>
      <c r="R398" s="163">
        <f t="shared" si="75"/>
        <v>208723.622</v>
      </c>
      <c r="S398" s="91">
        <f t="shared" si="77"/>
        <v>209661.73853811901</v>
      </c>
    </row>
    <row r="399" spans="12:19" x14ac:dyDescent="0.2">
      <c r="L399" s="3">
        <f t="shared" si="72"/>
        <v>2027</v>
      </c>
      <c r="M399" s="3" t="str">
        <f t="shared" si="76"/>
        <v>Q3</v>
      </c>
      <c r="N399" s="3">
        <f t="shared" si="76"/>
        <v>9</v>
      </c>
      <c r="O399" s="3" t="str">
        <f t="shared" si="69"/>
        <v>2027_9</v>
      </c>
      <c r="P399" s="3">
        <f t="shared" si="70"/>
        <v>194223.82225502099</v>
      </c>
      <c r="Q399" s="3">
        <f t="shared" si="71"/>
        <v>199037.15824798928</v>
      </c>
      <c r="R399" s="163">
        <f t="shared" si="75"/>
        <v>208723.622</v>
      </c>
      <c r="S399" s="91">
        <f t="shared" si="77"/>
        <v>209661.73853811901</v>
      </c>
    </row>
    <row r="400" spans="12:19" x14ac:dyDescent="0.2">
      <c r="L400" s="3">
        <f t="shared" si="72"/>
        <v>2027</v>
      </c>
      <c r="M400" s="3" t="str">
        <f t="shared" ref="M400:N415" si="78">M388</f>
        <v>Q4</v>
      </c>
      <c r="N400" s="3">
        <f t="shared" si="78"/>
        <v>10</v>
      </c>
      <c r="O400" s="3" t="str">
        <f t="shared" si="69"/>
        <v>2027_10</v>
      </c>
      <c r="P400" s="3">
        <f t="shared" si="70"/>
        <v>195256.82140360799</v>
      </c>
      <c r="Q400" s="3">
        <f t="shared" si="71"/>
        <v>200054.79685237605</v>
      </c>
      <c r="R400" s="163">
        <f t="shared" si="75"/>
        <v>209710.07999999999</v>
      </c>
      <c r="S400" s="91">
        <f t="shared" si="77"/>
        <v>210745.42674096901</v>
      </c>
    </row>
    <row r="401" spans="12:19" x14ac:dyDescent="0.2">
      <c r="L401" s="3">
        <f t="shared" si="72"/>
        <v>2027</v>
      </c>
      <c r="M401" s="3" t="str">
        <f t="shared" si="78"/>
        <v>Q4</v>
      </c>
      <c r="N401" s="3">
        <f t="shared" si="78"/>
        <v>11</v>
      </c>
      <c r="O401" s="3" t="str">
        <f t="shared" si="69"/>
        <v>2027_11</v>
      </c>
      <c r="P401" s="3">
        <f t="shared" si="70"/>
        <v>195256.82140360799</v>
      </c>
      <c r="Q401" s="3">
        <f t="shared" si="71"/>
        <v>200054.79685237605</v>
      </c>
      <c r="R401" s="163">
        <f t="shared" si="75"/>
        <v>209710.07999999999</v>
      </c>
      <c r="S401" s="91">
        <f t="shared" si="77"/>
        <v>210745.42674096901</v>
      </c>
    </row>
    <row r="402" spans="12:19" x14ac:dyDescent="0.2">
      <c r="L402" s="3">
        <f t="shared" si="72"/>
        <v>2027</v>
      </c>
      <c r="M402" s="3" t="str">
        <f t="shared" si="78"/>
        <v>Q4</v>
      </c>
      <c r="N402" s="3">
        <f t="shared" si="78"/>
        <v>12</v>
      </c>
      <c r="O402" s="3" t="str">
        <f t="shared" si="69"/>
        <v>2027_12</v>
      </c>
      <c r="P402" s="3">
        <f t="shared" si="70"/>
        <v>195256.82140360799</v>
      </c>
      <c r="Q402" s="3">
        <f t="shared" si="71"/>
        <v>200054.79685237605</v>
      </c>
      <c r="R402" s="163">
        <f t="shared" si="75"/>
        <v>209710.07999999999</v>
      </c>
      <c r="S402" s="91">
        <f t="shared" si="77"/>
        <v>210745.42674096901</v>
      </c>
    </row>
    <row r="403" spans="12:19" x14ac:dyDescent="0.2">
      <c r="L403" s="3">
        <f t="shared" si="72"/>
        <v>2028</v>
      </c>
      <c r="M403" s="3" t="str">
        <f t="shared" si="78"/>
        <v>Q1</v>
      </c>
      <c r="N403" s="3">
        <f t="shared" si="78"/>
        <v>1</v>
      </c>
      <c r="O403" s="3" t="str">
        <f t="shared" si="69"/>
        <v>2028_1</v>
      </c>
      <c r="P403" s="3">
        <f t="shared" si="70"/>
        <v>196312.754498564</v>
      </c>
      <c r="Q403" s="3">
        <f t="shared" si="71"/>
        <v>201198.82699158663</v>
      </c>
      <c r="R403" s="163">
        <f t="shared" si="75"/>
        <v>210760.76</v>
      </c>
      <c r="S403" s="91">
        <f t="shared" si="77"/>
        <v>211711.56717235901</v>
      </c>
    </row>
    <row r="404" spans="12:19" x14ac:dyDescent="0.2">
      <c r="L404" s="3">
        <f t="shared" si="72"/>
        <v>2028</v>
      </c>
      <c r="M404" s="3" t="str">
        <f t="shared" si="78"/>
        <v>Q1</v>
      </c>
      <c r="N404" s="3">
        <f t="shared" si="78"/>
        <v>2</v>
      </c>
      <c r="O404" s="3" t="str">
        <f t="shared" ref="O404:O467" si="79">L404&amp;"_"&amp;N404</f>
        <v>2028_2</v>
      </c>
      <c r="P404" s="3">
        <f t="shared" ref="P404:P467" si="80">VLOOKUP(L404&amp;"_"&amp;M404,$C$19:$D$190,2,0)</f>
        <v>196312.754498564</v>
      </c>
      <c r="Q404" s="3">
        <f t="shared" ref="Q404:Q467" si="81">VLOOKUP($L404&amp;"_"&amp;$M404,$C$19:$E$190,3,0)</f>
        <v>201198.82699158663</v>
      </c>
      <c r="R404" s="163">
        <f t="shared" si="75"/>
        <v>210760.76</v>
      </c>
      <c r="S404" s="91">
        <f t="shared" si="77"/>
        <v>211711.56717235901</v>
      </c>
    </row>
    <row r="405" spans="12:19" x14ac:dyDescent="0.2">
      <c r="L405" s="3">
        <f t="shared" si="72"/>
        <v>2028</v>
      </c>
      <c r="M405" s="3" t="str">
        <f t="shared" si="78"/>
        <v>Q1</v>
      </c>
      <c r="N405" s="3">
        <f t="shared" si="78"/>
        <v>3</v>
      </c>
      <c r="O405" s="3" t="str">
        <f t="shared" si="79"/>
        <v>2028_3</v>
      </c>
      <c r="P405" s="3">
        <f t="shared" si="80"/>
        <v>196312.754498564</v>
      </c>
      <c r="Q405" s="3">
        <f t="shared" si="81"/>
        <v>201198.82699158663</v>
      </c>
      <c r="R405" s="163">
        <f t="shared" si="75"/>
        <v>210760.76</v>
      </c>
      <c r="S405" s="91">
        <f t="shared" si="77"/>
        <v>211711.56717235901</v>
      </c>
    </row>
    <row r="406" spans="12:19" x14ac:dyDescent="0.2">
      <c r="L406" s="3">
        <f t="shared" si="72"/>
        <v>2028</v>
      </c>
      <c r="M406" s="3" t="str">
        <f t="shared" si="78"/>
        <v>Q2</v>
      </c>
      <c r="N406" s="3">
        <f t="shared" si="78"/>
        <v>4</v>
      </c>
      <c r="O406" s="3" t="str">
        <f t="shared" si="79"/>
        <v>2028_4</v>
      </c>
      <c r="P406" s="3">
        <f t="shared" si="80"/>
        <v>197368.158497297</v>
      </c>
      <c r="Q406" s="3">
        <f t="shared" si="81"/>
        <v>202174.12819074362</v>
      </c>
      <c r="R406" s="163">
        <f t="shared" si="75"/>
        <v>211700.69099999999</v>
      </c>
      <c r="S406" s="91">
        <f t="shared" si="77"/>
        <v>212727.66549528099</v>
      </c>
    </row>
    <row r="407" spans="12:19" x14ac:dyDescent="0.2">
      <c r="L407" s="3">
        <f t="shared" si="72"/>
        <v>2028</v>
      </c>
      <c r="M407" s="3" t="str">
        <f t="shared" si="78"/>
        <v>Q2</v>
      </c>
      <c r="N407" s="3">
        <f t="shared" si="78"/>
        <v>5</v>
      </c>
      <c r="O407" s="3" t="str">
        <f t="shared" si="79"/>
        <v>2028_5</v>
      </c>
      <c r="P407" s="3">
        <f t="shared" si="80"/>
        <v>197368.158497297</v>
      </c>
      <c r="Q407" s="3">
        <f t="shared" si="81"/>
        <v>202174.12819074362</v>
      </c>
      <c r="R407" s="163">
        <f t="shared" si="75"/>
        <v>211700.69099999999</v>
      </c>
      <c r="S407" s="91">
        <f t="shared" si="77"/>
        <v>212727.66549528099</v>
      </c>
    </row>
    <row r="408" spans="12:19" x14ac:dyDescent="0.2">
      <c r="L408" s="3">
        <f t="shared" si="72"/>
        <v>2028</v>
      </c>
      <c r="M408" s="3" t="str">
        <f t="shared" si="78"/>
        <v>Q2</v>
      </c>
      <c r="N408" s="3">
        <f t="shared" si="78"/>
        <v>6</v>
      </c>
      <c r="O408" s="3" t="str">
        <f t="shared" si="79"/>
        <v>2028_6</v>
      </c>
      <c r="P408" s="3">
        <f t="shared" si="80"/>
        <v>197368.158497297</v>
      </c>
      <c r="Q408" s="3">
        <f t="shared" si="81"/>
        <v>202174.12819074362</v>
      </c>
      <c r="R408" s="163">
        <f t="shared" si="75"/>
        <v>211700.69099999999</v>
      </c>
      <c r="S408" s="91">
        <f t="shared" si="77"/>
        <v>212727.66549528099</v>
      </c>
    </row>
    <row r="409" spans="12:19" x14ac:dyDescent="0.2">
      <c r="L409" s="3">
        <f t="shared" si="72"/>
        <v>2028</v>
      </c>
      <c r="M409" s="3" t="str">
        <f t="shared" si="78"/>
        <v>Q3</v>
      </c>
      <c r="N409" s="3">
        <f t="shared" si="78"/>
        <v>7</v>
      </c>
      <c r="O409" s="3" t="str">
        <f t="shared" si="79"/>
        <v>2028_7</v>
      </c>
      <c r="P409" s="3">
        <f t="shared" si="80"/>
        <v>198539.577342089</v>
      </c>
      <c r="Q409" s="3">
        <f t="shared" si="81"/>
        <v>203386.52443447875</v>
      </c>
      <c r="R409" s="163">
        <f t="shared" si="75"/>
        <v>212735.88699999999</v>
      </c>
      <c r="S409" s="91">
        <f t="shared" si="77"/>
        <v>213656.72994686401</v>
      </c>
    </row>
    <row r="410" spans="12:19" x14ac:dyDescent="0.2">
      <c r="L410" s="3">
        <f t="shared" si="72"/>
        <v>2028</v>
      </c>
      <c r="M410" s="3" t="str">
        <f t="shared" si="78"/>
        <v>Q3</v>
      </c>
      <c r="N410" s="3">
        <f t="shared" si="78"/>
        <v>8</v>
      </c>
      <c r="O410" s="3" t="str">
        <f t="shared" si="79"/>
        <v>2028_8</v>
      </c>
      <c r="P410" s="3">
        <f t="shared" si="80"/>
        <v>198539.577342089</v>
      </c>
      <c r="Q410" s="3">
        <f t="shared" si="81"/>
        <v>203386.52443447875</v>
      </c>
      <c r="R410" s="163">
        <f t="shared" si="75"/>
        <v>212735.88699999999</v>
      </c>
      <c r="S410" s="91">
        <f t="shared" si="77"/>
        <v>213656.72994686401</v>
      </c>
    </row>
    <row r="411" spans="12:19" x14ac:dyDescent="0.2">
      <c r="L411" s="3">
        <f t="shared" si="72"/>
        <v>2028</v>
      </c>
      <c r="M411" s="3" t="str">
        <f t="shared" si="78"/>
        <v>Q3</v>
      </c>
      <c r="N411" s="3">
        <f t="shared" si="78"/>
        <v>9</v>
      </c>
      <c r="O411" s="3" t="str">
        <f t="shared" si="79"/>
        <v>2028_9</v>
      </c>
      <c r="P411" s="3">
        <f t="shared" si="80"/>
        <v>198539.577342089</v>
      </c>
      <c r="Q411" s="3">
        <f t="shared" si="81"/>
        <v>203386.52443447875</v>
      </c>
      <c r="R411" s="163">
        <f t="shared" si="75"/>
        <v>212735.88699999999</v>
      </c>
      <c r="S411" s="91">
        <f t="shared" si="77"/>
        <v>213656.72994686401</v>
      </c>
    </row>
    <row r="412" spans="12:19" x14ac:dyDescent="0.2">
      <c r="L412" s="3">
        <f t="shared" si="72"/>
        <v>2028</v>
      </c>
      <c r="M412" s="3" t="str">
        <f t="shared" si="78"/>
        <v>Q4</v>
      </c>
      <c r="N412" s="3">
        <f t="shared" si="78"/>
        <v>10</v>
      </c>
      <c r="O412" s="3" t="str">
        <f t="shared" si="79"/>
        <v>2028_10</v>
      </c>
      <c r="P412" s="3">
        <f t="shared" si="80"/>
        <v>199627.81693589099</v>
      </c>
      <c r="Q412" s="3">
        <f t="shared" si="81"/>
        <v>204454.97511400742</v>
      </c>
      <c r="R412" s="163">
        <f t="shared" si="75"/>
        <v>213696.53400000001</v>
      </c>
      <c r="S412" s="91">
        <f t="shared" si="77"/>
        <v>214734.154610645</v>
      </c>
    </row>
    <row r="413" spans="12:19" x14ac:dyDescent="0.2">
      <c r="L413" s="3">
        <f t="shared" si="72"/>
        <v>2028</v>
      </c>
      <c r="M413" s="3" t="str">
        <f t="shared" si="78"/>
        <v>Q4</v>
      </c>
      <c r="N413" s="3">
        <f t="shared" si="78"/>
        <v>11</v>
      </c>
      <c r="O413" s="3" t="str">
        <f t="shared" si="79"/>
        <v>2028_11</v>
      </c>
      <c r="P413" s="3">
        <f t="shared" si="80"/>
        <v>199627.81693589099</v>
      </c>
      <c r="Q413" s="3">
        <f t="shared" si="81"/>
        <v>204454.97511400742</v>
      </c>
      <c r="R413" s="163">
        <f t="shared" si="75"/>
        <v>213696.53400000001</v>
      </c>
      <c r="S413" s="91">
        <f t="shared" si="77"/>
        <v>214734.154610645</v>
      </c>
    </row>
    <row r="414" spans="12:19" x14ac:dyDescent="0.2">
      <c r="L414" s="3">
        <f t="shared" si="72"/>
        <v>2028</v>
      </c>
      <c r="M414" s="3" t="str">
        <f t="shared" si="78"/>
        <v>Q4</v>
      </c>
      <c r="N414" s="3">
        <f t="shared" si="78"/>
        <v>12</v>
      </c>
      <c r="O414" s="3" t="str">
        <f t="shared" si="79"/>
        <v>2028_12</v>
      </c>
      <c r="P414" s="3">
        <f t="shared" si="80"/>
        <v>199627.81693589099</v>
      </c>
      <c r="Q414" s="3">
        <f t="shared" si="81"/>
        <v>204454.97511400742</v>
      </c>
      <c r="R414" s="163">
        <f t="shared" si="75"/>
        <v>213696.53400000001</v>
      </c>
      <c r="S414" s="91">
        <f t="shared" si="77"/>
        <v>214734.154610645</v>
      </c>
    </row>
    <row r="415" spans="12:19" x14ac:dyDescent="0.2">
      <c r="L415" s="3">
        <f t="shared" si="72"/>
        <v>2029</v>
      </c>
      <c r="M415" s="3" t="str">
        <f t="shared" si="78"/>
        <v>Q1</v>
      </c>
      <c r="N415" s="3">
        <f t="shared" si="78"/>
        <v>1</v>
      </c>
      <c r="O415" s="3" t="str">
        <f t="shared" si="79"/>
        <v>2029_1</v>
      </c>
      <c r="P415" s="3">
        <f t="shared" si="80"/>
        <v>200734.91461940101</v>
      </c>
      <c r="Q415" s="3">
        <f t="shared" si="81"/>
        <v>205647.64482119682</v>
      </c>
      <c r="R415" s="163">
        <f t="shared" si="75"/>
        <v>214721.345</v>
      </c>
      <c r="S415" s="91">
        <f t="shared" si="77"/>
        <v>215761.89348878601</v>
      </c>
    </row>
    <row r="416" spans="12:19" x14ac:dyDescent="0.2">
      <c r="L416" s="3">
        <f t="shared" ref="L416:L479" si="82">L404+1</f>
        <v>2029</v>
      </c>
      <c r="M416" s="3" t="str">
        <f t="shared" ref="M416:N431" si="83">M404</f>
        <v>Q1</v>
      </c>
      <c r="N416" s="3">
        <f t="shared" si="83"/>
        <v>2</v>
      </c>
      <c r="O416" s="3" t="str">
        <f t="shared" si="79"/>
        <v>2029_2</v>
      </c>
      <c r="P416" s="3">
        <f t="shared" si="80"/>
        <v>200734.91461940101</v>
      </c>
      <c r="Q416" s="3">
        <f t="shared" si="81"/>
        <v>205647.64482119682</v>
      </c>
      <c r="R416" s="163">
        <f t="shared" si="75"/>
        <v>214721.345</v>
      </c>
      <c r="S416" s="91">
        <f t="shared" si="77"/>
        <v>215761.89348878601</v>
      </c>
    </row>
    <row r="417" spans="12:19" x14ac:dyDescent="0.2">
      <c r="L417" s="3">
        <f t="shared" si="82"/>
        <v>2029</v>
      </c>
      <c r="M417" s="3" t="str">
        <f t="shared" si="83"/>
        <v>Q1</v>
      </c>
      <c r="N417" s="3">
        <f t="shared" si="83"/>
        <v>3</v>
      </c>
      <c r="O417" s="3" t="str">
        <f t="shared" si="79"/>
        <v>2029_3</v>
      </c>
      <c r="P417" s="3">
        <f t="shared" si="80"/>
        <v>200734.91461940101</v>
      </c>
      <c r="Q417" s="3">
        <f t="shared" si="81"/>
        <v>205647.64482119682</v>
      </c>
      <c r="R417" s="163">
        <f t="shared" si="75"/>
        <v>214721.345</v>
      </c>
      <c r="S417" s="91">
        <f t="shared" si="77"/>
        <v>215761.89348878601</v>
      </c>
    </row>
    <row r="418" spans="12:19" x14ac:dyDescent="0.2">
      <c r="L418" s="3">
        <f t="shared" si="82"/>
        <v>2029</v>
      </c>
      <c r="M418" s="3" t="str">
        <f t="shared" si="83"/>
        <v>Q2</v>
      </c>
      <c r="N418" s="3">
        <f t="shared" si="83"/>
        <v>4</v>
      </c>
      <c r="O418" s="3" t="str">
        <f t="shared" si="79"/>
        <v>2029_4</v>
      </c>
      <c r="P418" s="3">
        <f t="shared" si="80"/>
        <v>201861.977527248</v>
      </c>
      <c r="Q418" s="3">
        <f t="shared" si="81"/>
        <v>206683.58232615047</v>
      </c>
      <c r="R418" s="163">
        <f t="shared" si="75"/>
        <v>215690.68599999999</v>
      </c>
      <c r="S418" s="91">
        <f t="shared" si="77"/>
        <v>216851.56248242999</v>
      </c>
    </row>
    <row r="419" spans="12:19" x14ac:dyDescent="0.2">
      <c r="L419" s="3">
        <f t="shared" si="82"/>
        <v>2029</v>
      </c>
      <c r="M419" s="3" t="str">
        <f t="shared" si="83"/>
        <v>Q2</v>
      </c>
      <c r="N419" s="3">
        <f t="shared" si="83"/>
        <v>5</v>
      </c>
      <c r="O419" s="3" t="str">
        <f t="shared" si="79"/>
        <v>2029_5</v>
      </c>
      <c r="P419" s="3">
        <f t="shared" si="80"/>
        <v>201861.977527248</v>
      </c>
      <c r="Q419" s="3">
        <f t="shared" si="81"/>
        <v>206683.58232615047</v>
      </c>
      <c r="R419" s="163">
        <f t="shared" si="75"/>
        <v>215690.68599999999</v>
      </c>
      <c r="S419" s="91">
        <f t="shared" si="77"/>
        <v>216851.56248242999</v>
      </c>
    </row>
    <row r="420" spans="12:19" x14ac:dyDescent="0.2">
      <c r="L420" s="3">
        <f t="shared" si="82"/>
        <v>2029</v>
      </c>
      <c r="M420" s="3" t="str">
        <f t="shared" si="83"/>
        <v>Q2</v>
      </c>
      <c r="N420" s="3">
        <f t="shared" si="83"/>
        <v>6</v>
      </c>
      <c r="O420" s="3" t="str">
        <f t="shared" si="79"/>
        <v>2029_6</v>
      </c>
      <c r="P420" s="3">
        <f t="shared" si="80"/>
        <v>201861.977527248</v>
      </c>
      <c r="Q420" s="3">
        <f t="shared" si="81"/>
        <v>206683.58232615047</v>
      </c>
      <c r="R420" s="163">
        <f t="shared" si="75"/>
        <v>215690.68599999999</v>
      </c>
      <c r="S420" s="91">
        <f t="shared" si="77"/>
        <v>216851.56248242999</v>
      </c>
    </row>
    <row r="421" spans="12:19" x14ac:dyDescent="0.2">
      <c r="L421" s="3">
        <f t="shared" si="82"/>
        <v>2029</v>
      </c>
      <c r="M421" s="3" t="str">
        <f t="shared" si="83"/>
        <v>Q3</v>
      </c>
      <c r="N421" s="3">
        <f t="shared" si="83"/>
        <v>7</v>
      </c>
      <c r="O421" s="3" t="str">
        <f t="shared" si="79"/>
        <v>2029_7</v>
      </c>
      <c r="P421" s="3">
        <f t="shared" si="80"/>
        <v>203118.13828368901</v>
      </c>
      <c r="Q421" s="3">
        <f t="shared" si="81"/>
        <v>207975.29970333236</v>
      </c>
      <c r="R421" s="163">
        <f t="shared" si="75"/>
        <v>216780.91699999999</v>
      </c>
      <c r="S421" s="91">
        <f t="shared" si="77"/>
        <v>217879.22092473699</v>
      </c>
    </row>
    <row r="422" spans="12:19" x14ac:dyDescent="0.2">
      <c r="L422" s="3">
        <f t="shared" si="82"/>
        <v>2029</v>
      </c>
      <c r="M422" s="3" t="str">
        <f t="shared" si="83"/>
        <v>Q3</v>
      </c>
      <c r="N422" s="3">
        <f t="shared" si="83"/>
        <v>8</v>
      </c>
      <c r="O422" s="3" t="str">
        <f t="shared" si="79"/>
        <v>2029_8</v>
      </c>
      <c r="P422" s="3">
        <f t="shared" si="80"/>
        <v>203118.13828368901</v>
      </c>
      <c r="Q422" s="3">
        <f t="shared" si="81"/>
        <v>207975.29970333236</v>
      </c>
      <c r="R422" s="163">
        <f t="shared" si="75"/>
        <v>216780.91699999999</v>
      </c>
      <c r="S422" s="91">
        <f t="shared" si="77"/>
        <v>217879.22092473699</v>
      </c>
    </row>
    <row r="423" spans="12:19" x14ac:dyDescent="0.2">
      <c r="L423" s="3">
        <f t="shared" si="82"/>
        <v>2029</v>
      </c>
      <c r="M423" s="3" t="str">
        <f t="shared" si="83"/>
        <v>Q3</v>
      </c>
      <c r="N423" s="3">
        <f t="shared" si="83"/>
        <v>9</v>
      </c>
      <c r="O423" s="3" t="str">
        <f t="shared" si="79"/>
        <v>2029_9</v>
      </c>
      <c r="P423" s="3">
        <f t="shared" si="80"/>
        <v>203118.13828368901</v>
      </c>
      <c r="Q423" s="3">
        <f t="shared" si="81"/>
        <v>207975.29970333236</v>
      </c>
      <c r="R423" s="163">
        <f t="shared" si="75"/>
        <v>216780.91699999999</v>
      </c>
      <c r="S423" s="91">
        <f t="shared" si="77"/>
        <v>217879.22092473699</v>
      </c>
    </row>
    <row r="424" spans="12:19" x14ac:dyDescent="0.2">
      <c r="L424" s="3">
        <f t="shared" si="82"/>
        <v>2029</v>
      </c>
      <c r="M424" s="3" t="str">
        <f t="shared" si="83"/>
        <v>Q4</v>
      </c>
      <c r="N424" s="3">
        <f t="shared" si="83"/>
        <v>10</v>
      </c>
      <c r="O424" s="3" t="str">
        <f t="shared" si="79"/>
        <v>2029_10</v>
      </c>
      <c r="P424" s="3">
        <f t="shared" si="80"/>
        <v>204273.34127132699</v>
      </c>
      <c r="Q424" s="3">
        <f t="shared" si="81"/>
        <v>209104.77221760753</v>
      </c>
      <c r="R424" s="163">
        <f t="shared" si="75"/>
        <v>217799.38200000001</v>
      </c>
      <c r="S424" s="91">
        <f t="shared" si="77"/>
        <v>219028.839197088</v>
      </c>
    </row>
    <row r="425" spans="12:19" x14ac:dyDescent="0.2">
      <c r="L425" s="3">
        <f t="shared" si="82"/>
        <v>2029</v>
      </c>
      <c r="M425" s="3" t="str">
        <f t="shared" si="83"/>
        <v>Q4</v>
      </c>
      <c r="N425" s="3">
        <f t="shared" si="83"/>
        <v>11</v>
      </c>
      <c r="O425" s="3" t="str">
        <f t="shared" si="79"/>
        <v>2029_11</v>
      </c>
      <c r="P425" s="3">
        <f t="shared" si="80"/>
        <v>204273.34127132699</v>
      </c>
      <c r="Q425" s="3">
        <f t="shared" si="81"/>
        <v>209104.77221760753</v>
      </c>
      <c r="R425" s="163">
        <f t="shared" si="75"/>
        <v>217799.38200000001</v>
      </c>
      <c r="S425" s="91">
        <f t="shared" si="77"/>
        <v>219028.839197088</v>
      </c>
    </row>
    <row r="426" spans="12:19" x14ac:dyDescent="0.2">
      <c r="L426" s="3">
        <f t="shared" si="82"/>
        <v>2029</v>
      </c>
      <c r="M426" s="3" t="str">
        <f t="shared" si="83"/>
        <v>Q4</v>
      </c>
      <c r="N426" s="3">
        <f t="shared" si="83"/>
        <v>12</v>
      </c>
      <c r="O426" s="3" t="str">
        <f t="shared" si="79"/>
        <v>2029_12</v>
      </c>
      <c r="P426" s="3">
        <f t="shared" si="80"/>
        <v>204273.34127132699</v>
      </c>
      <c r="Q426" s="3">
        <f t="shared" si="81"/>
        <v>209104.77221760753</v>
      </c>
      <c r="R426" s="163">
        <f t="shared" si="75"/>
        <v>217799.38200000001</v>
      </c>
      <c r="S426" s="91">
        <f t="shared" si="77"/>
        <v>219028.839197088</v>
      </c>
    </row>
    <row r="427" spans="12:19" x14ac:dyDescent="0.2">
      <c r="L427" s="3">
        <f t="shared" si="82"/>
        <v>2030</v>
      </c>
      <c r="M427" s="3" t="str">
        <f t="shared" si="83"/>
        <v>Q1</v>
      </c>
      <c r="N427" s="3">
        <f t="shared" si="83"/>
        <v>1</v>
      </c>
      <c r="O427" s="3" t="str">
        <f t="shared" si="79"/>
        <v>2030_1</v>
      </c>
      <c r="P427" s="3">
        <f t="shared" si="80"/>
        <v>205491.43713285</v>
      </c>
      <c r="Q427" s="3">
        <f t="shared" si="81"/>
        <v>210408.62408336252</v>
      </c>
      <c r="R427" s="163">
        <f t="shared" si="75"/>
        <v>218902.698</v>
      </c>
      <c r="S427" s="91">
        <f t="shared" si="77"/>
        <v>220323.66345529299</v>
      </c>
    </row>
    <row r="428" spans="12:19" x14ac:dyDescent="0.2">
      <c r="L428" s="3">
        <f t="shared" si="82"/>
        <v>2030</v>
      </c>
      <c r="M428" s="3" t="str">
        <f t="shared" si="83"/>
        <v>Q1</v>
      </c>
      <c r="N428" s="3">
        <f t="shared" si="83"/>
        <v>2</v>
      </c>
      <c r="O428" s="3" t="str">
        <f t="shared" si="79"/>
        <v>2030_2</v>
      </c>
      <c r="P428" s="3">
        <f t="shared" si="80"/>
        <v>205491.43713285</v>
      </c>
      <c r="Q428" s="3">
        <f t="shared" si="81"/>
        <v>210408.62408336252</v>
      </c>
      <c r="R428" s="163">
        <f t="shared" si="75"/>
        <v>218902.698</v>
      </c>
      <c r="S428" s="91">
        <f t="shared" si="77"/>
        <v>220323.66345529299</v>
      </c>
    </row>
    <row r="429" spans="12:19" x14ac:dyDescent="0.2">
      <c r="L429" s="3">
        <f t="shared" si="82"/>
        <v>2030</v>
      </c>
      <c r="M429" s="3" t="str">
        <f t="shared" si="83"/>
        <v>Q1</v>
      </c>
      <c r="N429" s="3">
        <f t="shared" si="83"/>
        <v>3</v>
      </c>
      <c r="O429" s="3" t="str">
        <f t="shared" si="79"/>
        <v>2030_3</v>
      </c>
      <c r="P429" s="3">
        <f t="shared" si="80"/>
        <v>205491.43713285</v>
      </c>
      <c r="Q429" s="3">
        <f t="shared" si="81"/>
        <v>210408.62408336252</v>
      </c>
      <c r="R429" s="163">
        <f t="shared" si="75"/>
        <v>218902.698</v>
      </c>
      <c r="S429" s="91">
        <f t="shared" si="77"/>
        <v>220323.66345529299</v>
      </c>
    </row>
    <row r="430" spans="12:19" x14ac:dyDescent="0.2">
      <c r="L430" s="3">
        <f t="shared" si="82"/>
        <v>2030</v>
      </c>
      <c r="M430" s="3" t="str">
        <f t="shared" si="83"/>
        <v>Q2</v>
      </c>
      <c r="N430" s="3">
        <f t="shared" si="83"/>
        <v>4</v>
      </c>
      <c r="O430" s="3" t="str">
        <f t="shared" si="79"/>
        <v>2030_4</v>
      </c>
      <c r="P430" s="3">
        <f t="shared" si="80"/>
        <v>206708.40645452801</v>
      </c>
      <c r="Q430" s="3">
        <f t="shared" si="81"/>
        <v>211533.50450470249</v>
      </c>
      <c r="R430" s="163">
        <f t="shared" si="75"/>
        <v>220089.921</v>
      </c>
      <c r="S430" s="91">
        <f t="shared" si="77"/>
        <v>221284.78309164901</v>
      </c>
    </row>
    <row r="431" spans="12:19" x14ac:dyDescent="0.2">
      <c r="L431" s="3">
        <f t="shared" si="82"/>
        <v>2030</v>
      </c>
      <c r="M431" s="3" t="str">
        <f t="shared" si="83"/>
        <v>Q2</v>
      </c>
      <c r="N431" s="3">
        <f t="shared" si="83"/>
        <v>5</v>
      </c>
      <c r="O431" s="3" t="str">
        <f t="shared" si="79"/>
        <v>2030_5</v>
      </c>
      <c r="P431" s="3">
        <f t="shared" si="80"/>
        <v>206708.40645452801</v>
      </c>
      <c r="Q431" s="3">
        <f t="shared" si="81"/>
        <v>211533.50450470249</v>
      </c>
      <c r="R431" s="163">
        <f t="shared" si="75"/>
        <v>220089.921</v>
      </c>
      <c r="S431" s="91">
        <f t="shared" si="77"/>
        <v>221284.78309164901</v>
      </c>
    </row>
    <row r="432" spans="12:19" x14ac:dyDescent="0.2">
      <c r="L432" s="3">
        <f t="shared" si="82"/>
        <v>2030</v>
      </c>
      <c r="M432" s="3" t="str">
        <f t="shared" ref="M432:N447" si="84">M420</f>
        <v>Q2</v>
      </c>
      <c r="N432" s="3">
        <f t="shared" si="84"/>
        <v>6</v>
      </c>
      <c r="O432" s="3" t="str">
        <f t="shared" si="79"/>
        <v>2030_6</v>
      </c>
      <c r="P432" s="3">
        <f t="shared" si="80"/>
        <v>206708.40645452801</v>
      </c>
      <c r="Q432" s="3">
        <f t="shared" si="81"/>
        <v>211533.50450470249</v>
      </c>
      <c r="R432" s="163">
        <f t="shared" si="75"/>
        <v>220089.921</v>
      </c>
      <c r="S432" s="91">
        <f t="shared" si="77"/>
        <v>221284.78309164901</v>
      </c>
    </row>
    <row r="433" spans="12:19" x14ac:dyDescent="0.2">
      <c r="L433" s="3">
        <f t="shared" si="82"/>
        <v>2030</v>
      </c>
      <c r="M433" s="3" t="str">
        <f t="shared" si="84"/>
        <v>Q3</v>
      </c>
      <c r="N433" s="3">
        <f t="shared" si="84"/>
        <v>7</v>
      </c>
      <c r="O433" s="3" t="str">
        <f t="shared" si="79"/>
        <v>2030_7</v>
      </c>
      <c r="P433" s="3">
        <f t="shared" si="80"/>
        <v>207989.31718725699</v>
      </c>
      <c r="Q433" s="3">
        <f t="shared" si="81"/>
        <v>212848.57983003024</v>
      </c>
      <c r="R433" s="163">
        <f t="shared" si="75"/>
        <v>221062.88699999999</v>
      </c>
      <c r="S433" s="91">
        <f t="shared" si="77"/>
        <v>222270.337887937</v>
      </c>
    </row>
    <row r="434" spans="12:19" x14ac:dyDescent="0.2">
      <c r="L434" s="3">
        <f t="shared" si="82"/>
        <v>2030</v>
      </c>
      <c r="M434" s="3" t="str">
        <f t="shared" si="84"/>
        <v>Q3</v>
      </c>
      <c r="N434" s="3">
        <f t="shared" si="84"/>
        <v>8</v>
      </c>
      <c r="O434" s="3" t="str">
        <f t="shared" si="79"/>
        <v>2030_8</v>
      </c>
      <c r="P434" s="3">
        <f t="shared" si="80"/>
        <v>207989.31718725699</v>
      </c>
      <c r="Q434" s="3">
        <f t="shared" si="81"/>
        <v>212848.57983003024</v>
      </c>
      <c r="R434" s="163">
        <f t="shared" si="75"/>
        <v>221062.88699999999</v>
      </c>
      <c r="S434" s="91">
        <f t="shared" si="77"/>
        <v>222270.337887937</v>
      </c>
    </row>
    <row r="435" spans="12:19" x14ac:dyDescent="0.2">
      <c r="L435" s="3">
        <f t="shared" si="82"/>
        <v>2030</v>
      </c>
      <c r="M435" s="3" t="str">
        <f t="shared" si="84"/>
        <v>Q3</v>
      </c>
      <c r="N435" s="3">
        <f t="shared" si="84"/>
        <v>9</v>
      </c>
      <c r="O435" s="3" t="str">
        <f t="shared" si="79"/>
        <v>2030_9</v>
      </c>
      <c r="P435" s="3">
        <f t="shared" si="80"/>
        <v>207989.31718725699</v>
      </c>
      <c r="Q435" s="3">
        <f t="shared" si="81"/>
        <v>212848.57983003024</v>
      </c>
      <c r="R435" s="163">
        <f t="shared" si="75"/>
        <v>221062.88699999999</v>
      </c>
      <c r="S435" s="91">
        <f t="shared" si="77"/>
        <v>222270.337887937</v>
      </c>
    </row>
    <row r="436" spans="12:19" x14ac:dyDescent="0.2">
      <c r="L436" s="3">
        <f t="shared" si="82"/>
        <v>2030</v>
      </c>
      <c r="M436" s="3" t="str">
        <f t="shared" si="84"/>
        <v>Q4</v>
      </c>
      <c r="N436" s="3">
        <f t="shared" si="84"/>
        <v>10</v>
      </c>
      <c r="O436" s="3" t="str">
        <f t="shared" si="79"/>
        <v>2030_10</v>
      </c>
      <c r="P436" s="3">
        <f t="shared" si="80"/>
        <v>209155.170297668</v>
      </c>
      <c r="Q436" s="3">
        <f t="shared" si="81"/>
        <v>213992.32186584402</v>
      </c>
      <c r="R436" s="163">
        <f t="shared" si="75"/>
        <v>222045.33600000001</v>
      </c>
      <c r="S436" s="91">
        <f t="shared" si="77"/>
        <v>223411.526189825</v>
      </c>
    </row>
    <row r="437" spans="12:19" x14ac:dyDescent="0.2">
      <c r="L437" s="3">
        <f t="shared" si="82"/>
        <v>2030</v>
      </c>
      <c r="M437" s="3" t="str">
        <f t="shared" si="84"/>
        <v>Q4</v>
      </c>
      <c r="N437" s="3">
        <f t="shared" si="84"/>
        <v>11</v>
      </c>
      <c r="O437" s="3" t="str">
        <f t="shared" si="79"/>
        <v>2030_11</v>
      </c>
      <c r="P437" s="3">
        <f t="shared" si="80"/>
        <v>209155.170297668</v>
      </c>
      <c r="Q437" s="3">
        <f t="shared" si="81"/>
        <v>213992.32186584402</v>
      </c>
      <c r="R437" s="163">
        <f t="shared" si="75"/>
        <v>222045.33600000001</v>
      </c>
      <c r="S437" s="91">
        <f t="shared" si="77"/>
        <v>223411.526189825</v>
      </c>
    </row>
    <row r="438" spans="12:19" x14ac:dyDescent="0.2">
      <c r="L438" s="3">
        <f t="shared" si="82"/>
        <v>2030</v>
      </c>
      <c r="M438" s="3" t="str">
        <f t="shared" si="84"/>
        <v>Q4</v>
      </c>
      <c r="N438" s="3">
        <f t="shared" si="84"/>
        <v>12</v>
      </c>
      <c r="O438" s="3" t="str">
        <f t="shared" si="79"/>
        <v>2030_12</v>
      </c>
      <c r="P438" s="3">
        <f t="shared" si="80"/>
        <v>209155.170297668</v>
      </c>
      <c r="Q438" s="3">
        <f t="shared" si="81"/>
        <v>213992.32186584402</v>
      </c>
      <c r="R438" s="163">
        <f t="shared" si="75"/>
        <v>222045.33600000001</v>
      </c>
      <c r="S438" s="91">
        <f t="shared" si="77"/>
        <v>223411.526189825</v>
      </c>
    </row>
    <row r="439" spans="12:19" x14ac:dyDescent="0.2">
      <c r="L439" s="3">
        <f t="shared" si="82"/>
        <v>2031</v>
      </c>
      <c r="M439" s="3" t="str">
        <f t="shared" si="84"/>
        <v>Q1</v>
      </c>
      <c r="N439" s="3">
        <f t="shared" si="84"/>
        <v>1</v>
      </c>
      <c r="O439" s="3" t="str">
        <f t="shared" si="79"/>
        <v>2031_1</v>
      </c>
      <c r="P439" s="3">
        <f t="shared" si="80"/>
        <v>210358.718240079</v>
      </c>
      <c r="Q439" s="3">
        <f t="shared" si="81"/>
        <v>215280.46566004417</v>
      </c>
      <c r="R439" s="163">
        <f t="shared" si="75"/>
        <v>223132.26300000001</v>
      </c>
      <c r="S439" s="91">
        <f t="shared" si="77"/>
        <v>224421.514602485</v>
      </c>
    </row>
    <row r="440" spans="12:19" x14ac:dyDescent="0.2">
      <c r="L440" s="3">
        <f t="shared" si="82"/>
        <v>2031</v>
      </c>
      <c r="M440" s="3" t="str">
        <f t="shared" si="84"/>
        <v>Q1</v>
      </c>
      <c r="N440" s="3">
        <f t="shared" si="84"/>
        <v>2</v>
      </c>
      <c r="O440" s="3" t="str">
        <f t="shared" si="79"/>
        <v>2031_2</v>
      </c>
      <c r="P440" s="3">
        <f t="shared" si="80"/>
        <v>210358.718240079</v>
      </c>
      <c r="Q440" s="3">
        <f t="shared" si="81"/>
        <v>215280.46566004417</v>
      </c>
      <c r="R440" s="163">
        <f t="shared" ref="R440:R503" si="85">VLOOKUP($L440&amp;"_"&amp;$M440,$C$19:$I$206,MATCH(R$14,$C$14:$I$14,0),0)</f>
        <v>223132.26300000001</v>
      </c>
      <c r="S440" s="91">
        <f t="shared" si="77"/>
        <v>224421.514602485</v>
      </c>
    </row>
    <row r="441" spans="12:19" x14ac:dyDescent="0.2">
      <c r="L441" s="3">
        <f t="shared" si="82"/>
        <v>2031</v>
      </c>
      <c r="M441" s="3" t="str">
        <f t="shared" si="84"/>
        <v>Q1</v>
      </c>
      <c r="N441" s="3">
        <f t="shared" si="84"/>
        <v>3</v>
      </c>
      <c r="O441" s="3" t="str">
        <f t="shared" si="79"/>
        <v>2031_3</v>
      </c>
      <c r="P441" s="3">
        <f t="shared" si="80"/>
        <v>210358.718240079</v>
      </c>
      <c r="Q441" s="3">
        <f t="shared" si="81"/>
        <v>215280.46566004417</v>
      </c>
      <c r="R441" s="163">
        <f t="shared" si="85"/>
        <v>223132.26300000001</v>
      </c>
      <c r="S441" s="91">
        <f t="shared" si="77"/>
        <v>224421.514602485</v>
      </c>
    </row>
    <row r="442" spans="12:19" x14ac:dyDescent="0.2">
      <c r="L442" s="3">
        <f t="shared" si="82"/>
        <v>2031</v>
      </c>
      <c r="M442" s="3" t="str">
        <f t="shared" si="84"/>
        <v>Q2</v>
      </c>
      <c r="N442" s="3">
        <f t="shared" si="84"/>
        <v>4</v>
      </c>
      <c r="O442" s="3" t="str">
        <f t="shared" si="79"/>
        <v>2031_4</v>
      </c>
      <c r="P442" s="3">
        <f t="shared" si="80"/>
        <v>211527.553060921</v>
      </c>
      <c r="Q442" s="3">
        <f t="shared" si="81"/>
        <v>216374.06176009821</v>
      </c>
      <c r="R442" s="163">
        <f t="shared" si="85"/>
        <v>224104.57800000001</v>
      </c>
      <c r="S442" s="91">
        <f t="shared" si="77"/>
        <v>225433.91889048801</v>
      </c>
    </row>
    <row r="443" spans="12:19" x14ac:dyDescent="0.2">
      <c r="L443" s="3">
        <f t="shared" si="82"/>
        <v>2031</v>
      </c>
      <c r="M443" s="3" t="str">
        <f t="shared" si="84"/>
        <v>Q2</v>
      </c>
      <c r="N443" s="3">
        <f t="shared" si="84"/>
        <v>5</v>
      </c>
      <c r="O443" s="3" t="str">
        <f t="shared" si="79"/>
        <v>2031_5</v>
      </c>
      <c r="P443" s="3">
        <f t="shared" si="80"/>
        <v>211527.553060921</v>
      </c>
      <c r="Q443" s="3">
        <f t="shared" si="81"/>
        <v>216374.06176009821</v>
      </c>
      <c r="R443" s="163">
        <f t="shared" si="85"/>
        <v>224104.57800000001</v>
      </c>
      <c r="S443" s="91">
        <f t="shared" si="77"/>
        <v>225433.91889048801</v>
      </c>
    </row>
    <row r="444" spans="12:19" x14ac:dyDescent="0.2">
      <c r="L444" s="3">
        <f t="shared" si="82"/>
        <v>2031</v>
      </c>
      <c r="M444" s="3" t="str">
        <f t="shared" si="84"/>
        <v>Q2</v>
      </c>
      <c r="N444" s="3">
        <f t="shared" si="84"/>
        <v>6</v>
      </c>
      <c r="O444" s="3" t="str">
        <f t="shared" si="79"/>
        <v>2031_6</v>
      </c>
      <c r="P444" s="3">
        <f t="shared" si="80"/>
        <v>211527.553060921</v>
      </c>
      <c r="Q444" s="3">
        <f t="shared" si="81"/>
        <v>216374.06176009821</v>
      </c>
      <c r="R444" s="163">
        <f t="shared" si="85"/>
        <v>224104.57800000001</v>
      </c>
      <c r="S444" s="91">
        <f t="shared" si="77"/>
        <v>225433.91889048801</v>
      </c>
    </row>
    <row r="445" spans="12:19" x14ac:dyDescent="0.2">
      <c r="L445" s="3">
        <f t="shared" si="82"/>
        <v>2031</v>
      </c>
      <c r="M445" s="3" t="str">
        <f t="shared" si="84"/>
        <v>Q3</v>
      </c>
      <c r="N445" s="3">
        <f t="shared" si="84"/>
        <v>7</v>
      </c>
      <c r="O445" s="3" t="str">
        <f t="shared" si="79"/>
        <v>2031_7</v>
      </c>
      <c r="P445" s="3">
        <f t="shared" si="80"/>
        <v>212841.54575976299</v>
      </c>
      <c r="Q445" s="3">
        <f t="shared" si="81"/>
        <v>217736.65324052676</v>
      </c>
      <c r="R445" s="163">
        <f t="shared" si="85"/>
        <v>225172.09299999999</v>
      </c>
      <c r="S445" s="91">
        <f t="shared" si="77"/>
        <v>226403.266954639</v>
      </c>
    </row>
    <row r="446" spans="12:19" x14ac:dyDescent="0.2">
      <c r="L446" s="3">
        <f t="shared" si="82"/>
        <v>2031</v>
      </c>
      <c r="M446" s="3" t="str">
        <f t="shared" si="84"/>
        <v>Q3</v>
      </c>
      <c r="N446" s="3">
        <f t="shared" si="84"/>
        <v>8</v>
      </c>
      <c r="O446" s="3" t="str">
        <f t="shared" si="79"/>
        <v>2031_8</v>
      </c>
      <c r="P446" s="3">
        <f t="shared" si="80"/>
        <v>212841.54575976299</v>
      </c>
      <c r="Q446" s="3">
        <f t="shared" si="81"/>
        <v>217736.65324052676</v>
      </c>
      <c r="R446" s="163">
        <f t="shared" si="85"/>
        <v>225172.09299999999</v>
      </c>
      <c r="S446" s="91">
        <f t="shared" si="77"/>
        <v>226403.266954639</v>
      </c>
    </row>
    <row r="447" spans="12:19" x14ac:dyDescent="0.2">
      <c r="L447" s="3">
        <f t="shared" si="82"/>
        <v>2031</v>
      </c>
      <c r="M447" s="3" t="str">
        <f t="shared" si="84"/>
        <v>Q3</v>
      </c>
      <c r="N447" s="3">
        <f t="shared" si="84"/>
        <v>9</v>
      </c>
      <c r="O447" s="3" t="str">
        <f t="shared" si="79"/>
        <v>2031_9</v>
      </c>
      <c r="P447" s="3">
        <f t="shared" si="80"/>
        <v>212841.54575976299</v>
      </c>
      <c r="Q447" s="3">
        <f t="shared" si="81"/>
        <v>217736.65324052676</v>
      </c>
      <c r="R447" s="163">
        <f t="shared" si="85"/>
        <v>225172.09299999999</v>
      </c>
      <c r="S447" s="91">
        <f t="shared" si="77"/>
        <v>226403.266954639</v>
      </c>
    </row>
    <row r="448" spans="12:19" x14ac:dyDescent="0.2">
      <c r="L448" s="3">
        <f t="shared" si="82"/>
        <v>2031</v>
      </c>
      <c r="M448" s="3" t="str">
        <f t="shared" ref="M448:N463" si="86">M436</f>
        <v>Q4</v>
      </c>
      <c r="N448" s="3">
        <f t="shared" si="86"/>
        <v>10</v>
      </c>
      <c r="O448" s="3" t="str">
        <f t="shared" si="79"/>
        <v>2031_10</v>
      </c>
      <c r="P448" s="3">
        <f t="shared" si="80"/>
        <v>214042.29510737001</v>
      </c>
      <c r="Q448" s="3">
        <f t="shared" si="81"/>
        <v>218931.97431132695</v>
      </c>
      <c r="R448" s="163">
        <f t="shared" si="85"/>
        <v>226178.883</v>
      </c>
      <c r="S448" s="91">
        <f t="shared" si="77"/>
        <v>227496.31360476601</v>
      </c>
    </row>
    <row r="449" spans="12:19" x14ac:dyDescent="0.2">
      <c r="L449" s="3">
        <f t="shared" si="82"/>
        <v>2031</v>
      </c>
      <c r="M449" s="3" t="str">
        <f t="shared" si="86"/>
        <v>Q4</v>
      </c>
      <c r="N449" s="3">
        <f t="shared" si="86"/>
        <v>11</v>
      </c>
      <c r="O449" s="3" t="str">
        <f t="shared" si="79"/>
        <v>2031_11</v>
      </c>
      <c r="P449" s="3">
        <f t="shared" si="80"/>
        <v>214042.29510737001</v>
      </c>
      <c r="Q449" s="3">
        <f t="shared" si="81"/>
        <v>218931.97431132695</v>
      </c>
      <c r="R449" s="163">
        <f t="shared" si="85"/>
        <v>226178.883</v>
      </c>
      <c r="S449" s="91">
        <f t="shared" si="77"/>
        <v>227496.31360476601</v>
      </c>
    </row>
    <row r="450" spans="12:19" x14ac:dyDescent="0.2">
      <c r="L450" s="3">
        <f t="shared" si="82"/>
        <v>2031</v>
      </c>
      <c r="M450" s="3" t="str">
        <f t="shared" si="86"/>
        <v>Q4</v>
      </c>
      <c r="N450" s="3">
        <f t="shared" si="86"/>
        <v>12</v>
      </c>
      <c r="O450" s="3" t="str">
        <f t="shared" si="79"/>
        <v>2031_12</v>
      </c>
      <c r="P450" s="3">
        <f t="shared" si="80"/>
        <v>214042.29510737001</v>
      </c>
      <c r="Q450" s="3">
        <f t="shared" si="81"/>
        <v>218931.97431132695</v>
      </c>
      <c r="R450" s="163">
        <f t="shared" si="85"/>
        <v>226178.883</v>
      </c>
      <c r="S450" s="91">
        <f t="shared" si="77"/>
        <v>227496.31360476601</v>
      </c>
    </row>
    <row r="451" spans="12:19" x14ac:dyDescent="0.2">
      <c r="L451" s="3">
        <f t="shared" si="82"/>
        <v>2032</v>
      </c>
      <c r="M451" s="3" t="str">
        <f t="shared" si="86"/>
        <v>Q1</v>
      </c>
      <c r="N451" s="3">
        <f t="shared" si="86"/>
        <v>1</v>
      </c>
      <c r="O451" s="3" t="str">
        <f t="shared" si="79"/>
        <v>2032_1</v>
      </c>
      <c r="P451" s="3">
        <f t="shared" si="80"/>
        <v>215247.70683133299</v>
      </c>
      <c r="Q451" s="3">
        <f t="shared" si="81"/>
        <v>220243.93572112982</v>
      </c>
      <c r="R451" s="163">
        <f t="shared" si="85"/>
        <v>227237.44099999999</v>
      </c>
      <c r="S451" s="91">
        <f t="shared" si="77"/>
        <v>228548.80622696801</v>
      </c>
    </row>
    <row r="452" spans="12:19" x14ac:dyDescent="0.2">
      <c r="L452" s="3">
        <f t="shared" si="82"/>
        <v>2032</v>
      </c>
      <c r="M452" s="3" t="str">
        <f t="shared" si="86"/>
        <v>Q1</v>
      </c>
      <c r="N452" s="3">
        <f t="shared" si="86"/>
        <v>2</v>
      </c>
      <c r="O452" s="3" t="str">
        <f t="shared" si="79"/>
        <v>2032_2</v>
      </c>
      <c r="P452" s="3">
        <f t="shared" si="80"/>
        <v>215247.70683133299</v>
      </c>
      <c r="Q452" s="3">
        <f t="shared" si="81"/>
        <v>220243.93572112982</v>
      </c>
      <c r="R452" s="163">
        <f t="shared" si="85"/>
        <v>227237.44099999999</v>
      </c>
      <c r="S452" s="91">
        <f t="shared" ref="S452:S515" si="87">VLOOKUP($L452&amp;"_"&amp;$M452,$C$19:$I$206,6,0)</f>
        <v>228548.80622696801</v>
      </c>
    </row>
    <row r="453" spans="12:19" x14ac:dyDescent="0.2">
      <c r="L453" s="3">
        <f t="shared" si="82"/>
        <v>2032</v>
      </c>
      <c r="M453" s="3" t="str">
        <f t="shared" si="86"/>
        <v>Q1</v>
      </c>
      <c r="N453" s="3">
        <f t="shared" si="86"/>
        <v>3</v>
      </c>
      <c r="O453" s="3" t="str">
        <f t="shared" si="79"/>
        <v>2032_3</v>
      </c>
      <c r="P453" s="3">
        <f t="shared" si="80"/>
        <v>215247.70683133299</v>
      </c>
      <c r="Q453" s="3">
        <f t="shared" si="81"/>
        <v>220243.93572112982</v>
      </c>
      <c r="R453" s="163">
        <f t="shared" si="85"/>
        <v>227237.44099999999</v>
      </c>
      <c r="S453" s="91">
        <f t="shared" si="87"/>
        <v>228548.80622696801</v>
      </c>
    </row>
    <row r="454" spans="12:19" x14ac:dyDescent="0.2">
      <c r="L454" s="3">
        <f t="shared" si="82"/>
        <v>2032</v>
      </c>
      <c r="M454" s="3" t="str">
        <f t="shared" si="86"/>
        <v>Q2</v>
      </c>
      <c r="N454" s="3">
        <f t="shared" si="86"/>
        <v>4</v>
      </c>
      <c r="O454" s="3" t="str">
        <f t="shared" si="79"/>
        <v>2032_4</v>
      </c>
      <c r="P454" s="3">
        <f t="shared" si="80"/>
        <v>216412.16435804401</v>
      </c>
      <c r="Q454" s="3">
        <f t="shared" si="81"/>
        <v>221332.33537264907</v>
      </c>
      <c r="R454" s="163">
        <f t="shared" si="85"/>
        <v>228229.56099999999</v>
      </c>
      <c r="S454" s="91">
        <f t="shared" si="87"/>
        <v>229575.55342031701</v>
      </c>
    </row>
    <row r="455" spans="12:19" x14ac:dyDescent="0.2">
      <c r="L455" s="3">
        <f t="shared" si="82"/>
        <v>2032</v>
      </c>
      <c r="M455" s="3" t="str">
        <f t="shared" si="86"/>
        <v>Q2</v>
      </c>
      <c r="N455" s="3">
        <f t="shared" si="86"/>
        <v>5</v>
      </c>
      <c r="O455" s="3" t="str">
        <f t="shared" si="79"/>
        <v>2032_5</v>
      </c>
      <c r="P455" s="3">
        <f t="shared" si="80"/>
        <v>216412.16435804401</v>
      </c>
      <c r="Q455" s="3">
        <f t="shared" si="81"/>
        <v>221332.33537264907</v>
      </c>
      <c r="R455" s="163">
        <f t="shared" si="85"/>
        <v>228229.56099999999</v>
      </c>
      <c r="S455" s="91">
        <f t="shared" si="87"/>
        <v>229575.55342031701</v>
      </c>
    </row>
    <row r="456" spans="12:19" x14ac:dyDescent="0.2">
      <c r="L456" s="3">
        <f t="shared" si="82"/>
        <v>2032</v>
      </c>
      <c r="M456" s="3" t="str">
        <f t="shared" si="86"/>
        <v>Q2</v>
      </c>
      <c r="N456" s="3">
        <f t="shared" si="86"/>
        <v>6</v>
      </c>
      <c r="O456" s="3" t="str">
        <f t="shared" si="79"/>
        <v>2032_6</v>
      </c>
      <c r="P456" s="3">
        <f t="shared" si="80"/>
        <v>216412.16435804401</v>
      </c>
      <c r="Q456" s="3">
        <f t="shared" si="81"/>
        <v>221332.33537264907</v>
      </c>
      <c r="R456" s="163">
        <f t="shared" si="85"/>
        <v>228229.56099999999</v>
      </c>
      <c r="S456" s="91">
        <f t="shared" si="87"/>
        <v>229575.55342031701</v>
      </c>
    </row>
    <row r="457" spans="12:19" x14ac:dyDescent="0.2">
      <c r="L457" s="3">
        <f t="shared" si="82"/>
        <v>2032</v>
      </c>
      <c r="M457" s="3" t="str">
        <f t="shared" si="86"/>
        <v>Q3</v>
      </c>
      <c r="N457" s="3">
        <f t="shared" si="86"/>
        <v>7</v>
      </c>
      <c r="O457" s="3" t="str">
        <f t="shared" si="79"/>
        <v>2032_7</v>
      </c>
      <c r="P457" s="3">
        <f t="shared" si="80"/>
        <v>217747.73975943099</v>
      </c>
      <c r="Q457" s="3">
        <f t="shared" si="81"/>
        <v>222716.33354582326</v>
      </c>
      <c r="R457" s="163">
        <f t="shared" si="85"/>
        <v>229298.424</v>
      </c>
      <c r="S457" s="91">
        <f t="shared" si="87"/>
        <v>230544.39121221899</v>
      </c>
    </row>
    <row r="458" spans="12:19" x14ac:dyDescent="0.2">
      <c r="L458" s="3">
        <f t="shared" si="82"/>
        <v>2032</v>
      </c>
      <c r="M458" s="3" t="str">
        <f t="shared" si="86"/>
        <v>Q3</v>
      </c>
      <c r="N458" s="3">
        <f t="shared" si="86"/>
        <v>8</v>
      </c>
      <c r="O458" s="3" t="str">
        <f t="shared" si="79"/>
        <v>2032_8</v>
      </c>
      <c r="P458" s="3">
        <f t="shared" si="80"/>
        <v>217747.73975943099</v>
      </c>
      <c r="Q458" s="3">
        <f t="shared" si="81"/>
        <v>222716.33354582326</v>
      </c>
      <c r="R458" s="163">
        <f t="shared" si="85"/>
        <v>229298.424</v>
      </c>
      <c r="S458" s="91">
        <f t="shared" si="87"/>
        <v>230544.39121221899</v>
      </c>
    </row>
    <row r="459" spans="12:19" x14ac:dyDescent="0.2">
      <c r="L459" s="3">
        <f t="shared" si="82"/>
        <v>2032</v>
      </c>
      <c r="M459" s="3" t="str">
        <f t="shared" si="86"/>
        <v>Q3</v>
      </c>
      <c r="N459" s="3">
        <f t="shared" si="86"/>
        <v>9</v>
      </c>
      <c r="O459" s="3" t="str">
        <f t="shared" si="79"/>
        <v>2032_9</v>
      </c>
      <c r="P459" s="3">
        <f t="shared" si="80"/>
        <v>217747.73975943099</v>
      </c>
      <c r="Q459" s="3">
        <f t="shared" si="81"/>
        <v>222716.33354582326</v>
      </c>
      <c r="R459" s="163">
        <f t="shared" si="85"/>
        <v>229298.424</v>
      </c>
      <c r="S459" s="91">
        <f t="shared" si="87"/>
        <v>230544.39121221899</v>
      </c>
    </row>
    <row r="460" spans="12:19" x14ac:dyDescent="0.2">
      <c r="L460" s="3">
        <f t="shared" si="82"/>
        <v>2032</v>
      </c>
      <c r="M460" s="3" t="str">
        <f t="shared" si="86"/>
        <v>Q4</v>
      </c>
      <c r="N460" s="3">
        <f t="shared" si="86"/>
        <v>10</v>
      </c>
      <c r="O460" s="3" t="str">
        <f t="shared" si="79"/>
        <v>2032_10</v>
      </c>
      <c r="P460" s="3">
        <f t="shared" si="80"/>
        <v>218985.81578975599</v>
      </c>
      <c r="Q460" s="3">
        <f t="shared" si="81"/>
        <v>223940.3421041345</v>
      </c>
      <c r="R460" s="163">
        <f t="shared" si="85"/>
        <v>230265.875</v>
      </c>
      <c r="S460" s="91">
        <f t="shared" si="87"/>
        <v>231638.24379953099</v>
      </c>
    </row>
    <row r="461" spans="12:19" x14ac:dyDescent="0.2">
      <c r="L461" s="3">
        <f t="shared" si="82"/>
        <v>2032</v>
      </c>
      <c r="M461" s="3" t="str">
        <f t="shared" si="86"/>
        <v>Q4</v>
      </c>
      <c r="N461" s="3">
        <f t="shared" si="86"/>
        <v>11</v>
      </c>
      <c r="O461" s="3" t="str">
        <f t="shared" si="79"/>
        <v>2032_11</v>
      </c>
      <c r="P461" s="3">
        <f t="shared" si="80"/>
        <v>218985.81578975599</v>
      </c>
      <c r="Q461" s="3">
        <f t="shared" si="81"/>
        <v>223940.3421041345</v>
      </c>
      <c r="R461" s="163">
        <f t="shared" si="85"/>
        <v>230265.875</v>
      </c>
      <c r="S461" s="91">
        <f t="shared" si="87"/>
        <v>231638.24379953099</v>
      </c>
    </row>
    <row r="462" spans="12:19" x14ac:dyDescent="0.2">
      <c r="L462" s="3">
        <f t="shared" si="82"/>
        <v>2032</v>
      </c>
      <c r="M462" s="3" t="str">
        <f t="shared" si="86"/>
        <v>Q4</v>
      </c>
      <c r="N462" s="3">
        <f t="shared" si="86"/>
        <v>12</v>
      </c>
      <c r="O462" s="3" t="str">
        <f t="shared" si="79"/>
        <v>2032_12</v>
      </c>
      <c r="P462" s="3">
        <f t="shared" si="80"/>
        <v>218985.81578975599</v>
      </c>
      <c r="Q462" s="3">
        <f t="shared" si="81"/>
        <v>223940.3421041345</v>
      </c>
      <c r="R462" s="163">
        <f t="shared" si="85"/>
        <v>230265.875</v>
      </c>
      <c r="S462" s="91">
        <f t="shared" si="87"/>
        <v>231638.24379953099</v>
      </c>
    </row>
    <row r="463" spans="12:19" x14ac:dyDescent="0.2">
      <c r="L463" s="3">
        <f t="shared" si="82"/>
        <v>2033</v>
      </c>
      <c r="M463" s="3" t="str">
        <f t="shared" si="86"/>
        <v>Q1</v>
      </c>
      <c r="N463" s="3">
        <f t="shared" si="86"/>
        <v>1</v>
      </c>
      <c r="O463" s="3" t="str">
        <f t="shared" si="79"/>
        <v>2033_1</v>
      </c>
      <c r="P463" s="3">
        <f t="shared" si="80"/>
        <v>220244.625523906</v>
      </c>
      <c r="Q463" s="3">
        <f t="shared" si="81"/>
        <v>225299.60725812629</v>
      </c>
      <c r="R463" s="163">
        <f t="shared" si="85"/>
        <v>231261.83300000001</v>
      </c>
      <c r="S463" s="91">
        <f t="shared" si="87"/>
        <v>232710.744433769</v>
      </c>
    </row>
    <row r="464" spans="12:19" x14ac:dyDescent="0.2">
      <c r="L464" s="3">
        <f t="shared" si="82"/>
        <v>2033</v>
      </c>
      <c r="M464" s="3" t="str">
        <f t="shared" ref="M464:N479" si="88">M452</f>
        <v>Q1</v>
      </c>
      <c r="N464" s="3">
        <f t="shared" si="88"/>
        <v>2</v>
      </c>
      <c r="O464" s="3" t="str">
        <f t="shared" si="79"/>
        <v>2033_2</v>
      </c>
      <c r="P464" s="3">
        <f t="shared" si="80"/>
        <v>220244.625523906</v>
      </c>
      <c r="Q464" s="3">
        <f t="shared" si="81"/>
        <v>225299.60725812629</v>
      </c>
      <c r="R464" s="163">
        <f t="shared" si="85"/>
        <v>231261.83300000001</v>
      </c>
      <c r="S464" s="91">
        <f t="shared" si="87"/>
        <v>232710.744433769</v>
      </c>
    </row>
    <row r="465" spans="12:19" x14ac:dyDescent="0.2">
      <c r="L465" s="3">
        <f t="shared" si="82"/>
        <v>2033</v>
      </c>
      <c r="M465" s="3" t="str">
        <f t="shared" si="88"/>
        <v>Q1</v>
      </c>
      <c r="N465" s="3">
        <f t="shared" si="88"/>
        <v>3</v>
      </c>
      <c r="O465" s="3" t="str">
        <f t="shared" si="79"/>
        <v>2033_3</v>
      </c>
      <c r="P465" s="3">
        <f t="shared" si="80"/>
        <v>220244.625523906</v>
      </c>
      <c r="Q465" s="3">
        <f t="shared" si="81"/>
        <v>225299.60725812629</v>
      </c>
      <c r="R465" s="163">
        <f t="shared" si="85"/>
        <v>231261.83300000001</v>
      </c>
      <c r="S465" s="91">
        <f t="shared" si="87"/>
        <v>232710.744433769</v>
      </c>
    </row>
    <row r="466" spans="12:19" x14ac:dyDescent="0.2">
      <c r="L466" s="3">
        <f t="shared" si="82"/>
        <v>2033</v>
      </c>
      <c r="M466" s="3" t="str">
        <f t="shared" si="88"/>
        <v>Q2</v>
      </c>
      <c r="N466" s="3">
        <f t="shared" si="88"/>
        <v>4</v>
      </c>
      <c r="O466" s="3" t="str">
        <f t="shared" si="79"/>
        <v>2033_4</v>
      </c>
      <c r="P466" s="3">
        <f t="shared" si="80"/>
        <v>221460.68962381</v>
      </c>
      <c r="Q466" s="3">
        <f t="shared" si="81"/>
        <v>226450.02146990865</v>
      </c>
      <c r="R466" s="163">
        <f t="shared" si="85"/>
        <v>232220.10500000001</v>
      </c>
      <c r="S466" s="91">
        <f t="shared" si="87"/>
        <v>233869.07664374501</v>
      </c>
    </row>
    <row r="467" spans="12:19" x14ac:dyDescent="0.2">
      <c r="L467" s="3">
        <f t="shared" si="82"/>
        <v>2033</v>
      </c>
      <c r="M467" s="3" t="str">
        <f t="shared" si="88"/>
        <v>Q2</v>
      </c>
      <c r="N467" s="3">
        <f t="shared" si="88"/>
        <v>5</v>
      </c>
      <c r="O467" s="3" t="str">
        <f t="shared" si="79"/>
        <v>2033_5</v>
      </c>
      <c r="P467" s="3">
        <f t="shared" si="80"/>
        <v>221460.68962381</v>
      </c>
      <c r="Q467" s="3">
        <f t="shared" si="81"/>
        <v>226450.02146990865</v>
      </c>
      <c r="R467" s="163">
        <f t="shared" si="85"/>
        <v>232220.10500000001</v>
      </c>
      <c r="S467" s="91">
        <f t="shared" si="87"/>
        <v>233869.07664374501</v>
      </c>
    </row>
    <row r="468" spans="12:19" x14ac:dyDescent="0.2">
      <c r="L468" s="3">
        <f t="shared" si="82"/>
        <v>2033</v>
      </c>
      <c r="M468" s="3" t="str">
        <f t="shared" si="88"/>
        <v>Q2</v>
      </c>
      <c r="N468" s="3">
        <f t="shared" si="88"/>
        <v>6</v>
      </c>
      <c r="O468" s="3" t="str">
        <f t="shared" ref="O468:O531" si="89">L468&amp;"_"&amp;N468</f>
        <v>2033_6</v>
      </c>
      <c r="P468" s="3">
        <f t="shared" ref="P468:P531" si="90">VLOOKUP(L468&amp;"_"&amp;M468,$C$19:$D$190,2,0)</f>
        <v>221460.68962381</v>
      </c>
      <c r="Q468" s="3">
        <f t="shared" ref="Q468:Q531" si="91">VLOOKUP($L468&amp;"_"&amp;$M468,$C$19:$E$190,3,0)</f>
        <v>226450.02146990865</v>
      </c>
      <c r="R468" s="163">
        <f t="shared" si="85"/>
        <v>232220.10500000001</v>
      </c>
      <c r="S468" s="91">
        <f t="shared" si="87"/>
        <v>233869.07664374501</v>
      </c>
    </row>
    <row r="469" spans="12:19" x14ac:dyDescent="0.2">
      <c r="L469" s="3">
        <f t="shared" si="82"/>
        <v>2033</v>
      </c>
      <c r="M469" s="3" t="str">
        <f t="shared" si="88"/>
        <v>Q3</v>
      </c>
      <c r="N469" s="3">
        <f t="shared" si="88"/>
        <v>7</v>
      </c>
      <c r="O469" s="3" t="str">
        <f t="shared" si="89"/>
        <v>2033_7</v>
      </c>
      <c r="P469" s="3">
        <f t="shared" si="90"/>
        <v>222900.220918404</v>
      </c>
      <c r="Q469" s="3">
        <f t="shared" si="91"/>
        <v>227940.29048454162</v>
      </c>
      <c r="R469" s="163">
        <f t="shared" si="85"/>
        <v>233363.46</v>
      </c>
      <c r="S469" s="91">
        <f t="shared" si="87"/>
        <v>234927.45398403599</v>
      </c>
    </row>
    <row r="470" spans="12:19" x14ac:dyDescent="0.2">
      <c r="L470" s="3">
        <f t="shared" si="82"/>
        <v>2033</v>
      </c>
      <c r="M470" s="3" t="str">
        <f t="shared" si="88"/>
        <v>Q3</v>
      </c>
      <c r="N470" s="3">
        <f t="shared" si="88"/>
        <v>8</v>
      </c>
      <c r="O470" s="3" t="str">
        <f t="shared" si="89"/>
        <v>2033_8</v>
      </c>
      <c r="P470" s="3">
        <f t="shared" si="90"/>
        <v>222900.220918404</v>
      </c>
      <c r="Q470" s="3">
        <f t="shared" si="91"/>
        <v>227940.29048454162</v>
      </c>
      <c r="R470" s="163">
        <f t="shared" si="85"/>
        <v>233363.46</v>
      </c>
      <c r="S470" s="91">
        <f t="shared" si="87"/>
        <v>234927.45398403599</v>
      </c>
    </row>
    <row r="471" spans="12:19" x14ac:dyDescent="0.2">
      <c r="L471" s="3">
        <f t="shared" si="82"/>
        <v>2033</v>
      </c>
      <c r="M471" s="3" t="str">
        <f t="shared" si="88"/>
        <v>Q3</v>
      </c>
      <c r="N471" s="3">
        <f t="shared" si="88"/>
        <v>9</v>
      </c>
      <c r="O471" s="3" t="str">
        <f t="shared" si="89"/>
        <v>2033_9</v>
      </c>
      <c r="P471" s="3">
        <f t="shared" si="90"/>
        <v>222900.220918404</v>
      </c>
      <c r="Q471" s="3">
        <f t="shared" si="91"/>
        <v>227940.29048454162</v>
      </c>
      <c r="R471" s="163">
        <f t="shared" si="85"/>
        <v>233363.46</v>
      </c>
      <c r="S471" s="91">
        <f t="shared" si="87"/>
        <v>234927.45398403599</v>
      </c>
    </row>
    <row r="472" spans="12:19" x14ac:dyDescent="0.2">
      <c r="L472" s="3">
        <f t="shared" si="82"/>
        <v>2033</v>
      </c>
      <c r="M472" s="3" t="str">
        <f t="shared" si="88"/>
        <v>Q4</v>
      </c>
      <c r="N472" s="3">
        <f t="shared" si="88"/>
        <v>10</v>
      </c>
      <c r="O472" s="3" t="str">
        <f t="shared" si="89"/>
        <v>2033_10</v>
      </c>
      <c r="P472" s="3">
        <f t="shared" si="90"/>
        <v>224228.32396531699</v>
      </c>
      <c r="Q472" s="3">
        <f t="shared" si="91"/>
        <v>229246.32452582422</v>
      </c>
      <c r="R472" s="163">
        <f t="shared" si="85"/>
        <v>234394.576</v>
      </c>
      <c r="S472" s="91">
        <f t="shared" si="87"/>
        <v>236117.26156700999</v>
      </c>
    </row>
    <row r="473" spans="12:19" x14ac:dyDescent="0.2">
      <c r="L473" s="3">
        <f t="shared" si="82"/>
        <v>2033</v>
      </c>
      <c r="M473" s="3" t="str">
        <f t="shared" si="88"/>
        <v>Q4</v>
      </c>
      <c r="N473" s="3">
        <f t="shared" si="88"/>
        <v>11</v>
      </c>
      <c r="O473" s="3" t="str">
        <f t="shared" si="89"/>
        <v>2033_11</v>
      </c>
      <c r="P473" s="3">
        <f t="shared" si="90"/>
        <v>224228.32396531699</v>
      </c>
      <c r="Q473" s="3">
        <f t="shared" si="91"/>
        <v>229246.32452582422</v>
      </c>
      <c r="R473" s="163">
        <f t="shared" si="85"/>
        <v>234394.576</v>
      </c>
      <c r="S473" s="91">
        <f t="shared" si="87"/>
        <v>236117.26156700999</v>
      </c>
    </row>
    <row r="474" spans="12:19" x14ac:dyDescent="0.2">
      <c r="L474" s="3">
        <f t="shared" si="82"/>
        <v>2033</v>
      </c>
      <c r="M474" s="3" t="str">
        <f t="shared" si="88"/>
        <v>Q4</v>
      </c>
      <c r="N474" s="3">
        <f t="shared" si="88"/>
        <v>12</v>
      </c>
      <c r="O474" s="3" t="str">
        <f t="shared" si="89"/>
        <v>2033_12</v>
      </c>
      <c r="P474" s="3">
        <f t="shared" si="90"/>
        <v>224228.32396531699</v>
      </c>
      <c r="Q474" s="3">
        <f t="shared" si="91"/>
        <v>229246.32452582422</v>
      </c>
      <c r="R474" s="163">
        <f t="shared" si="85"/>
        <v>234394.576</v>
      </c>
      <c r="S474" s="91">
        <f t="shared" si="87"/>
        <v>236117.26156700999</v>
      </c>
    </row>
    <row r="475" spans="12:19" x14ac:dyDescent="0.2">
      <c r="L475" s="3">
        <f t="shared" si="82"/>
        <v>2034</v>
      </c>
      <c r="M475" s="3" t="str">
        <f t="shared" si="88"/>
        <v>Q1</v>
      </c>
      <c r="N475" s="3">
        <f t="shared" si="88"/>
        <v>1</v>
      </c>
      <c r="O475" s="3" t="str">
        <f t="shared" si="89"/>
        <v>2034_1</v>
      </c>
      <c r="P475" s="3">
        <f t="shared" si="90"/>
        <v>225550.661496591</v>
      </c>
      <c r="Q475" s="3">
        <f t="shared" si="91"/>
        <v>230659.41328807562</v>
      </c>
      <c r="R475" s="163">
        <f t="shared" si="85"/>
        <v>235480.80499999999</v>
      </c>
      <c r="S475" s="91">
        <f t="shared" si="87"/>
        <v>237249.38326216201</v>
      </c>
    </row>
    <row r="476" spans="12:19" x14ac:dyDescent="0.2">
      <c r="L476" s="3">
        <f t="shared" si="82"/>
        <v>2034</v>
      </c>
      <c r="M476" s="3" t="str">
        <f t="shared" si="88"/>
        <v>Q1</v>
      </c>
      <c r="N476" s="3">
        <f t="shared" si="88"/>
        <v>2</v>
      </c>
      <c r="O476" s="3" t="str">
        <f t="shared" si="89"/>
        <v>2034_2</v>
      </c>
      <c r="P476" s="3">
        <f t="shared" si="90"/>
        <v>225550.661496591</v>
      </c>
      <c r="Q476" s="3">
        <f t="shared" si="91"/>
        <v>230659.41328807562</v>
      </c>
      <c r="R476" s="163">
        <f t="shared" si="85"/>
        <v>235480.80499999999</v>
      </c>
      <c r="S476" s="91">
        <f t="shared" si="87"/>
        <v>237249.38326216201</v>
      </c>
    </row>
    <row r="477" spans="12:19" x14ac:dyDescent="0.2">
      <c r="L477" s="3">
        <f t="shared" si="82"/>
        <v>2034</v>
      </c>
      <c r="M477" s="3" t="str">
        <f t="shared" si="88"/>
        <v>Q1</v>
      </c>
      <c r="N477" s="3">
        <f t="shared" si="88"/>
        <v>3</v>
      </c>
      <c r="O477" s="3" t="str">
        <f t="shared" si="89"/>
        <v>2034_3</v>
      </c>
      <c r="P477" s="3">
        <f t="shared" si="90"/>
        <v>225550.661496591</v>
      </c>
      <c r="Q477" s="3">
        <f t="shared" si="91"/>
        <v>230659.41328807562</v>
      </c>
      <c r="R477" s="163">
        <f t="shared" si="85"/>
        <v>235480.80499999999</v>
      </c>
      <c r="S477" s="91">
        <f t="shared" si="87"/>
        <v>237249.38326216201</v>
      </c>
    </row>
    <row r="478" spans="12:19" x14ac:dyDescent="0.2">
      <c r="L478" s="3">
        <f t="shared" si="82"/>
        <v>2034</v>
      </c>
      <c r="M478" s="3" t="str">
        <f t="shared" si="88"/>
        <v>Q2</v>
      </c>
      <c r="N478" s="3">
        <f t="shared" si="88"/>
        <v>4</v>
      </c>
      <c r="O478" s="3" t="str">
        <f t="shared" si="89"/>
        <v>2034_4</v>
      </c>
      <c r="P478" s="3">
        <f t="shared" si="90"/>
        <v>226817.07948768101</v>
      </c>
      <c r="Q478" s="3">
        <f t="shared" si="91"/>
        <v>231845.51002394193</v>
      </c>
      <c r="R478" s="163">
        <f t="shared" si="85"/>
        <v>236511.89300000001</v>
      </c>
      <c r="S478" s="91">
        <f t="shared" si="87"/>
        <v>238431.04337657901</v>
      </c>
    </row>
    <row r="479" spans="12:19" x14ac:dyDescent="0.2">
      <c r="L479" s="3">
        <f t="shared" si="82"/>
        <v>2034</v>
      </c>
      <c r="M479" s="3" t="str">
        <f t="shared" si="88"/>
        <v>Q2</v>
      </c>
      <c r="N479" s="3">
        <f t="shared" si="88"/>
        <v>5</v>
      </c>
      <c r="O479" s="3" t="str">
        <f t="shared" si="89"/>
        <v>2034_5</v>
      </c>
      <c r="P479" s="3">
        <f t="shared" si="90"/>
        <v>226817.07948768101</v>
      </c>
      <c r="Q479" s="3">
        <f t="shared" si="91"/>
        <v>231845.51002394193</v>
      </c>
      <c r="R479" s="163">
        <f t="shared" si="85"/>
        <v>236511.89300000001</v>
      </c>
      <c r="S479" s="91">
        <f t="shared" si="87"/>
        <v>238431.04337657901</v>
      </c>
    </row>
    <row r="480" spans="12:19" x14ac:dyDescent="0.2">
      <c r="L480" s="3">
        <f t="shared" ref="L480:L543" si="92">L468+1</f>
        <v>2034</v>
      </c>
      <c r="M480" s="3" t="str">
        <f t="shared" ref="M480:N495" si="93">M468</f>
        <v>Q2</v>
      </c>
      <c r="N480" s="3">
        <f t="shared" si="93"/>
        <v>6</v>
      </c>
      <c r="O480" s="3" t="str">
        <f t="shared" si="89"/>
        <v>2034_6</v>
      </c>
      <c r="P480" s="3">
        <f t="shared" si="90"/>
        <v>226817.07948768101</v>
      </c>
      <c r="Q480" s="3">
        <f t="shared" si="91"/>
        <v>231845.51002394193</v>
      </c>
      <c r="R480" s="163">
        <f t="shared" si="85"/>
        <v>236511.89300000001</v>
      </c>
      <c r="S480" s="91">
        <f t="shared" si="87"/>
        <v>238431.04337657901</v>
      </c>
    </row>
    <row r="481" spans="12:19" x14ac:dyDescent="0.2">
      <c r="L481" s="3">
        <f t="shared" si="92"/>
        <v>2034</v>
      </c>
      <c r="M481" s="3" t="str">
        <f t="shared" si="93"/>
        <v>Q3</v>
      </c>
      <c r="N481" s="3">
        <f t="shared" si="93"/>
        <v>7</v>
      </c>
      <c r="O481" s="3" t="str">
        <f t="shared" si="89"/>
        <v>2034_7</v>
      </c>
      <c r="P481" s="3">
        <f t="shared" si="90"/>
        <v>228267.783114349</v>
      </c>
      <c r="Q481" s="3">
        <f t="shared" si="91"/>
        <v>233337.59440433793</v>
      </c>
      <c r="R481" s="163">
        <f t="shared" si="85"/>
        <v>237699.57399999999</v>
      </c>
      <c r="S481" s="91">
        <f t="shared" si="87"/>
        <v>239562.27558136301</v>
      </c>
    </row>
    <row r="482" spans="12:19" x14ac:dyDescent="0.2">
      <c r="L482" s="3">
        <f t="shared" si="92"/>
        <v>2034</v>
      </c>
      <c r="M482" s="3" t="str">
        <f t="shared" si="93"/>
        <v>Q3</v>
      </c>
      <c r="N482" s="3">
        <f t="shared" si="93"/>
        <v>8</v>
      </c>
      <c r="O482" s="3" t="str">
        <f t="shared" si="89"/>
        <v>2034_8</v>
      </c>
      <c r="P482" s="3">
        <f t="shared" si="90"/>
        <v>228267.783114349</v>
      </c>
      <c r="Q482" s="3">
        <f t="shared" si="91"/>
        <v>233337.59440433793</v>
      </c>
      <c r="R482" s="163">
        <f t="shared" si="85"/>
        <v>237699.57399999999</v>
      </c>
      <c r="S482" s="91">
        <f t="shared" si="87"/>
        <v>239562.27558136301</v>
      </c>
    </row>
    <row r="483" spans="12:19" x14ac:dyDescent="0.2">
      <c r="L483" s="3">
        <f t="shared" si="92"/>
        <v>2034</v>
      </c>
      <c r="M483" s="3" t="str">
        <f t="shared" si="93"/>
        <v>Q3</v>
      </c>
      <c r="N483" s="3">
        <f t="shared" si="93"/>
        <v>9</v>
      </c>
      <c r="O483" s="3" t="str">
        <f t="shared" si="89"/>
        <v>2034_9</v>
      </c>
      <c r="P483" s="3">
        <f t="shared" si="90"/>
        <v>228267.783114349</v>
      </c>
      <c r="Q483" s="3">
        <f t="shared" si="91"/>
        <v>233337.59440433793</v>
      </c>
      <c r="R483" s="163">
        <f t="shared" si="85"/>
        <v>237699.57399999999</v>
      </c>
      <c r="S483" s="91">
        <f t="shared" si="87"/>
        <v>239562.27558136301</v>
      </c>
    </row>
    <row r="484" spans="12:19" x14ac:dyDescent="0.2">
      <c r="L484" s="3">
        <f t="shared" si="92"/>
        <v>2034</v>
      </c>
      <c r="M484" s="3" t="str">
        <f t="shared" si="93"/>
        <v>Q4</v>
      </c>
      <c r="N484" s="3">
        <f t="shared" si="93"/>
        <v>10</v>
      </c>
      <c r="O484" s="3" t="str">
        <f t="shared" si="89"/>
        <v>2034_10</v>
      </c>
      <c r="P484" s="3">
        <f t="shared" si="90"/>
        <v>229611.165723666</v>
      </c>
      <c r="Q484" s="3">
        <f t="shared" si="91"/>
        <v>234653.55042830252</v>
      </c>
      <c r="R484" s="163">
        <f t="shared" si="85"/>
        <v>238829.73499999999</v>
      </c>
      <c r="S484" s="91">
        <f t="shared" si="87"/>
        <v>240746.79745951301</v>
      </c>
    </row>
    <row r="485" spans="12:19" x14ac:dyDescent="0.2">
      <c r="L485" s="3">
        <f t="shared" si="92"/>
        <v>2034</v>
      </c>
      <c r="M485" s="3" t="str">
        <f t="shared" si="93"/>
        <v>Q4</v>
      </c>
      <c r="N485" s="3">
        <f t="shared" si="93"/>
        <v>11</v>
      </c>
      <c r="O485" s="3" t="str">
        <f t="shared" si="89"/>
        <v>2034_11</v>
      </c>
      <c r="P485" s="3">
        <f t="shared" si="90"/>
        <v>229611.165723666</v>
      </c>
      <c r="Q485" s="3">
        <f t="shared" si="91"/>
        <v>234653.55042830252</v>
      </c>
      <c r="R485" s="163">
        <f t="shared" si="85"/>
        <v>238829.73499999999</v>
      </c>
      <c r="S485" s="91">
        <f t="shared" si="87"/>
        <v>240746.79745951301</v>
      </c>
    </row>
    <row r="486" spans="12:19" x14ac:dyDescent="0.2">
      <c r="L486" s="3">
        <f t="shared" si="92"/>
        <v>2034</v>
      </c>
      <c r="M486" s="3" t="str">
        <f t="shared" si="93"/>
        <v>Q4</v>
      </c>
      <c r="N486" s="3">
        <f t="shared" si="93"/>
        <v>12</v>
      </c>
      <c r="O486" s="3" t="str">
        <f t="shared" si="89"/>
        <v>2034_12</v>
      </c>
      <c r="P486" s="3">
        <f t="shared" si="90"/>
        <v>229611.165723666</v>
      </c>
      <c r="Q486" s="3">
        <f t="shared" si="91"/>
        <v>234653.55042830252</v>
      </c>
      <c r="R486" s="163">
        <f t="shared" si="85"/>
        <v>238829.73499999999</v>
      </c>
      <c r="S486" s="91">
        <f t="shared" si="87"/>
        <v>240746.79745951301</v>
      </c>
    </row>
    <row r="487" spans="12:19" x14ac:dyDescent="0.2">
      <c r="L487" s="3">
        <f t="shared" si="92"/>
        <v>2035</v>
      </c>
      <c r="M487" s="3" t="str">
        <f t="shared" si="93"/>
        <v>Q1</v>
      </c>
      <c r="N487" s="3">
        <f t="shared" si="93"/>
        <v>1</v>
      </c>
      <c r="O487" s="3" t="str">
        <f t="shared" si="89"/>
        <v>2035_1</v>
      </c>
      <c r="P487" s="3">
        <f t="shared" si="90"/>
        <v>230956.15567320801</v>
      </c>
      <c r="Q487" s="3">
        <f t="shared" si="91"/>
        <v>236099.59275719555</v>
      </c>
      <c r="R487" s="163">
        <f t="shared" si="85"/>
        <v>239944.33900000001</v>
      </c>
      <c r="S487" s="91">
        <f t="shared" si="87"/>
        <v>241898.14154107901</v>
      </c>
    </row>
    <row r="488" spans="12:19" x14ac:dyDescent="0.2">
      <c r="L488" s="3">
        <f t="shared" si="92"/>
        <v>2035</v>
      </c>
      <c r="M488" s="3" t="str">
        <f t="shared" si="93"/>
        <v>Q1</v>
      </c>
      <c r="N488" s="3">
        <f t="shared" si="93"/>
        <v>2</v>
      </c>
      <c r="O488" s="3" t="str">
        <f t="shared" si="89"/>
        <v>2035_2</v>
      </c>
      <c r="P488" s="3">
        <f t="shared" si="90"/>
        <v>230956.15567320801</v>
      </c>
      <c r="Q488" s="3">
        <f t="shared" si="91"/>
        <v>236099.59275719555</v>
      </c>
      <c r="R488" s="163">
        <f t="shared" si="85"/>
        <v>239944.33900000001</v>
      </c>
      <c r="S488" s="91">
        <f t="shared" si="87"/>
        <v>241898.14154107901</v>
      </c>
    </row>
    <row r="489" spans="12:19" x14ac:dyDescent="0.2">
      <c r="L489" s="3">
        <f t="shared" si="92"/>
        <v>2035</v>
      </c>
      <c r="M489" s="3" t="str">
        <f t="shared" si="93"/>
        <v>Q1</v>
      </c>
      <c r="N489" s="3">
        <f t="shared" si="93"/>
        <v>3</v>
      </c>
      <c r="O489" s="3" t="str">
        <f t="shared" si="89"/>
        <v>2035_3</v>
      </c>
      <c r="P489" s="3">
        <f t="shared" si="90"/>
        <v>230956.15567320801</v>
      </c>
      <c r="Q489" s="3">
        <f t="shared" si="91"/>
        <v>236099.59275719555</v>
      </c>
      <c r="R489" s="163">
        <f t="shared" si="85"/>
        <v>239944.33900000001</v>
      </c>
      <c r="S489" s="91">
        <f t="shared" si="87"/>
        <v>241898.14154107901</v>
      </c>
    </row>
    <row r="490" spans="12:19" x14ac:dyDescent="0.2">
      <c r="L490" s="3">
        <f t="shared" si="92"/>
        <v>2035</v>
      </c>
      <c r="M490" s="3" t="str">
        <f t="shared" si="93"/>
        <v>Q2</v>
      </c>
      <c r="N490" s="3">
        <f t="shared" si="93"/>
        <v>4</v>
      </c>
      <c r="O490" s="3" t="str">
        <f t="shared" si="89"/>
        <v>2035_4</v>
      </c>
      <c r="P490" s="3">
        <f t="shared" si="90"/>
        <v>232222.66650468</v>
      </c>
      <c r="Q490" s="3">
        <f t="shared" si="91"/>
        <v>237288.87205622534</v>
      </c>
      <c r="R490" s="163">
        <f t="shared" si="85"/>
        <v>241018.54500000001</v>
      </c>
      <c r="S490" s="91">
        <f t="shared" si="87"/>
        <v>243112.92925551499</v>
      </c>
    </row>
    <row r="491" spans="12:19" x14ac:dyDescent="0.2">
      <c r="L491" s="3">
        <f t="shared" si="92"/>
        <v>2035</v>
      </c>
      <c r="M491" s="3" t="str">
        <f t="shared" si="93"/>
        <v>Q2</v>
      </c>
      <c r="N491" s="3">
        <f t="shared" si="93"/>
        <v>5</v>
      </c>
      <c r="O491" s="3" t="str">
        <f t="shared" si="89"/>
        <v>2035_5</v>
      </c>
      <c r="P491" s="3">
        <f t="shared" si="90"/>
        <v>232222.66650468</v>
      </c>
      <c r="Q491" s="3">
        <f t="shared" si="91"/>
        <v>237288.87205622534</v>
      </c>
      <c r="R491" s="163">
        <f t="shared" si="85"/>
        <v>241018.54500000001</v>
      </c>
      <c r="S491" s="91">
        <f t="shared" si="87"/>
        <v>243112.92925551499</v>
      </c>
    </row>
    <row r="492" spans="12:19" x14ac:dyDescent="0.2">
      <c r="L492" s="3">
        <f t="shared" si="92"/>
        <v>2035</v>
      </c>
      <c r="M492" s="3" t="str">
        <f t="shared" si="93"/>
        <v>Q2</v>
      </c>
      <c r="N492" s="3">
        <f t="shared" si="93"/>
        <v>6</v>
      </c>
      <c r="O492" s="3" t="str">
        <f t="shared" si="89"/>
        <v>2035_6</v>
      </c>
      <c r="P492" s="3">
        <f t="shared" si="90"/>
        <v>232222.66650468</v>
      </c>
      <c r="Q492" s="3">
        <f t="shared" si="91"/>
        <v>237288.87205622534</v>
      </c>
      <c r="R492" s="163">
        <f t="shared" si="85"/>
        <v>241018.54500000001</v>
      </c>
      <c r="S492" s="91">
        <f t="shared" si="87"/>
        <v>243112.92925551499</v>
      </c>
    </row>
    <row r="493" spans="12:19" x14ac:dyDescent="0.2">
      <c r="L493" s="3">
        <f t="shared" si="92"/>
        <v>2035</v>
      </c>
      <c r="M493" s="3" t="str">
        <f t="shared" si="93"/>
        <v>Q3</v>
      </c>
      <c r="N493" s="3">
        <f t="shared" si="93"/>
        <v>7</v>
      </c>
      <c r="O493" s="3" t="str">
        <f t="shared" si="89"/>
        <v>2035_7</v>
      </c>
      <c r="P493" s="3">
        <f t="shared" si="90"/>
        <v>233726.629249702</v>
      </c>
      <c r="Q493" s="3">
        <f t="shared" si="91"/>
        <v>238851.73819329482</v>
      </c>
      <c r="R493" s="163">
        <f t="shared" si="85"/>
        <v>242238.25700000001</v>
      </c>
      <c r="S493" s="91">
        <f t="shared" si="87"/>
        <v>244248.91142903699</v>
      </c>
    </row>
    <row r="494" spans="12:19" x14ac:dyDescent="0.2">
      <c r="L494" s="3">
        <f t="shared" si="92"/>
        <v>2035</v>
      </c>
      <c r="M494" s="3" t="str">
        <f t="shared" si="93"/>
        <v>Q3</v>
      </c>
      <c r="N494" s="3">
        <f t="shared" si="93"/>
        <v>8</v>
      </c>
      <c r="O494" s="3" t="str">
        <f t="shared" si="89"/>
        <v>2035_8</v>
      </c>
      <c r="P494" s="3">
        <f t="shared" si="90"/>
        <v>233726.629249702</v>
      </c>
      <c r="Q494" s="3">
        <f t="shared" si="91"/>
        <v>238851.73819329482</v>
      </c>
      <c r="R494" s="163">
        <f t="shared" si="85"/>
        <v>242238.25700000001</v>
      </c>
      <c r="S494" s="91">
        <f t="shared" si="87"/>
        <v>244248.91142903699</v>
      </c>
    </row>
    <row r="495" spans="12:19" x14ac:dyDescent="0.2">
      <c r="L495" s="3">
        <f t="shared" si="92"/>
        <v>2035</v>
      </c>
      <c r="M495" s="3" t="str">
        <f t="shared" si="93"/>
        <v>Q3</v>
      </c>
      <c r="N495" s="3">
        <f t="shared" si="93"/>
        <v>9</v>
      </c>
      <c r="O495" s="3" t="str">
        <f t="shared" si="89"/>
        <v>2035_9</v>
      </c>
      <c r="P495" s="3">
        <f t="shared" si="90"/>
        <v>233726.629249702</v>
      </c>
      <c r="Q495" s="3">
        <f t="shared" si="91"/>
        <v>238851.73819329482</v>
      </c>
      <c r="R495" s="163">
        <f t="shared" si="85"/>
        <v>242238.25700000001</v>
      </c>
      <c r="S495" s="91">
        <f t="shared" si="87"/>
        <v>244248.91142903699</v>
      </c>
    </row>
    <row r="496" spans="12:19" x14ac:dyDescent="0.2">
      <c r="L496" s="3">
        <f t="shared" si="92"/>
        <v>2035</v>
      </c>
      <c r="M496" s="3" t="str">
        <f t="shared" ref="M496:N511" si="94">M484</f>
        <v>Q4</v>
      </c>
      <c r="N496" s="3">
        <f t="shared" si="94"/>
        <v>10</v>
      </c>
      <c r="O496" s="3" t="str">
        <f t="shared" si="89"/>
        <v>2035_10</v>
      </c>
      <c r="P496" s="3">
        <f t="shared" si="90"/>
        <v>235099.408968242</v>
      </c>
      <c r="Q496" s="3">
        <f t="shared" si="91"/>
        <v>240202.13825832432</v>
      </c>
      <c r="R496" s="163">
        <f t="shared" si="85"/>
        <v>243377.53700000001</v>
      </c>
      <c r="S496" s="91">
        <f t="shared" si="87"/>
        <v>245480.06252866401</v>
      </c>
    </row>
    <row r="497" spans="12:19" x14ac:dyDescent="0.2">
      <c r="L497" s="3">
        <f t="shared" si="92"/>
        <v>2035</v>
      </c>
      <c r="M497" s="3" t="str">
        <f t="shared" si="94"/>
        <v>Q4</v>
      </c>
      <c r="N497" s="3">
        <f t="shared" si="94"/>
        <v>11</v>
      </c>
      <c r="O497" s="3" t="str">
        <f t="shared" si="89"/>
        <v>2035_11</v>
      </c>
      <c r="P497" s="3">
        <f t="shared" si="90"/>
        <v>235099.408968242</v>
      </c>
      <c r="Q497" s="3">
        <f t="shared" si="91"/>
        <v>240202.13825832432</v>
      </c>
      <c r="R497" s="163">
        <f t="shared" si="85"/>
        <v>243377.53700000001</v>
      </c>
      <c r="S497" s="91">
        <f t="shared" si="87"/>
        <v>245480.06252866401</v>
      </c>
    </row>
    <row r="498" spans="12:19" x14ac:dyDescent="0.2">
      <c r="L498" s="3">
        <f t="shared" si="92"/>
        <v>2035</v>
      </c>
      <c r="M498" s="3" t="str">
        <f t="shared" si="94"/>
        <v>Q4</v>
      </c>
      <c r="N498" s="3">
        <f t="shared" si="94"/>
        <v>12</v>
      </c>
      <c r="O498" s="3" t="str">
        <f t="shared" si="89"/>
        <v>2035_12</v>
      </c>
      <c r="P498" s="3">
        <f t="shared" si="90"/>
        <v>235099.408968242</v>
      </c>
      <c r="Q498" s="3">
        <f t="shared" si="91"/>
        <v>240202.13825832432</v>
      </c>
      <c r="R498" s="163">
        <f t="shared" si="85"/>
        <v>243377.53700000001</v>
      </c>
      <c r="S498" s="91">
        <f t="shared" si="87"/>
        <v>245480.06252866401</v>
      </c>
    </row>
    <row r="499" spans="12:19" x14ac:dyDescent="0.2">
      <c r="L499" s="3">
        <f t="shared" si="92"/>
        <v>2036</v>
      </c>
      <c r="M499" s="3" t="str">
        <f t="shared" si="94"/>
        <v>Q1</v>
      </c>
      <c r="N499" s="3">
        <f t="shared" si="94"/>
        <v>1</v>
      </c>
      <c r="O499" s="3" t="str">
        <f t="shared" si="89"/>
        <v>2036_1</v>
      </c>
      <c r="P499" s="3">
        <f t="shared" si="90"/>
        <v>236501.36328540099</v>
      </c>
      <c r="Q499" s="3">
        <f t="shared" si="91"/>
        <v>241716.38481376247</v>
      </c>
      <c r="R499" s="163">
        <f t="shared" si="85"/>
        <v>244519.128</v>
      </c>
      <c r="S499" s="91">
        <f t="shared" si="87"/>
        <v>246672.55372464901</v>
      </c>
    </row>
    <row r="500" spans="12:19" x14ac:dyDescent="0.2">
      <c r="L500" s="3">
        <f t="shared" si="92"/>
        <v>2036</v>
      </c>
      <c r="M500" s="3" t="str">
        <f t="shared" si="94"/>
        <v>Q1</v>
      </c>
      <c r="N500" s="3">
        <f t="shared" si="94"/>
        <v>2</v>
      </c>
      <c r="O500" s="3" t="str">
        <f t="shared" si="89"/>
        <v>2036_2</v>
      </c>
      <c r="P500" s="3">
        <f t="shared" si="90"/>
        <v>236501.36328540099</v>
      </c>
      <c r="Q500" s="3">
        <f t="shared" si="91"/>
        <v>241716.38481376247</v>
      </c>
      <c r="R500" s="163">
        <f t="shared" si="85"/>
        <v>244519.128</v>
      </c>
      <c r="S500" s="91">
        <f t="shared" si="87"/>
        <v>246672.55372464901</v>
      </c>
    </row>
    <row r="501" spans="12:19" x14ac:dyDescent="0.2">
      <c r="L501" s="3">
        <f t="shared" si="92"/>
        <v>2036</v>
      </c>
      <c r="M501" s="3" t="str">
        <f t="shared" si="94"/>
        <v>Q1</v>
      </c>
      <c r="N501" s="3">
        <f t="shared" si="94"/>
        <v>3</v>
      </c>
      <c r="O501" s="3" t="str">
        <f t="shared" si="89"/>
        <v>2036_3</v>
      </c>
      <c r="P501" s="3">
        <f t="shared" si="90"/>
        <v>236501.36328540099</v>
      </c>
      <c r="Q501" s="3">
        <f t="shared" si="91"/>
        <v>241716.38481376247</v>
      </c>
      <c r="R501" s="163">
        <f t="shared" si="85"/>
        <v>244519.128</v>
      </c>
      <c r="S501" s="91">
        <f t="shared" si="87"/>
        <v>246672.55372464901</v>
      </c>
    </row>
    <row r="502" spans="12:19" x14ac:dyDescent="0.2">
      <c r="L502" s="3">
        <f t="shared" si="92"/>
        <v>2036</v>
      </c>
      <c r="M502" s="3" t="str">
        <f t="shared" si="94"/>
        <v>Q2</v>
      </c>
      <c r="N502" s="3">
        <f t="shared" si="94"/>
        <v>4</v>
      </c>
      <c r="O502" s="3" t="str">
        <f t="shared" si="89"/>
        <v>2036_4</v>
      </c>
      <c r="P502" s="3">
        <f t="shared" si="90"/>
        <v>237808.00301518699</v>
      </c>
      <c r="Q502" s="3">
        <f t="shared" si="91"/>
        <v>242935.85737437368</v>
      </c>
      <c r="R502" s="163">
        <f t="shared" si="85"/>
        <v>245613.78200000001</v>
      </c>
      <c r="S502" s="91">
        <f t="shared" si="87"/>
        <v>247875.048256012</v>
      </c>
    </row>
    <row r="503" spans="12:19" x14ac:dyDescent="0.2">
      <c r="L503" s="3">
        <f t="shared" si="92"/>
        <v>2036</v>
      </c>
      <c r="M503" s="3" t="str">
        <f t="shared" si="94"/>
        <v>Q2</v>
      </c>
      <c r="N503" s="3">
        <f t="shared" si="94"/>
        <v>5</v>
      </c>
      <c r="O503" s="3" t="str">
        <f t="shared" si="89"/>
        <v>2036_5</v>
      </c>
      <c r="P503" s="3">
        <f t="shared" si="90"/>
        <v>237808.00301518699</v>
      </c>
      <c r="Q503" s="3">
        <f t="shared" si="91"/>
        <v>242935.85737437368</v>
      </c>
      <c r="R503" s="163">
        <f t="shared" si="85"/>
        <v>245613.78200000001</v>
      </c>
      <c r="S503" s="91">
        <f t="shared" si="87"/>
        <v>247875.048256012</v>
      </c>
    </row>
    <row r="504" spans="12:19" x14ac:dyDescent="0.2">
      <c r="L504" s="3">
        <f t="shared" si="92"/>
        <v>2036</v>
      </c>
      <c r="M504" s="3" t="str">
        <f t="shared" si="94"/>
        <v>Q2</v>
      </c>
      <c r="N504" s="3">
        <f t="shared" si="94"/>
        <v>6</v>
      </c>
      <c r="O504" s="3" t="str">
        <f t="shared" si="89"/>
        <v>2036_6</v>
      </c>
      <c r="P504" s="3">
        <f t="shared" si="90"/>
        <v>237808.00301518699</v>
      </c>
      <c r="Q504" s="3">
        <f t="shared" si="91"/>
        <v>242935.85737437368</v>
      </c>
      <c r="R504" s="163">
        <f t="shared" ref="R504:R567" si="95">VLOOKUP($L504&amp;"_"&amp;$M504,$C$19:$I$206,MATCH(R$14,$C$14:$I$14,0),0)</f>
        <v>245613.78200000001</v>
      </c>
      <c r="S504" s="91">
        <f t="shared" si="87"/>
        <v>247875.048256012</v>
      </c>
    </row>
    <row r="505" spans="12:19" x14ac:dyDescent="0.2">
      <c r="L505" s="3">
        <f t="shared" si="92"/>
        <v>2036</v>
      </c>
      <c r="M505" s="3" t="str">
        <f t="shared" si="94"/>
        <v>Q3</v>
      </c>
      <c r="N505" s="3">
        <f t="shared" si="94"/>
        <v>7</v>
      </c>
      <c r="O505" s="3" t="str">
        <f t="shared" si="89"/>
        <v>2036_7</v>
      </c>
      <c r="P505" s="3">
        <f t="shared" si="90"/>
        <v>239364.02766884299</v>
      </c>
      <c r="Q505" s="3">
        <f t="shared" si="91"/>
        <v>244544.86021345991</v>
      </c>
      <c r="R505" s="163">
        <f t="shared" si="95"/>
        <v>246822.92499999999</v>
      </c>
      <c r="S505" s="91">
        <f t="shared" si="87"/>
        <v>249018.870022624</v>
      </c>
    </row>
    <row r="506" spans="12:19" x14ac:dyDescent="0.2">
      <c r="L506" s="3">
        <f t="shared" si="92"/>
        <v>2036</v>
      </c>
      <c r="M506" s="3" t="str">
        <f t="shared" si="94"/>
        <v>Q3</v>
      </c>
      <c r="N506" s="3">
        <f t="shared" si="94"/>
        <v>8</v>
      </c>
      <c r="O506" s="3" t="str">
        <f t="shared" si="89"/>
        <v>2036_8</v>
      </c>
      <c r="P506" s="3">
        <f t="shared" si="90"/>
        <v>239364.02766884299</v>
      </c>
      <c r="Q506" s="3">
        <f t="shared" si="91"/>
        <v>244544.86021345991</v>
      </c>
      <c r="R506" s="163">
        <f t="shared" si="95"/>
        <v>246822.92499999999</v>
      </c>
      <c r="S506" s="91">
        <f t="shared" si="87"/>
        <v>249018.870022624</v>
      </c>
    </row>
    <row r="507" spans="12:19" x14ac:dyDescent="0.2">
      <c r="L507" s="3">
        <f t="shared" si="92"/>
        <v>2036</v>
      </c>
      <c r="M507" s="3" t="str">
        <f t="shared" si="94"/>
        <v>Q3</v>
      </c>
      <c r="N507" s="3">
        <f t="shared" si="94"/>
        <v>9</v>
      </c>
      <c r="O507" s="3" t="str">
        <f t="shared" si="89"/>
        <v>2036_9</v>
      </c>
      <c r="P507" s="3">
        <f t="shared" si="90"/>
        <v>239364.02766884299</v>
      </c>
      <c r="Q507" s="3">
        <f t="shared" si="91"/>
        <v>244544.86021345991</v>
      </c>
      <c r="R507" s="163">
        <f t="shared" si="95"/>
        <v>246822.92499999999</v>
      </c>
      <c r="S507" s="91">
        <f t="shared" si="87"/>
        <v>249018.870022624</v>
      </c>
    </row>
    <row r="508" spans="12:19" x14ac:dyDescent="0.2">
      <c r="L508" s="3">
        <f t="shared" si="92"/>
        <v>2036</v>
      </c>
      <c r="M508" s="3" t="str">
        <f t="shared" si="94"/>
        <v>Q4</v>
      </c>
      <c r="N508" s="3">
        <f t="shared" si="94"/>
        <v>10</v>
      </c>
      <c r="O508" s="3" t="str">
        <f t="shared" si="89"/>
        <v>2036_10</v>
      </c>
      <c r="P508" s="3">
        <f t="shared" si="90"/>
        <v>240771.94614743799</v>
      </c>
      <c r="Q508" s="3">
        <f t="shared" si="91"/>
        <v>245924.23338379498</v>
      </c>
      <c r="R508" s="163">
        <f t="shared" si="95"/>
        <v>247952.58199999999</v>
      </c>
      <c r="S508" s="91">
        <f t="shared" si="87"/>
        <v>250296.25322417601</v>
      </c>
    </row>
    <row r="509" spans="12:19" x14ac:dyDescent="0.2">
      <c r="L509" s="3">
        <f t="shared" si="92"/>
        <v>2036</v>
      </c>
      <c r="M509" s="3" t="str">
        <f t="shared" si="94"/>
        <v>Q4</v>
      </c>
      <c r="N509" s="3">
        <f t="shared" si="94"/>
        <v>11</v>
      </c>
      <c r="O509" s="3" t="str">
        <f t="shared" si="89"/>
        <v>2036_11</v>
      </c>
      <c r="P509" s="3">
        <f t="shared" si="90"/>
        <v>240771.94614743799</v>
      </c>
      <c r="Q509" s="3">
        <f t="shared" si="91"/>
        <v>245924.23338379498</v>
      </c>
      <c r="R509" s="163">
        <f t="shared" si="95"/>
        <v>247952.58199999999</v>
      </c>
      <c r="S509" s="91">
        <f t="shared" si="87"/>
        <v>250296.25322417601</v>
      </c>
    </row>
    <row r="510" spans="12:19" x14ac:dyDescent="0.2">
      <c r="L510" s="3">
        <f t="shared" si="92"/>
        <v>2036</v>
      </c>
      <c r="M510" s="3" t="str">
        <f t="shared" si="94"/>
        <v>Q4</v>
      </c>
      <c r="N510" s="3">
        <f t="shared" si="94"/>
        <v>12</v>
      </c>
      <c r="O510" s="3" t="str">
        <f t="shared" si="89"/>
        <v>2036_12</v>
      </c>
      <c r="P510" s="3">
        <f t="shared" si="90"/>
        <v>240771.94614743799</v>
      </c>
      <c r="Q510" s="3">
        <f t="shared" si="91"/>
        <v>245924.23338379498</v>
      </c>
      <c r="R510" s="163">
        <f t="shared" si="95"/>
        <v>247952.58199999999</v>
      </c>
      <c r="S510" s="91">
        <f t="shared" si="87"/>
        <v>250296.25322417601</v>
      </c>
    </row>
    <row r="511" spans="12:19" x14ac:dyDescent="0.2">
      <c r="L511" s="3">
        <f t="shared" si="92"/>
        <v>2037</v>
      </c>
      <c r="M511" s="3" t="str">
        <f t="shared" si="94"/>
        <v>Q1</v>
      </c>
      <c r="N511" s="3">
        <f t="shared" si="94"/>
        <v>1</v>
      </c>
      <c r="O511" s="3" t="str">
        <f t="shared" si="89"/>
        <v>2037_1</v>
      </c>
      <c r="P511" s="3">
        <f t="shared" si="90"/>
        <v>242217.196039826</v>
      </c>
      <c r="Q511" s="3">
        <f t="shared" si="91"/>
        <v>247475.29874808338</v>
      </c>
      <c r="R511" s="163">
        <f t="shared" si="95"/>
        <v>249119.77100000001</v>
      </c>
      <c r="S511" s="91">
        <f t="shared" si="87"/>
        <v>251505.99623277399</v>
      </c>
    </row>
    <row r="512" spans="12:19" x14ac:dyDescent="0.2">
      <c r="L512" s="3">
        <f t="shared" si="92"/>
        <v>2037</v>
      </c>
      <c r="M512" s="3" t="str">
        <f t="shared" ref="M512:N527" si="96">M500</f>
        <v>Q1</v>
      </c>
      <c r="N512" s="3">
        <f t="shared" si="96"/>
        <v>2</v>
      </c>
      <c r="O512" s="3" t="str">
        <f t="shared" si="89"/>
        <v>2037_2</v>
      </c>
      <c r="P512" s="3">
        <f t="shared" si="90"/>
        <v>242217.196039826</v>
      </c>
      <c r="Q512" s="3">
        <f t="shared" si="91"/>
        <v>247475.29874808338</v>
      </c>
      <c r="R512" s="163">
        <f t="shared" si="95"/>
        <v>249119.77100000001</v>
      </c>
      <c r="S512" s="91">
        <f t="shared" si="87"/>
        <v>251505.99623277399</v>
      </c>
    </row>
    <row r="513" spans="12:19" x14ac:dyDescent="0.2">
      <c r="L513" s="3">
        <f t="shared" si="92"/>
        <v>2037</v>
      </c>
      <c r="M513" s="3" t="str">
        <f t="shared" si="96"/>
        <v>Q1</v>
      </c>
      <c r="N513" s="3">
        <f t="shared" si="96"/>
        <v>3</v>
      </c>
      <c r="O513" s="3" t="str">
        <f t="shared" si="89"/>
        <v>2037_3</v>
      </c>
      <c r="P513" s="3">
        <f t="shared" si="90"/>
        <v>242217.196039826</v>
      </c>
      <c r="Q513" s="3">
        <f t="shared" si="91"/>
        <v>247475.29874808338</v>
      </c>
      <c r="R513" s="163">
        <f t="shared" si="95"/>
        <v>249119.77100000001</v>
      </c>
      <c r="S513" s="91">
        <f t="shared" si="87"/>
        <v>251505.99623277399</v>
      </c>
    </row>
    <row r="514" spans="12:19" x14ac:dyDescent="0.2">
      <c r="L514" s="3">
        <f t="shared" si="92"/>
        <v>2037</v>
      </c>
      <c r="M514" s="3" t="str">
        <f t="shared" si="96"/>
        <v>Q2</v>
      </c>
      <c r="N514" s="3">
        <f t="shared" si="96"/>
        <v>4</v>
      </c>
      <c r="O514" s="3" t="str">
        <f t="shared" si="89"/>
        <v>2037_4</v>
      </c>
      <c r="P514" s="3">
        <f t="shared" si="90"/>
        <v>243517.773051072</v>
      </c>
      <c r="Q514" s="3">
        <f t="shared" si="91"/>
        <v>248695.13277786813</v>
      </c>
      <c r="R514" s="163">
        <f t="shared" si="95"/>
        <v>250234.99600000001</v>
      </c>
      <c r="S514" s="91">
        <f t="shared" si="87"/>
        <v>252774.78557753601</v>
      </c>
    </row>
    <row r="515" spans="12:19" x14ac:dyDescent="0.2">
      <c r="L515" s="3">
        <f t="shared" si="92"/>
        <v>2037</v>
      </c>
      <c r="M515" s="3" t="str">
        <f t="shared" si="96"/>
        <v>Q2</v>
      </c>
      <c r="N515" s="3">
        <f t="shared" si="96"/>
        <v>5</v>
      </c>
      <c r="O515" s="3" t="str">
        <f t="shared" si="89"/>
        <v>2037_5</v>
      </c>
      <c r="P515" s="3">
        <f t="shared" si="90"/>
        <v>243517.773051072</v>
      </c>
      <c r="Q515" s="3">
        <f t="shared" si="91"/>
        <v>248695.13277786813</v>
      </c>
      <c r="R515" s="163">
        <f t="shared" si="95"/>
        <v>250234.99600000001</v>
      </c>
      <c r="S515" s="91">
        <f t="shared" si="87"/>
        <v>252774.78557753601</v>
      </c>
    </row>
    <row r="516" spans="12:19" x14ac:dyDescent="0.2">
      <c r="L516" s="3">
        <f t="shared" si="92"/>
        <v>2037</v>
      </c>
      <c r="M516" s="3" t="str">
        <f t="shared" si="96"/>
        <v>Q2</v>
      </c>
      <c r="N516" s="3">
        <f t="shared" si="96"/>
        <v>6</v>
      </c>
      <c r="O516" s="3" t="str">
        <f t="shared" si="89"/>
        <v>2037_6</v>
      </c>
      <c r="P516" s="3">
        <f t="shared" si="90"/>
        <v>243517.773051072</v>
      </c>
      <c r="Q516" s="3">
        <f t="shared" si="91"/>
        <v>248695.13277786813</v>
      </c>
      <c r="R516" s="163">
        <f t="shared" si="95"/>
        <v>250234.99600000001</v>
      </c>
      <c r="S516" s="91">
        <f t="shared" ref="S516:S570" si="97">VLOOKUP($L516&amp;"_"&amp;$M516,$C$19:$I$206,6,0)</f>
        <v>252774.78557753601</v>
      </c>
    </row>
    <row r="517" spans="12:19" x14ac:dyDescent="0.2">
      <c r="L517" s="3">
        <f t="shared" si="92"/>
        <v>2037</v>
      </c>
      <c r="M517" s="3" t="str">
        <f t="shared" si="96"/>
        <v>Q3</v>
      </c>
      <c r="N517" s="3">
        <f t="shared" si="96"/>
        <v>7</v>
      </c>
      <c r="O517" s="3" t="str">
        <f t="shared" si="89"/>
        <v>2037_7</v>
      </c>
      <c r="P517" s="3">
        <f t="shared" si="90"/>
        <v>245132.03023918299</v>
      </c>
      <c r="Q517" s="3">
        <f t="shared" si="91"/>
        <v>250328.30528537324</v>
      </c>
      <c r="R517" s="163">
        <f t="shared" si="95"/>
        <v>251515.73699999999</v>
      </c>
      <c r="S517" s="91">
        <f t="shared" si="97"/>
        <v>253896.98836352699</v>
      </c>
    </row>
    <row r="518" spans="12:19" x14ac:dyDescent="0.2">
      <c r="L518" s="3">
        <f t="shared" si="92"/>
        <v>2037</v>
      </c>
      <c r="M518" s="3" t="str">
        <f t="shared" si="96"/>
        <v>Q3</v>
      </c>
      <c r="N518" s="3">
        <f t="shared" si="96"/>
        <v>8</v>
      </c>
      <c r="O518" s="3" t="str">
        <f t="shared" si="89"/>
        <v>2037_8</v>
      </c>
      <c r="P518" s="3">
        <f t="shared" si="90"/>
        <v>245132.03023918299</v>
      </c>
      <c r="Q518" s="3">
        <f t="shared" si="91"/>
        <v>250328.30528537324</v>
      </c>
      <c r="R518" s="163">
        <f t="shared" si="95"/>
        <v>251515.73699999999</v>
      </c>
      <c r="S518" s="91">
        <f t="shared" si="97"/>
        <v>253896.98836352699</v>
      </c>
    </row>
    <row r="519" spans="12:19" x14ac:dyDescent="0.2">
      <c r="L519" s="3">
        <f t="shared" si="92"/>
        <v>2037</v>
      </c>
      <c r="M519" s="3" t="str">
        <f t="shared" si="96"/>
        <v>Q3</v>
      </c>
      <c r="N519" s="3">
        <f t="shared" si="96"/>
        <v>9</v>
      </c>
      <c r="O519" s="3" t="str">
        <f t="shared" si="89"/>
        <v>2037_9</v>
      </c>
      <c r="P519" s="3">
        <f t="shared" si="90"/>
        <v>245132.03023918299</v>
      </c>
      <c r="Q519" s="3">
        <f t="shared" si="91"/>
        <v>250328.30528537324</v>
      </c>
      <c r="R519" s="163">
        <f t="shared" si="95"/>
        <v>251515.73699999999</v>
      </c>
      <c r="S519" s="91">
        <f t="shared" si="97"/>
        <v>253896.98836352699</v>
      </c>
    </row>
    <row r="520" spans="12:19" x14ac:dyDescent="0.2">
      <c r="L520" s="3">
        <f t="shared" si="92"/>
        <v>2037</v>
      </c>
      <c r="M520" s="3" t="str">
        <f t="shared" si="96"/>
        <v>Q4</v>
      </c>
      <c r="N520" s="3">
        <f t="shared" si="96"/>
        <v>10</v>
      </c>
      <c r="O520" s="3" t="str">
        <f t="shared" si="89"/>
        <v>2037_10</v>
      </c>
      <c r="P520" s="3">
        <f t="shared" si="90"/>
        <v>246542.57824191099</v>
      </c>
      <c r="Q520" s="3">
        <f t="shared" si="91"/>
        <v>251749.43134406678</v>
      </c>
      <c r="R520" s="163">
        <f t="shared" si="95"/>
        <v>252623.133</v>
      </c>
      <c r="S520" s="91">
        <f t="shared" si="97"/>
        <v>255198.40981450901</v>
      </c>
    </row>
    <row r="521" spans="12:19" x14ac:dyDescent="0.2">
      <c r="L521" s="3">
        <f t="shared" si="92"/>
        <v>2037</v>
      </c>
      <c r="M521" s="3" t="str">
        <f t="shared" si="96"/>
        <v>Q4</v>
      </c>
      <c r="N521" s="3">
        <f t="shared" si="96"/>
        <v>11</v>
      </c>
      <c r="O521" s="3" t="str">
        <f t="shared" si="89"/>
        <v>2037_11</v>
      </c>
      <c r="P521" s="3">
        <f t="shared" si="90"/>
        <v>246542.57824191099</v>
      </c>
      <c r="Q521" s="3">
        <f t="shared" si="91"/>
        <v>251749.43134406678</v>
      </c>
      <c r="R521" s="163">
        <f t="shared" si="95"/>
        <v>252623.133</v>
      </c>
      <c r="S521" s="91">
        <f t="shared" si="97"/>
        <v>255198.40981450901</v>
      </c>
    </row>
    <row r="522" spans="12:19" x14ac:dyDescent="0.2">
      <c r="L522" s="3">
        <f t="shared" si="92"/>
        <v>2037</v>
      </c>
      <c r="M522" s="3" t="str">
        <f t="shared" si="96"/>
        <v>Q4</v>
      </c>
      <c r="N522" s="3">
        <f t="shared" si="96"/>
        <v>12</v>
      </c>
      <c r="O522" s="3" t="str">
        <f t="shared" si="89"/>
        <v>2037_12</v>
      </c>
      <c r="P522" s="3">
        <f t="shared" si="90"/>
        <v>246542.57824191099</v>
      </c>
      <c r="Q522" s="3">
        <f t="shared" si="91"/>
        <v>251749.43134406678</v>
      </c>
      <c r="R522" s="163">
        <f t="shared" si="95"/>
        <v>252623.133</v>
      </c>
      <c r="S522" s="91">
        <f t="shared" si="97"/>
        <v>255198.40981450901</v>
      </c>
    </row>
    <row r="523" spans="12:19" x14ac:dyDescent="0.2">
      <c r="L523" s="3">
        <f t="shared" si="92"/>
        <v>2038</v>
      </c>
      <c r="M523" s="3" t="str">
        <f t="shared" si="96"/>
        <v>Q1</v>
      </c>
      <c r="N523" s="3">
        <f t="shared" si="96"/>
        <v>1</v>
      </c>
      <c r="O523" s="3" t="str">
        <f t="shared" si="89"/>
        <v>2038_1</v>
      </c>
      <c r="P523" s="3">
        <f t="shared" si="90"/>
        <v>248069.70046773399</v>
      </c>
      <c r="Q523" s="3">
        <f t="shared" si="91"/>
        <v>253433.48542821259</v>
      </c>
      <c r="R523" s="163">
        <f t="shared" si="95"/>
        <v>253841.28099999999</v>
      </c>
      <c r="S523" s="91">
        <f t="shared" si="97"/>
        <v>256377.76549443099</v>
      </c>
    </row>
    <row r="524" spans="12:19" x14ac:dyDescent="0.2">
      <c r="L524" s="3">
        <f t="shared" si="92"/>
        <v>2038</v>
      </c>
      <c r="M524" s="3" t="str">
        <f t="shared" si="96"/>
        <v>Q1</v>
      </c>
      <c r="N524" s="3">
        <f t="shared" si="96"/>
        <v>2</v>
      </c>
      <c r="O524" s="3" t="str">
        <f t="shared" si="89"/>
        <v>2038_2</v>
      </c>
      <c r="P524" s="3">
        <f t="shared" si="90"/>
        <v>248069.70046773399</v>
      </c>
      <c r="Q524" s="3">
        <f t="shared" si="91"/>
        <v>253433.48542821259</v>
      </c>
      <c r="R524" s="163">
        <f t="shared" si="95"/>
        <v>253841.28099999999</v>
      </c>
      <c r="S524" s="91">
        <f t="shared" si="97"/>
        <v>256377.76549443099</v>
      </c>
    </row>
    <row r="525" spans="12:19" x14ac:dyDescent="0.2">
      <c r="L525" s="3">
        <f t="shared" si="92"/>
        <v>2038</v>
      </c>
      <c r="M525" s="3" t="str">
        <f t="shared" si="96"/>
        <v>Q1</v>
      </c>
      <c r="N525" s="3">
        <f t="shared" si="96"/>
        <v>3</v>
      </c>
      <c r="O525" s="3" t="str">
        <f t="shared" si="89"/>
        <v>2038_3</v>
      </c>
      <c r="P525" s="3">
        <f t="shared" si="90"/>
        <v>248069.70046773399</v>
      </c>
      <c r="Q525" s="3">
        <f t="shared" si="91"/>
        <v>253433.48542821259</v>
      </c>
      <c r="R525" s="163">
        <f t="shared" si="95"/>
        <v>253841.28099999999</v>
      </c>
      <c r="S525" s="91">
        <f t="shared" si="97"/>
        <v>256377.76549443099</v>
      </c>
    </row>
    <row r="526" spans="12:19" x14ac:dyDescent="0.2">
      <c r="L526" s="3">
        <f t="shared" si="92"/>
        <v>2038</v>
      </c>
      <c r="M526" s="3" t="str">
        <f t="shared" si="96"/>
        <v>Q2</v>
      </c>
      <c r="N526" s="3">
        <f t="shared" si="96"/>
        <v>4</v>
      </c>
      <c r="O526" s="3" t="str">
        <f t="shared" si="89"/>
        <v>2038_4</v>
      </c>
      <c r="P526" s="3">
        <f t="shared" si="90"/>
        <v>249396.432854655</v>
      </c>
      <c r="Q526" s="3">
        <f t="shared" si="91"/>
        <v>254705.55025371106</v>
      </c>
      <c r="R526" s="163">
        <f t="shared" si="95"/>
        <v>254942.40299999999</v>
      </c>
      <c r="S526" s="91">
        <f t="shared" si="97"/>
        <v>257662.864589984</v>
      </c>
    </row>
    <row r="527" spans="12:19" x14ac:dyDescent="0.2">
      <c r="L527" s="3">
        <f t="shared" si="92"/>
        <v>2038</v>
      </c>
      <c r="M527" s="3" t="str">
        <f t="shared" si="96"/>
        <v>Q2</v>
      </c>
      <c r="N527" s="3">
        <f t="shared" si="96"/>
        <v>5</v>
      </c>
      <c r="O527" s="3" t="str">
        <f t="shared" si="89"/>
        <v>2038_5</v>
      </c>
      <c r="P527" s="3">
        <f t="shared" si="90"/>
        <v>249396.432854655</v>
      </c>
      <c r="Q527" s="3">
        <f t="shared" si="91"/>
        <v>254705.55025371106</v>
      </c>
      <c r="R527" s="163">
        <f t="shared" si="95"/>
        <v>254942.40299999999</v>
      </c>
      <c r="S527" s="91">
        <f t="shared" si="97"/>
        <v>257662.864589984</v>
      </c>
    </row>
    <row r="528" spans="12:19" x14ac:dyDescent="0.2">
      <c r="L528" s="3">
        <f t="shared" si="92"/>
        <v>2038</v>
      </c>
      <c r="M528" s="3" t="str">
        <f t="shared" ref="M528:N543" si="98">M516</f>
        <v>Q2</v>
      </c>
      <c r="N528" s="3">
        <f t="shared" si="98"/>
        <v>6</v>
      </c>
      <c r="O528" s="3" t="str">
        <f t="shared" si="89"/>
        <v>2038_6</v>
      </c>
      <c r="P528" s="3">
        <f t="shared" si="90"/>
        <v>249396.432854655</v>
      </c>
      <c r="Q528" s="3">
        <f t="shared" si="91"/>
        <v>254705.55025371106</v>
      </c>
      <c r="R528" s="163">
        <f t="shared" si="95"/>
        <v>254942.40299999999</v>
      </c>
      <c r="S528" s="91">
        <f t="shared" si="97"/>
        <v>257662.864589984</v>
      </c>
    </row>
    <row r="529" spans="12:19" x14ac:dyDescent="0.2">
      <c r="L529" s="3">
        <f t="shared" si="92"/>
        <v>2038</v>
      </c>
      <c r="M529" s="3" t="str">
        <f t="shared" si="98"/>
        <v>Q3</v>
      </c>
      <c r="N529" s="3">
        <f t="shared" si="98"/>
        <v>7</v>
      </c>
      <c r="O529" s="3" t="str">
        <f t="shared" si="89"/>
        <v>2038_7</v>
      </c>
      <c r="P529" s="3">
        <f t="shared" si="90"/>
        <v>251067.29651326401</v>
      </c>
      <c r="Q529" s="3">
        <f t="shared" si="91"/>
        <v>256401.6543305798</v>
      </c>
      <c r="R529" s="163">
        <f t="shared" si="95"/>
        <v>256229.315</v>
      </c>
      <c r="S529" s="91">
        <f t="shared" si="97"/>
        <v>258812.21233766701</v>
      </c>
    </row>
    <row r="530" spans="12:19" x14ac:dyDescent="0.2">
      <c r="L530" s="3">
        <f t="shared" si="92"/>
        <v>2038</v>
      </c>
      <c r="M530" s="3" t="str">
        <f t="shared" si="98"/>
        <v>Q3</v>
      </c>
      <c r="N530" s="3">
        <f t="shared" si="98"/>
        <v>8</v>
      </c>
      <c r="O530" s="3" t="str">
        <f t="shared" si="89"/>
        <v>2038_8</v>
      </c>
      <c r="P530" s="3">
        <f t="shared" si="90"/>
        <v>251067.29651326401</v>
      </c>
      <c r="Q530" s="3">
        <f t="shared" si="91"/>
        <v>256401.6543305798</v>
      </c>
      <c r="R530" s="163">
        <f t="shared" si="95"/>
        <v>256229.315</v>
      </c>
      <c r="S530" s="91">
        <f t="shared" si="97"/>
        <v>258812.21233766701</v>
      </c>
    </row>
    <row r="531" spans="12:19" x14ac:dyDescent="0.2">
      <c r="L531" s="3">
        <f t="shared" si="92"/>
        <v>2038</v>
      </c>
      <c r="M531" s="3" t="str">
        <f t="shared" si="98"/>
        <v>Q3</v>
      </c>
      <c r="N531" s="3">
        <f t="shared" si="98"/>
        <v>9</v>
      </c>
      <c r="O531" s="3" t="str">
        <f t="shared" si="89"/>
        <v>2038_9</v>
      </c>
      <c r="P531" s="3">
        <f t="shared" si="90"/>
        <v>251067.29651326401</v>
      </c>
      <c r="Q531" s="3">
        <f t="shared" si="91"/>
        <v>256401.6543305798</v>
      </c>
      <c r="R531" s="163">
        <f t="shared" si="95"/>
        <v>256229.315</v>
      </c>
      <c r="S531" s="91">
        <f t="shared" si="97"/>
        <v>258812.21233766701</v>
      </c>
    </row>
    <row r="532" spans="12:19" x14ac:dyDescent="0.2">
      <c r="L532" s="3">
        <f t="shared" si="92"/>
        <v>2038</v>
      </c>
      <c r="M532" s="3" t="str">
        <f t="shared" si="98"/>
        <v>Q4</v>
      </c>
      <c r="N532" s="3">
        <f t="shared" si="98"/>
        <v>10</v>
      </c>
      <c r="O532" s="3" t="str">
        <f>L532&amp;"_"&amp;N532</f>
        <v>2038_10</v>
      </c>
      <c r="P532" s="3">
        <f>VLOOKUP(L532&amp;"_"&amp;M532,$C$19:$D$190,2,0)</f>
        <v>252498.620628818</v>
      </c>
      <c r="Q532" s="3">
        <f>VLOOKUP($L532&amp;"_"&amp;$M532,$C$19:$E$190,3,0)</f>
        <v>257897.12488939913</v>
      </c>
      <c r="R532" s="163">
        <f t="shared" si="95"/>
        <v>257351.07699999999</v>
      </c>
      <c r="S532" s="91">
        <f t="shared" si="97"/>
        <v>260099.205096894</v>
      </c>
    </row>
    <row r="533" spans="12:19" x14ac:dyDescent="0.2">
      <c r="L533" s="3">
        <f t="shared" si="92"/>
        <v>2038</v>
      </c>
      <c r="M533" s="3" t="str">
        <f t="shared" si="98"/>
        <v>Q4</v>
      </c>
      <c r="N533" s="3">
        <f t="shared" si="98"/>
        <v>11</v>
      </c>
      <c r="O533" s="3" t="str">
        <f>L533&amp;"_"&amp;N533</f>
        <v>2038_11</v>
      </c>
      <c r="P533" s="3">
        <f>VLOOKUP(L533&amp;"_"&amp;M533,$C$19:$D$190,2,0)</f>
        <v>252498.620628818</v>
      </c>
      <c r="Q533" s="3">
        <f>VLOOKUP($L533&amp;"_"&amp;$M533,$C$19:$E$190,3,0)</f>
        <v>257897.12488939913</v>
      </c>
      <c r="R533" s="163">
        <f t="shared" si="95"/>
        <v>257351.07699999999</v>
      </c>
      <c r="S533" s="91">
        <f t="shared" si="97"/>
        <v>260099.205096894</v>
      </c>
    </row>
    <row r="534" spans="12:19" x14ac:dyDescent="0.2">
      <c r="L534" s="3">
        <f t="shared" si="92"/>
        <v>2038</v>
      </c>
      <c r="M534" s="3" t="str">
        <f t="shared" si="98"/>
        <v>Q4</v>
      </c>
      <c r="N534" s="3">
        <f t="shared" si="98"/>
        <v>12</v>
      </c>
      <c r="O534" s="3" t="str">
        <f>L534&amp;"_"&amp;N534</f>
        <v>2038_12</v>
      </c>
      <c r="P534" s="3">
        <f>VLOOKUP(L534&amp;"_"&amp;M534,$C$19:$D$190,2,0)</f>
        <v>252498.620628818</v>
      </c>
      <c r="Q534" s="3">
        <f>VLOOKUP($L534&amp;"_"&amp;$M534,$C$19:$E$190,3,0)</f>
        <v>257897.12488939913</v>
      </c>
      <c r="R534" s="163">
        <f t="shared" si="95"/>
        <v>257351.07699999999</v>
      </c>
      <c r="S534" s="91">
        <f t="shared" si="97"/>
        <v>260099.205096894</v>
      </c>
    </row>
    <row r="535" spans="12:19" x14ac:dyDescent="0.2">
      <c r="L535" s="3">
        <f t="shared" si="92"/>
        <v>2039</v>
      </c>
      <c r="M535" s="3" t="str">
        <f t="shared" si="98"/>
        <v>Q1</v>
      </c>
      <c r="N535" s="3">
        <f t="shared" si="98"/>
        <v>1</v>
      </c>
      <c r="O535" s="3" t="str">
        <f t="shared" ref="O535:O555" si="99">L535&amp;"_"&amp;N535</f>
        <v>2039_1</v>
      </c>
      <c r="R535" s="163">
        <f t="shared" si="95"/>
        <v>258487.70300000001</v>
      </c>
      <c r="S535" s="91">
        <f t="shared" si="97"/>
        <v>261212.10208045301</v>
      </c>
    </row>
    <row r="536" spans="12:19" x14ac:dyDescent="0.2">
      <c r="L536" s="3">
        <f t="shared" si="92"/>
        <v>2039</v>
      </c>
      <c r="M536" s="3" t="str">
        <f t="shared" si="98"/>
        <v>Q1</v>
      </c>
      <c r="N536" s="3">
        <f t="shared" si="98"/>
        <v>2</v>
      </c>
      <c r="O536" s="3" t="str">
        <f t="shared" si="99"/>
        <v>2039_2</v>
      </c>
      <c r="R536" s="163">
        <f t="shared" si="95"/>
        <v>258487.70300000001</v>
      </c>
      <c r="S536" s="91">
        <f t="shared" si="97"/>
        <v>261212.10208045301</v>
      </c>
    </row>
    <row r="537" spans="12:19" x14ac:dyDescent="0.2">
      <c r="L537" s="3">
        <f t="shared" si="92"/>
        <v>2039</v>
      </c>
      <c r="M537" s="3" t="str">
        <f t="shared" si="98"/>
        <v>Q1</v>
      </c>
      <c r="N537" s="3">
        <f t="shared" si="98"/>
        <v>3</v>
      </c>
      <c r="O537" s="3" t="str">
        <f t="shared" si="99"/>
        <v>2039_3</v>
      </c>
      <c r="R537" s="163">
        <f t="shared" si="95"/>
        <v>258487.70300000001</v>
      </c>
      <c r="S537" s="91">
        <f t="shared" si="97"/>
        <v>261212.10208045301</v>
      </c>
    </row>
    <row r="538" spans="12:19" x14ac:dyDescent="0.2">
      <c r="L538" s="3">
        <f t="shared" si="92"/>
        <v>2039</v>
      </c>
      <c r="M538" s="3" t="str">
        <f t="shared" si="98"/>
        <v>Q2</v>
      </c>
      <c r="N538" s="3">
        <f t="shared" si="98"/>
        <v>4</v>
      </c>
      <c r="O538" s="3" t="str">
        <f t="shared" si="99"/>
        <v>2039_4</v>
      </c>
      <c r="R538" s="163">
        <f t="shared" si="95"/>
        <v>259466.03099999999</v>
      </c>
      <c r="S538" s="91">
        <f t="shared" si="97"/>
        <v>262518.22669910098</v>
      </c>
    </row>
    <row r="539" spans="12:19" x14ac:dyDescent="0.2">
      <c r="L539" s="3">
        <f t="shared" si="92"/>
        <v>2039</v>
      </c>
      <c r="M539" s="3" t="str">
        <f t="shared" si="98"/>
        <v>Q2</v>
      </c>
      <c r="N539" s="3">
        <f t="shared" si="98"/>
        <v>5</v>
      </c>
      <c r="O539" s="3" t="str">
        <f t="shared" si="99"/>
        <v>2039_5</v>
      </c>
      <c r="R539" s="163">
        <f t="shared" si="95"/>
        <v>259466.03099999999</v>
      </c>
      <c r="S539" s="91">
        <f t="shared" si="97"/>
        <v>262518.22669910098</v>
      </c>
    </row>
    <row r="540" spans="12:19" x14ac:dyDescent="0.2">
      <c r="L540" s="3">
        <f t="shared" si="92"/>
        <v>2039</v>
      </c>
      <c r="M540" s="3" t="str">
        <f t="shared" si="98"/>
        <v>Q2</v>
      </c>
      <c r="N540" s="3">
        <f t="shared" si="98"/>
        <v>6</v>
      </c>
      <c r="O540" s="3" t="str">
        <f t="shared" si="99"/>
        <v>2039_6</v>
      </c>
      <c r="R540" s="163">
        <f t="shared" si="95"/>
        <v>259466.03099999999</v>
      </c>
      <c r="S540" s="91">
        <f t="shared" si="97"/>
        <v>262518.22669910098</v>
      </c>
    </row>
    <row r="541" spans="12:19" x14ac:dyDescent="0.2">
      <c r="L541" s="3">
        <f t="shared" si="92"/>
        <v>2039</v>
      </c>
      <c r="M541" s="3" t="str">
        <f t="shared" si="98"/>
        <v>Q3</v>
      </c>
      <c r="N541" s="3">
        <f t="shared" si="98"/>
        <v>7</v>
      </c>
      <c r="O541" s="3" t="str">
        <f t="shared" si="99"/>
        <v>2039_7</v>
      </c>
      <c r="R541" s="163">
        <f t="shared" si="95"/>
        <v>260716.36</v>
      </c>
      <c r="S541" s="91">
        <f t="shared" si="97"/>
        <v>263842.03310369398</v>
      </c>
    </row>
    <row r="542" spans="12:19" x14ac:dyDescent="0.2">
      <c r="L542" s="3">
        <f t="shared" si="92"/>
        <v>2039</v>
      </c>
      <c r="M542" s="3" t="str">
        <f t="shared" si="98"/>
        <v>Q3</v>
      </c>
      <c r="N542" s="3">
        <f t="shared" si="98"/>
        <v>8</v>
      </c>
      <c r="O542" s="3" t="str">
        <f t="shared" si="99"/>
        <v>2039_8</v>
      </c>
      <c r="R542" s="163">
        <f t="shared" si="95"/>
        <v>260716.36</v>
      </c>
      <c r="S542" s="91">
        <f t="shared" si="97"/>
        <v>263842.03310369398</v>
      </c>
    </row>
    <row r="543" spans="12:19" x14ac:dyDescent="0.2">
      <c r="L543" s="3">
        <f t="shared" si="92"/>
        <v>2039</v>
      </c>
      <c r="M543" s="3" t="str">
        <f t="shared" si="98"/>
        <v>Q3</v>
      </c>
      <c r="N543" s="3">
        <f t="shared" si="98"/>
        <v>9</v>
      </c>
      <c r="O543" s="3" t="str">
        <f t="shared" si="99"/>
        <v>2039_9</v>
      </c>
      <c r="R543" s="163">
        <f t="shared" si="95"/>
        <v>260716.36</v>
      </c>
      <c r="S543" s="91">
        <f t="shared" si="97"/>
        <v>263842.03310369398</v>
      </c>
    </row>
    <row r="544" spans="12:19" x14ac:dyDescent="0.2">
      <c r="L544" s="3">
        <f t="shared" ref="L544:L570" si="100">L532+1</f>
        <v>2039</v>
      </c>
      <c r="M544" s="3" t="str">
        <f t="shared" ref="M544:N559" si="101">M532</f>
        <v>Q4</v>
      </c>
      <c r="N544" s="3">
        <f t="shared" si="101"/>
        <v>10</v>
      </c>
      <c r="O544" s="3" t="str">
        <f t="shared" si="99"/>
        <v>2039_10</v>
      </c>
      <c r="R544" s="163">
        <f t="shared" si="95"/>
        <v>261957.93599999999</v>
      </c>
      <c r="S544" s="91">
        <f t="shared" si="97"/>
        <v>265257.86353298702</v>
      </c>
    </row>
    <row r="545" spans="12:19" x14ac:dyDescent="0.2">
      <c r="L545" s="3">
        <f t="shared" si="100"/>
        <v>2039</v>
      </c>
      <c r="M545" s="3" t="str">
        <f t="shared" si="101"/>
        <v>Q4</v>
      </c>
      <c r="N545" s="3">
        <f t="shared" si="101"/>
        <v>11</v>
      </c>
      <c r="O545" s="3" t="str">
        <f t="shared" si="99"/>
        <v>2039_11</v>
      </c>
      <c r="R545" s="163">
        <f t="shared" si="95"/>
        <v>261957.93599999999</v>
      </c>
      <c r="S545" s="91">
        <f t="shared" si="97"/>
        <v>265257.86353298702</v>
      </c>
    </row>
    <row r="546" spans="12:19" x14ac:dyDescent="0.2">
      <c r="L546" s="3">
        <f t="shared" si="100"/>
        <v>2039</v>
      </c>
      <c r="M546" s="3" t="str">
        <f t="shared" si="101"/>
        <v>Q4</v>
      </c>
      <c r="N546" s="3">
        <f t="shared" si="101"/>
        <v>12</v>
      </c>
      <c r="O546" s="3" t="str">
        <f t="shared" si="99"/>
        <v>2039_12</v>
      </c>
      <c r="R546" s="163">
        <f t="shared" si="95"/>
        <v>261957.93599999999</v>
      </c>
      <c r="S546" s="91">
        <f t="shared" si="97"/>
        <v>265257.86353298702</v>
      </c>
    </row>
    <row r="547" spans="12:19" x14ac:dyDescent="0.2">
      <c r="L547" s="3">
        <f t="shared" si="100"/>
        <v>2040</v>
      </c>
      <c r="M547" s="3" t="str">
        <f t="shared" si="101"/>
        <v>Q1</v>
      </c>
      <c r="N547" s="3">
        <f t="shared" si="101"/>
        <v>1</v>
      </c>
      <c r="O547" s="3" t="str">
        <f t="shared" si="99"/>
        <v>2040_1</v>
      </c>
      <c r="R547" s="163">
        <f t="shared" si="95"/>
        <v>263195.13500000001</v>
      </c>
      <c r="S547" s="91">
        <f t="shared" si="97"/>
        <v>266679.03913716099</v>
      </c>
    </row>
    <row r="548" spans="12:19" x14ac:dyDescent="0.2">
      <c r="L548" s="3">
        <f t="shared" si="100"/>
        <v>2040</v>
      </c>
      <c r="M548" s="3" t="str">
        <f t="shared" si="101"/>
        <v>Q1</v>
      </c>
      <c r="N548" s="3">
        <f t="shared" si="101"/>
        <v>2</v>
      </c>
      <c r="O548" s="3" t="str">
        <f t="shared" si="99"/>
        <v>2040_2</v>
      </c>
      <c r="R548" s="163">
        <f t="shared" si="95"/>
        <v>263195.13500000001</v>
      </c>
      <c r="S548" s="91">
        <f t="shared" si="97"/>
        <v>266679.03913716099</v>
      </c>
    </row>
    <row r="549" spans="12:19" x14ac:dyDescent="0.2">
      <c r="L549" s="3">
        <f t="shared" si="100"/>
        <v>2040</v>
      </c>
      <c r="M549" s="3" t="str">
        <f t="shared" si="101"/>
        <v>Q1</v>
      </c>
      <c r="N549" s="3">
        <f t="shared" si="101"/>
        <v>3</v>
      </c>
      <c r="O549" s="3" t="str">
        <f t="shared" si="99"/>
        <v>2040_3</v>
      </c>
      <c r="R549" s="163">
        <f t="shared" si="95"/>
        <v>263195.13500000001</v>
      </c>
      <c r="S549" s="91">
        <f t="shared" si="97"/>
        <v>266679.03913716099</v>
      </c>
    </row>
    <row r="550" spans="12:19" x14ac:dyDescent="0.2">
      <c r="L550" s="3">
        <f t="shared" si="100"/>
        <v>2040</v>
      </c>
      <c r="M550" s="3" t="str">
        <f t="shared" si="101"/>
        <v>Q2</v>
      </c>
      <c r="N550" s="3">
        <f t="shared" si="101"/>
        <v>4</v>
      </c>
      <c r="O550" s="3" t="str">
        <f t="shared" si="99"/>
        <v>2040_4</v>
      </c>
      <c r="R550" s="163">
        <f t="shared" si="95"/>
        <v>264419.08299999998</v>
      </c>
      <c r="S550" s="91">
        <f t="shared" si="97"/>
        <v>267945.10224484402</v>
      </c>
    </row>
    <row r="551" spans="12:19" x14ac:dyDescent="0.2">
      <c r="L551" s="3">
        <f t="shared" si="100"/>
        <v>2040</v>
      </c>
      <c r="M551" s="3" t="str">
        <f t="shared" si="101"/>
        <v>Q2</v>
      </c>
      <c r="N551" s="3">
        <f t="shared" si="101"/>
        <v>5</v>
      </c>
      <c r="O551" s="3" t="str">
        <f t="shared" si="99"/>
        <v>2040_5</v>
      </c>
      <c r="R551" s="163">
        <f t="shared" si="95"/>
        <v>264419.08299999998</v>
      </c>
      <c r="S551" s="91">
        <f t="shared" si="97"/>
        <v>267945.10224484402</v>
      </c>
    </row>
    <row r="552" spans="12:19" x14ac:dyDescent="0.2">
      <c r="L552" s="3">
        <f t="shared" si="100"/>
        <v>2040</v>
      </c>
      <c r="M552" s="3" t="str">
        <f t="shared" si="101"/>
        <v>Q2</v>
      </c>
      <c r="N552" s="3">
        <f t="shared" si="101"/>
        <v>6</v>
      </c>
      <c r="O552" s="3" t="str">
        <f t="shared" si="99"/>
        <v>2040_6</v>
      </c>
      <c r="R552" s="163">
        <f t="shared" si="95"/>
        <v>264419.08299999998</v>
      </c>
      <c r="S552" s="91">
        <f t="shared" si="97"/>
        <v>267945.10224484402</v>
      </c>
    </row>
    <row r="553" spans="12:19" x14ac:dyDescent="0.2">
      <c r="L553" s="3">
        <f t="shared" si="100"/>
        <v>2040</v>
      </c>
      <c r="M553" s="3" t="str">
        <f t="shared" si="101"/>
        <v>Q3</v>
      </c>
      <c r="N553" s="3">
        <f t="shared" si="101"/>
        <v>7</v>
      </c>
      <c r="O553" s="3" t="str">
        <f t="shared" si="99"/>
        <v>2040_7</v>
      </c>
      <c r="R553" s="163">
        <f t="shared" si="95"/>
        <v>265548.94</v>
      </c>
      <c r="S553" s="91">
        <f t="shared" si="97"/>
        <v>269343.03811353998</v>
      </c>
    </row>
    <row r="554" spans="12:19" x14ac:dyDescent="0.2">
      <c r="L554" s="3">
        <f t="shared" si="100"/>
        <v>2040</v>
      </c>
      <c r="M554" s="3" t="str">
        <f t="shared" si="101"/>
        <v>Q3</v>
      </c>
      <c r="N554" s="3">
        <f t="shared" si="101"/>
        <v>8</v>
      </c>
      <c r="O554" s="3" t="str">
        <f t="shared" si="99"/>
        <v>2040_8</v>
      </c>
      <c r="R554" s="163">
        <f t="shared" si="95"/>
        <v>265548.94</v>
      </c>
      <c r="S554" s="91">
        <f t="shared" si="97"/>
        <v>269343.03811353998</v>
      </c>
    </row>
    <row r="555" spans="12:19" x14ac:dyDescent="0.2">
      <c r="L555" s="3">
        <f t="shared" si="100"/>
        <v>2040</v>
      </c>
      <c r="M555" s="3" t="str">
        <f t="shared" si="101"/>
        <v>Q3</v>
      </c>
      <c r="N555" s="3">
        <f t="shared" si="101"/>
        <v>9</v>
      </c>
      <c r="O555" s="3" t="str">
        <f t="shared" si="99"/>
        <v>2040_9</v>
      </c>
      <c r="R555" s="163">
        <f t="shared" si="95"/>
        <v>265548.94</v>
      </c>
      <c r="S555" s="91">
        <f t="shared" si="97"/>
        <v>269343.03811353998</v>
      </c>
    </row>
    <row r="556" spans="12:19" x14ac:dyDescent="0.2">
      <c r="L556" s="3">
        <f t="shared" si="100"/>
        <v>2040</v>
      </c>
      <c r="M556" s="3" t="str">
        <f t="shared" si="101"/>
        <v>Q4</v>
      </c>
      <c r="N556" s="3">
        <f t="shared" si="101"/>
        <v>10</v>
      </c>
      <c r="O556" s="3" t="str">
        <f>L556&amp;"_"&amp;N556</f>
        <v>2040_10</v>
      </c>
      <c r="R556" s="163">
        <f t="shared" si="95"/>
        <v>266764.19400000002</v>
      </c>
      <c r="S556" s="91">
        <f t="shared" si="97"/>
        <v>0</v>
      </c>
    </row>
    <row r="557" spans="12:19" x14ac:dyDescent="0.2">
      <c r="L557" s="3">
        <f t="shared" si="100"/>
        <v>2040</v>
      </c>
      <c r="M557" s="3" t="str">
        <f t="shared" si="101"/>
        <v>Q4</v>
      </c>
      <c r="N557" s="3">
        <f t="shared" si="101"/>
        <v>11</v>
      </c>
      <c r="O557" s="3" t="str">
        <f>L557&amp;"_"&amp;N557</f>
        <v>2040_11</v>
      </c>
      <c r="R557" s="163">
        <f t="shared" si="95"/>
        <v>266764.19400000002</v>
      </c>
      <c r="S557" s="91">
        <f t="shared" si="97"/>
        <v>0</v>
      </c>
    </row>
    <row r="558" spans="12:19" x14ac:dyDescent="0.2">
      <c r="L558" s="3">
        <f t="shared" si="100"/>
        <v>2040</v>
      </c>
      <c r="M558" s="3" t="str">
        <f t="shared" si="101"/>
        <v>Q4</v>
      </c>
      <c r="N558" s="3">
        <f t="shared" si="101"/>
        <v>12</v>
      </c>
      <c r="O558" s="3" t="str">
        <f>L558&amp;"_"&amp;N558</f>
        <v>2040_12</v>
      </c>
      <c r="R558" s="163">
        <f t="shared" si="95"/>
        <v>266764.19400000002</v>
      </c>
      <c r="S558" s="91">
        <f t="shared" si="97"/>
        <v>0</v>
      </c>
    </row>
    <row r="559" spans="12:19" x14ac:dyDescent="0.2">
      <c r="L559" s="3">
        <f t="shared" si="100"/>
        <v>2041</v>
      </c>
      <c r="M559" s="3" t="str">
        <f t="shared" si="101"/>
        <v>Q1</v>
      </c>
      <c r="N559" s="3">
        <f t="shared" si="101"/>
        <v>1</v>
      </c>
      <c r="O559" s="3" t="str">
        <f t="shared" ref="O559:O582" si="102">L559&amp;"_"&amp;N559</f>
        <v>2041_1</v>
      </c>
      <c r="R559" s="163">
        <f t="shared" si="95"/>
        <v>268043.326</v>
      </c>
      <c r="S559" s="91">
        <f t="shared" si="97"/>
        <v>0</v>
      </c>
    </row>
    <row r="560" spans="12:19" x14ac:dyDescent="0.2">
      <c r="L560" s="3">
        <f t="shared" si="100"/>
        <v>2041</v>
      </c>
      <c r="M560" s="3" t="str">
        <f t="shared" ref="M560:N575" si="103">M548</f>
        <v>Q1</v>
      </c>
      <c r="N560" s="3">
        <f t="shared" si="103"/>
        <v>2</v>
      </c>
      <c r="O560" s="3" t="str">
        <f t="shared" si="102"/>
        <v>2041_2</v>
      </c>
      <c r="R560" s="163">
        <f t="shared" si="95"/>
        <v>268043.326</v>
      </c>
      <c r="S560" s="91">
        <f t="shared" si="97"/>
        <v>0</v>
      </c>
    </row>
    <row r="561" spans="12:19" x14ac:dyDescent="0.2">
      <c r="L561" s="3">
        <f t="shared" si="100"/>
        <v>2041</v>
      </c>
      <c r="M561" s="3" t="str">
        <f t="shared" si="103"/>
        <v>Q1</v>
      </c>
      <c r="N561" s="3">
        <f t="shared" si="103"/>
        <v>3</v>
      </c>
      <c r="O561" s="3" t="str">
        <f t="shared" si="102"/>
        <v>2041_3</v>
      </c>
      <c r="R561" s="163">
        <f t="shared" si="95"/>
        <v>268043.326</v>
      </c>
      <c r="S561" s="91">
        <f t="shared" si="97"/>
        <v>0</v>
      </c>
    </row>
    <row r="562" spans="12:19" x14ac:dyDescent="0.2">
      <c r="L562" s="3">
        <f t="shared" si="100"/>
        <v>2041</v>
      </c>
      <c r="M562" s="3" t="str">
        <f t="shared" si="103"/>
        <v>Q2</v>
      </c>
      <c r="N562" s="3">
        <f t="shared" si="103"/>
        <v>4</v>
      </c>
      <c r="O562" s="3" t="str">
        <f t="shared" si="102"/>
        <v>2041_4</v>
      </c>
      <c r="R562" s="163">
        <f t="shared" si="95"/>
        <v>269182.97399999999</v>
      </c>
      <c r="S562" s="91">
        <f t="shared" si="97"/>
        <v>0</v>
      </c>
    </row>
    <row r="563" spans="12:19" x14ac:dyDescent="0.2">
      <c r="L563" s="3">
        <f t="shared" si="100"/>
        <v>2041</v>
      </c>
      <c r="M563" s="3" t="str">
        <f t="shared" si="103"/>
        <v>Q2</v>
      </c>
      <c r="N563" s="3">
        <f t="shared" si="103"/>
        <v>5</v>
      </c>
      <c r="O563" s="3" t="str">
        <f t="shared" si="102"/>
        <v>2041_5</v>
      </c>
      <c r="R563" s="163">
        <f t="shared" si="95"/>
        <v>269182.97399999999</v>
      </c>
      <c r="S563" s="91">
        <f t="shared" si="97"/>
        <v>0</v>
      </c>
    </row>
    <row r="564" spans="12:19" x14ac:dyDescent="0.2">
      <c r="L564" s="3">
        <f t="shared" si="100"/>
        <v>2041</v>
      </c>
      <c r="M564" s="3" t="str">
        <f t="shared" si="103"/>
        <v>Q2</v>
      </c>
      <c r="N564" s="3">
        <f t="shared" si="103"/>
        <v>6</v>
      </c>
      <c r="O564" s="3" t="str">
        <f t="shared" si="102"/>
        <v>2041_6</v>
      </c>
      <c r="R564" s="163">
        <f t="shared" si="95"/>
        <v>269182.97399999999</v>
      </c>
      <c r="S564" s="91">
        <f t="shared" si="97"/>
        <v>0</v>
      </c>
    </row>
    <row r="565" spans="12:19" x14ac:dyDescent="0.2">
      <c r="L565" s="3">
        <f t="shared" si="100"/>
        <v>2041</v>
      </c>
      <c r="M565" s="3" t="str">
        <f t="shared" si="103"/>
        <v>Q3</v>
      </c>
      <c r="N565" s="3">
        <f t="shared" si="103"/>
        <v>7</v>
      </c>
      <c r="O565" s="3" t="str">
        <f t="shared" si="102"/>
        <v>2041_7</v>
      </c>
      <c r="R565" s="163">
        <f t="shared" si="95"/>
        <v>270577.70199999999</v>
      </c>
      <c r="S565" s="91">
        <f t="shared" si="97"/>
        <v>0</v>
      </c>
    </row>
    <row r="566" spans="12:19" x14ac:dyDescent="0.2">
      <c r="L566" s="3">
        <f t="shared" si="100"/>
        <v>2041</v>
      </c>
      <c r="M566" s="3" t="str">
        <f t="shared" si="103"/>
        <v>Q3</v>
      </c>
      <c r="N566" s="3">
        <f t="shared" si="103"/>
        <v>8</v>
      </c>
      <c r="O566" s="3" t="str">
        <f t="shared" si="102"/>
        <v>2041_8</v>
      </c>
      <c r="R566" s="163">
        <f t="shared" si="95"/>
        <v>270577.70199999999</v>
      </c>
      <c r="S566" s="91">
        <f t="shared" si="97"/>
        <v>0</v>
      </c>
    </row>
    <row r="567" spans="12:19" x14ac:dyDescent="0.2">
      <c r="L567" s="3">
        <f t="shared" si="100"/>
        <v>2041</v>
      </c>
      <c r="M567" s="3" t="str">
        <f t="shared" si="103"/>
        <v>Q3</v>
      </c>
      <c r="N567" s="3">
        <f t="shared" si="103"/>
        <v>9</v>
      </c>
      <c r="O567" s="3" t="str">
        <f t="shared" si="102"/>
        <v>2041_9</v>
      </c>
      <c r="R567" s="163">
        <f t="shared" si="95"/>
        <v>270577.70199999999</v>
      </c>
      <c r="S567" s="91">
        <f t="shared" si="97"/>
        <v>0</v>
      </c>
    </row>
    <row r="568" spans="12:19" x14ac:dyDescent="0.2">
      <c r="L568" s="3">
        <f t="shared" si="100"/>
        <v>2041</v>
      </c>
      <c r="M568" s="3" t="str">
        <f t="shared" si="103"/>
        <v>Q4</v>
      </c>
      <c r="N568" s="3">
        <f t="shared" si="103"/>
        <v>10</v>
      </c>
      <c r="O568" s="3" t="str">
        <f t="shared" si="102"/>
        <v>2041_10</v>
      </c>
      <c r="R568" s="163">
        <f t="shared" ref="R568:R582" si="104">VLOOKUP($L568&amp;"_"&amp;$M568,$C$19:$I$206,MATCH(R$14,$C$14:$I$14,0),0)</f>
        <v>271959.67800000001</v>
      </c>
      <c r="S568" s="91">
        <f t="shared" si="97"/>
        <v>0</v>
      </c>
    </row>
    <row r="569" spans="12:19" x14ac:dyDescent="0.2">
      <c r="L569" s="3">
        <f t="shared" si="100"/>
        <v>2041</v>
      </c>
      <c r="M569" s="3" t="str">
        <f t="shared" si="103"/>
        <v>Q4</v>
      </c>
      <c r="N569" s="3">
        <f t="shared" si="103"/>
        <v>11</v>
      </c>
      <c r="O569" s="3" t="str">
        <f t="shared" si="102"/>
        <v>2041_11</v>
      </c>
      <c r="R569" s="163">
        <f t="shared" si="104"/>
        <v>271959.67800000001</v>
      </c>
      <c r="S569" s="91">
        <f t="shared" si="97"/>
        <v>0</v>
      </c>
    </row>
    <row r="570" spans="12:19" x14ac:dyDescent="0.2">
      <c r="L570" s="3">
        <f t="shared" si="100"/>
        <v>2041</v>
      </c>
      <c r="M570" s="3" t="str">
        <f t="shared" si="103"/>
        <v>Q4</v>
      </c>
      <c r="N570" s="3">
        <f t="shared" si="103"/>
        <v>12</v>
      </c>
      <c r="O570" s="3" t="str">
        <f t="shared" si="102"/>
        <v>2041_12</v>
      </c>
      <c r="R570" s="163">
        <f t="shared" si="104"/>
        <v>271959.67800000001</v>
      </c>
      <c r="S570" s="91">
        <f t="shared" si="97"/>
        <v>0</v>
      </c>
    </row>
    <row r="571" spans="12:19" x14ac:dyDescent="0.2">
      <c r="L571" s="3">
        <v>2042</v>
      </c>
      <c r="M571" s="3" t="str">
        <f t="shared" si="103"/>
        <v>Q1</v>
      </c>
      <c r="N571" s="3">
        <f t="shared" si="103"/>
        <v>1</v>
      </c>
      <c r="O571" s="3" t="str">
        <f t="shared" si="102"/>
        <v>2042_1</v>
      </c>
      <c r="R571" s="163">
        <f t="shared" si="104"/>
        <v>272980.82319470792</v>
      </c>
    </row>
    <row r="572" spans="12:19" x14ac:dyDescent="0.2">
      <c r="L572" s="3">
        <v>2042</v>
      </c>
      <c r="M572" s="3" t="str">
        <f t="shared" si="103"/>
        <v>Q1</v>
      </c>
      <c r="N572" s="3">
        <f t="shared" si="103"/>
        <v>2</v>
      </c>
      <c r="O572" s="3" t="str">
        <f t="shared" si="102"/>
        <v>2042_2</v>
      </c>
      <c r="R572" s="163">
        <f t="shared" si="104"/>
        <v>272980.82319470792</v>
      </c>
    </row>
    <row r="573" spans="12:19" x14ac:dyDescent="0.2">
      <c r="L573" s="3">
        <v>2042</v>
      </c>
      <c r="M573" s="3" t="str">
        <f t="shared" si="103"/>
        <v>Q1</v>
      </c>
      <c r="N573" s="3">
        <f t="shared" si="103"/>
        <v>3</v>
      </c>
      <c r="O573" s="3" t="str">
        <f t="shared" si="102"/>
        <v>2042_3</v>
      </c>
      <c r="R573" s="163">
        <f t="shared" si="104"/>
        <v>272980.82319470792</v>
      </c>
    </row>
    <row r="574" spans="12:19" x14ac:dyDescent="0.2">
      <c r="L574" s="3">
        <v>2042</v>
      </c>
      <c r="M574" s="3" t="str">
        <f t="shared" si="103"/>
        <v>Q2</v>
      </c>
      <c r="N574" s="3">
        <f t="shared" si="103"/>
        <v>4</v>
      </c>
      <c r="O574" s="3" t="str">
        <f t="shared" si="102"/>
        <v>2042_4</v>
      </c>
      <c r="R574" s="163">
        <f t="shared" si="104"/>
        <v>274032.69336458849</v>
      </c>
    </row>
    <row r="575" spans="12:19" x14ac:dyDescent="0.2">
      <c r="L575" s="3">
        <v>2042</v>
      </c>
      <c r="M575" s="3" t="str">
        <f t="shared" si="103"/>
        <v>Q2</v>
      </c>
      <c r="N575" s="3">
        <f t="shared" si="103"/>
        <v>5</v>
      </c>
      <c r="O575" s="3" t="str">
        <f t="shared" si="102"/>
        <v>2042_5</v>
      </c>
      <c r="R575" s="163">
        <f t="shared" si="104"/>
        <v>274032.69336458849</v>
      </c>
    </row>
    <row r="576" spans="12:19" x14ac:dyDescent="0.2">
      <c r="L576" s="3">
        <v>2042</v>
      </c>
      <c r="M576" s="3" t="str">
        <f t="shared" ref="M576:N582" si="105">M564</f>
        <v>Q2</v>
      </c>
      <c r="N576" s="3">
        <f t="shared" si="105"/>
        <v>6</v>
      </c>
      <c r="O576" s="3" t="str">
        <f t="shared" si="102"/>
        <v>2042_6</v>
      </c>
      <c r="R576" s="163">
        <f t="shared" si="104"/>
        <v>274032.69336458849</v>
      </c>
    </row>
    <row r="577" spans="12:18" x14ac:dyDescent="0.2">
      <c r="L577" s="3">
        <v>2042</v>
      </c>
      <c r="M577" s="3" t="str">
        <f t="shared" si="105"/>
        <v>Q3</v>
      </c>
      <c r="N577" s="3">
        <f t="shared" si="105"/>
        <v>7</v>
      </c>
      <c r="O577" s="3" t="str">
        <f t="shared" si="102"/>
        <v>2042_7</v>
      </c>
      <c r="R577" s="163">
        <f t="shared" si="104"/>
        <v>275701.69483486091</v>
      </c>
    </row>
    <row r="578" spans="12:18" x14ac:dyDescent="0.2">
      <c r="L578" s="3">
        <v>2042</v>
      </c>
      <c r="M578" s="3" t="str">
        <f t="shared" si="105"/>
        <v>Q3</v>
      </c>
      <c r="N578" s="3">
        <f t="shared" si="105"/>
        <v>8</v>
      </c>
      <c r="O578" s="3" t="str">
        <f t="shared" si="102"/>
        <v>2042_8</v>
      </c>
      <c r="R578" s="163">
        <f t="shared" si="104"/>
        <v>275701.69483486091</v>
      </c>
    </row>
    <row r="579" spans="12:18" x14ac:dyDescent="0.2">
      <c r="L579" s="3">
        <v>2042</v>
      </c>
      <c r="M579" s="3" t="str">
        <f t="shared" si="105"/>
        <v>Q3</v>
      </c>
      <c r="N579" s="3">
        <f t="shared" si="105"/>
        <v>9</v>
      </c>
      <c r="O579" s="3" t="str">
        <f t="shared" si="102"/>
        <v>2042_9</v>
      </c>
      <c r="R579" s="163">
        <f t="shared" si="104"/>
        <v>275701.69483486091</v>
      </c>
    </row>
    <row r="580" spans="12:18" x14ac:dyDescent="0.2">
      <c r="L580" s="3">
        <v>2042</v>
      </c>
      <c r="M580" s="3" t="str">
        <f t="shared" si="105"/>
        <v>Q4</v>
      </c>
      <c r="N580" s="3">
        <f t="shared" si="105"/>
        <v>10</v>
      </c>
      <c r="O580" s="3" t="str">
        <f t="shared" si="102"/>
        <v>2042_10</v>
      </c>
      <c r="R580" s="163">
        <f t="shared" si="104"/>
        <v>277256.34894562984</v>
      </c>
    </row>
    <row r="581" spans="12:18" x14ac:dyDescent="0.2">
      <c r="L581" s="3">
        <v>2042</v>
      </c>
      <c r="M581" s="3" t="str">
        <f t="shared" si="105"/>
        <v>Q4</v>
      </c>
      <c r="N581" s="3">
        <f t="shared" si="105"/>
        <v>11</v>
      </c>
      <c r="O581" s="3" t="str">
        <f t="shared" si="102"/>
        <v>2042_11</v>
      </c>
      <c r="R581" s="163">
        <f t="shared" si="104"/>
        <v>277256.34894562984</v>
      </c>
    </row>
    <row r="582" spans="12:18" x14ac:dyDescent="0.2">
      <c r="L582" s="3">
        <v>2042</v>
      </c>
      <c r="M582" s="3" t="str">
        <f t="shared" si="105"/>
        <v>Q4</v>
      </c>
      <c r="N582" s="3">
        <f t="shared" si="105"/>
        <v>12</v>
      </c>
      <c r="O582" s="3" t="str">
        <f t="shared" si="102"/>
        <v>2042_12</v>
      </c>
      <c r="R582" s="163">
        <f t="shared" si="104"/>
        <v>277256.34894562984</v>
      </c>
    </row>
  </sheetData>
  <pageMargins left="0.7" right="0.7" top="0.75" bottom="0.75" header="0.3" footer="0.3"/>
  <pageSetup scale="66" fitToHeight="0" orientation="landscape" r:id="rId1"/>
  <headerFooter>
    <oddFooter>&amp;R&amp;"Times New Roman,Bold"&amp;12Attachment to Response to AG-1 Question No. 13 #8
Page &amp;P of &amp;N
Sinclair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4"/>
  <sheetViews>
    <sheetView view="pageBreakPreview" topLeftCell="A2" zoomScale="60" zoomScaleNormal="85" workbookViewId="0">
      <pane xSplit="2" ySplit="3" topLeftCell="C5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10.85546875" style="3" customWidth="1"/>
    <col min="2" max="2" width="43.85546875" style="3" bestFit="1" customWidth="1"/>
    <col min="3" max="13" width="13.7109375" style="39" customWidth="1"/>
    <col min="14" max="15" width="15.7109375" style="3" customWidth="1"/>
    <col min="16" max="23" width="9.140625" style="3"/>
    <col min="24" max="24" width="3.85546875" style="3" customWidth="1"/>
    <col min="25" max="27" width="9.140625" style="3"/>
    <col min="28" max="28" width="9.28515625" style="3" bestFit="1" customWidth="1"/>
    <col min="29" max="34" width="9.140625" style="3"/>
    <col min="35" max="35" width="3.85546875" style="3" customWidth="1"/>
    <col min="36" max="45" width="9.140625" style="3"/>
    <col min="46" max="46" width="3.85546875" style="3" customWidth="1"/>
    <col min="47" max="56" width="9.140625" style="3"/>
    <col min="57" max="57" width="3.85546875" style="3" customWidth="1"/>
    <col min="58" max="67" width="9.140625" style="3"/>
    <col min="68" max="68" width="3.85546875" style="3" customWidth="1"/>
    <col min="69" max="78" width="9.140625" style="3"/>
    <col min="79" max="79" width="3.85546875" style="3" customWidth="1"/>
    <col min="80" max="89" width="9.140625" style="3"/>
    <col min="90" max="90" width="3.85546875" style="3" customWidth="1"/>
    <col min="91" max="100" width="9.140625" style="3"/>
    <col min="101" max="101" width="3.85546875" style="3" customWidth="1"/>
    <col min="102" max="111" width="9.140625" style="3"/>
    <col min="112" max="112" width="3.85546875" style="3" customWidth="1"/>
    <col min="113" max="16384" width="9.140625" style="3"/>
  </cols>
  <sheetData>
    <row r="1" spans="1:15" x14ac:dyDescent="0.2">
      <c r="B1" s="6" t="s">
        <v>23</v>
      </c>
      <c r="C1" s="38"/>
      <c r="D1" s="38" t="s">
        <v>57</v>
      </c>
    </row>
    <row r="2" spans="1:15" x14ac:dyDescent="0.2">
      <c r="A2" s="80">
        <v>2004</v>
      </c>
      <c r="B2" s="6" t="s">
        <v>31</v>
      </c>
    </row>
    <row r="3" spans="1:15" x14ac:dyDescent="0.2">
      <c r="B3" s="6" t="s">
        <v>25</v>
      </c>
    </row>
    <row r="4" spans="1:15" x14ac:dyDescent="0.2">
      <c r="B4" s="6" t="s">
        <v>24</v>
      </c>
      <c r="C4" s="40" t="s">
        <v>0</v>
      </c>
      <c r="D4" s="40" t="s">
        <v>1</v>
      </c>
      <c r="E4" s="40" t="s">
        <v>20</v>
      </c>
      <c r="F4" s="40" t="s">
        <v>37</v>
      </c>
      <c r="G4" s="40" t="s">
        <v>38</v>
      </c>
      <c r="H4" s="40" t="s">
        <v>21</v>
      </c>
      <c r="I4" s="40" t="s">
        <v>39</v>
      </c>
      <c r="J4" s="40" t="s">
        <v>40</v>
      </c>
      <c r="K4" s="40" t="s">
        <v>41</v>
      </c>
      <c r="L4" s="40" t="s">
        <v>42</v>
      </c>
      <c r="M4" s="40" t="s">
        <v>22</v>
      </c>
      <c r="N4" s="40" t="s">
        <v>27</v>
      </c>
      <c r="O4" s="40" t="s">
        <v>29</v>
      </c>
    </row>
    <row r="5" spans="1:15" x14ac:dyDescent="0.2">
      <c r="A5" s="3">
        <v>1</v>
      </c>
      <c r="B5" s="11" t="s">
        <v>3</v>
      </c>
      <c r="C5" s="179">
        <v>0.4095997494229196</v>
      </c>
      <c r="D5" s="179">
        <v>0.53642716634299115</v>
      </c>
      <c r="E5" s="179">
        <v>2.2267918578681596</v>
      </c>
      <c r="F5" s="179">
        <v>1.2874363266540385</v>
      </c>
      <c r="G5" s="179">
        <v>0.35769328376189818</v>
      </c>
      <c r="H5" s="179">
        <v>0.70829843448745955</v>
      </c>
      <c r="I5" s="179">
        <v>0.29936139913570736</v>
      </c>
      <c r="J5" s="179">
        <v>0.97063468377645801</v>
      </c>
      <c r="K5" s="179">
        <v>0.93917974540868809</v>
      </c>
      <c r="L5" s="179">
        <v>0.19864926329213797</v>
      </c>
      <c r="M5" s="179">
        <v>0.36493943398742307</v>
      </c>
      <c r="N5" s="41">
        <f>C5*C$18+D5*D$18+E5*E$18+F5*F$18+G5*G$18+H5*H$18+I5*I$18+J5*J$18+K5*K$18+L5*L$18+M5*M$18</f>
        <v>0.6711940660993263</v>
      </c>
      <c r="O5" s="41">
        <f>C5*C$25+D5*D$25+E5*E$25+F5*F$25+G5*G$25+H5*H$25+I5*I$25+J5*J$25+K5*K$25+L5*L$25+M5*M$25</f>
        <v>0.67119406609932619</v>
      </c>
    </row>
    <row r="6" spans="1:15" x14ac:dyDescent="0.2">
      <c r="A6" s="3">
        <v>2</v>
      </c>
      <c r="B6" s="11" t="s">
        <v>4</v>
      </c>
      <c r="C6" s="179">
        <v>1.7181020417159834</v>
      </c>
      <c r="D6" s="179">
        <v>1.6329349803795303</v>
      </c>
      <c r="E6" s="179">
        <v>2.2267918578681596</v>
      </c>
      <c r="F6" s="179">
        <v>4.2673451276734991</v>
      </c>
      <c r="G6" s="179">
        <v>5.5220223510934456</v>
      </c>
      <c r="H6" s="179">
        <v>2.1131425639520778</v>
      </c>
      <c r="I6" s="179">
        <v>3.9497832363576904</v>
      </c>
      <c r="J6" s="179">
        <v>2.9470436818763894</v>
      </c>
      <c r="K6" s="179">
        <v>1.9169837660614564</v>
      </c>
      <c r="L6" s="179">
        <v>0.15891941063371035</v>
      </c>
      <c r="M6" s="179">
        <v>2.273456615264406</v>
      </c>
      <c r="N6" s="41">
        <f t="shared" ref="N6:N14" si="0">C6*C$18+D6*D$18+E6*E$18+F6*F$18+G6*G$18+H6*H$18+I6*I$18+J6*J$18+K6*K$18+L6*L$18+M6*M$18</f>
        <v>2.1254218837653056</v>
      </c>
      <c r="O6" s="41">
        <f t="shared" ref="O6:O15" si="1">C6*C$25+D6*D$25+E6*E$25+F6*F$25+G6*G$25+H6*H$25+I6*I$25+J6*J$25+K6*K$25+L6*L$25+M6*M$25</f>
        <v>2.1254218837653052</v>
      </c>
    </row>
    <row r="7" spans="1:15" x14ac:dyDescent="0.2">
      <c r="A7" s="3">
        <v>3</v>
      </c>
      <c r="B7" s="11" t="s">
        <v>91</v>
      </c>
      <c r="C7" s="179">
        <v>4.2226778291022629E-2</v>
      </c>
      <c r="D7" s="179">
        <v>0.33368304048107322</v>
      </c>
      <c r="E7" s="179">
        <v>0.18273291963421917</v>
      </c>
      <c r="F7" s="179">
        <v>2.5054378851289827</v>
      </c>
      <c r="G7" s="179">
        <v>0.31112966102366291</v>
      </c>
      <c r="H7" s="179">
        <v>0.52965679393088794</v>
      </c>
      <c r="I7" s="179">
        <v>0.11170201460287586</v>
      </c>
      <c r="J7" s="179">
        <v>0.1374349994727728</v>
      </c>
      <c r="K7" s="179">
        <v>0.79339488696862581</v>
      </c>
      <c r="L7" s="179">
        <v>4.0465590670620701E-2</v>
      </c>
      <c r="M7" s="179">
        <v>0.22309018402764733</v>
      </c>
      <c r="N7" s="41">
        <f t="shared" si="0"/>
        <v>0.41876253163092131</v>
      </c>
      <c r="O7" s="41">
        <f t="shared" si="1"/>
        <v>0.41876253163092125</v>
      </c>
    </row>
    <row r="8" spans="1:15" x14ac:dyDescent="0.2">
      <c r="A8" s="3">
        <v>4</v>
      </c>
      <c r="B8" s="11" t="s">
        <v>6</v>
      </c>
      <c r="C8" s="179">
        <v>4.3066035509556713</v>
      </c>
      <c r="D8" s="179">
        <v>2.6694643238485858</v>
      </c>
      <c r="E8" s="179">
        <v>0.9816582426861542</v>
      </c>
      <c r="F8" s="179">
        <v>2.6963834976214924</v>
      </c>
      <c r="G8" s="179">
        <v>6.5379559381094872</v>
      </c>
      <c r="H8" s="179">
        <v>1.0616641357638359</v>
      </c>
      <c r="I8" s="179">
        <v>1.8408492006553943</v>
      </c>
      <c r="J8" s="179">
        <v>1.2017753647079394</v>
      </c>
      <c r="K8" s="179">
        <v>1.3927971734632245</v>
      </c>
      <c r="L8" s="179">
        <v>0.2538296142066207</v>
      </c>
      <c r="M8" s="179">
        <v>1.0896601474182774</v>
      </c>
      <c r="N8" s="41">
        <f t="shared" si="0"/>
        <v>1.9853703656868136</v>
      </c>
      <c r="O8" s="41">
        <f t="shared" si="1"/>
        <v>1.9853703656868136</v>
      </c>
    </row>
    <row r="9" spans="1:15" x14ac:dyDescent="0.2">
      <c r="A9" s="3">
        <v>5</v>
      </c>
      <c r="B9" s="11" t="s">
        <v>7</v>
      </c>
      <c r="C9" s="179">
        <v>2.2696893331424665E-2</v>
      </c>
      <c r="D9" s="179">
        <v>2.3653481350557087E-2</v>
      </c>
      <c r="E9" s="179">
        <v>0.31872020866433581</v>
      </c>
      <c r="F9" s="179">
        <v>1.6809000130022389</v>
      </c>
      <c r="G9" s="179">
        <v>0.10582641531417106</v>
      </c>
      <c r="H9" s="179">
        <v>0.15356912960126334</v>
      </c>
      <c r="I9" s="179">
        <v>2.9787203894100231E-3</v>
      </c>
      <c r="J9" s="179">
        <v>7.8088067882257277E-4</v>
      </c>
      <c r="K9" s="179">
        <v>4.036672375133199E-2</v>
      </c>
      <c r="L9" s="179">
        <v>7.357380121931034E-4</v>
      </c>
      <c r="M9" s="179">
        <v>1.4184924995977575E-2</v>
      </c>
      <c r="N9" s="41">
        <f t="shared" si="0"/>
        <v>8.7107207920371174E-2</v>
      </c>
      <c r="O9" s="41">
        <f t="shared" si="1"/>
        <v>8.7107207920371174E-2</v>
      </c>
    </row>
    <row r="10" spans="1:15" x14ac:dyDescent="0.2">
      <c r="A10" s="3">
        <v>6</v>
      </c>
      <c r="B10" s="11" t="s">
        <v>93</v>
      </c>
      <c r="C10" s="179">
        <v>0.16975164872991103</v>
      </c>
      <c r="D10" s="179">
        <v>0.28417968308312158</v>
      </c>
      <c r="E10" s="179">
        <v>1.2196359984888583</v>
      </c>
      <c r="F10" s="179">
        <v>0.38594158646213206</v>
      </c>
      <c r="G10" s="179">
        <v>0.99519160961446473</v>
      </c>
      <c r="H10" s="179">
        <v>0.75005983554739486</v>
      </c>
      <c r="I10" s="179">
        <v>0.75406306657914735</v>
      </c>
      <c r="J10" s="179">
        <v>0.49054924243634029</v>
      </c>
      <c r="K10" s="179">
        <v>0.54977154484637847</v>
      </c>
      <c r="L10" s="179">
        <v>0.15222419472275309</v>
      </c>
      <c r="M10" s="179">
        <v>0.46629717077686295</v>
      </c>
      <c r="N10" s="41">
        <f t="shared" si="0"/>
        <v>0.47162882896599762</v>
      </c>
      <c r="O10" s="41">
        <f t="shared" si="1"/>
        <v>0.4716288289659975</v>
      </c>
    </row>
    <row r="11" spans="1:15" x14ac:dyDescent="0.2">
      <c r="A11" s="3">
        <v>7</v>
      </c>
      <c r="B11" s="11" t="s">
        <v>92</v>
      </c>
      <c r="C11" s="179">
        <v>1.5277648385691986</v>
      </c>
      <c r="D11" s="179">
        <v>2.5576171477480942</v>
      </c>
      <c r="E11" s="179">
        <v>10.976723986399724</v>
      </c>
      <c r="F11" s="179">
        <v>3.4734742781591881</v>
      </c>
      <c r="G11" s="179">
        <v>8.9567244865301792</v>
      </c>
      <c r="H11" s="179">
        <v>6.7505385199265548</v>
      </c>
      <c r="I11" s="179">
        <v>6.7865675992123249</v>
      </c>
      <c r="J11" s="179">
        <v>4.4149431819270619</v>
      </c>
      <c r="K11" s="179">
        <v>4.9479439036174053</v>
      </c>
      <c r="L11" s="179">
        <v>1.3700177525047779</v>
      </c>
      <c r="M11" s="179">
        <v>4.1966745369917655</v>
      </c>
      <c r="N11" s="41">
        <f t="shared" si="0"/>
        <v>4.2446594606939785</v>
      </c>
      <c r="O11" s="41">
        <f t="shared" si="1"/>
        <v>4.2446594606939776</v>
      </c>
    </row>
    <row r="12" spans="1:15" x14ac:dyDescent="0.2">
      <c r="A12" s="3">
        <v>8</v>
      </c>
      <c r="B12" s="11" t="s">
        <v>94</v>
      </c>
      <c r="C12" s="179">
        <v>0.62917899653623721</v>
      </c>
      <c r="D12" s="179">
        <v>0.74761896411582229</v>
      </c>
      <c r="E12" s="179">
        <v>34.808496388927665</v>
      </c>
      <c r="F12" s="179">
        <v>11.83862797453556</v>
      </c>
      <c r="G12" s="179">
        <v>0.48891803875147033</v>
      </c>
      <c r="H12" s="179">
        <v>0.38313930803580493</v>
      </c>
      <c r="I12" s="179">
        <v>0.52872286912027899</v>
      </c>
      <c r="J12" s="179">
        <v>1.5352114145651781</v>
      </c>
      <c r="K12" s="179">
        <v>0.96647810535563183</v>
      </c>
      <c r="L12" s="179">
        <v>2.3528901629935453</v>
      </c>
      <c r="M12" s="179">
        <v>2.1586876766605876</v>
      </c>
      <c r="N12" s="41">
        <f t="shared" si="0"/>
        <v>1.9787256543931426</v>
      </c>
      <c r="O12" s="41">
        <f t="shared" si="1"/>
        <v>1.9787256543931424</v>
      </c>
    </row>
    <row r="13" spans="1:15" x14ac:dyDescent="0.2">
      <c r="A13" s="3">
        <v>9</v>
      </c>
      <c r="B13" s="11" t="s">
        <v>95</v>
      </c>
      <c r="C13" s="179">
        <v>0.16943494789272834</v>
      </c>
      <c r="D13" s="179">
        <v>0.53304809757862581</v>
      </c>
      <c r="E13" s="179">
        <v>0.32296981144652692</v>
      </c>
      <c r="F13" s="179">
        <v>0.16201445908455314</v>
      </c>
      <c r="G13" s="179">
        <v>0.77676588840601557</v>
      </c>
      <c r="H13" s="179">
        <v>0.13163068251536858</v>
      </c>
      <c r="I13" s="179">
        <v>1.5846792471661324</v>
      </c>
      <c r="J13" s="179">
        <v>1.0128022404328769</v>
      </c>
      <c r="K13" s="179">
        <v>0.21432116639196405</v>
      </c>
      <c r="L13" s="179">
        <v>6.621642109737931E-2</v>
      </c>
      <c r="M13" s="179">
        <v>0.49389329758721923</v>
      </c>
      <c r="N13" s="41">
        <f t="shared" si="0"/>
        <v>0.40121674461111229</v>
      </c>
      <c r="O13" s="41">
        <f t="shared" si="1"/>
        <v>0.40121674461111223</v>
      </c>
    </row>
    <row r="14" spans="1:15" x14ac:dyDescent="0.2">
      <c r="A14" s="3">
        <v>10</v>
      </c>
      <c r="B14" s="11" t="s">
        <v>22</v>
      </c>
      <c r="C14" s="179">
        <v>2.531495358546807</v>
      </c>
      <c r="D14" s="179">
        <v>1.4394832936196171</v>
      </c>
      <c r="E14" s="179">
        <v>3.3104405673269013</v>
      </c>
      <c r="F14" s="179">
        <v>2.9075809174995695</v>
      </c>
      <c r="G14" s="179">
        <v>5.1262315578184445</v>
      </c>
      <c r="H14" s="179">
        <v>2.542509314061733</v>
      </c>
      <c r="I14" s="179">
        <v>4.4219104180791788</v>
      </c>
      <c r="J14" s="179">
        <v>4.3026525403123763</v>
      </c>
      <c r="K14" s="179">
        <v>2.6456176501772255</v>
      </c>
      <c r="L14" s="179">
        <v>1.1970457458381796</v>
      </c>
      <c r="M14" s="179">
        <v>3.6145767967022859</v>
      </c>
      <c r="N14" s="41">
        <f t="shared" si="0"/>
        <v>2.7801522514021912</v>
      </c>
      <c r="O14" s="41">
        <f t="shared" si="1"/>
        <v>2.7801522514021912</v>
      </c>
    </row>
    <row r="15" spans="1:15" x14ac:dyDescent="0.2">
      <c r="A15" s="3">
        <v>11</v>
      </c>
      <c r="B15" s="42" t="s">
        <v>13</v>
      </c>
      <c r="C15" s="78">
        <f t="shared" ref="C15:N15" si="2">SUM(C5:C14)</f>
        <v>11.526854803991906</v>
      </c>
      <c r="D15" s="78">
        <f t="shared" si="2"/>
        <v>10.758110178548019</v>
      </c>
      <c r="E15" s="78">
        <f t="shared" si="2"/>
        <v>56.574961839310703</v>
      </c>
      <c r="F15" s="78">
        <f t="shared" si="2"/>
        <v>31.205142065821253</v>
      </c>
      <c r="G15" s="78">
        <f t="shared" si="2"/>
        <v>29.178459230423236</v>
      </c>
      <c r="H15" s="78">
        <f t="shared" si="2"/>
        <v>15.124208717822381</v>
      </c>
      <c r="I15" s="78">
        <f t="shared" si="2"/>
        <v>20.280617771298139</v>
      </c>
      <c r="J15" s="78">
        <f t="shared" si="2"/>
        <v>17.013828230186213</v>
      </c>
      <c r="K15" s="78">
        <f t="shared" si="2"/>
        <v>14.406854666041932</v>
      </c>
      <c r="L15" s="78">
        <f t="shared" si="2"/>
        <v>5.7909938939719181</v>
      </c>
      <c r="M15" s="78">
        <f t="shared" si="2"/>
        <v>14.895460784412453</v>
      </c>
      <c r="N15" s="43">
        <f t="shared" si="2"/>
        <v>15.164238995169161</v>
      </c>
      <c r="O15" s="41">
        <f t="shared" si="1"/>
        <v>15.164238995169159</v>
      </c>
    </row>
    <row r="17" spans="2:28" x14ac:dyDescent="0.2">
      <c r="B17" s="6" t="s">
        <v>33</v>
      </c>
      <c r="C17" s="225">
        <v>555.09299999999996</v>
      </c>
      <c r="D17" s="225">
        <v>346.83799999999997</v>
      </c>
      <c r="E17" s="225">
        <v>68.946999999999989</v>
      </c>
      <c r="F17" s="225">
        <v>101.27500000000001</v>
      </c>
      <c r="G17" s="225">
        <v>138.43299999999999</v>
      </c>
      <c r="H17" s="225">
        <v>373.952</v>
      </c>
      <c r="I17" s="225">
        <v>196.727</v>
      </c>
      <c r="J17" s="225">
        <v>375.214</v>
      </c>
      <c r="K17" s="225">
        <v>1008.9169999999999</v>
      </c>
      <c r="L17" s="225">
        <v>398.23600000000005</v>
      </c>
      <c r="M17" s="225">
        <v>227.21099999999998</v>
      </c>
      <c r="N17" s="45">
        <v>3790.8429999999998</v>
      </c>
    </row>
    <row r="18" spans="2:28" x14ac:dyDescent="0.2">
      <c r="B18" s="3" t="s">
        <v>35</v>
      </c>
      <c r="C18" s="46">
        <f>C17/$N$17</f>
        <v>0.14642996293964167</v>
      </c>
      <c r="D18" s="46">
        <f t="shared" ref="D18:M18" si="3">D17/$N$17</f>
        <v>9.149363347413754E-2</v>
      </c>
      <c r="E18" s="46">
        <f t="shared" si="3"/>
        <v>1.8187775120204131E-2</v>
      </c>
      <c r="F18" s="46">
        <f t="shared" si="3"/>
        <v>2.671569358055715E-2</v>
      </c>
      <c r="G18" s="46">
        <f t="shared" si="3"/>
        <v>3.6517734973461051E-2</v>
      </c>
      <c r="H18" s="46">
        <f t="shared" si="3"/>
        <v>9.8646132271898362E-2</v>
      </c>
      <c r="I18" s="46">
        <f t="shared" si="3"/>
        <v>5.1895317215722207E-2</v>
      </c>
      <c r="J18" s="46">
        <f t="shared" si="3"/>
        <v>9.8979039754482051E-2</v>
      </c>
      <c r="K18" s="46">
        <f t="shared" si="3"/>
        <v>0.26614581506013307</v>
      </c>
      <c r="L18" s="46">
        <f t="shared" si="3"/>
        <v>0.10505209527274015</v>
      </c>
      <c r="M18" s="46">
        <f t="shared" si="3"/>
        <v>5.9936800337022658E-2</v>
      </c>
      <c r="N18" s="45">
        <f>SUM(C18:M18)</f>
        <v>1.0000000000000002</v>
      </c>
    </row>
    <row r="19" spans="2:28" x14ac:dyDescent="0.2"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8"/>
    </row>
    <row r="20" spans="2:28" x14ac:dyDescent="0.2">
      <c r="B20" s="49" t="s">
        <v>32</v>
      </c>
      <c r="C20" s="50">
        <v>1645</v>
      </c>
      <c r="D20" s="50">
        <v>791</v>
      </c>
      <c r="E20" s="50">
        <v>877</v>
      </c>
      <c r="F20" s="50">
        <v>528</v>
      </c>
      <c r="G20" s="50">
        <v>501</v>
      </c>
      <c r="H20" s="50">
        <v>2074</v>
      </c>
      <c r="I20" s="50">
        <v>434</v>
      </c>
      <c r="J20" s="50">
        <v>434</v>
      </c>
      <c r="K20" s="50">
        <v>1105</v>
      </c>
      <c r="L20" s="50">
        <v>2306</v>
      </c>
      <c r="M20" s="50">
        <v>1484.6426277640151</v>
      </c>
    </row>
    <row r="22" spans="2:28" ht="13.5" thickBot="1" x14ac:dyDescent="0.25">
      <c r="B22" s="6" t="s">
        <v>28</v>
      </c>
    </row>
    <row r="23" spans="2:28" ht="13.5" thickBot="1" x14ac:dyDescent="0.25">
      <c r="B23" s="51" t="s">
        <v>44</v>
      </c>
      <c r="C23" s="52">
        <f>Q23/$AB$23*$N$23</f>
        <v>49574.195788448371</v>
      </c>
      <c r="D23" s="52">
        <f t="shared" ref="D23:M23" si="4">R23/$AB$23*$N$23</f>
        <v>64417.81932666908</v>
      </c>
      <c r="E23" s="52">
        <f t="shared" si="4"/>
        <v>11549.724099686113</v>
      </c>
      <c r="F23" s="52">
        <f t="shared" si="4"/>
        <v>28178.907961353467</v>
      </c>
      <c r="G23" s="52">
        <f t="shared" si="4"/>
        <v>40593.615520867723</v>
      </c>
      <c r="H23" s="52">
        <f t="shared" si="4"/>
        <v>26488.839841209818</v>
      </c>
      <c r="I23" s="52">
        <f t="shared" si="4"/>
        <v>66593.22827495425</v>
      </c>
      <c r="J23" s="52">
        <f t="shared" si="4"/>
        <v>127012.1109657479</v>
      </c>
      <c r="K23" s="52">
        <f t="shared" si="4"/>
        <v>134137.12417146971</v>
      </c>
      <c r="L23" s="52">
        <f t="shared" si="4"/>
        <v>25370.968340963696</v>
      </c>
      <c r="M23" s="52">
        <f t="shared" si="4"/>
        <v>22483.465708629879</v>
      </c>
      <c r="N23" s="86">
        <v>596400</v>
      </c>
      <c r="Q23" s="226">
        <v>337442.55319148937</v>
      </c>
      <c r="R23" s="227">
        <v>438480.40455120092</v>
      </c>
      <c r="S23" s="227">
        <v>78616.875712656765</v>
      </c>
      <c r="T23" s="227">
        <v>191808.71212121213</v>
      </c>
      <c r="U23" s="227">
        <v>276313.37325349299</v>
      </c>
      <c r="V23" s="227">
        <v>180304.72516875603</v>
      </c>
      <c r="W23" s="227">
        <v>453288.01843317971</v>
      </c>
      <c r="X23" s="227">
        <v>864548.38709677418</v>
      </c>
      <c r="Y23" s="227">
        <v>913047.05882352928</v>
      </c>
      <c r="Z23" s="227">
        <v>172695.57675628798</v>
      </c>
      <c r="AA23" s="228">
        <v>153040.87040946484</v>
      </c>
      <c r="AB23" s="85">
        <f>SUM(Q23:AA23)</f>
        <v>4059586.5555180442</v>
      </c>
    </row>
    <row r="24" spans="2:28" x14ac:dyDescent="0.2">
      <c r="B24" s="3" t="s">
        <v>34</v>
      </c>
      <c r="C24" s="55">
        <f>C20*C23</f>
        <v>81549552.071997568</v>
      </c>
      <c r="D24" s="55">
        <f t="shared" ref="D24:M24" si="5">D20*D23</f>
        <v>50954495.087395243</v>
      </c>
      <c r="E24" s="55">
        <f>E20*E23</f>
        <v>10129108.03542472</v>
      </c>
      <c r="F24" s="55">
        <f t="shared" si="5"/>
        <v>14878463.40359463</v>
      </c>
      <c r="G24" s="55">
        <f t="shared" si="5"/>
        <v>20337401.375954729</v>
      </c>
      <c r="H24" s="55">
        <f t="shared" si="5"/>
        <v>54937853.830669165</v>
      </c>
      <c r="I24" s="55">
        <f t="shared" si="5"/>
        <v>28901461.071330145</v>
      </c>
      <c r="J24" s="55">
        <f t="shared" si="5"/>
        <v>55123256.159134589</v>
      </c>
      <c r="K24" s="55">
        <f t="shared" si="5"/>
        <v>148221522.20947403</v>
      </c>
      <c r="L24" s="55">
        <f t="shared" si="5"/>
        <v>58505452.994262286</v>
      </c>
      <c r="M24" s="55">
        <f t="shared" si="5"/>
        <v>33379911.610902388</v>
      </c>
      <c r="N24" s="48">
        <f>SUM(C24:M24)</f>
        <v>556918477.8501395</v>
      </c>
    </row>
    <row r="25" spans="2:28" x14ac:dyDescent="0.2">
      <c r="C25" s="47">
        <f>C24/$N$24</f>
        <v>0.14642996293964167</v>
      </c>
      <c r="D25" s="47">
        <f t="shared" ref="D25:M25" si="6">D24/$N$24</f>
        <v>9.1493633474137526E-2</v>
      </c>
      <c r="E25" s="47">
        <f>E24/$N$24</f>
        <v>1.8187775120204128E-2</v>
      </c>
      <c r="F25" s="47">
        <f t="shared" si="6"/>
        <v>2.6715693580557146E-2</v>
      </c>
      <c r="G25" s="47">
        <f t="shared" si="6"/>
        <v>3.6517734973461044E-2</v>
      </c>
      <c r="H25" s="47">
        <f t="shared" si="6"/>
        <v>9.8646132271898376E-2</v>
      </c>
      <c r="I25" s="47">
        <f t="shared" si="6"/>
        <v>5.1895317215722193E-2</v>
      </c>
      <c r="J25" s="47">
        <f t="shared" si="6"/>
        <v>9.8979039754482051E-2</v>
      </c>
      <c r="K25" s="47">
        <f t="shared" si="6"/>
        <v>0.26614581506013302</v>
      </c>
      <c r="L25" s="47">
        <f t="shared" si="6"/>
        <v>0.10505209527274016</v>
      </c>
      <c r="M25" s="47">
        <f t="shared" si="6"/>
        <v>5.9936800337022658E-2</v>
      </c>
      <c r="N25" s="48">
        <f>SUM(C25:M25)</f>
        <v>1</v>
      </c>
    </row>
    <row r="26" spans="2:28" x14ac:dyDescent="0.2">
      <c r="B26" s="6"/>
    </row>
    <row r="27" spans="2:28" x14ac:dyDescent="0.2">
      <c r="B27" s="6" t="s">
        <v>30</v>
      </c>
    </row>
    <row r="28" spans="2:28" x14ac:dyDescent="0.2">
      <c r="B28" s="6"/>
    </row>
    <row r="29" spans="2:28" x14ac:dyDescent="0.2">
      <c r="C29" s="39" t="s">
        <v>26</v>
      </c>
      <c r="D29" s="39" t="s">
        <v>29</v>
      </c>
      <c r="E29" s="40" t="s">
        <v>43</v>
      </c>
    </row>
    <row r="30" spans="2:28" x14ac:dyDescent="0.2">
      <c r="B30" s="11" t="s">
        <v>3</v>
      </c>
      <c r="C30" s="56">
        <f>N5</f>
        <v>0.6711940660993263</v>
      </c>
      <c r="D30" s="56">
        <f>O5</f>
        <v>0.67119406609932619</v>
      </c>
      <c r="E30" s="57">
        <f>D30*C$43</f>
        <v>61634.880156896696</v>
      </c>
      <c r="F30" s="58"/>
      <c r="G30" s="58"/>
    </row>
    <row r="31" spans="2:28" x14ac:dyDescent="0.2">
      <c r="B31" s="11" t="s">
        <v>4</v>
      </c>
      <c r="C31" s="56">
        <f t="shared" ref="C31:D40" si="7">N6</f>
        <v>2.1254218837653056</v>
      </c>
      <c r="D31" s="56">
        <f t="shared" si="7"/>
        <v>2.1254218837653052</v>
      </c>
      <c r="E31" s="57">
        <f>D31*C$43</f>
        <v>195174.73366538112</v>
      </c>
      <c r="F31" s="58"/>
      <c r="G31" s="58"/>
    </row>
    <row r="32" spans="2:28" x14ac:dyDescent="0.2">
      <c r="B32" s="11" t="s">
        <v>5</v>
      </c>
      <c r="C32" s="56">
        <f t="shared" si="7"/>
        <v>0.41876253163092131</v>
      </c>
      <c r="D32" s="56">
        <f t="shared" si="7"/>
        <v>0.41876253163092125</v>
      </c>
      <c r="E32" s="57">
        <f t="shared" ref="E32:E40" si="8">D32*C$43</f>
        <v>38454.419898657092</v>
      </c>
      <c r="F32" s="58"/>
      <c r="G32" s="58"/>
    </row>
    <row r="33" spans="1:7" x14ac:dyDescent="0.2">
      <c r="B33" s="11" t="s">
        <v>6</v>
      </c>
      <c r="C33" s="56">
        <f t="shared" si="7"/>
        <v>1.9853703656868136</v>
      </c>
      <c r="D33" s="56">
        <f t="shared" si="7"/>
        <v>1.9853703656868136</v>
      </c>
      <c r="E33" s="57">
        <f t="shared" si="8"/>
        <v>182313.98448932706</v>
      </c>
      <c r="F33" s="58"/>
      <c r="G33" s="58"/>
    </row>
    <row r="34" spans="1:7" x14ac:dyDescent="0.2">
      <c r="B34" s="11" t="s">
        <v>7</v>
      </c>
      <c r="C34" s="56">
        <f t="shared" si="7"/>
        <v>8.7107207920371174E-2</v>
      </c>
      <c r="D34" s="56">
        <f t="shared" si="7"/>
        <v>8.7107207920371174E-2</v>
      </c>
      <c r="E34" s="57">
        <f t="shared" si="8"/>
        <v>7998.9418741068775</v>
      </c>
      <c r="F34" s="58"/>
      <c r="G34" s="58"/>
    </row>
    <row r="35" spans="1:7" x14ac:dyDescent="0.2">
      <c r="B35" s="11" t="s">
        <v>8</v>
      </c>
      <c r="C35" s="56">
        <f t="shared" si="7"/>
        <v>0.47162882896599762</v>
      </c>
      <c r="D35" s="56">
        <f t="shared" si="7"/>
        <v>0.4716288289659975</v>
      </c>
      <c r="E35" s="57">
        <f t="shared" si="8"/>
        <v>43309.063384292582</v>
      </c>
      <c r="F35" s="58"/>
      <c r="G35" s="58"/>
    </row>
    <row r="36" spans="1:7" x14ac:dyDescent="0.2">
      <c r="B36" s="11" t="s">
        <v>9</v>
      </c>
      <c r="C36" s="56">
        <f t="shared" si="7"/>
        <v>4.2446594606939785</v>
      </c>
      <c r="D36" s="56">
        <f t="shared" si="7"/>
        <v>4.2446594606939776</v>
      </c>
      <c r="E36" s="57">
        <f t="shared" si="8"/>
        <v>389781.5704586333</v>
      </c>
      <c r="F36" s="58"/>
      <c r="G36" s="58"/>
    </row>
    <row r="37" spans="1:7" x14ac:dyDescent="0.2">
      <c r="B37" s="11" t="s">
        <v>10</v>
      </c>
      <c r="C37" s="56">
        <f t="shared" si="7"/>
        <v>1.9787256543931426</v>
      </c>
      <c r="D37" s="56">
        <f t="shared" si="7"/>
        <v>1.9787256543931424</v>
      </c>
      <c r="E37" s="57">
        <f t="shared" si="8"/>
        <v>181703.80927332331</v>
      </c>
      <c r="F37" s="58"/>
      <c r="G37" s="58"/>
    </row>
    <row r="38" spans="1:7" x14ac:dyDescent="0.2">
      <c r="B38" s="11" t="s">
        <v>11</v>
      </c>
      <c r="C38" s="56">
        <f t="shared" si="7"/>
        <v>0.40121674461111229</v>
      </c>
      <c r="D38" s="56">
        <f t="shared" si="7"/>
        <v>0.40121674461111223</v>
      </c>
      <c r="E38" s="57">
        <f t="shared" si="8"/>
        <v>36843.21304382127</v>
      </c>
      <c r="F38" s="58"/>
      <c r="G38" s="58"/>
    </row>
    <row r="39" spans="1:7" x14ac:dyDescent="0.2">
      <c r="B39" s="11" t="s">
        <v>12</v>
      </c>
      <c r="C39" s="56">
        <f t="shared" si="7"/>
        <v>2.7801522514021912</v>
      </c>
      <c r="D39" s="56">
        <f t="shared" si="7"/>
        <v>2.7801522514021912</v>
      </c>
      <c r="E39" s="57">
        <f t="shared" si="8"/>
        <v>255297.77375556063</v>
      </c>
      <c r="F39" s="58"/>
      <c r="G39" s="58"/>
    </row>
    <row r="40" spans="1:7" x14ac:dyDescent="0.2">
      <c r="B40" s="42" t="s">
        <v>13</v>
      </c>
      <c r="C40" s="56">
        <f t="shared" si="7"/>
        <v>15.164238995169161</v>
      </c>
      <c r="D40" s="56">
        <f t="shared" si="7"/>
        <v>15.164238995169159</v>
      </c>
      <c r="E40" s="57">
        <f t="shared" si="8"/>
        <v>1392512.39</v>
      </c>
    </row>
    <row r="41" spans="1:7" ht="13.5" thickBot="1" x14ac:dyDescent="0.25">
      <c r="D41" s="39" t="s">
        <v>146</v>
      </c>
    </row>
    <row r="42" spans="1:7" ht="13.5" thickBot="1" x14ac:dyDescent="0.25">
      <c r="A42" s="79" t="s">
        <v>146</v>
      </c>
      <c r="B42" s="51" t="s">
        <v>36</v>
      </c>
      <c r="C42" s="57">
        <f>HLOOKUP($A$42,$D$41:$E$42,2,0)</f>
        <v>1392512.39</v>
      </c>
      <c r="D42" s="229">
        <v>1392512.39</v>
      </c>
      <c r="E42" s="39">
        <v>2248157.7799999998</v>
      </c>
    </row>
    <row r="43" spans="1:7" x14ac:dyDescent="0.2">
      <c r="B43" s="49" t="s">
        <v>48</v>
      </c>
      <c r="C43" s="60">
        <f>D42/D40</f>
        <v>91828.702412538463</v>
      </c>
    </row>
    <row r="44" spans="1:7" x14ac:dyDescent="0.2">
      <c r="B44" s="61" t="s">
        <v>49</v>
      </c>
    </row>
  </sheetData>
  <pageMargins left="0.7" right="0.7" top="0.75" bottom="0.75" header="0.3" footer="0.3"/>
  <pageSetup scale="52" orientation="landscape" r:id="rId1"/>
  <headerFooter>
    <oddFooter>&amp;R&amp;"Times New Roman,Bold"&amp;12Attachment to Response to AG-1 Question No. 13 #8
Page &amp;P of &amp;N
Sinclair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9"/>
  <sheetViews>
    <sheetView view="pageBreakPreview" zoomScale="60" zoomScaleNormal="100"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9.140625" style="30"/>
    <col min="2" max="2" width="9.28515625" style="37" customWidth="1"/>
    <col min="3" max="3" width="9.140625" style="37"/>
    <col min="4" max="4" width="9.28515625" style="37" customWidth="1"/>
    <col min="5" max="6" width="9.140625" style="37"/>
    <col min="7" max="7" width="9.5703125" style="37" customWidth="1"/>
    <col min="8" max="9" width="9.140625" style="37"/>
    <col min="10" max="10" width="9.28515625" style="37" customWidth="1"/>
    <col min="11" max="11" width="9.140625" style="37"/>
    <col min="12" max="16384" width="9.140625" style="10"/>
  </cols>
  <sheetData>
    <row r="1" spans="1:11" s="7" customFormat="1" x14ac:dyDescent="0.2">
      <c r="A1" s="15" t="s">
        <v>2</v>
      </c>
      <c r="B1" s="32" t="s">
        <v>14</v>
      </c>
      <c r="C1" s="32" t="s">
        <v>15</v>
      </c>
      <c r="D1" s="32" t="s">
        <v>16</v>
      </c>
      <c r="E1" s="32" t="s">
        <v>17</v>
      </c>
      <c r="F1" s="32" t="s">
        <v>7</v>
      </c>
      <c r="G1" s="32" t="s">
        <v>10</v>
      </c>
      <c r="H1" s="32" t="s">
        <v>18</v>
      </c>
      <c r="I1" s="32" t="s">
        <v>19</v>
      </c>
      <c r="J1" s="32" t="s">
        <v>11</v>
      </c>
      <c r="K1" s="32" t="s">
        <v>12</v>
      </c>
    </row>
    <row r="2" spans="1:11" x14ac:dyDescent="0.2">
      <c r="A2" s="15">
        <v>1995</v>
      </c>
      <c r="B2" s="230">
        <v>1.048</v>
      </c>
      <c r="C2" s="230">
        <v>2.5685406477883133</v>
      </c>
      <c r="D2" s="230">
        <v>0.53033393953811403</v>
      </c>
      <c r="E2" s="230">
        <v>0.95184293296036304</v>
      </c>
      <c r="F2" s="230">
        <v>0.671040296494257</v>
      </c>
      <c r="G2" s="230">
        <v>1.8273766067603101</v>
      </c>
      <c r="H2" s="230">
        <v>35.749458421964</v>
      </c>
      <c r="I2" s="230">
        <v>35.749458421964</v>
      </c>
      <c r="J2" s="230">
        <v>1</v>
      </c>
      <c r="K2" s="230">
        <v>1</v>
      </c>
    </row>
    <row r="3" spans="1:11" x14ac:dyDescent="0.2">
      <c r="A3" s="15">
        <v>1996</v>
      </c>
      <c r="B3" s="230">
        <v>1.0612621111111111</v>
      </c>
      <c r="C3" s="230">
        <v>2.5848470202562783</v>
      </c>
      <c r="D3" s="230">
        <v>0.53112476210875559</v>
      </c>
      <c r="E3" s="230">
        <v>0.95513271818698942</v>
      </c>
      <c r="F3" s="230">
        <v>0.67501859688378396</v>
      </c>
      <c r="G3" s="230">
        <v>1.8400454282313867</v>
      </c>
      <c r="H3" s="230">
        <v>36.092066930634665</v>
      </c>
      <c r="I3" s="230">
        <v>36.092066930634665</v>
      </c>
      <c r="J3" s="230">
        <v>1</v>
      </c>
      <c r="K3" s="230">
        <v>1</v>
      </c>
    </row>
    <row r="4" spans="1:11" x14ac:dyDescent="0.2">
      <c r="A4" s="15">
        <v>1997</v>
      </c>
      <c r="B4" s="230">
        <v>1.0745242222222222</v>
      </c>
      <c r="C4" s="230">
        <v>2.6011533927242434</v>
      </c>
      <c r="D4" s="230">
        <v>0.53191558467939715</v>
      </c>
      <c r="E4" s="230">
        <v>0.95842250341361579</v>
      </c>
      <c r="F4" s="230">
        <v>0.67899689727331092</v>
      </c>
      <c r="G4" s="230">
        <v>1.8527142497024633</v>
      </c>
      <c r="H4" s="230">
        <v>36.43467543930533</v>
      </c>
      <c r="I4" s="230">
        <v>36.43467543930533</v>
      </c>
      <c r="J4" s="230">
        <v>1</v>
      </c>
      <c r="K4" s="230">
        <v>1</v>
      </c>
    </row>
    <row r="5" spans="1:11" x14ac:dyDescent="0.2">
      <c r="A5" s="15">
        <v>1998</v>
      </c>
      <c r="B5" s="230">
        <v>1.0877863333333333</v>
      </c>
      <c r="C5" s="230">
        <v>2.6174597651922085</v>
      </c>
      <c r="D5" s="230">
        <v>0.5327064072500387</v>
      </c>
      <c r="E5" s="230">
        <v>0.96171228864024216</v>
      </c>
      <c r="F5" s="230">
        <v>0.68297519766283787</v>
      </c>
      <c r="G5" s="230">
        <v>1.86538307117354</v>
      </c>
      <c r="H5" s="230">
        <v>36.777283947975995</v>
      </c>
      <c r="I5" s="230">
        <v>36.777283947975995</v>
      </c>
      <c r="J5" s="230">
        <v>1</v>
      </c>
      <c r="K5" s="230">
        <v>1</v>
      </c>
    </row>
    <row r="6" spans="1:11" x14ac:dyDescent="0.2">
      <c r="A6" s="15">
        <v>1999</v>
      </c>
      <c r="B6" s="230">
        <v>1.1010484444444444</v>
      </c>
      <c r="C6" s="230">
        <v>2.6337661376601735</v>
      </c>
      <c r="D6" s="230">
        <v>0.53349722982068026</v>
      </c>
      <c r="E6" s="230">
        <v>0.96500207386686854</v>
      </c>
      <c r="F6" s="230">
        <v>0.68695349805236483</v>
      </c>
      <c r="G6" s="230">
        <v>1.8780518926446166</v>
      </c>
      <c r="H6" s="230">
        <v>37.11989245664666</v>
      </c>
      <c r="I6" s="230">
        <v>37.11989245664666</v>
      </c>
      <c r="J6" s="230">
        <v>1</v>
      </c>
      <c r="K6" s="230">
        <v>1</v>
      </c>
    </row>
    <row r="7" spans="1:11" x14ac:dyDescent="0.2">
      <c r="A7" s="15">
        <v>2000</v>
      </c>
      <c r="B7" s="230">
        <v>1.1143105555555555</v>
      </c>
      <c r="C7" s="230">
        <v>2.6500725101281386</v>
      </c>
      <c r="D7" s="230">
        <v>0.53428805239132182</v>
      </c>
      <c r="E7" s="230">
        <v>0.96829185909349491</v>
      </c>
      <c r="F7" s="230">
        <v>0.69093179844189179</v>
      </c>
      <c r="G7" s="230">
        <v>1.8907207141156932</v>
      </c>
      <c r="H7" s="230">
        <v>37.462500965317325</v>
      </c>
      <c r="I7" s="230">
        <v>37.462500965317325</v>
      </c>
      <c r="J7" s="230">
        <v>1</v>
      </c>
      <c r="K7" s="230">
        <v>1</v>
      </c>
    </row>
    <row r="8" spans="1:11" x14ac:dyDescent="0.2">
      <c r="A8" s="15">
        <v>2001</v>
      </c>
      <c r="B8" s="230">
        <v>1.1275726666666666</v>
      </c>
      <c r="C8" s="230">
        <v>2.6663788825961037</v>
      </c>
      <c r="D8" s="230">
        <v>0.53507887496196338</v>
      </c>
      <c r="E8" s="230">
        <v>0.97158164432012128</v>
      </c>
      <c r="F8" s="230">
        <v>0.69491009883141874</v>
      </c>
      <c r="G8" s="230">
        <v>1.9033895355867698</v>
      </c>
      <c r="H8" s="230">
        <v>37.80510947398799</v>
      </c>
      <c r="I8" s="230">
        <v>37.80510947398799</v>
      </c>
      <c r="J8" s="230">
        <v>1</v>
      </c>
      <c r="K8" s="230">
        <v>1</v>
      </c>
    </row>
    <row r="9" spans="1:11" x14ac:dyDescent="0.2">
      <c r="A9" s="15">
        <v>2002</v>
      </c>
      <c r="B9" s="230">
        <v>1.1408347777777776</v>
      </c>
      <c r="C9" s="230">
        <v>2.6826852550640687</v>
      </c>
      <c r="D9" s="230">
        <v>0.53586969753260494</v>
      </c>
      <c r="E9" s="230">
        <v>0.97487142954674766</v>
      </c>
      <c r="F9" s="230">
        <v>0.6988883992209457</v>
      </c>
      <c r="G9" s="230">
        <v>1.9160583570578464</v>
      </c>
      <c r="H9" s="230">
        <v>38.147717982658655</v>
      </c>
      <c r="I9" s="230">
        <v>38.147717982658655</v>
      </c>
      <c r="J9" s="230">
        <v>1</v>
      </c>
      <c r="K9" s="230">
        <v>1</v>
      </c>
    </row>
    <row r="10" spans="1:11" x14ac:dyDescent="0.2">
      <c r="A10" s="15">
        <v>2003</v>
      </c>
      <c r="B10" s="230">
        <v>1.1540968888888887</v>
      </c>
      <c r="C10" s="230">
        <v>2.6989916275320338</v>
      </c>
      <c r="D10" s="230">
        <v>0.5366605201032465</v>
      </c>
      <c r="E10" s="230">
        <v>0.97816121477337403</v>
      </c>
      <c r="F10" s="230">
        <v>0.70286669961047266</v>
      </c>
      <c r="G10" s="230">
        <v>1.9287271785289231</v>
      </c>
      <c r="H10" s="230">
        <v>38.49032649132932</v>
      </c>
      <c r="I10" s="230">
        <v>38.49032649132932</v>
      </c>
      <c r="J10" s="230">
        <v>1</v>
      </c>
      <c r="K10" s="230">
        <v>1</v>
      </c>
    </row>
    <row r="11" spans="1:11" x14ac:dyDescent="0.2">
      <c r="A11" s="15">
        <v>2004</v>
      </c>
      <c r="B11" s="230">
        <v>1.167359</v>
      </c>
      <c r="C11" s="230">
        <v>2.7152980000000002</v>
      </c>
      <c r="D11" s="230">
        <v>0.53745134267388772</v>
      </c>
      <c r="E11" s="230">
        <v>0.98145099999999996</v>
      </c>
      <c r="F11" s="230">
        <v>0.70684499999999995</v>
      </c>
      <c r="G11" s="230">
        <v>1.9413959999999999</v>
      </c>
      <c r="H11" s="230">
        <v>38.832934999999999</v>
      </c>
      <c r="I11" s="230">
        <v>38.832934999999999</v>
      </c>
      <c r="J11" s="230">
        <v>1</v>
      </c>
      <c r="K11" s="230">
        <v>1</v>
      </c>
    </row>
    <row r="12" spans="1:11" x14ac:dyDescent="0.2">
      <c r="A12" s="15">
        <v>2005</v>
      </c>
      <c r="B12" s="230">
        <v>1.200447</v>
      </c>
      <c r="C12" s="230">
        <v>2.7460819999999999</v>
      </c>
      <c r="D12" s="230">
        <v>0.53790917166930985</v>
      </c>
      <c r="E12" s="230">
        <v>0.98268</v>
      </c>
      <c r="F12" s="230">
        <v>0.71293899999999999</v>
      </c>
      <c r="G12" s="230">
        <v>1.9531050000000001</v>
      </c>
      <c r="H12" s="230">
        <v>40.606833999999999</v>
      </c>
      <c r="I12" s="230">
        <v>40.606833999999999</v>
      </c>
      <c r="J12" s="230">
        <v>1</v>
      </c>
      <c r="K12" s="230">
        <v>1</v>
      </c>
    </row>
    <row r="13" spans="1:11" x14ac:dyDescent="0.2">
      <c r="A13" s="15">
        <v>2006</v>
      </c>
      <c r="B13" s="230">
        <v>1.2325299999999999</v>
      </c>
      <c r="C13" s="230">
        <v>2.7830219999999999</v>
      </c>
      <c r="D13" s="230">
        <v>0.53836739066727246</v>
      </c>
      <c r="E13" s="230">
        <v>0.984761</v>
      </c>
      <c r="F13" s="230">
        <v>0.71849200000000002</v>
      </c>
      <c r="G13" s="230">
        <v>1.964297</v>
      </c>
      <c r="H13" s="230">
        <v>42.343108999999998</v>
      </c>
      <c r="I13" s="230">
        <v>42.343108999999998</v>
      </c>
      <c r="J13" s="230">
        <v>1</v>
      </c>
      <c r="K13" s="230">
        <v>1</v>
      </c>
    </row>
    <row r="14" spans="1:11" x14ac:dyDescent="0.2">
      <c r="A14" s="15">
        <v>2007</v>
      </c>
      <c r="B14" s="230">
        <v>1.260186</v>
      </c>
      <c r="C14" s="230">
        <v>2.8183020000000001</v>
      </c>
      <c r="D14" s="230">
        <v>0.53882600000000003</v>
      </c>
      <c r="E14" s="230">
        <v>0.98672300000000002</v>
      </c>
      <c r="F14" s="230">
        <v>0.72317799999999999</v>
      </c>
      <c r="G14" s="230">
        <v>1.9732609999999999</v>
      </c>
      <c r="H14" s="230">
        <v>43.754035999999999</v>
      </c>
      <c r="I14" s="230">
        <v>43.754035999999999</v>
      </c>
      <c r="J14" s="230">
        <v>1</v>
      </c>
      <c r="K14" s="230">
        <v>1</v>
      </c>
    </row>
    <row r="15" spans="1:11" x14ac:dyDescent="0.2">
      <c r="A15" s="15">
        <v>2008</v>
      </c>
      <c r="B15" s="230">
        <v>1.2988690000000001</v>
      </c>
      <c r="C15" s="230">
        <v>2.8544339999999999</v>
      </c>
      <c r="D15" s="230">
        <v>0.53928500000000001</v>
      </c>
      <c r="E15" s="230">
        <v>0.99065899999999996</v>
      </c>
      <c r="F15" s="230">
        <v>0.72990500000000003</v>
      </c>
      <c r="G15" s="230">
        <v>1.986405</v>
      </c>
      <c r="H15" s="230">
        <v>45.292133</v>
      </c>
      <c r="I15" s="230">
        <v>45.292133</v>
      </c>
      <c r="J15" s="230">
        <v>1</v>
      </c>
      <c r="K15" s="230">
        <v>1</v>
      </c>
    </row>
    <row r="16" spans="1:11" x14ac:dyDescent="0.2">
      <c r="A16" s="15">
        <v>2009</v>
      </c>
      <c r="B16" s="230">
        <v>1.3247439999999999</v>
      </c>
      <c r="C16" s="230">
        <v>2.8890600000000002</v>
      </c>
      <c r="D16" s="230">
        <v>0.54057500000000003</v>
      </c>
      <c r="E16" s="230">
        <v>0.99448199999999998</v>
      </c>
      <c r="F16" s="230">
        <v>0.73533199999999999</v>
      </c>
      <c r="G16" s="230">
        <v>2.0504199999999999</v>
      </c>
      <c r="H16" s="230">
        <v>46.735290999999997</v>
      </c>
      <c r="I16" s="230">
        <v>46.735290999999997</v>
      </c>
      <c r="J16" s="230">
        <v>1</v>
      </c>
      <c r="K16" s="230">
        <v>1</v>
      </c>
    </row>
    <row r="17" spans="1:12" x14ac:dyDescent="0.2">
      <c r="A17" s="15">
        <v>2010</v>
      </c>
      <c r="B17" s="230">
        <v>1.3468640000000001</v>
      </c>
      <c r="C17" s="230">
        <v>2.9309099999999999</v>
      </c>
      <c r="D17" s="230">
        <v>0.54133699999999996</v>
      </c>
      <c r="E17" s="230">
        <v>0.99884200000000001</v>
      </c>
      <c r="F17" s="230">
        <v>0.740093</v>
      </c>
      <c r="G17" s="230">
        <v>2.1152869999999999</v>
      </c>
      <c r="H17" s="230">
        <v>48.089409000000003</v>
      </c>
      <c r="I17" s="230">
        <v>48.089409000000003</v>
      </c>
      <c r="J17" s="230">
        <v>1</v>
      </c>
      <c r="K17" s="230">
        <v>1</v>
      </c>
    </row>
    <row r="18" spans="1:12" x14ac:dyDescent="0.2">
      <c r="A18" s="15">
        <v>2011</v>
      </c>
      <c r="B18" s="230">
        <v>1.369326</v>
      </c>
      <c r="C18" s="230">
        <v>2.9672139999999998</v>
      </c>
      <c r="D18" s="230">
        <v>0.54172699999999996</v>
      </c>
      <c r="E18" s="230">
        <v>1.0030349999999999</v>
      </c>
      <c r="F18" s="230">
        <v>0.74376399999999998</v>
      </c>
      <c r="G18" s="230">
        <v>2.174302</v>
      </c>
      <c r="H18" s="230">
        <v>49.138283000000001</v>
      </c>
      <c r="I18" s="230">
        <v>49.138283000000001</v>
      </c>
      <c r="J18" s="230">
        <v>1</v>
      </c>
      <c r="K18" s="230">
        <v>1</v>
      </c>
    </row>
    <row r="19" spans="1:12" x14ac:dyDescent="0.2">
      <c r="A19" s="15">
        <v>2012</v>
      </c>
      <c r="B19" s="230">
        <v>1.388447</v>
      </c>
      <c r="C19" s="230">
        <v>2.9973369999999999</v>
      </c>
      <c r="D19" s="230">
        <v>0.54138399999999998</v>
      </c>
      <c r="E19" s="230">
        <v>1.006159</v>
      </c>
      <c r="F19" s="230">
        <v>0.74661699999999998</v>
      </c>
      <c r="G19" s="230">
        <v>2.2355960000000001</v>
      </c>
      <c r="H19" s="230">
        <v>49.883217000000002</v>
      </c>
      <c r="I19" s="230">
        <v>49.883217000000002</v>
      </c>
      <c r="J19" s="230">
        <v>1</v>
      </c>
      <c r="K19" s="230">
        <v>1</v>
      </c>
    </row>
    <row r="20" spans="1:12" x14ac:dyDescent="0.2">
      <c r="A20" s="15">
        <v>2013</v>
      </c>
      <c r="B20" s="230">
        <v>1.4060349999999999</v>
      </c>
      <c r="C20" s="230">
        <v>3.024575</v>
      </c>
      <c r="D20" s="230">
        <v>0.54099699999999995</v>
      </c>
      <c r="E20" s="230">
        <v>1.008842</v>
      </c>
      <c r="F20" s="230">
        <v>0.74908600000000003</v>
      </c>
      <c r="G20" s="230">
        <v>2.3030889999999999</v>
      </c>
      <c r="H20" s="230">
        <v>50.707298000000002</v>
      </c>
      <c r="I20" s="230">
        <v>50.707298000000002</v>
      </c>
      <c r="J20" s="230">
        <v>1</v>
      </c>
      <c r="K20" s="230">
        <v>1</v>
      </c>
      <c r="L20" s="14">
        <f>B20/B19-1</f>
        <v>1.2667390256884126E-2</v>
      </c>
    </row>
    <row r="21" spans="1:12" x14ac:dyDescent="0.2">
      <c r="A21" s="15">
        <v>2014</v>
      </c>
      <c r="B21" s="230">
        <v>1.422369</v>
      </c>
      <c r="C21" s="230">
        <v>3.0492910000000002</v>
      </c>
      <c r="D21" s="230">
        <v>0.54049999999999998</v>
      </c>
      <c r="E21" s="230">
        <v>1.0110859999999999</v>
      </c>
      <c r="F21" s="230">
        <v>0.75118300000000005</v>
      </c>
      <c r="G21" s="230">
        <v>2.3665500000000002</v>
      </c>
      <c r="H21" s="230">
        <v>51.285846999999997</v>
      </c>
      <c r="I21" s="230">
        <v>51.285846999999997</v>
      </c>
      <c r="J21" s="230">
        <v>1</v>
      </c>
      <c r="K21" s="230">
        <v>1</v>
      </c>
    </row>
    <row r="22" spans="1:12" x14ac:dyDescent="0.2">
      <c r="A22" s="15">
        <v>2015</v>
      </c>
      <c r="B22" s="230">
        <v>1.4374610000000001</v>
      </c>
      <c r="C22" s="230">
        <v>3.0738940000000001</v>
      </c>
      <c r="D22" s="230">
        <v>0.54007400000000005</v>
      </c>
      <c r="E22" s="230">
        <v>1.01308</v>
      </c>
      <c r="F22" s="230">
        <v>0.75301799999999997</v>
      </c>
      <c r="G22" s="230">
        <v>2.4257780000000002</v>
      </c>
      <c r="H22" s="230">
        <v>51.771453999999999</v>
      </c>
      <c r="I22" s="230">
        <v>51.771453999999999</v>
      </c>
      <c r="J22" s="230">
        <v>1</v>
      </c>
      <c r="K22" s="230">
        <v>1</v>
      </c>
    </row>
    <row r="23" spans="1:12" x14ac:dyDescent="0.2">
      <c r="A23" s="15">
        <v>2016</v>
      </c>
      <c r="B23" s="230">
        <v>1.4517370000000001</v>
      </c>
      <c r="C23" s="230">
        <v>3.0973229999999998</v>
      </c>
      <c r="D23" s="230">
        <v>0.53971800000000003</v>
      </c>
      <c r="E23" s="230">
        <v>1.014996</v>
      </c>
      <c r="F23" s="230">
        <v>0.75462399999999996</v>
      </c>
      <c r="G23" s="230">
        <v>2.4802740000000001</v>
      </c>
      <c r="H23" s="230">
        <v>52.182887999999998</v>
      </c>
      <c r="I23" s="230">
        <v>52.182887999999998</v>
      </c>
      <c r="J23" s="230">
        <v>1</v>
      </c>
      <c r="K23" s="230">
        <v>1</v>
      </c>
    </row>
    <row r="24" spans="1:12" x14ac:dyDescent="0.2">
      <c r="A24" s="15">
        <v>2017</v>
      </c>
      <c r="B24" s="230">
        <v>1.464785</v>
      </c>
      <c r="C24" s="230">
        <v>3.1193939999999998</v>
      </c>
      <c r="D24" s="230">
        <v>0.53908800000000001</v>
      </c>
      <c r="E24" s="230">
        <v>1.015779</v>
      </c>
      <c r="F24" s="230">
        <v>0.756027</v>
      </c>
      <c r="G24" s="230">
        <v>2.5301879999999999</v>
      </c>
      <c r="H24" s="230">
        <v>52.527687</v>
      </c>
      <c r="I24" s="230">
        <v>52.527687</v>
      </c>
      <c r="J24" s="230">
        <v>1</v>
      </c>
      <c r="K24" s="230">
        <v>1</v>
      </c>
    </row>
    <row r="25" spans="1:12" x14ac:dyDescent="0.2">
      <c r="A25" s="15">
        <v>2018</v>
      </c>
      <c r="B25" s="230">
        <v>1.477622</v>
      </c>
      <c r="C25" s="230">
        <v>3.1402399999999999</v>
      </c>
      <c r="D25" s="230">
        <v>0.53852599999999995</v>
      </c>
      <c r="E25" s="230">
        <v>1.0164709999999999</v>
      </c>
      <c r="F25" s="230">
        <v>0.75726400000000005</v>
      </c>
      <c r="G25" s="230">
        <v>2.5757560000000002</v>
      </c>
      <c r="H25" s="230">
        <v>52.819153</v>
      </c>
      <c r="I25" s="230">
        <v>52.819153</v>
      </c>
      <c r="J25" s="230">
        <v>1</v>
      </c>
      <c r="K25" s="230">
        <v>1</v>
      </c>
    </row>
    <row r="26" spans="1:12" x14ac:dyDescent="0.2">
      <c r="A26" s="15">
        <v>2019</v>
      </c>
      <c r="B26" s="230">
        <v>1.4905299999999999</v>
      </c>
      <c r="C26" s="230">
        <v>3.159516</v>
      </c>
      <c r="D26" s="230">
        <v>0.53785300000000003</v>
      </c>
      <c r="E26" s="230">
        <v>1.0171250000000001</v>
      </c>
      <c r="F26" s="230">
        <v>0.75835900000000001</v>
      </c>
      <c r="G26" s="230">
        <v>2.6171030000000002</v>
      </c>
      <c r="H26" s="230">
        <v>53.070819999999998</v>
      </c>
      <c r="I26" s="230">
        <v>53.070819999999998</v>
      </c>
      <c r="J26" s="230">
        <v>1</v>
      </c>
      <c r="K26" s="230">
        <v>1</v>
      </c>
    </row>
    <row r="27" spans="1:12" x14ac:dyDescent="0.2">
      <c r="A27" s="15">
        <v>2020</v>
      </c>
      <c r="B27" s="230">
        <v>1.502264</v>
      </c>
      <c r="C27" s="230">
        <v>3.1811989999999999</v>
      </c>
      <c r="D27" s="230">
        <v>0.53727599999999998</v>
      </c>
      <c r="E27" s="230">
        <v>1.018249</v>
      </c>
      <c r="F27" s="230">
        <v>0.75931300000000002</v>
      </c>
      <c r="G27" s="230">
        <v>2.655303</v>
      </c>
      <c r="H27" s="230">
        <v>53.372204000000004</v>
      </c>
      <c r="I27" s="230">
        <v>53.372204000000004</v>
      </c>
      <c r="J27" s="230">
        <v>1</v>
      </c>
      <c r="K27" s="230">
        <v>1</v>
      </c>
    </row>
    <row r="28" spans="1:12" x14ac:dyDescent="0.2">
      <c r="A28" s="29">
        <v>2021</v>
      </c>
      <c r="B28" s="230">
        <v>1.514383</v>
      </c>
      <c r="C28" s="230">
        <v>3.201241</v>
      </c>
      <c r="D28" s="230">
        <v>0.53674299999999997</v>
      </c>
      <c r="E28" s="230">
        <v>1.019296</v>
      </c>
      <c r="F28" s="230">
        <v>0.76014300000000001</v>
      </c>
      <c r="G28" s="230">
        <v>2.689791</v>
      </c>
      <c r="H28" s="230">
        <v>53.640735999999997</v>
      </c>
      <c r="I28" s="230">
        <v>53.640735999999997</v>
      </c>
      <c r="J28" s="230">
        <v>1</v>
      </c>
      <c r="K28" s="230">
        <v>1</v>
      </c>
    </row>
    <row r="29" spans="1:12" x14ac:dyDescent="0.2">
      <c r="A29" s="29">
        <v>2022</v>
      </c>
      <c r="B29" s="230">
        <v>1.5258890000000001</v>
      </c>
      <c r="C29" s="230">
        <v>3.219827</v>
      </c>
      <c r="D29" s="230">
        <v>0.53627199999999997</v>
      </c>
      <c r="E29" s="230">
        <v>1.020295</v>
      </c>
      <c r="F29" s="230">
        <v>0.76080499999999995</v>
      </c>
      <c r="G29" s="230">
        <v>2.720923</v>
      </c>
      <c r="H29" s="230">
        <v>53.880768000000003</v>
      </c>
      <c r="I29" s="230">
        <v>53.880768000000003</v>
      </c>
      <c r="J29" s="230">
        <v>1</v>
      </c>
      <c r="K29" s="230">
        <v>1</v>
      </c>
    </row>
    <row r="30" spans="1:12" x14ac:dyDescent="0.2">
      <c r="A30" s="29">
        <v>2023</v>
      </c>
      <c r="B30" s="230">
        <v>1.5381320000000001</v>
      </c>
      <c r="C30" s="230">
        <v>3.237231</v>
      </c>
      <c r="D30" s="230">
        <v>0.53603599999999996</v>
      </c>
      <c r="E30" s="230">
        <v>1.0212399999999999</v>
      </c>
      <c r="F30" s="230">
        <v>0.76139900000000005</v>
      </c>
      <c r="G30" s="230">
        <v>2.748901</v>
      </c>
      <c r="H30" s="230">
        <v>54.099949000000002</v>
      </c>
      <c r="I30" s="230">
        <v>54.099949000000002</v>
      </c>
      <c r="J30" s="230">
        <v>1</v>
      </c>
      <c r="K30" s="230">
        <v>1</v>
      </c>
    </row>
    <row r="31" spans="1:12" x14ac:dyDescent="0.2">
      <c r="A31" s="29">
        <v>2024</v>
      </c>
      <c r="B31" s="230">
        <v>1.550638</v>
      </c>
      <c r="C31" s="230">
        <v>3.2534999999999998</v>
      </c>
      <c r="D31" s="230">
        <v>0.53583700000000001</v>
      </c>
      <c r="E31" s="230">
        <v>1.0221549999999999</v>
      </c>
      <c r="F31" s="230">
        <v>0.76194799999999996</v>
      </c>
      <c r="G31" s="230">
        <v>2.7740770000000001</v>
      </c>
      <c r="H31" s="230">
        <v>54.297629999999998</v>
      </c>
      <c r="I31" s="230">
        <v>54.297629999999998</v>
      </c>
      <c r="J31" s="230">
        <v>1</v>
      </c>
      <c r="K31" s="230">
        <v>1</v>
      </c>
    </row>
    <row r="32" spans="1:12" x14ac:dyDescent="0.2">
      <c r="A32" s="29">
        <v>2025</v>
      </c>
      <c r="B32" s="230">
        <v>1.562708</v>
      </c>
      <c r="C32" s="230">
        <v>3.2687940000000002</v>
      </c>
      <c r="D32" s="230">
        <v>0.53569900000000004</v>
      </c>
      <c r="E32" s="230">
        <v>1.0230250000000001</v>
      </c>
      <c r="F32" s="230">
        <v>0.76243000000000005</v>
      </c>
      <c r="G32" s="230">
        <v>2.7966890000000002</v>
      </c>
      <c r="H32" s="230">
        <v>54.479869999999998</v>
      </c>
      <c r="I32" s="230">
        <v>54.479869999999998</v>
      </c>
      <c r="J32" s="230">
        <v>1</v>
      </c>
      <c r="K32" s="230">
        <v>1</v>
      </c>
    </row>
    <row r="33" spans="1:11" x14ac:dyDescent="0.2">
      <c r="A33" s="29">
        <f>A32+1</f>
        <v>2026</v>
      </c>
      <c r="B33" s="230">
        <v>1.5753250000000001</v>
      </c>
      <c r="C33" s="230">
        <v>3.2833290000000002</v>
      </c>
      <c r="D33" s="230">
        <v>0.53587799999999997</v>
      </c>
      <c r="E33" s="230">
        <v>1.0238750000000001</v>
      </c>
      <c r="F33" s="230">
        <v>0.76285599999999998</v>
      </c>
      <c r="G33" s="230">
        <v>2.8168039999999999</v>
      </c>
      <c r="H33" s="230">
        <v>54.655518000000001</v>
      </c>
      <c r="I33" s="230">
        <v>54.655518000000001</v>
      </c>
      <c r="J33" s="230">
        <v>1</v>
      </c>
      <c r="K33" s="230">
        <v>1</v>
      </c>
    </row>
    <row r="34" spans="1:11" x14ac:dyDescent="0.2">
      <c r="A34" s="29">
        <f>A33+1</f>
        <v>2027</v>
      </c>
      <c r="B34" s="230">
        <v>1.587723</v>
      </c>
      <c r="C34" s="230">
        <v>3.2971979999999999</v>
      </c>
      <c r="D34" s="230">
        <v>0.53590700000000002</v>
      </c>
      <c r="E34" s="230">
        <v>1.024681</v>
      </c>
      <c r="F34" s="230">
        <v>0.76321700000000003</v>
      </c>
      <c r="G34" s="230">
        <v>2.834803</v>
      </c>
      <c r="H34" s="230">
        <v>54.824406000000003</v>
      </c>
      <c r="I34" s="230">
        <v>54.824406000000003</v>
      </c>
      <c r="J34" s="230">
        <v>1</v>
      </c>
      <c r="K34" s="230">
        <v>1</v>
      </c>
    </row>
    <row r="35" spans="1:11" x14ac:dyDescent="0.2">
      <c r="A35" s="29">
        <f>A34+1</f>
        <v>2028</v>
      </c>
      <c r="B35" s="230">
        <v>1.599861</v>
      </c>
      <c r="C35" s="230">
        <v>3.3103829999999999</v>
      </c>
      <c r="D35" s="230">
        <v>0.535964</v>
      </c>
      <c r="E35" s="230">
        <v>1.0254490000000001</v>
      </c>
      <c r="F35" s="230">
        <v>0.76388900000000004</v>
      </c>
      <c r="G35" s="230">
        <v>2.8508800000000001</v>
      </c>
      <c r="H35" s="230">
        <v>54.985751999999998</v>
      </c>
      <c r="I35" s="230">
        <v>54.985751999999998</v>
      </c>
      <c r="J35" s="230">
        <v>1</v>
      </c>
      <c r="K35" s="230">
        <v>1</v>
      </c>
    </row>
    <row r="36" spans="1:11" x14ac:dyDescent="0.2">
      <c r="A36" s="29">
        <f>A35+1</f>
        <v>2029</v>
      </c>
      <c r="B36" s="230">
        <v>1.6121749999999999</v>
      </c>
      <c r="C36" s="230">
        <v>3.3227880000000001</v>
      </c>
      <c r="D36" s="230">
        <v>0.53613599999999995</v>
      </c>
      <c r="E36" s="230">
        <v>1.026186</v>
      </c>
      <c r="F36" s="230">
        <v>0.76448199999999999</v>
      </c>
      <c r="G36" s="230">
        <v>2.8652280000000001</v>
      </c>
      <c r="H36" s="230">
        <v>55.132496000000003</v>
      </c>
      <c r="I36" s="230">
        <v>55.132496000000003</v>
      </c>
      <c r="J36" s="230">
        <v>1</v>
      </c>
      <c r="K36" s="230">
        <v>1</v>
      </c>
    </row>
    <row r="37" spans="1:11" x14ac:dyDescent="0.2">
      <c r="A37" s="29">
        <f>A36+1</f>
        <v>2030</v>
      </c>
      <c r="B37" s="230">
        <v>1.6243559999999999</v>
      </c>
      <c r="C37" s="230">
        <v>3.3367249999999999</v>
      </c>
      <c r="D37" s="230">
        <v>0.53666800000000003</v>
      </c>
      <c r="E37" s="230">
        <v>1.0274799999999999</v>
      </c>
      <c r="F37" s="230">
        <v>0.76500999999999997</v>
      </c>
      <c r="G37" s="230">
        <v>2.8780359999999998</v>
      </c>
      <c r="H37" s="230">
        <v>55.271484000000001</v>
      </c>
      <c r="I37" s="230">
        <v>55.271484000000001</v>
      </c>
      <c r="J37" s="230">
        <v>1</v>
      </c>
      <c r="K37" s="230">
        <v>1</v>
      </c>
    </row>
    <row r="38" spans="1:11" x14ac:dyDescent="0.2">
      <c r="A38" s="29">
        <v>2031</v>
      </c>
      <c r="B38" s="230">
        <v>1.6361520000000001</v>
      </c>
      <c r="C38" s="230">
        <v>3.3498480000000002</v>
      </c>
      <c r="D38" s="230">
        <v>0.53717999999999999</v>
      </c>
      <c r="E38" s="230">
        <v>1.0288740000000001</v>
      </c>
      <c r="F38" s="230">
        <v>0.76548000000000005</v>
      </c>
      <c r="G38" s="230">
        <v>2.8894739999999999</v>
      </c>
      <c r="H38" s="230">
        <v>55.403914999999998</v>
      </c>
      <c r="I38" s="230">
        <v>55.403914999999998</v>
      </c>
      <c r="J38" s="230">
        <v>1</v>
      </c>
      <c r="K38" s="230">
        <v>1</v>
      </c>
    </row>
    <row r="39" spans="1:11" x14ac:dyDescent="0.2">
      <c r="A39" s="29">
        <v>2032</v>
      </c>
      <c r="B39" s="230">
        <v>1.6478489999999999</v>
      </c>
      <c r="C39" s="230">
        <v>3.362457</v>
      </c>
      <c r="D39" s="230">
        <v>0.53767399999999999</v>
      </c>
      <c r="E39" s="230">
        <v>1.03026</v>
      </c>
      <c r="F39" s="230">
        <v>0.76589799999999997</v>
      </c>
      <c r="G39" s="230">
        <v>2.8996729999999999</v>
      </c>
      <c r="H39" s="230">
        <v>55.53302</v>
      </c>
      <c r="I39" s="230">
        <v>55.53302</v>
      </c>
      <c r="J39" s="230">
        <v>1</v>
      </c>
      <c r="K39" s="230">
        <v>1</v>
      </c>
    </row>
    <row r="40" spans="1:11" x14ac:dyDescent="0.2">
      <c r="A40" s="29">
        <v>2033</v>
      </c>
      <c r="B40" s="230">
        <v>1.6592899999999999</v>
      </c>
      <c r="C40" s="230">
        <v>3.3746119999999999</v>
      </c>
      <c r="D40" s="230">
        <v>0.53814700000000004</v>
      </c>
      <c r="E40" s="230">
        <v>1.0316149999999999</v>
      </c>
      <c r="F40" s="230">
        <v>0.76627100000000004</v>
      </c>
      <c r="G40" s="230">
        <v>2.908757</v>
      </c>
      <c r="H40" s="230">
        <v>55.653339000000003</v>
      </c>
      <c r="I40" s="230">
        <v>55.653339000000003</v>
      </c>
      <c r="J40" s="230">
        <v>1</v>
      </c>
      <c r="K40" s="230">
        <v>1</v>
      </c>
    </row>
    <row r="41" spans="1:11" x14ac:dyDescent="0.2">
      <c r="A41" s="29">
        <v>2034</v>
      </c>
      <c r="B41" s="230">
        <v>1.670639</v>
      </c>
      <c r="C41" s="231">
        <v>3.3860860000000002</v>
      </c>
      <c r="D41" s="230">
        <v>0.53861000000000003</v>
      </c>
      <c r="E41" s="230">
        <v>1.03294</v>
      </c>
      <c r="F41" s="230">
        <v>0.76661900000000005</v>
      </c>
      <c r="G41" s="230">
        <v>2.9168590000000001</v>
      </c>
      <c r="H41" s="230">
        <v>55.769218000000002</v>
      </c>
      <c r="I41" s="230">
        <v>55.769218000000002</v>
      </c>
      <c r="J41" s="230">
        <v>1</v>
      </c>
      <c r="K41" s="230">
        <v>1</v>
      </c>
    </row>
    <row r="42" spans="1:11" x14ac:dyDescent="0.2">
      <c r="A42" s="29">
        <v>2035</v>
      </c>
      <c r="B42" s="231">
        <v>1.6816120000000001</v>
      </c>
      <c r="C42" s="231">
        <v>3.3972899999999999</v>
      </c>
      <c r="D42" s="230">
        <v>0.53905700000000001</v>
      </c>
      <c r="E42" s="230">
        <v>1.0343329999999999</v>
      </c>
      <c r="F42" s="230">
        <v>0.76692899999999997</v>
      </c>
      <c r="G42" s="230">
        <v>2.9241820000000001</v>
      </c>
      <c r="H42" s="230">
        <v>55.878677000000003</v>
      </c>
      <c r="I42" s="230">
        <v>55.878677000000003</v>
      </c>
      <c r="J42" s="230">
        <v>1</v>
      </c>
      <c r="K42" s="230">
        <v>1</v>
      </c>
    </row>
    <row r="43" spans="1:11" x14ac:dyDescent="0.2">
      <c r="A43" s="29">
        <v>2036</v>
      </c>
      <c r="B43" s="111">
        <f t="shared" ref="B43:B49" si="0">B42+(B$37/B$36-1)</f>
        <v>1.6891676313675625</v>
      </c>
      <c r="C43" s="111">
        <f>C42+0.011</f>
        <v>3.40829</v>
      </c>
      <c r="D43" s="232">
        <f t="shared" ref="D43:D49" si="1">D42+0.0006</f>
        <v>0.53965700000000005</v>
      </c>
      <c r="E43" s="232">
        <f t="shared" ref="E43:E49" si="2">E42+0.0001</f>
        <v>1.0344329999999999</v>
      </c>
      <c r="F43" s="232">
        <f t="shared" ref="F43:F49" si="3">F42+0.0006</f>
        <v>0.76752900000000002</v>
      </c>
      <c r="G43" s="232">
        <f t="shared" ref="G43:G49" si="4">G42+0.001</f>
        <v>2.9251819999999999</v>
      </c>
      <c r="H43" s="232">
        <f t="shared" ref="H43:K49" si="5">H42+(H$37/H$36-1)</f>
        <v>55.881197981455294</v>
      </c>
      <c r="I43" s="232">
        <f t="shared" si="5"/>
        <v>55.881197981455294</v>
      </c>
      <c r="J43" s="232">
        <f t="shared" si="5"/>
        <v>1</v>
      </c>
      <c r="K43" s="232">
        <f t="shared" si="5"/>
        <v>1</v>
      </c>
    </row>
    <row r="44" spans="1:11" x14ac:dyDescent="0.2">
      <c r="A44" s="29">
        <v>2037</v>
      </c>
      <c r="B44" s="232">
        <f t="shared" si="0"/>
        <v>1.696723262735125</v>
      </c>
      <c r="C44" s="232">
        <f t="shared" ref="C44:C49" si="6">C43+0.015</f>
        <v>3.4232900000000002</v>
      </c>
      <c r="D44" s="232">
        <f t="shared" si="1"/>
        <v>0.5402570000000001</v>
      </c>
      <c r="E44" s="232">
        <f t="shared" si="2"/>
        <v>1.0345329999999999</v>
      </c>
      <c r="F44" s="232">
        <f t="shared" si="3"/>
        <v>0.76812900000000006</v>
      </c>
      <c r="G44" s="232">
        <f t="shared" si="4"/>
        <v>2.9261819999999998</v>
      </c>
      <c r="H44" s="232">
        <f t="shared" si="5"/>
        <v>55.883718962910585</v>
      </c>
      <c r="I44" s="232">
        <f t="shared" si="5"/>
        <v>55.883718962910585</v>
      </c>
      <c r="J44" s="232">
        <f t="shared" si="5"/>
        <v>1</v>
      </c>
      <c r="K44" s="232">
        <f t="shared" si="5"/>
        <v>1</v>
      </c>
    </row>
    <row r="45" spans="1:11" x14ac:dyDescent="0.2">
      <c r="A45" s="29">
        <v>2038</v>
      </c>
      <c r="B45" s="232">
        <f t="shared" si="0"/>
        <v>1.7042788941026874</v>
      </c>
      <c r="C45" s="232">
        <f t="shared" si="6"/>
        <v>3.4382900000000003</v>
      </c>
      <c r="D45" s="232">
        <f t="shared" si="1"/>
        <v>0.54085700000000014</v>
      </c>
      <c r="E45" s="232">
        <f t="shared" si="2"/>
        <v>1.0346329999999999</v>
      </c>
      <c r="F45" s="232">
        <f t="shared" si="3"/>
        <v>0.76872900000000011</v>
      </c>
      <c r="G45" s="232">
        <f t="shared" si="4"/>
        <v>2.9271819999999997</v>
      </c>
      <c r="H45" s="232">
        <f t="shared" si="5"/>
        <v>55.886239944365876</v>
      </c>
      <c r="I45" s="232">
        <f t="shared" si="5"/>
        <v>55.886239944365876</v>
      </c>
      <c r="J45" s="232">
        <f t="shared" si="5"/>
        <v>1</v>
      </c>
      <c r="K45" s="232">
        <f t="shared" si="5"/>
        <v>1</v>
      </c>
    </row>
    <row r="46" spans="1:11" x14ac:dyDescent="0.2">
      <c r="A46" s="29">
        <v>2039</v>
      </c>
      <c r="B46" s="232">
        <f t="shared" si="0"/>
        <v>1.7118345254702498</v>
      </c>
      <c r="C46" s="232">
        <f t="shared" si="6"/>
        <v>3.4532900000000004</v>
      </c>
      <c r="D46" s="232">
        <f t="shared" si="1"/>
        <v>0.54145700000000019</v>
      </c>
      <c r="E46" s="232">
        <f t="shared" si="2"/>
        <v>1.0347329999999999</v>
      </c>
      <c r="F46" s="232">
        <f t="shared" si="3"/>
        <v>0.76932900000000015</v>
      </c>
      <c r="G46" s="232">
        <f t="shared" si="4"/>
        <v>2.9281819999999996</v>
      </c>
      <c r="H46" s="232">
        <f t="shared" si="5"/>
        <v>55.888760925821167</v>
      </c>
      <c r="I46" s="232">
        <f t="shared" si="5"/>
        <v>55.888760925821167</v>
      </c>
      <c r="J46" s="232">
        <f t="shared" si="5"/>
        <v>1</v>
      </c>
      <c r="K46" s="232">
        <f t="shared" si="5"/>
        <v>1</v>
      </c>
    </row>
    <row r="47" spans="1:11" x14ac:dyDescent="0.2">
      <c r="A47" s="29">
        <v>2040</v>
      </c>
      <c r="B47" s="232">
        <f t="shared" si="0"/>
        <v>1.7193901568378123</v>
      </c>
      <c r="C47" s="232">
        <f t="shared" si="6"/>
        <v>3.4682900000000005</v>
      </c>
      <c r="D47" s="232">
        <f t="shared" si="1"/>
        <v>0.54205700000000023</v>
      </c>
      <c r="E47" s="232">
        <f t="shared" si="2"/>
        <v>1.0348329999999999</v>
      </c>
      <c r="F47" s="232">
        <f t="shared" si="3"/>
        <v>0.7699290000000002</v>
      </c>
      <c r="G47" s="232">
        <f t="shared" si="4"/>
        <v>2.9291819999999995</v>
      </c>
      <c r="H47" s="232">
        <f t="shared" si="5"/>
        <v>55.891281907276458</v>
      </c>
      <c r="I47" s="232">
        <f t="shared" si="5"/>
        <v>55.891281907276458</v>
      </c>
      <c r="J47" s="232">
        <f t="shared" si="5"/>
        <v>1</v>
      </c>
      <c r="K47" s="232">
        <f t="shared" si="5"/>
        <v>1</v>
      </c>
    </row>
    <row r="48" spans="1:11" x14ac:dyDescent="0.2">
      <c r="A48" s="29">
        <v>2041</v>
      </c>
      <c r="B48" s="232">
        <f t="shared" si="0"/>
        <v>1.7269457882053747</v>
      </c>
      <c r="C48" s="232">
        <f t="shared" si="6"/>
        <v>3.4832900000000007</v>
      </c>
      <c r="D48" s="232">
        <f t="shared" si="1"/>
        <v>0.54265700000000028</v>
      </c>
      <c r="E48" s="232">
        <f t="shared" si="2"/>
        <v>1.0349329999999999</v>
      </c>
      <c r="F48" s="232">
        <f t="shared" si="3"/>
        <v>0.77052900000000024</v>
      </c>
      <c r="G48" s="232">
        <f t="shared" si="4"/>
        <v>2.9301819999999994</v>
      </c>
      <c r="H48" s="232">
        <f t="shared" si="5"/>
        <v>55.893802888731749</v>
      </c>
      <c r="I48" s="232">
        <f t="shared" si="5"/>
        <v>55.893802888731749</v>
      </c>
      <c r="J48" s="232">
        <f t="shared" si="5"/>
        <v>1</v>
      </c>
      <c r="K48" s="232">
        <f t="shared" si="5"/>
        <v>1</v>
      </c>
    </row>
    <row r="49" spans="1:11" x14ac:dyDescent="0.2">
      <c r="A49" s="29">
        <v>2042</v>
      </c>
      <c r="B49" s="232">
        <f t="shared" si="0"/>
        <v>1.7345014195729371</v>
      </c>
      <c r="C49" s="232">
        <f t="shared" si="6"/>
        <v>3.4982900000000008</v>
      </c>
      <c r="D49" s="232">
        <f t="shared" si="1"/>
        <v>0.54325700000000032</v>
      </c>
      <c r="E49" s="232">
        <f t="shared" si="2"/>
        <v>1.0350329999999999</v>
      </c>
      <c r="F49" s="232">
        <f t="shared" si="3"/>
        <v>0.77112900000000029</v>
      </c>
      <c r="G49" s="232">
        <f t="shared" si="4"/>
        <v>2.9311819999999993</v>
      </c>
      <c r="H49" s="232">
        <f t="shared" si="5"/>
        <v>55.89632387018704</v>
      </c>
      <c r="I49" s="232">
        <f t="shared" si="5"/>
        <v>55.89632387018704</v>
      </c>
      <c r="J49" s="232">
        <f t="shared" si="5"/>
        <v>1</v>
      </c>
      <c r="K49" s="232">
        <f t="shared" si="5"/>
        <v>1</v>
      </c>
    </row>
  </sheetData>
  <pageMargins left="0.7" right="0.7" top="0.75" bottom="0.75" header="0.3" footer="0.3"/>
  <pageSetup scale="61" orientation="landscape" r:id="rId1"/>
  <headerFooter>
    <oddFooter>&amp;R&amp;"Times New Roman,Bold"&amp;12Attachment to Response to AG-1 Question No. 13 #8
Page &amp;P of &amp;N
Sinclair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"/>
  <sheetViews>
    <sheetView view="pageBreakPreview" zoomScale="60" zoomScaleNormal="100" workbookViewId="0"/>
  </sheetViews>
  <sheetFormatPr defaultRowHeight="12.75" x14ac:dyDescent="0.2"/>
  <cols>
    <col min="1" max="1" width="34.7109375" style="3" bestFit="1" customWidth="1"/>
    <col min="2" max="2" width="24.7109375" style="3" customWidth="1"/>
    <col min="3" max="3" width="10" style="3" bestFit="1" customWidth="1"/>
    <col min="4" max="6" width="9.140625" style="3"/>
    <col min="7" max="7" width="9.7109375" style="3" bestFit="1" customWidth="1"/>
    <col min="8" max="16384" width="9.140625" style="3"/>
  </cols>
  <sheetData>
    <row r="1" spans="1:10" x14ac:dyDescent="0.2">
      <c r="A1" s="127" t="s">
        <v>106</v>
      </c>
      <c r="B1" s="128"/>
      <c r="C1" s="128"/>
      <c r="D1" s="128"/>
      <c r="E1" s="128"/>
      <c r="F1" s="128"/>
      <c r="G1" s="128"/>
    </row>
    <row r="2" spans="1:10" x14ac:dyDescent="0.2">
      <c r="A2" s="128"/>
      <c r="B2" s="128"/>
      <c r="C2" s="128"/>
      <c r="D2" s="128"/>
      <c r="E2" s="128"/>
      <c r="F2" s="128"/>
      <c r="G2" s="128" t="s">
        <v>123</v>
      </c>
    </row>
    <row r="3" spans="1:10" x14ac:dyDescent="0.2">
      <c r="A3" s="128"/>
      <c r="B3" s="128"/>
      <c r="C3" s="129" t="s">
        <v>107</v>
      </c>
      <c r="D3" s="128"/>
      <c r="E3" s="128"/>
      <c r="F3" s="128"/>
      <c r="G3" s="128"/>
      <c r="I3" s="190">
        <v>40709</v>
      </c>
      <c r="J3" s="190">
        <v>40709</v>
      </c>
    </row>
    <row r="4" spans="1:10" x14ac:dyDescent="0.2">
      <c r="A4" s="127" t="s">
        <v>108</v>
      </c>
      <c r="B4" s="128"/>
      <c r="C4" s="129" t="s">
        <v>109</v>
      </c>
      <c r="D4" s="128"/>
      <c r="E4" s="128"/>
      <c r="F4" s="128"/>
      <c r="G4" s="128"/>
      <c r="I4" s="3" t="s">
        <v>144</v>
      </c>
      <c r="J4" s="3" t="s">
        <v>144</v>
      </c>
    </row>
    <row r="5" spans="1:10" x14ac:dyDescent="0.2">
      <c r="A5" s="128"/>
      <c r="B5" s="128"/>
      <c r="C5" s="128"/>
      <c r="D5" s="128"/>
      <c r="E5" s="128"/>
      <c r="F5" s="3">
        <v>2011</v>
      </c>
      <c r="G5" s="130">
        <v>8.3662600932219014E-2</v>
      </c>
      <c r="I5" s="154">
        <v>9.4567344371616541E-2</v>
      </c>
      <c r="J5" s="154">
        <v>9.4567344371616541E-2</v>
      </c>
    </row>
    <row r="6" spans="1:10" x14ac:dyDescent="0.2">
      <c r="A6" s="131">
        <v>36586</v>
      </c>
      <c r="B6" s="128" t="s">
        <v>110</v>
      </c>
      <c r="C6" s="132">
        <v>0.06</v>
      </c>
      <c r="D6" s="128"/>
      <c r="E6" s="128"/>
      <c r="F6" s="3">
        <v>2012</v>
      </c>
      <c r="G6" s="130">
        <v>8.5966786267256207E-2</v>
      </c>
      <c r="H6" s="136">
        <f t="shared" ref="H6:H14" si="0">G6/G5-1</f>
        <v>2.754140212427747E-2</v>
      </c>
      <c r="I6" s="154">
        <v>9.7493702804414925E-2</v>
      </c>
      <c r="J6" s="154">
        <v>9.7493702804414925E-2</v>
      </c>
    </row>
    <row r="7" spans="1:10" x14ac:dyDescent="0.2">
      <c r="A7" s="133"/>
      <c r="B7" s="128" t="s">
        <v>111</v>
      </c>
      <c r="C7" s="132">
        <v>4.9259999999999998E-2</v>
      </c>
      <c r="D7" s="128"/>
      <c r="E7" s="128"/>
      <c r="F7" s="3">
        <v>2013</v>
      </c>
      <c r="G7" s="130">
        <v>8.7857003181333285E-2</v>
      </c>
      <c r="H7" s="136">
        <f t="shared" si="0"/>
        <v>2.1987758251200695E-2</v>
      </c>
      <c r="I7" s="154">
        <v>0.10270071791600711</v>
      </c>
      <c r="J7" s="154">
        <v>0.10270071791600711</v>
      </c>
    </row>
    <row r="8" spans="1:10" x14ac:dyDescent="0.2">
      <c r="A8" s="133"/>
      <c r="B8" s="128" t="s">
        <v>112</v>
      </c>
      <c r="C8" s="132">
        <v>4.4790000000000003E-2</v>
      </c>
      <c r="D8" s="128"/>
      <c r="E8" s="128"/>
      <c r="F8" s="3">
        <v>2014</v>
      </c>
      <c r="G8" s="130">
        <v>9.239759716484007E-2</v>
      </c>
      <c r="H8" s="136">
        <f t="shared" si="0"/>
        <v>5.1681639699628468E-2</v>
      </c>
      <c r="I8" s="154">
        <v>0.1087437756099621</v>
      </c>
      <c r="J8" s="154">
        <v>0.1087437756099621</v>
      </c>
    </row>
    <row r="9" spans="1:10" x14ac:dyDescent="0.2">
      <c r="A9" s="133"/>
      <c r="B9" s="127"/>
      <c r="C9" s="132"/>
      <c r="D9" s="128"/>
      <c r="E9" s="128"/>
      <c r="F9" s="3">
        <v>2015</v>
      </c>
      <c r="G9" s="130">
        <v>9.5499354994581356E-2</v>
      </c>
      <c r="H9" s="136">
        <f t="shared" si="0"/>
        <v>3.3569680650976874E-2</v>
      </c>
      <c r="I9" s="154">
        <v>0.11408789874323777</v>
      </c>
      <c r="J9" s="154">
        <v>0.11408789874323777</v>
      </c>
    </row>
    <row r="10" spans="1:10" x14ac:dyDescent="0.2">
      <c r="A10" s="131">
        <v>36678</v>
      </c>
      <c r="B10" s="128" t="s">
        <v>110</v>
      </c>
      <c r="C10" s="132">
        <v>6.0400000000000002E-2</v>
      </c>
      <c r="D10" s="128"/>
      <c r="E10" s="128"/>
      <c r="F10" s="3">
        <v>2016</v>
      </c>
      <c r="G10" s="130">
        <v>0.10107669025912326</v>
      </c>
      <c r="H10" s="136">
        <f t="shared" si="0"/>
        <v>5.8401810827501066E-2</v>
      </c>
      <c r="I10" s="154">
        <v>0.12144459579489919</v>
      </c>
      <c r="J10" s="154">
        <v>0.12144459579489919</v>
      </c>
    </row>
    <row r="11" spans="1:10" hidden="1" x14ac:dyDescent="0.2">
      <c r="A11" s="133"/>
      <c r="B11" s="128" t="s">
        <v>111</v>
      </c>
      <c r="C11" s="132">
        <v>4.9579999999999999E-2</v>
      </c>
      <c r="D11" s="128"/>
      <c r="E11" s="128"/>
      <c r="F11" s="3">
        <v>2017</v>
      </c>
      <c r="G11" s="130">
        <v>0.10134452051958139</v>
      </c>
      <c r="H11" s="136">
        <f t="shared" si="0"/>
        <v>2.6497727593919329E-3</v>
      </c>
      <c r="I11" s="154">
        <v>0.12384033342538825</v>
      </c>
      <c r="J11" s="154">
        <v>0.12384033342538825</v>
      </c>
    </row>
    <row r="12" spans="1:10" hidden="1" x14ac:dyDescent="0.2">
      <c r="A12" s="133"/>
      <c r="B12" s="128" t="s">
        <v>112</v>
      </c>
      <c r="C12" s="132">
        <v>4.5080000000000002E-2</v>
      </c>
      <c r="D12" s="128"/>
      <c r="E12" s="128"/>
      <c r="F12" s="3">
        <v>2018</v>
      </c>
      <c r="G12" s="130">
        <v>0.1025902667286851</v>
      </c>
      <c r="H12" s="136">
        <f t="shared" si="0"/>
        <v>1.2292191059930291E-2</v>
      </c>
      <c r="I12" s="154">
        <v>0.12583695956381249</v>
      </c>
      <c r="J12" s="154">
        <v>0.12583695956381249</v>
      </c>
    </row>
    <row r="13" spans="1:10" hidden="1" x14ac:dyDescent="0.2">
      <c r="A13" s="133"/>
      <c r="B13" s="127"/>
      <c r="C13" s="132"/>
      <c r="D13" s="128"/>
      <c r="E13" s="128"/>
      <c r="F13" s="3">
        <v>2019</v>
      </c>
      <c r="G13" s="130">
        <v>0.10393713489129296</v>
      </c>
      <c r="H13" s="136">
        <f t="shared" si="0"/>
        <v>1.3128615467682181E-2</v>
      </c>
      <c r="I13" s="154">
        <v>0.13031279113547303</v>
      </c>
      <c r="J13" s="154">
        <v>0.13031279113547303</v>
      </c>
    </row>
    <row r="14" spans="1:10" hidden="1" x14ac:dyDescent="0.2">
      <c r="A14" s="131">
        <v>37742</v>
      </c>
      <c r="B14" s="128" t="s">
        <v>110</v>
      </c>
      <c r="C14" s="132">
        <v>6.275E-2</v>
      </c>
      <c r="D14" s="128"/>
      <c r="E14" s="128"/>
      <c r="F14" s="3">
        <v>2020</v>
      </c>
      <c r="G14" s="130">
        <v>0.10408639105720863</v>
      </c>
      <c r="H14" s="136">
        <f t="shared" si="0"/>
        <v>1.4360234777663905E-3</v>
      </c>
      <c r="I14" s="154">
        <v>0.13036177889091424</v>
      </c>
      <c r="J14" s="154">
        <v>0.13036177889091424</v>
      </c>
    </row>
    <row r="15" spans="1:10" hidden="1" x14ac:dyDescent="0.2">
      <c r="A15" s="133"/>
      <c r="B15" s="128" t="s">
        <v>111</v>
      </c>
      <c r="C15" s="132">
        <v>5.1929999999999997E-2</v>
      </c>
      <c r="D15" s="128"/>
      <c r="E15" s="128"/>
      <c r="F15" s="3">
        <v>2021</v>
      </c>
      <c r="G15" s="128"/>
    </row>
    <row r="16" spans="1:10" hidden="1" x14ac:dyDescent="0.2">
      <c r="A16" s="133"/>
      <c r="B16" s="128" t="s">
        <v>112</v>
      </c>
      <c r="C16" s="132">
        <v>4.743E-2</v>
      </c>
      <c r="D16" s="128"/>
      <c r="E16" s="128"/>
      <c r="F16" s="3">
        <v>2022</v>
      </c>
      <c r="G16" s="128"/>
    </row>
    <row r="17" spans="1:13" hidden="1" x14ac:dyDescent="0.2">
      <c r="A17" s="133"/>
      <c r="B17" s="127"/>
      <c r="C17" s="132"/>
      <c r="D17" s="128"/>
      <c r="E17" s="128"/>
      <c r="F17" s="3">
        <v>2023</v>
      </c>
      <c r="G17" s="128"/>
    </row>
    <row r="18" spans="1:13" hidden="1" x14ac:dyDescent="0.2">
      <c r="A18" s="131">
        <v>37925</v>
      </c>
      <c r="B18" s="128" t="s">
        <v>110</v>
      </c>
      <c r="C18" s="132">
        <v>6.4430000000000001E-2</v>
      </c>
      <c r="D18" s="128"/>
      <c r="E18" s="128"/>
      <c r="F18" s="3">
        <v>2024</v>
      </c>
      <c r="G18" s="128"/>
    </row>
    <row r="19" spans="1:13" hidden="1" x14ac:dyDescent="0.2">
      <c r="A19" s="133"/>
      <c r="B19" s="128" t="s">
        <v>111</v>
      </c>
      <c r="C19" s="132">
        <v>5.3319999999999999E-2</v>
      </c>
      <c r="D19" s="128"/>
      <c r="E19" s="128"/>
      <c r="F19" s="3">
        <v>2025</v>
      </c>
      <c r="G19" s="128"/>
    </row>
    <row r="20" spans="1:13" hidden="1" x14ac:dyDescent="0.2">
      <c r="A20" s="133"/>
      <c r="B20" s="128" t="s">
        <v>112</v>
      </c>
      <c r="C20" s="132">
        <v>4.87E-2</v>
      </c>
      <c r="D20" s="128"/>
      <c r="E20" s="128"/>
      <c r="F20" s="3">
        <v>2026</v>
      </c>
      <c r="G20" s="128"/>
    </row>
    <row r="21" spans="1:13" hidden="1" x14ac:dyDescent="0.2">
      <c r="A21" s="131"/>
      <c r="B21" s="128"/>
      <c r="C21" s="134"/>
      <c r="D21" s="128"/>
      <c r="E21" s="128"/>
      <c r="F21" s="3">
        <v>2027</v>
      </c>
      <c r="G21" s="128"/>
    </row>
    <row r="22" spans="1:13" hidden="1" x14ac:dyDescent="0.2">
      <c r="A22" s="131">
        <v>38169</v>
      </c>
      <c r="B22" s="135" t="s">
        <v>113</v>
      </c>
      <c r="C22" s="134">
        <v>5.3269999999999998E-2</v>
      </c>
      <c r="D22" s="128"/>
      <c r="E22" s="128"/>
      <c r="F22" s="3">
        <v>2028</v>
      </c>
      <c r="G22" s="128"/>
    </row>
    <row r="23" spans="1:13" hidden="1" x14ac:dyDescent="0.2">
      <c r="A23" s="131"/>
      <c r="B23" s="128"/>
      <c r="C23" s="134"/>
      <c r="D23" s="128"/>
      <c r="E23" s="128"/>
      <c r="F23" s="3">
        <v>2029</v>
      </c>
      <c r="G23" s="128"/>
    </row>
    <row r="24" spans="1:13" hidden="1" x14ac:dyDescent="0.2">
      <c r="A24" s="131">
        <v>38538</v>
      </c>
      <c r="B24" s="135" t="s">
        <v>113</v>
      </c>
      <c r="C24" s="134">
        <v>5.6430000000000001E-2</v>
      </c>
      <c r="D24" s="128"/>
      <c r="E24" s="128"/>
      <c r="F24" s="3">
        <v>2030</v>
      </c>
      <c r="G24" s="128"/>
    </row>
    <row r="25" spans="1:13" hidden="1" x14ac:dyDescent="0.2">
      <c r="A25" s="133"/>
      <c r="B25" s="128"/>
      <c r="C25" s="134">
        <f>(C24+C26)/2</f>
        <v>5.7305000000000002E-2</v>
      </c>
      <c r="D25" s="128"/>
      <c r="E25" s="128"/>
      <c r="F25" s="3">
        <v>2031</v>
      </c>
      <c r="G25" s="128"/>
    </row>
    <row r="26" spans="1:13" hidden="1" x14ac:dyDescent="0.2">
      <c r="A26" s="131">
        <v>39146</v>
      </c>
      <c r="B26" s="135" t="s">
        <v>113</v>
      </c>
      <c r="C26" s="134">
        <v>5.8180000000000003E-2</v>
      </c>
      <c r="D26" s="128"/>
      <c r="E26" s="128"/>
      <c r="F26" s="3">
        <v>2032</v>
      </c>
      <c r="G26" s="128"/>
    </row>
    <row r="27" spans="1:13" hidden="1" x14ac:dyDescent="0.2">
      <c r="A27" s="131"/>
      <c r="B27" s="128"/>
      <c r="C27" s="134">
        <f>(C26+C28)/2</f>
        <v>6.2085000000000001E-2</v>
      </c>
      <c r="D27" s="128"/>
      <c r="E27" s="128"/>
      <c r="F27" s="3">
        <v>2033</v>
      </c>
      <c r="G27" s="128"/>
    </row>
    <row r="28" spans="1:13" hidden="1" x14ac:dyDescent="0.2">
      <c r="A28" s="131">
        <v>39419</v>
      </c>
      <c r="B28" s="135" t="s">
        <v>113</v>
      </c>
      <c r="C28" s="134">
        <v>6.5989999999999993E-2</v>
      </c>
      <c r="D28" s="128"/>
      <c r="E28" s="128"/>
      <c r="F28" s="3">
        <v>2034</v>
      </c>
      <c r="G28" s="128"/>
      <c r="K28" s="133"/>
      <c r="L28" s="128"/>
      <c r="M28" s="132"/>
    </row>
    <row r="29" spans="1:13" hidden="1" x14ac:dyDescent="0.2">
      <c r="A29" s="131"/>
      <c r="B29" s="128"/>
      <c r="D29" s="128"/>
      <c r="E29" s="128"/>
      <c r="F29" s="3">
        <v>2035</v>
      </c>
      <c r="G29" s="128"/>
      <c r="K29" s="131"/>
      <c r="L29" s="128"/>
      <c r="M29" s="132"/>
    </row>
    <row r="30" spans="1:13" hidden="1" x14ac:dyDescent="0.2">
      <c r="A30" s="131">
        <v>39570</v>
      </c>
      <c r="B30" s="135" t="s">
        <v>113</v>
      </c>
      <c r="C30" s="134">
        <v>6.7449999999999996E-2</v>
      </c>
      <c r="D30" s="128"/>
      <c r="E30" s="128"/>
      <c r="F30" s="3">
        <v>2036</v>
      </c>
      <c r="G30" s="128"/>
      <c r="K30" s="133"/>
      <c r="L30" s="128"/>
      <c r="M30" s="132"/>
    </row>
    <row r="31" spans="1:13" hidden="1" x14ac:dyDescent="0.2">
      <c r="A31" s="128"/>
      <c r="B31" s="128"/>
      <c r="C31" s="134"/>
      <c r="D31" s="128"/>
      <c r="E31" s="128"/>
      <c r="F31" s="3">
        <v>2037</v>
      </c>
      <c r="G31" s="128"/>
      <c r="K31" s="133"/>
      <c r="L31" s="127"/>
      <c r="M31" s="132"/>
    </row>
    <row r="32" spans="1:13" hidden="1" x14ac:dyDescent="0.2">
      <c r="A32" s="131">
        <v>39850</v>
      </c>
      <c r="B32" s="135" t="s">
        <v>113</v>
      </c>
      <c r="C32" s="132">
        <v>6.6809999999999994E-2</v>
      </c>
      <c r="D32" s="128"/>
      <c r="E32" s="128"/>
      <c r="F32" s="3">
        <v>2038</v>
      </c>
      <c r="G32" s="128"/>
      <c r="K32" s="131"/>
      <c r="L32" s="128"/>
      <c r="M32" s="132"/>
    </row>
    <row r="33" spans="1:13" hidden="1" x14ac:dyDescent="0.2">
      <c r="A33" s="131"/>
      <c r="B33" s="135"/>
      <c r="C33" s="134">
        <f>(C32+C34)/2</f>
        <v>6.7624999999999991E-2</v>
      </c>
      <c r="D33" s="128"/>
      <c r="E33" s="128"/>
      <c r="F33" s="3">
        <v>2039</v>
      </c>
      <c r="G33" s="128"/>
      <c r="K33" s="133"/>
      <c r="L33" s="128"/>
      <c r="M33" s="132"/>
    </row>
    <row r="34" spans="1:13" hidden="1" x14ac:dyDescent="0.2">
      <c r="A34" s="131">
        <v>39993</v>
      </c>
      <c r="B34" s="135" t="s">
        <v>113</v>
      </c>
      <c r="C34" s="132">
        <v>6.8440000000000001E-2</v>
      </c>
      <c r="D34" s="128"/>
      <c r="E34" s="128"/>
      <c r="F34" s="3">
        <v>2040</v>
      </c>
      <c r="G34" s="128"/>
      <c r="K34" s="133"/>
      <c r="L34" s="128"/>
      <c r="M34" s="132"/>
    </row>
    <row r="35" spans="1:13" hidden="1" x14ac:dyDescent="0.2">
      <c r="A35" s="131"/>
      <c r="B35" s="135"/>
      <c r="C35" s="132"/>
      <c r="D35" s="128"/>
      <c r="E35" s="128"/>
      <c r="F35" s="3">
        <v>2041</v>
      </c>
      <c r="G35" s="128"/>
    </row>
    <row r="36" spans="1:13" hidden="1" x14ac:dyDescent="0.2">
      <c r="A36" s="131">
        <v>40206</v>
      </c>
      <c r="B36" s="135" t="s">
        <v>113</v>
      </c>
      <c r="C36" s="132">
        <v>7.4859999999999996E-2</v>
      </c>
      <c r="D36" s="128"/>
      <c r="E36" s="128"/>
      <c r="F36" s="128"/>
      <c r="G36" s="128"/>
    </row>
    <row r="37" spans="1:13" hidden="1" x14ac:dyDescent="0.2">
      <c r="A37" s="128"/>
      <c r="B37" s="128"/>
      <c r="C37" s="134">
        <f>(C36+C38)/2</f>
        <v>7.6410000000000006E-2</v>
      </c>
      <c r="D37" s="128"/>
      <c r="E37" s="128"/>
      <c r="F37" s="128"/>
      <c r="G37" s="128"/>
    </row>
    <row r="38" spans="1:13" hidden="1" x14ac:dyDescent="0.2">
      <c r="A38" s="131">
        <v>40391</v>
      </c>
      <c r="B38" s="135" t="s">
        <v>113</v>
      </c>
      <c r="C38" s="132">
        <v>7.7960000000000002E-2</v>
      </c>
      <c r="D38" s="128"/>
      <c r="E38" s="128"/>
      <c r="F38" s="128"/>
      <c r="G38" s="128"/>
    </row>
    <row r="40" spans="1:13" x14ac:dyDescent="0.2">
      <c r="B40" s="187">
        <v>2012</v>
      </c>
      <c r="C40" s="187">
        <v>2013</v>
      </c>
      <c r="D40" s="187">
        <v>2014</v>
      </c>
      <c r="E40" s="187">
        <v>2015</v>
      </c>
      <c r="F40" s="187">
        <v>2016</v>
      </c>
      <c r="G40" s="187">
        <v>2017</v>
      </c>
      <c r="H40" s="187">
        <v>2018</v>
      </c>
      <c r="I40" s="187">
        <v>2019</v>
      </c>
      <c r="J40" s="187">
        <v>2020</v>
      </c>
      <c r="K40" s="187">
        <v>2021</v>
      </c>
    </row>
    <row r="41" spans="1:13" x14ac:dyDescent="0.2">
      <c r="A41" s="181" t="s">
        <v>132</v>
      </c>
      <c r="B41" s="181"/>
      <c r="C41" s="181"/>
      <c r="D41" s="181"/>
      <c r="E41" s="181"/>
      <c r="F41" s="181"/>
      <c r="G41" s="181"/>
      <c r="H41" s="181"/>
      <c r="I41" s="181"/>
      <c r="J41" s="181"/>
      <c r="K41" s="181"/>
    </row>
    <row r="42" spans="1:13" x14ac:dyDescent="0.2">
      <c r="A42" s="182" t="s">
        <v>133</v>
      </c>
      <c r="B42" s="182">
        <v>5.042E-2</v>
      </c>
      <c r="C42" s="182">
        <v>5.042E-2</v>
      </c>
      <c r="D42" s="182">
        <v>5.042E-2</v>
      </c>
      <c r="E42" s="182">
        <v>5.0419999999999902E-2</v>
      </c>
      <c r="F42" s="182">
        <v>5.0419999999999902E-2</v>
      </c>
      <c r="G42" s="182">
        <v>5.0419999999999902E-2</v>
      </c>
      <c r="H42" s="182">
        <v>5.0419999999999902E-2</v>
      </c>
      <c r="I42" s="182">
        <v>5.0419999999999902E-2</v>
      </c>
      <c r="J42" s="182">
        <v>5.0419999999999902E-2</v>
      </c>
      <c r="K42" s="182">
        <v>5.0419999999999902E-2</v>
      </c>
    </row>
    <row r="43" spans="1:13" x14ac:dyDescent="0.2">
      <c r="A43" s="182" t="s">
        <v>134</v>
      </c>
      <c r="B43" s="182">
        <v>0</v>
      </c>
      <c r="C43" s="182">
        <v>0</v>
      </c>
      <c r="D43" s="182">
        <v>0</v>
      </c>
      <c r="E43" s="182">
        <v>0</v>
      </c>
      <c r="F43" s="182">
        <v>0</v>
      </c>
      <c r="G43" s="182">
        <v>0</v>
      </c>
      <c r="H43" s="182">
        <v>0</v>
      </c>
      <c r="I43" s="182">
        <v>0</v>
      </c>
      <c r="J43" s="182">
        <v>0</v>
      </c>
      <c r="K43" s="182">
        <v>0</v>
      </c>
    </row>
    <row r="44" spans="1:13" x14ac:dyDescent="0.2">
      <c r="A44" s="182" t="s">
        <v>135</v>
      </c>
      <c r="B44" s="182">
        <v>9.7644097841912292E-3</v>
      </c>
      <c r="C44" s="182">
        <v>9.7652607170858104E-3</v>
      </c>
      <c r="D44" s="182">
        <v>9.7547546956829496E-3</v>
      </c>
      <c r="E44" s="182">
        <v>9.7184139148002602E-3</v>
      </c>
      <c r="F44" s="182">
        <v>9.6525157895808698E-3</v>
      </c>
      <c r="G44" s="182">
        <v>9.6525157895808698E-3</v>
      </c>
      <c r="H44" s="182">
        <v>9.6525157895808698E-3</v>
      </c>
      <c r="I44" s="182">
        <v>9.6525157895808698E-3</v>
      </c>
      <c r="J44" s="182">
        <v>9.6525157895808698E-3</v>
      </c>
      <c r="K44" s="182">
        <v>9.6525157895808698E-3</v>
      </c>
    </row>
    <row r="45" spans="1:13" x14ac:dyDescent="0.2">
      <c r="A45" s="182" t="s">
        <v>136</v>
      </c>
      <c r="B45" s="182">
        <v>0</v>
      </c>
      <c r="C45" s="182">
        <v>4.1306561508546802E-3</v>
      </c>
      <c r="D45" s="182">
        <v>4.32930142927256E-3</v>
      </c>
      <c r="E45" s="182">
        <v>4.9244013320894802E-3</v>
      </c>
      <c r="F45" s="182">
        <v>5.6012663411940502E-3</v>
      </c>
      <c r="G45" s="182">
        <v>5.6012663411940502E-3</v>
      </c>
      <c r="H45" s="182">
        <v>5.6012663411940502E-3</v>
      </c>
      <c r="I45" s="182">
        <v>5.6012663411940502E-3</v>
      </c>
      <c r="J45" s="182">
        <v>5.6012663411940502E-3</v>
      </c>
      <c r="K45" s="182">
        <v>5.6012663411940502E-3</v>
      </c>
    </row>
    <row r="46" spans="1:13" x14ac:dyDescent="0.2">
      <c r="A46" s="182" t="s">
        <v>137</v>
      </c>
      <c r="B46" s="182">
        <v>2.6679999999999999E-2</v>
      </c>
      <c r="C46" s="182">
        <v>2.6679999999999999E-2</v>
      </c>
      <c r="D46" s="182">
        <v>2.6679999999999999E-2</v>
      </c>
      <c r="E46" s="182">
        <v>2.6679999999999999E-2</v>
      </c>
      <c r="F46" s="182">
        <v>2.6679999999999902E-2</v>
      </c>
      <c r="G46" s="182">
        <v>2.6679999999999902E-2</v>
      </c>
      <c r="H46" s="182">
        <v>2.6679999999999902E-2</v>
      </c>
      <c r="I46" s="182">
        <v>2.6679999999999902E-2</v>
      </c>
      <c r="J46" s="182">
        <v>2.6679999999999902E-2</v>
      </c>
      <c r="K46" s="182">
        <v>2.6679999999999902E-2</v>
      </c>
    </row>
    <row r="47" spans="1:13" x14ac:dyDescent="0.2">
      <c r="A47" s="182" t="s">
        <v>138</v>
      </c>
      <c r="B47" s="182">
        <v>3.39740684768581E-3</v>
      </c>
      <c r="C47" s="182">
        <v>3.7255407850729999E-3</v>
      </c>
      <c r="D47" s="183">
        <v>5.6834079914310697E-3</v>
      </c>
      <c r="E47" s="184">
        <v>6.9794716829964503E-3</v>
      </c>
      <c r="F47" s="184">
        <v>9.9701232864270808E-3</v>
      </c>
      <c r="G47" s="182">
        <v>9.9701232864270808E-3</v>
      </c>
      <c r="H47" s="182">
        <v>9.9701232864270808E-3</v>
      </c>
      <c r="I47" s="182">
        <v>9.9701232864270808E-3</v>
      </c>
      <c r="J47" s="182">
        <v>9.9701232864270808E-3</v>
      </c>
      <c r="K47" s="182">
        <v>9.9701232864270808E-3</v>
      </c>
    </row>
    <row r="48" spans="1:13" x14ac:dyDescent="0.2">
      <c r="A48" s="182" t="s">
        <v>139</v>
      </c>
      <c r="B48" s="182">
        <v>3.5921312143248501E-3</v>
      </c>
      <c r="C48" s="182">
        <v>6.0278194523694902E-3</v>
      </c>
      <c r="D48" s="184">
        <v>9.5935971317100393E-3</v>
      </c>
      <c r="E48" s="184">
        <v>1.28941253871126E-2</v>
      </c>
      <c r="F48" s="184">
        <v>1.35348665416459E-2</v>
      </c>
      <c r="G48" s="182">
        <v>1.35348665416459E-2</v>
      </c>
      <c r="H48" s="182">
        <v>1.35348665416459E-2</v>
      </c>
      <c r="I48" s="182">
        <v>1.35348665416459E-2</v>
      </c>
      <c r="J48" s="182">
        <v>1.35348665416459E-2</v>
      </c>
      <c r="K48" s="182">
        <v>1.35348665416459E-2</v>
      </c>
    </row>
    <row r="49" spans="1:11" x14ac:dyDescent="0.2">
      <c r="A49" s="182" t="s">
        <v>140</v>
      </c>
      <c r="B49" s="182">
        <v>1.2160494839412899E-3</v>
      </c>
      <c r="C49" s="182">
        <v>1.25239035202715E-3</v>
      </c>
      <c r="D49" s="184">
        <v>1.4502995569986501E-3</v>
      </c>
      <c r="E49" s="185">
        <v>1.42685844075681E-3</v>
      </c>
      <c r="F49" s="184">
        <v>1.5709752485561399E-3</v>
      </c>
      <c r="G49" s="182">
        <v>1.5709752485561399E-3</v>
      </c>
      <c r="H49" s="182">
        <v>1.5709752485561399E-3</v>
      </c>
      <c r="I49" s="182">
        <v>1.5709752485561399E-3</v>
      </c>
      <c r="J49" s="182">
        <v>1.5709752485561399E-3</v>
      </c>
      <c r="K49" s="182">
        <v>1.5709752485561399E-3</v>
      </c>
    </row>
    <row r="50" spans="1:11" x14ac:dyDescent="0.2">
      <c r="A50" s="182" t="s">
        <v>141</v>
      </c>
      <c r="B50" s="182">
        <v>9.5069997330143194E-2</v>
      </c>
      <c r="C50" s="182">
        <v>0.10200166745741</v>
      </c>
      <c r="D50" s="184">
        <v>0.107911360805095</v>
      </c>
      <c r="E50" s="184">
        <v>0.113043270757755</v>
      </c>
      <c r="F50" s="184">
        <v>0.117429747207404</v>
      </c>
      <c r="G50" s="182">
        <v>0.117429747207404</v>
      </c>
      <c r="H50" s="182">
        <v>0.117429747207404</v>
      </c>
      <c r="I50" s="182">
        <v>0.117429747207404</v>
      </c>
      <c r="J50" s="182">
        <v>0.117429747207404</v>
      </c>
      <c r="K50" s="182">
        <v>0.117429747207404</v>
      </c>
    </row>
    <row r="51" spans="1:11" x14ac:dyDescent="0.2">
      <c r="B51" s="156">
        <f>B50/I5-1</f>
        <v>5.3152910432949785E-3</v>
      </c>
      <c r="C51" s="156">
        <f>C50/B50-1</f>
        <v>7.2911226695375531E-2</v>
      </c>
      <c r="D51" s="156">
        <f t="shared" ref="D51:K51" si="1">D50/C50-1</f>
        <v>5.7937222939542066E-2</v>
      </c>
      <c r="E51" s="156">
        <f t="shared" si="1"/>
        <v>4.7556716126757381E-2</v>
      </c>
      <c r="F51" s="156">
        <f t="shared" si="1"/>
        <v>3.8803516744034816E-2</v>
      </c>
      <c r="G51" s="156">
        <f t="shared" si="1"/>
        <v>0</v>
      </c>
      <c r="H51" s="156">
        <f t="shared" si="1"/>
        <v>0</v>
      </c>
      <c r="I51" s="156">
        <f t="shared" si="1"/>
        <v>0</v>
      </c>
      <c r="J51" s="156">
        <f t="shared" si="1"/>
        <v>0</v>
      </c>
      <c r="K51" s="156">
        <f t="shared" si="1"/>
        <v>0</v>
      </c>
    </row>
  </sheetData>
  <pageMargins left="0.7" right="0.7" top="0.75" bottom="0.75" header="0.3" footer="0.3"/>
  <pageSetup scale="64" orientation="landscape" r:id="rId1"/>
  <headerFooter>
    <oddFooter>&amp;R&amp;"Times New Roman,Bold"&amp;12Attachment to Response to AG-1 Question No. 13 #8
Page &amp;P of &amp;N
Sinclair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9"/>
  <sheetViews>
    <sheetView view="pageBreakPreview" zoomScale="60" zoomScaleNormal="100"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9.140625" style="30"/>
    <col min="2" max="3" width="9.140625" style="31" customWidth="1"/>
    <col min="4" max="11" width="9.140625" style="31"/>
    <col min="12" max="15" width="9.140625" style="3"/>
    <col min="16" max="17" width="17.85546875" style="3" bestFit="1" customWidth="1"/>
    <col min="18" max="18" width="17.5703125" style="3" bestFit="1" customWidth="1"/>
    <col min="19" max="16384" width="9.140625" style="3"/>
  </cols>
  <sheetData>
    <row r="1" spans="1:18" s="6" customFormat="1" x14ac:dyDescent="0.2">
      <c r="A1" s="15" t="s">
        <v>2</v>
      </c>
      <c r="B1" s="32" t="s">
        <v>14</v>
      </c>
      <c r="C1" s="32" t="s">
        <v>15</v>
      </c>
      <c r="D1" s="32" t="s">
        <v>16</v>
      </c>
      <c r="E1" s="32" t="s">
        <v>17</v>
      </c>
      <c r="F1" s="32" t="s">
        <v>7</v>
      </c>
      <c r="G1" s="32" t="s">
        <v>10</v>
      </c>
      <c r="H1" s="32" t="s">
        <v>18</v>
      </c>
      <c r="I1" s="32" t="s">
        <v>19</v>
      </c>
      <c r="J1" s="32" t="s">
        <v>11</v>
      </c>
      <c r="K1" s="32" t="s">
        <v>12</v>
      </c>
      <c r="L1" s="6" t="s">
        <v>119</v>
      </c>
      <c r="M1" s="6" t="s">
        <v>120</v>
      </c>
      <c r="N1" s="32" t="s">
        <v>121</v>
      </c>
      <c r="P1" s="233">
        <f>B18-30%</f>
        <v>3.4650814859503165E-3</v>
      </c>
      <c r="Q1" s="233">
        <f>C18-85%</f>
        <v>0.10656224780989998</v>
      </c>
      <c r="R1" s="233">
        <f>28%-F18</f>
        <v>8.5855188657682074E-2</v>
      </c>
    </row>
    <row r="2" spans="1:18" x14ac:dyDescent="0.2">
      <c r="A2" s="15">
        <v>1995</v>
      </c>
      <c r="B2" s="113">
        <v>0.30500000000000005</v>
      </c>
      <c r="C2" s="113">
        <v>0.86</v>
      </c>
      <c r="D2" s="33">
        <v>1</v>
      </c>
      <c r="E2" s="113">
        <v>0.4946982865316738</v>
      </c>
      <c r="F2" s="113">
        <v>0.19486259228716113</v>
      </c>
      <c r="G2" s="113">
        <v>0.47961855400317938</v>
      </c>
      <c r="H2" s="113">
        <v>0.73529380625400409</v>
      </c>
      <c r="I2" s="113">
        <v>1</v>
      </c>
      <c r="J2" s="113">
        <v>1</v>
      </c>
      <c r="K2" s="113">
        <v>1</v>
      </c>
      <c r="L2" s="151">
        <f>B2-$P$1</f>
        <v>0.30153491851404973</v>
      </c>
      <c r="M2" s="151">
        <f>C2-Q$1</f>
        <v>0.75343775219010001</v>
      </c>
      <c r="N2" s="151">
        <f>F2+R$1</f>
        <v>0.28071778094484323</v>
      </c>
    </row>
    <row r="3" spans="1:18" x14ac:dyDescent="0.2">
      <c r="A3" s="15">
        <v>1996</v>
      </c>
      <c r="B3" s="113">
        <v>0.3045782622012938</v>
      </c>
      <c r="C3" s="113">
        <v>0.86333333333333329</v>
      </c>
      <c r="D3" s="33">
        <v>1</v>
      </c>
      <c r="E3" s="113">
        <v>0.50186782691619081</v>
      </c>
      <c r="F3" s="113">
        <v>0.19689241095681906</v>
      </c>
      <c r="G3" s="113">
        <v>0.4797862607753729</v>
      </c>
      <c r="H3" s="113">
        <v>0.73666425336574604</v>
      </c>
      <c r="I3" s="113">
        <v>1.0014361446981628</v>
      </c>
      <c r="J3" s="113">
        <v>1.0244633454946062</v>
      </c>
      <c r="K3" s="113">
        <v>1.0216040896942085</v>
      </c>
      <c r="L3" s="151">
        <f t="shared" ref="L3:L48" si="0">B3-$P$1</f>
        <v>0.30111318071534349</v>
      </c>
      <c r="M3" s="151">
        <f t="shared" ref="M3:M48" si="1">C3-Q$1</f>
        <v>0.75677108552343331</v>
      </c>
      <c r="N3" s="151">
        <f t="shared" ref="N3:N48" si="2">F3+R$1</f>
        <v>0.28274759961450113</v>
      </c>
    </row>
    <row r="4" spans="1:18" x14ac:dyDescent="0.2">
      <c r="A4" s="15">
        <v>1997</v>
      </c>
      <c r="B4" s="113">
        <v>0.30415691530977629</v>
      </c>
      <c r="C4" s="113">
        <v>0.86666666666666659</v>
      </c>
      <c r="D4" s="33">
        <v>1</v>
      </c>
      <c r="E4" s="113">
        <v>0.50903736730070781</v>
      </c>
      <c r="F4" s="113">
        <v>0.19892222962647699</v>
      </c>
      <c r="G4" s="113">
        <v>0.47995402618908728</v>
      </c>
      <c r="H4" s="113">
        <v>0.73803725472895876</v>
      </c>
      <c r="I4" s="113">
        <v>1.0028743519079195</v>
      </c>
      <c r="J4" s="113">
        <v>1.0495251462620008</v>
      </c>
      <c r="K4" s="113">
        <v>1.0436749160799323</v>
      </c>
      <c r="L4" s="151">
        <f t="shared" si="0"/>
        <v>0.30069183382382597</v>
      </c>
      <c r="M4" s="151">
        <f t="shared" si="1"/>
        <v>0.76010441885676661</v>
      </c>
      <c r="N4" s="151">
        <f t="shared" si="2"/>
        <v>0.28477741828415903</v>
      </c>
    </row>
    <row r="5" spans="1:18" x14ac:dyDescent="0.2">
      <c r="A5" s="15">
        <v>1998</v>
      </c>
      <c r="B5" s="113">
        <v>0.303735958963117</v>
      </c>
      <c r="C5" s="113">
        <v>0.87</v>
      </c>
      <c r="D5" s="33">
        <v>1</v>
      </c>
      <c r="E5" s="113">
        <v>0.51620690768522481</v>
      </c>
      <c r="F5" s="113">
        <v>0.20095204829613492</v>
      </c>
      <c r="G5" s="113">
        <v>0.48012185026482757</v>
      </c>
      <c r="H5" s="113">
        <v>0.73941281510427881</v>
      </c>
      <c r="I5" s="113">
        <v>1.0043146245913355</v>
      </c>
      <c r="J5" s="113">
        <v>1.0752000425202852</v>
      </c>
      <c r="K5" s="113">
        <v>1.0662225625785187</v>
      </c>
      <c r="L5" s="151">
        <f t="shared" si="0"/>
        <v>0.30027087747716669</v>
      </c>
      <c r="M5" s="151">
        <f t="shared" si="1"/>
        <v>0.76343775219010002</v>
      </c>
      <c r="N5" s="151">
        <f t="shared" si="2"/>
        <v>0.28680723695381699</v>
      </c>
    </row>
    <row r="6" spans="1:18" x14ac:dyDescent="0.2">
      <c r="A6" s="15">
        <v>1999</v>
      </c>
      <c r="B6" s="113">
        <v>0.30331539279932151</v>
      </c>
      <c r="C6" s="113">
        <v>0.877</v>
      </c>
      <c r="D6" s="33">
        <v>1</v>
      </c>
      <c r="E6" s="113">
        <v>0.52588578720432277</v>
      </c>
      <c r="F6" s="113">
        <v>0.20460572190151918</v>
      </c>
      <c r="G6" s="113">
        <v>0.48028973302310585</v>
      </c>
      <c r="H6" s="113">
        <v>0.74079093926121553</v>
      </c>
      <c r="I6" s="113">
        <v>1.0057569657147296</v>
      </c>
      <c r="J6" s="113">
        <v>1.1015030326362742</v>
      </c>
      <c r="K6" s="113">
        <v>1.0892573304544537</v>
      </c>
      <c r="L6" s="151">
        <f t="shared" si="0"/>
        <v>0.2998503113133712</v>
      </c>
      <c r="M6" s="151">
        <f t="shared" si="1"/>
        <v>0.77043775219010002</v>
      </c>
      <c r="N6" s="151">
        <f t="shared" si="2"/>
        <v>0.29046091055920126</v>
      </c>
    </row>
    <row r="7" spans="1:18" x14ac:dyDescent="0.2">
      <c r="A7" s="15">
        <v>2000</v>
      </c>
      <c r="B7" s="113">
        <v>0.30289521645673068</v>
      </c>
      <c r="C7" s="113">
        <v>0.88428849819180655</v>
      </c>
      <c r="D7" s="33">
        <v>1</v>
      </c>
      <c r="E7" s="113">
        <v>0.53314494684364622</v>
      </c>
      <c r="F7" s="113">
        <v>0.20734597710555738</v>
      </c>
      <c r="G7" s="113">
        <v>0.48045767448444154</v>
      </c>
      <c r="H7" s="113">
        <v>0.74217163197816793</v>
      </c>
      <c r="I7" s="113">
        <v>1.0072013782486811</v>
      </c>
      <c r="J7" s="113">
        <v>1.1284494818870119</v>
      </c>
      <c r="K7" s="113">
        <v>1.1127897435216658</v>
      </c>
      <c r="L7" s="151">
        <f t="shared" si="0"/>
        <v>0.29943013497078036</v>
      </c>
      <c r="M7" s="151">
        <f t="shared" si="1"/>
        <v>0.77772625038190657</v>
      </c>
      <c r="N7" s="151">
        <f t="shared" si="2"/>
        <v>0.29320116576323946</v>
      </c>
    </row>
    <row r="8" spans="1:18" x14ac:dyDescent="0.2">
      <c r="A8" s="15">
        <v>2001</v>
      </c>
      <c r="B8" s="113">
        <v>0.30247542957402063</v>
      </c>
      <c r="C8" s="113">
        <v>0.89163756902431079</v>
      </c>
      <c r="D8" s="33">
        <v>1</v>
      </c>
      <c r="E8" s="113">
        <v>0.53858931657313891</v>
      </c>
      <c r="F8" s="113">
        <v>0.20940116850858606</v>
      </c>
      <c r="G8" s="113">
        <v>0.48062567466936112</v>
      </c>
      <c r="H8" s="113">
        <v>0.7435548980424409</v>
      </c>
      <c r="I8" s="113">
        <v>1.0086478651680351</v>
      </c>
      <c r="J8" s="113">
        <v>1.1560551314356231</v>
      </c>
      <c r="K8" s="113">
        <v>1.136830552951503</v>
      </c>
      <c r="L8" s="151">
        <f t="shared" si="0"/>
        <v>0.29901034808807031</v>
      </c>
      <c r="M8" s="151">
        <f t="shared" si="1"/>
        <v>0.78507532121441082</v>
      </c>
      <c r="N8" s="151">
        <f t="shared" si="2"/>
        <v>0.29525635716626814</v>
      </c>
    </row>
    <row r="9" spans="1:18" x14ac:dyDescent="0.2">
      <c r="A9" s="15">
        <v>2002</v>
      </c>
      <c r="B9" s="113">
        <v>0.30205603179020257</v>
      </c>
      <c r="C9" s="113">
        <v>0.89904771589954502</v>
      </c>
      <c r="D9" s="33">
        <v>1</v>
      </c>
      <c r="E9" s="113">
        <v>0.54267259387025835</v>
      </c>
      <c r="F9" s="113">
        <v>0.21094256206085754</v>
      </c>
      <c r="G9" s="113">
        <v>0.48079373359839833</v>
      </c>
      <c r="H9" s="113">
        <v>0.74494074225026197</v>
      </c>
      <c r="I9" s="113">
        <v>1.0100964294519093</v>
      </c>
      <c r="J9" s="113">
        <v>1.1843361075267451</v>
      </c>
      <c r="K9" s="113">
        <v>1.1613907421845839</v>
      </c>
      <c r="L9" s="151">
        <f t="shared" si="0"/>
        <v>0.29859095030425226</v>
      </c>
      <c r="M9" s="151">
        <f t="shared" si="1"/>
        <v>0.79248546808964504</v>
      </c>
      <c r="N9" s="151">
        <f t="shared" si="2"/>
        <v>0.29679775071853964</v>
      </c>
    </row>
    <row r="10" spans="1:18" x14ac:dyDescent="0.2">
      <c r="A10" s="15">
        <v>2003</v>
      </c>
      <c r="B10" s="113">
        <v>0.30163702274462223</v>
      </c>
      <c r="C10" s="113">
        <v>0.90651944640317261</v>
      </c>
      <c r="D10" s="33">
        <v>1</v>
      </c>
      <c r="E10" s="113">
        <v>0.54573505184309812</v>
      </c>
      <c r="F10" s="113">
        <v>0.21209860722506113</v>
      </c>
      <c r="G10" s="113">
        <v>0.48096185129209401</v>
      </c>
      <c r="H10" s="113">
        <v>0.74632916940679794</v>
      </c>
      <c r="I10" s="113">
        <v>1.0115470740836998</v>
      </c>
      <c r="J10" s="113">
        <v>1.2133089309069089</v>
      </c>
      <c r="K10" s="113">
        <v>1.1864815319487629</v>
      </c>
      <c r="L10" s="151">
        <f t="shared" si="0"/>
        <v>0.29817194125867191</v>
      </c>
      <c r="M10" s="151">
        <f t="shared" si="1"/>
        <v>0.79995719859327263</v>
      </c>
      <c r="N10" s="151">
        <f t="shared" si="2"/>
        <v>0.29795379588274318</v>
      </c>
    </row>
    <row r="11" spans="1:18" x14ac:dyDescent="0.2">
      <c r="A11" s="15">
        <v>2004</v>
      </c>
      <c r="B11" s="113">
        <v>0.30121840207695949</v>
      </c>
      <c r="C11" s="113">
        <v>0.91405327233925804</v>
      </c>
      <c r="D11" s="33">
        <v>1</v>
      </c>
      <c r="E11" s="113">
        <v>0.54803189532272778</v>
      </c>
      <c r="F11" s="113">
        <v>0.21296564109821381</v>
      </c>
      <c r="G11" s="113">
        <v>0.48113002777099612</v>
      </c>
      <c r="H11" s="113">
        <v>0.74772018432617182</v>
      </c>
      <c r="I11" s="113">
        <v>1.0129998020510871</v>
      </c>
      <c r="J11" s="113">
        <v>1.242990526475376</v>
      </c>
      <c r="K11" s="113">
        <v>1.2121143853855059</v>
      </c>
      <c r="L11" s="151">
        <f t="shared" si="0"/>
        <v>0.29775332059100917</v>
      </c>
      <c r="M11" s="151">
        <f t="shared" si="1"/>
        <v>0.80749102452935806</v>
      </c>
      <c r="N11" s="151">
        <f t="shared" si="2"/>
        <v>0.29882082975589586</v>
      </c>
    </row>
    <row r="12" spans="1:18" x14ac:dyDescent="0.2">
      <c r="A12" s="15">
        <v>2005</v>
      </c>
      <c r="B12" s="113">
        <v>0.30153867349220098</v>
      </c>
      <c r="C12" s="113">
        <v>0.92012598312077831</v>
      </c>
      <c r="D12" s="33">
        <v>1</v>
      </c>
      <c r="E12" s="113">
        <v>0.54097814128997634</v>
      </c>
      <c r="F12" s="113">
        <v>0.21075281564719084</v>
      </c>
      <c r="G12" s="113">
        <v>0.48310712271672562</v>
      </c>
      <c r="H12" s="113">
        <v>0.74963409731196073</v>
      </c>
      <c r="I12" s="113">
        <v>1.0155927419186852</v>
      </c>
      <c r="J12" s="113">
        <v>1.2431649955406725</v>
      </c>
      <c r="K12" s="113">
        <v>1.2238292834414306</v>
      </c>
      <c r="L12" s="151">
        <f t="shared" si="0"/>
        <v>0.29807359200625066</v>
      </c>
      <c r="M12" s="151">
        <f t="shared" si="1"/>
        <v>0.81356373531087833</v>
      </c>
      <c r="N12" s="151">
        <f t="shared" si="2"/>
        <v>0.29660800430487289</v>
      </c>
    </row>
    <row r="13" spans="1:18" x14ac:dyDescent="0.2">
      <c r="A13" s="15">
        <v>2006</v>
      </c>
      <c r="B13" s="113">
        <v>0.30185917223367509</v>
      </c>
      <c r="C13" s="113">
        <v>0.92619869390229859</v>
      </c>
      <c r="D13" s="33">
        <v>1</v>
      </c>
      <c r="E13" s="113">
        <v>0.52381734364456378</v>
      </c>
      <c r="F13" s="113">
        <v>0.20686227566684356</v>
      </c>
      <c r="G13" s="113">
        <v>0.48340395777598194</v>
      </c>
      <c r="H13" s="113">
        <v>0.75154801029774965</v>
      </c>
      <c r="I13" s="113">
        <v>1.0181856817862833</v>
      </c>
      <c r="J13" s="113">
        <v>1.243339464605969</v>
      </c>
      <c r="K13" s="113">
        <v>1.2355441814973551</v>
      </c>
      <c r="L13" s="151">
        <f t="shared" si="0"/>
        <v>0.29839409074772477</v>
      </c>
      <c r="M13" s="151">
        <f t="shared" si="1"/>
        <v>0.81963644609239861</v>
      </c>
      <c r="N13" s="151">
        <f t="shared" si="2"/>
        <v>0.29271746432452561</v>
      </c>
    </row>
    <row r="14" spans="1:18" x14ac:dyDescent="0.2">
      <c r="A14" s="15">
        <v>2007</v>
      </c>
      <c r="B14" s="113">
        <v>0.3021798984627363</v>
      </c>
      <c r="C14" s="113">
        <v>0.93227140468381886</v>
      </c>
      <c r="D14" s="33">
        <v>1</v>
      </c>
      <c r="E14" s="113">
        <v>0.50801795254162341</v>
      </c>
      <c r="F14" s="113">
        <v>0.20325159662817233</v>
      </c>
      <c r="G14" s="113">
        <v>0.48292598356725647</v>
      </c>
      <c r="H14" s="113">
        <v>0.75346192328353856</v>
      </c>
      <c r="I14" s="113">
        <v>1.0207786216538814</v>
      </c>
      <c r="J14" s="113">
        <v>1.2435139336712655</v>
      </c>
      <c r="K14" s="113">
        <v>1.2803917770112963</v>
      </c>
      <c r="L14" s="151">
        <f t="shared" si="0"/>
        <v>0.29871481697678598</v>
      </c>
      <c r="M14" s="151">
        <f t="shared" si="1"/>
        <v>0.82570915687391888</v>
      </c>
      <c r="N14" s="151">
        <f t="shared" si="2"/>
        <v>0.28910678528585443</v>
      </c>
    </row>
    <row r="15" spans="1:18" x14ac:dyDescent="0.2">
      <c r="A15" s="15">
        <v>2008</v>
      </c>
      <c r="B15" s="113">
        <v>0.30250085234085344</v>
      </c>
      <c r="C15" s="113">
        <v>0.93834411546533913</v>
      </c>
      <c r="D15" s="33">
        <v>1</v>
      </c>
      <c r="E15" s="113">
        <v>0.48904539165247657</v>
      </c>
      <c r="F15" s="113">
        <v>0.19845704921078297</v>
      </c>
      <c r="G15" s="113">
        <v>0.48166432405024195</v>
      </c>
      <c r="H15" s="113">
        <v>0.75537583626932747</v>
      </c>
      <c r="I15" s="113">
        <v>1.0233715615214796</v>
      </c>
      <c r="J15" s="113">
        <v>1.243688402736562</v>
      </c>
      <c r="K15" s="113">
        <v>1.3348625794023892</v>
      </c>
      <c r="L15" s="151">
        <f t="shared" si="0"/>
        <v>0.29903577085490313</v>
      </c>
      <c r="M15" s="151">
        <f t="shared" si="1"/>
        <v>0.83178186765543916</v>
      </c>
      <c r="N15" s="151">
        <f t="shared" si="2"/>
        <v>0.28431223786846505</v>
      </c>
    </row>
    <row r="16" spans="1:18" x14ac:dyDescent="0.2">
      <c r="A16" s="15">
        <v>2009</v>
      </c>
      <c r="B16" s="113">
        <v>0.30282203402961017</v>
      </c>
      <c r="C16" s="113">
        <v>0.94441682624685941</v>
      </c>
      <c r="D16" s="33">
        <v>1</v>
      </c>
      <c r="E16" s="113">
        <v>0.47194113928528086</v>
      </c>
      <c r="F16" s="113">
        <v>0.19405675676430745</v>
      </c>
      <c r="G16" s="113">
        <v>0.48033570061534797</v>
      </c>
      <c r="H16" s="113">
        <v>0.75728974925511638</v>
      </c>
      <c r="I16" s="113">
        <v>1.0259645013890777</v>
      </c>
      <c r="J16" s="113">
        <v>1.2438628718018585</v>
      </c>
      <c r="K16" s="113">
        <v>1.3712902355042533</v>
      </c>
      <c r="L16" s="151">
        <f t="shared" si="0"/>
        <v>0.29935695254365985</v>
      </c>
      <c r="M16" s="151">
        <f t="shared" si="1"/>
        <v>0.83785457843695943</v>
      </c>
      <c r="N16" s="151">
        <f t="shared" si="2"/>
        <v>0.27991194542198949</v>
      </c>
    </row>
    <row r="17" spans="1:14" x14ac:dyDescent="0.2">
      <c r="A17" s="15">
        <v>2010</v>
      </c>
      <c r="B17" s="113">
        <v>0.30314344369070478</v>
      </c>
      <c r="C17" s="113">
        <v>0.95048953702837968</v>
      </c>
      <c r="D17" s="33">
        <v>1</v>
      </c>
      <c r="E17" s="113">
        <v>0.46723868176357886</v>
      </c>
      <c r="F17" s="113">
        <v>0.19461495412504706</v>
      </c>
      <c r="G17" s="113">
        <v>0.48348700502553915</v>
      </c>
      <c r="H17" s="113">
        <v>0.7592036622409053</v>
      </c>
      <c r="I17" s="113">
        <v>1.0285574412566758</v>
      </c>
      <c r="J17" s="113">
        <v>1.244037340867155</v>
      </c>
      <c r="K17" s="113">
        <v>1.4157664257818652</v>
      </c>
      <c r="L17" s="151">
        <f t="shared" si="0"/>
        <v>0.29967836220475447</v>
      </c>
      <c r="M17" s="151">
        <f t="shared" si="1"/>
        <v>0.8439272892184797</v>
      </c>
      <c r="N17" s="151">
        <f t="shared" si="2"/>
        <v>0.28047014278272914</v>
      </c>
    </row>
    <row r="18" spans="1:14" x14ac:dyDescent="0.2">
      <c r="A18" s="15">
        <v>2011</v>
      </c>
      <c r="B18" s="113">
        <v>0.30346508148595031</v>
      </c>
      <c r="C18" s="113">
        <v>0.95656224780989996</v>
      </c>
      <c r="D18" s="33">
        <v>1</v>
      </c>
      <c r="E18" s="113">
        <v>0.46759049712395645</v>
      </c>
      <c r="F18" s="113">
        <v>0.19414481134231795</v>
      </c>
      <c r="G18" s="113">
        <v>0.48558397903880335</v>
      </c>
      <c r="H18" s="113">
        <v>0.76111757522669421</v>
      </c>
      <c r="I18" s="113">
        <v>1.0311503811242739</v>
      </c>
      <c r="J18" s="113">
        <v>1.2442118099324515</v>
      </c>
      <c r="K18" s="113">
        <v>1.4775182911548146</v>
      </c>
      <c r="L18" s="151">
        <f t="shared" si="0"/>
        <v>0.3</v>
      </c>
      <c r="M18" s="151">
        <f t="shared" si="1"/>
        <v>0.85</v>
      </c>
      <c r="N18" s="151">
        <f t="shared" si="2"/>
        <v>0.28000000000000003</v>
      </c>
    </row>
    <row r="19" spans="1:14" x14ac:dyDescent="0.2">
      <c r="A19" s="15">
        <v>2012</v>
      </c>
      <c r="B19" s="113">
        <v>0.30378694757727465</v>
      </c>
      <c r="C19" s="113">
        <v>0.9626349585914199</v>
      </c>
      <c r="D19" s="33">
        <v>1</v>
      </c>
      <c r="E19" s="113">
        <v>0.46561409368778217</v>
      </c>
      <c r="F19" s="113">
        <v>0.19270111078080071</v>
      </c>
      <c r="G19" s="113">
        <v>0.48732697072504083</v>
      </c>
      <c r="H19" s="113">
        <v>0.76303148821248312</v>
      </c>
      <c r="I19" s="113">
        <v>1.0337433209918721</v>
      </c>
      <c r="J19" s="113">
        <v>1.244386278997748</v>
      </c>
      <c r="K19" s="113">
        <v>1.5122623061796514</v>
      </c>
      <c r="L19" s="151">
        <f t="shared" si="0"/>
        <v>0.30032186609132433</v>
      </c>
      <c r="M19" s="151">
        <f t="shared" si="1"/>
        <v>0.85607271078151992</v>
      </c>
      <c r="N19" s="151">
        <f t="shared" si="2"/>
        <v>0.27855629943848281</v>
      </c>
    </row>
    <row r="20" spans="1:14" x14ac:dyDescent="0.2">
      <c r="A20" s="15">
        <v>2013</v>
      </c>
      <c r="B20" s="113">
        <v>0.30493611573061252</v>
      </c>
      <c r="C20" s="113">
        <v>0.96349380440652999</v>
      </c>
      <c r="D20" s="33">
        <v>1</v>
      </c>
      <c r="E20" s="113">
        <v>0.46178690360140962</v>
      </c>
      <c r="F20" s="113">
        <v>0.19108003126298501</v>
      </c>
      <c r="G20" s="113">
        <v>0.48878078749909665</v>
      </c>
      <c r="H20" s="113">
        <v>0.76494540119827203</v>
      </c>
      <c r="I20" s="113">
        <v>1.0363362608594702</v>
      </c>
      <c r="J20" s="113">
        <v>1.2445607480630445</v>
      </c>
      <c r="K20" s="113">
        <v>1.555494616516627</v>
      </c>
      <c r="L20" s="151">
        <f t="shared" si="0"/>
        <v>0.30147103424466221</v>
      </c>
      <c r="M20" s="151">
        <f t="shared" si="1"/>
        <v>0.85693155659663001</v>
      </c>
      <c r="N20" s="151">
        <f t="shared" si="2"/>
        <v>0.27693521992066705</v>
      </c>
    </row>
    <row r="21" spans="1:14" x14ac:dyDescent="0.2">
      <c r="A21" s="15">
        <v>2014</v>
      </c>
      <c r="B21" s="113">
        <v>0.30667049322207052</v>
      </c>
      <c r="C21" s="113">
        <v>0.9659523569147398</v>
      </c>
      <c r="D21" s="33">
        <v>1</v>
      </c>
      <c r="E21" s="113">
        <v>0.45930322026383591</v>
      </c>
      <c r="F21" s="113">
        <v>0.18993958628967778</v>
      </c>
      <c r="G21" s="113">
        <v>0.49059234106335436</v>
      </c>
      <c r="H21" s="113">
        <v>0.76685931418406095</v>
      </c>
      <c r="I21" s="113">
        <v>1.0389292007270683</v>
      </c>
      <c r="J21" s="113">
        <v>1.244735217128341</v>
      </c>
      <c r="K21" s="113">
        <v>1.6048188722143073</v>
      </c>
      <c r="L21" s="151">
        <f t="shared" si="0"/>
        <v>0.3032054117361202</v>
      </c>
      <c r="M21" s="151">
        <f t="shared" si="1"/>
        <v>0.85939010910483982</v>
      </c>
      <c r="N21" s="151">
        <f t="shared" si="2"/>
        <v>0.27579477494735982</v>
      </c>
    </row>
    <row r="22" spans="1:14" x14ac:dyDescent="0.2">
      <c r="A22" s="15">
        <v>2015</v>
      </c>
      <c r="B22" s="113">
        <v>0.30752276584194427</v>
      </c>
      <c r="C22" s="113">
        <v>0.96822768005500992</v>
      </c>
      <c r="D22" s="33">
        <v>1</v>
      </c>
      <c r="E22" s="113">
        <v>0.4556651571264812</v>
      </c>
      <c r="F22" s="113">
        <v>0.18803767538951044</v>
      </c>
      <c r="G22" s="113">
        <v>0.49201314700047627</v>
      </c>
      <c r="H22" s="113">
        <v>0.76877322716984986</v>
      </c>
      <c r="I22" s="113">
        <v>1.0415221405946664</v>
      </c>
      <c r="J22" s="113">
        <v>1.2449096861936375</v>
      </c>
      <c r="K22" s="113">
        <v>1.6542222812355245</v>
      </c>
      <c r="L22" s="151">
        <f t="shared" si="0"/>
        <v>0.30405768435599395</v>
      </c>
      <c r="M22" s="151">
        <f t="shared" si="1"/>
        <v>0.86166543224510994</v>
      </c>
      <c r="N22" s="151">
        <f t="shared" si="2"/>
        <v>0.27389286404719249</v>
      </c>
    </row>
    <row r="23" spans="1:14" x14ac:dyDescent="0.2">
      <c r="A23" s="15">
        <v>2016</v>
      </c>
      <c r="B23" s="113">
        <v>0.30741163134507432</v>
      </c>
      <c r="C23" s="113">
        <v>0.96891685704420571</v>
      </c>
      <c r="D23" s="33">
        <v>1</v>
      </c>
      <c r="E23" s="113">
        <v>0.45091743068072099</v>
      </c>
      <c r="F23" s="113">
        <v>0.18610048101056947</v>
      </c>
      <c r="G23" s="113">
        <v>0.49275801103433281</v>
      </c>
      <c r="H23" s="113">
        <v>0.77068714015563877</v>
      </c>
      <c r="I23" s="113">
        <v>1.0441150804622645</v>
      </c>
      <c r="J23" s="113">
        <v>1.245084155258934</v>
      </c>
      <c r="K23" s="113">
        <v>1.7035815742708533</v>
      </c>
      <c r="L23" s="151">
        <f t="shared" si="0"/>
        <v>0.303946549859124</v>
      </c>
      <c r="M23" s="151">
        <f t="shared" si="1"/>
        <v>0.86235460923430574</v>
      </c>
      <c r="N23" s="151">
        <f t="shared" si="2"/>
        <v>0.27195566966825158</v>
      </c>
    </row>
    <row r="24" spans="1:14" x14ac:dyDescent="0.2">
      <c r="A24" s="15">
        <v>2017</v>
      </c>
      <c r="B24" s="113">
        <v>0.30539025735229042</v>
      </c>
      <c r="C24" s="113">
        <v>0.96577549254699357</v>
      </c>
      <c r="D24" s="33">
        <v>1</v>
      </c>
      <c r="E24" s="113">
        <v>0.44494227693525756</v>
      </c>
      <c r="F24" s="113">
        <v>0.18352872656294855</v>
      </c>
      <c r="G24" s="113">
        <v>0.49278735490676895</v>
      </c>
      <c r="H24" s="113">
        <v>0.77260105314142768</v>
      </c>
      <c r="I24" s="113">
        <v>1.0467080203298627</v>
      </c>
      <c r="J24" s="113">
        <v>1.2452586243242305</v>
      </c>
      <c r="K24" s="113">
        <v>1.7461587286112847</v>
      </c>
      <c r="L24" s="151">
        <f t="shared" si="0"/>
        <v>0.3019251758663401</v>
      </c>
      <c r="M24" s="151">
        <f t="shared" si="1"/>
        <v>0.8592132447370936</v>
      </c>
      <c r="N24" s="151">
        <f t="shared" si="2"/>
        <v>0.26938391522063065</v>
      </c>
    </row>
    <row r="25" spans="1:14" x14ac:dyDescent="0.2">
      <c r="A25" s="15">
        <v>2018</v>
      </c>
      <c r="B25" s="113">
        <v>0.30380481492666234</v>
      </c>
      <c r="C25" s="113">
        <v>0.96369585779996925</v>
      </c>
      <c r="D25" s="33">
        <v>1</v>
      </c>
      <c r="E25" s="113">
        <v>0.43899601648186609</v>
      </c>
      <c r="F25" s="113">
        <v>0.18091242318016307</v>
      </c>
      <c r="G25" s="113">
        <v>0.49281403671485047</v>
      </c>
      <c r="H25" s="113">
        <v>0.7745149661272166</v>
      </c>
      <c r="I25" s="113">
        <v>1.0493009601974608</v>
      </c>
      <c r="J25" s="113">
        <v>1.245433093389527</v>
      </c>
      <c r="K25" s="113">
        <v>1.7865001284197484</v>
      </c>
      <c r="L25" s="151">
        <f t="shared" si="0"/>
        <v>0.30033973344071202</v>
      </c>
      <c r="M25" s="151">
        <f t="shared" si="1"/>
        <v>0.85713360999006927</v>
      </c>
      <c r="N25" s="151">
        <f t="shared" si="2"/>
        <v>0.26676761183784514</v>
      </c>
    </row>
    <row r="26" spans="1:14" x14ac:dyDescent="0.2">
      <c r="A26" s="15">
        <v>2019</v>
      </c>
      <c r="B26" s="113">
        <v>0.3027326329849872</v>
      </c>
      <c r="C26" s="113">
        <v>0.96265991505425053</v>
      </c>
      <c r="D26" s="33">
        <v>1</v>
      </c>
      <c r="E26" s="113">
        <v>0.43354505034208413</v>
      </c>
      <c r="F26" s="113">
        <v>0.17869721951171452</v>
      </c>
      <c r="G26" s="113">
        <v>0.49297642921192553</v>
      </c>
      <c r="H26" s="113">
        <v>0.77642887911300551</v>
      </c>
      <c r="I26" s="113">
        <v>1.0518939000650589</v>
      </c>
      <c r="J26" s="113">
        <v>1.2456075624548235</v>
      </c>
      <c r="K26" s="113">
        <v>1.8257097304608874</v>
      </c>
      <c r="L26" s="151">
        <f t="shared" si="0"/>
        <v>0.29926755149903689</v>
      </c>
      <c r="M26" s="151">
        <f t="shared" si="1"/>
        <v>0.85609766724435055</v>
      </c>
      <c r="N26" s="151">
        <f t="shared" si="2"/>
        <v>0.26455240816939662</v>
      </c>
    </row>
    <row r="27" spans="1:14" x14ac:dyDescent="0.2">
      <c r="A27" s="15">
        <v>2020</v>
      </c>
      <c r="B27" s="113">
        <v>0.3018280313898819</v>
      </c>
      <c r="C27" s="113">
        <v>0.96209461277926422</v>
      </c>
      <c r="D27" s="33">
        <v>1</v>
      </c>
      <c r="E27" s="113">
        <v>0.42870655287170556</v>
      </c>
      <c r="F27" s="113">
        <v>0.17674352063370877</v>
      </c>
      <c r="G27" s="113">
        <v>0.49332094239416013</v>
      </c>
      <c r="H27" s="113">
        <v>0.77834279209879442</v>
      </c>
      <c r="I27" s="113">
        <v>1.054486839932657</v>
      </c>
      <c r="J27" s="113">
        <v>1.24578203152012</v>
      </c>
      <c r="K27" s="113">
        <v>1.8637724502920392</v>
      </c>
      <c r="L27" s="151">
        <f t="shared" si="0"/>
        <v>0.29836294990393158</v>
      </c>
      <c r="M27" s="151">
        <f t="shared" si="1"/>
        <v>0.85553236496936425</v>
      </c>
      <c r="N27" s="151">
        <f t="shared" si="2"/>
        <v>0.26259870929139084</v>
      </c>
    </row>
    <row r="28" spans="1:14" x14ac:dyDescent="0.2">
      <c r="A28" s="29">
        <v>2021</v>
      </c>
      <c r="B28" s="113">
        <v>0.30139166721426325</v>
      </c>
      <c r="C28" s="113">
        <v>0.96286169025454749</v>
      </c>
      <c r="D28" s="33">
        <v>1</v>
      </c>
      <c r="E28" s="113">
        <v>0.42436321811041561</v>
      </c>
      <c r="F28" s="113">
        <v>0.17440323339804525</v>
      </c>
      <c r="G28" s="113">
        <v>0.49380076652121085</v>
      </c>
      <c r="H28" s="113">
        <v>0.78025670508458334</v>
      </c>
      <c r="I28" s="113">
        <v>1.0570797798002551</v>
      </c>
      <c r="J28" s="113">
        <v>1.2459565005854165</v>
      </c>
      <c r="K28" s="113">
        <v>1.9032550990790742</v>
      </c>
      <c r="L28" s="151">
        <f t="shared" si="0"/>
        <v>0.29792658572831293</v>
      </c>
      <c r="M28" s="151">
        <f t="shared" si="1"/>
        <v>0.85629944244464751</v>
      </c>
      <c r="N28" s="151">
        <f t="shared" si="2"/>
        <v>0.26025842205572736</v>
      </c>
    </row>
    <row r="29" spans="1:14" x14ac:dyDescent="0.2">
      <c r="A29" s="29">
        <v>2022</v>
      </c>
      <c r="B29" s="113">
        <v>0.30183837901561061</v>
      </c>
      <c r="C29" s="113">
        <v>0.96471790444200545</v>
      </c>
      <c r="D29" s="33">
        <v>1</v>
      </c>
      <c r="E29" s="113">
        <v>0.42063000703025955</v>
      </c>
      <c r="F29" s="113">
        <v>0.17350130670769304</v>
      </c>
      <c r="G29" s="113">
        <v>0.49456838180527302</v>
      </c>
      <c r="H29" s="113">
        <v>0.78217061807037225</v>
      </c>
      <c r="I29" s="113">
        <v>1.0596727196678533</v>
      </c>
      <c r="J29" s="113">
        <v>1.246130969650713</v>
      </c>
      <c r="K29" s="113">
        <v>1.9408730249099941</v>
      </c>
      <c r="L29" s="151">
        <f t="shared" si="0"/>
        <v>0.2983732975296603</v>
      </c>
      <c r="M29" s="151">
        <f t="shared" si="1"/>
        <v>0.85815565663210547</v>
      </c>
      <c r="N29" s="151">
        <f t="shared" si="2"/>
        <v>0.25935649536537508</v>
      </c>
    </row>
    <row r="30" spans="1:14" x14ac:dyDescent="0.2">
      <c r="A30" s="29">
        <v>2023</v>
      </c>
      <c r="B30" s="113">
        <v>0.30305715261213451</v>
      </c>
      <c r="C30" s="113">
        <v>0.96708047903779326</v>
      </c>
      <c r="D30" s="33">
        <v>1</v>
      </c>
      <c r="E30" s="113">
        <v>0.41725361315373338</v>
      </c>
      <c r="F30" s="113">
        <v>0.17243931990105327</v>
      </c>
      <c r="G30" s="113">
        <v>0.49557510683483347</v>
      </c>
      <c r="H30" s="113">
        <v>0.78408453105616116</v>
      </c>
      <c r="I30" s="113">
        <v>1.0622656595354514</v>
      </c>
      <c r="J30" s="113">
        <v>1.2463054387160095</v>
      </c>
      <c r="K30" s="113">
        <v>1.9806628092302867</v>
      </c>
      <c r="L30" s="151">
        <f t="shared" si="0"/>
        <v>0.29959207112618419</v>
      </c>
      <c r="M30" s="151">
        <f t="shared" si="1"/>
        <v>0.86051823122789328</v>
      </c>
      <c r="N30" s="151">
        <f t="shared" si="2"/>
        <v>0.25829450855873537</v>
      </c>
    </row>
    <row r="31" spans="1:14" x14ac:dyDescent="0.2">
      <c r="A31" s="29">
        <v>2024</v>
      </c>
      <c r="B31" s="113">
        <v>0.30438050785761661</v>
      </c>
      <c r="C31" s="113">
        <v>0.97025816612716387</v>
      </c>
      <c r="D31" s="33">
        <v>1</v>
      </c>
      <c r="E31" s="113">
        <v>0.41395110394540879</v>
      </c>
      <c r="F31" s="113">
        <v>0.17075360535278994</v>
      </c>
      <c r="G31" s="113">
        <v>0.49660092047086407</v>
      </c>
      <c r="H31" s="113">
        <v>0.78599844404195007</v>
      </c>
      <c r="I31" s="113">
        <v>1.0648585994030495</v>
      </c>
      <c r="J31" s="113">
        <v>1.246479907781306</v>
      </c>
      <c r="K31" s="113">
        <v>2.0206512472794511</v>
      </c>
      <c r="L31" s="151">
        <f t="shared" si="0"/>
        <v>0.30091542637166629</v>
      </c>
      <c r="M31" s="151">
        <f t="shared" si="1"/>
        <v>0.86369591831726389</v>
      </c>
      <c r="N31" s="151">
        <f t="shared" si="2"/>
        <v>0.25660879401047199</v>
      </c>
    </row>
    <row r="32" spans="1:14" x14ac:dyDescent="0.2">
      <c r="A32" s="29">
        <v>2025</v>
      </c>
      <c r="B32" s="113">
        <v>0.30541094115163303</v>
      </c>
      <c r="C32" s="113">
        <v>0.97211443008495579</v>
      </c>
      <c r="D32" s="33">
        <v>1</v>
      </c>
      <c r="E32" s="113">
        <v>0.41039950227315397</v>
      </c>
      <c r="F32" s="113">
        <v>0.16966219698850282</v>
      </c>
      <c r="G32" s="113">
        <v>0.49746950830305076</v>
      </c>
      <c r="H32" s="113">
        <v>0.78791235702773899</v>
      </c>
      <c r="I32" s="113">
        <v>1.0674515392706476</v>
      </c>
      <c r="J32" s="113">
        <v>1.2466543768466025</v>
      </c>
      <c r="K32" s="113">
        <v>2.0613494409545523</v>
      </c>
      <c r="L32" s="151">
        <f t="shared" si="0"/>
        <v>0.30194585966568271</v>
      </c>
      <c r="M32" s="151">
        <f t="shared" si="1"/>
        <v>0.86555218227505581</v>
      </c>
      <c r="N32" s="151">
        <f t="shared" si="2"/>
        <v>0.25551738564618487</v>
      </c>
    </row>
    <row r="33" spans="1:14" x14ac:dyDescent="0.2">
      <c r="A33" s="29">
        <v>2026</v>
      </c>
      <c r="B33" s="113">
        <v>0.30582555007579271</v>
      </c>
      <c r="C33" s="113">
        <v>0.97173146305794578</v>
      </c>
      <c r="D33" s="33">
        <v>1</v>
      </c>
      <c r="E33" s="113">
        <v>0.40626499720492437</v>
      </c>
      <c r="F33" s="113">
        <v>0.16782308313873123</v>
      </c>
      <c r="G33" s="113">
        <v>0.49795585585444224</v>
      </c>
      <c r="H33" s="113">
        <v>0.7898262700135279</v>
      </c>
      <c r="I33" s="113">
        <v>1.0700444791382457</v>
      </c>
      <c r="J33" s="113">
        <v>1.246828845911899</v>
      </c>
      <c r="K33" s="113">
        <v>2.0999618806055311</v>
      </c>
      <c r="L33" s="151">
        <f t="shared" si="0"/>
        <v>0.30236046858984239</v>
      </c>
      <c r="M33" s="151">
        <f t="shared" si="1"/>
        <v>0.8651692152480458</v>
      </c>
      <c r="N33" s="151">
        <f t="shared" si="2"/>
        <v>0.25367827179641333</v>
      </c>
    </row>
    <row r="34" spans="1:14" x14ac:dyDescent="0.2">
      <c r="A34" s="29">
        <v>2027</v>
      </c>
      <c r="B34" s="113">
        <v>0.30621528447695123</v>
      </c>
      <c r="C34" s="113">
        <v>0.97172435916042255</v>
      </c>
      <c r="D34" s="33">
        <v>1</v>
      </c>
      <c r="E34" s="113">
        <v>0.40188325619896859</v>
      </c>
      <c r="F34" s="113">
        <v>0.16614944001582391</v>
      </c>
      <c r="G34" s="113">
        <v>0.49841521776285785</v>
      </c>
      <c r="H34" s="113">
        <v>0.79174018299931681</v>
      </c>
      <c r="I34" s="113">
        <v>1.0726374190058439</v>
      </c>
      <c r="J34" s="113">
        <v>1.2470033149771955</v>
      </c>
      <c r="K34" s="113">
        <v>2.1378900320544041</v>
      </c>
      <c r="L34" s="151">
        <f t="shared" si="0"/>
        <v>0.30275020299100092</v>
      </c>
      <c r="M34" s="151">
        <f t="shared" si="1"/>
        <v>0.86516211135052257</v>
      </c>
      <c r="N34" s="151">
        <f t="shared" si="2"/>
        <v>0.25200462867350598</v>
      </c>
    </row>
    <row r="35" spans="1:14" x14ac:dyDescent="0.2">
      <c r="A35" s="29">
        <v>2028</v>
      </c>
      <c r="B35" s="113">
        <v>0.30636451665385622</v>
      </c>
      <c r="C35" s="113">
        <v>0.97069446308770069</v>
      </c>
      <c r="D35" s="33">
        <v>1</v>
      </c>
      <c r="E35" s="113">
        <v>0.39751191968087257</v>
      </c>
      <c r="F35" s="113">
        <v>0.16443673441786977</v>
      </c>
      <c r="G35" s="113">
        <v>0.498790184493692</v>
      </c>
      <c r="H35" s="113">
        <v>0.79365409598510572</v>
      </c>
      <c r="I35" s="113">
        <v>1.075230358873442</v>
      </c>
      <c r="J35" s="113">
        <v>1.247177784042492</v>
      </c>
      <c r="K35" s="113">
        <v>2.1749075717475033</v>
      </c>
      <c r="L35" s="151">
        <f t="shared" si="0"/>
        <v>0.30289943516790591</v>
      </c>
      <c r="M35" s="151">
        <f t="shared" si="1"/>
        <v>0.86413221527780071</v>
      </c>
      <c r="N35" s="151">
        <f t="shared" si="2"/>
        <v>0.25029192307555181</v>
      </c>
    </row>
    <row r="36" spans="1:14" x14ac:dyDescent="0.2">
      <c r="A36" s="29">
        <v>2029</v>
      </c>
      <c r="B36" s="113">
        <v>0.30646202048195992</v>
      </c>
      <c r="C36" s="113">
        <v>0.97077110539390554</v>
      </c>
      <c r="D36" s="33">
        <v>1</v>
      </c>
      <c r="E36" s="113">
        <v>0.39316670452108254</v>
      </c>
      <c r="F36" s="113">
        <v>0.16303691891590436</v>
      </c>
      <c r="G36" s="113">
        <v>0.49920833644435531</v>
      </c>
      <c r="H36" s="113">
        <v>0.79556800897089464</v>
      </c>
      <c r="I36" s="113">
        <v>1.0778232987410401</v>
      </c>
      <c r="J36" s="113">
        <v>1.2473522531077885</v>
      </c>
      <c r="K36" s="113">
        <v>2.2119674047072322</v>
      </c>
      <c r="L36" s="151">
        <f t="shared" si="0"/>
        <v>0.3029969389960096</v>
      </c>
      <c r="M36" s="151">
        <f t="shared" si="1"/>
        <v>0.86420885758400556</v>
      </c>
      <c r="N36" s="151">
        <f t="shared" si="2"/>
        <v>0.24889210757358643</v>
      </c>
    </row>
    <row r="37" spans="1:14" x14ac:dyDescent="0.2">
      <c r="A37" s="29">
        <v>2030</v>
      </c>
      <c r="B37" s="113">
        <v>0.30740915330550223</v>
      </c>
      <c r="C37" s="113">
        <v>0.97261063119038393</v>
      </c>
      <c r="D37" s="33">
        <v>1</v>
      </c>
      <c r="E37" s="113">
        <v>0.38972343225821954</v>
      </c>
      <c r="F37" s="113">
        <v>0.16151577411328402</v>
      </c>
      <c r="G37" s="113">
        <v>0.4998648023434914</v>
      </c>
      <c r="H37" s="113">
        <v>0.79748192195668355</v>
      </c>
      <c r="I37" s="113">
        <v>1.0804162386086382</v>
      </c>
      <c r="J37" s="113">
        <v>1.247526722173085</v>
      </c>
      <c r="K37" s="113">
        <v>2.2495939042511908</v>
      </c>
      <c r="L37" s="151">
        <f t="shared" si="0"/>
        <v>0.30394407181955191</v>
      </c>
      <c r="M37" s="151">
        <f t="shared" si="1"/>
        <v>0.86604838338048395</v>
      </c>
      <c r="N37" s="151">
        <f t="shared" si="2"/>
        <v>0.2473709627709661</v>
      </c>
    </row>
    <row r="38" spans="1:14" x14ac:dyDescent="0.2">
      <c r="A38" s="29">
        <v>2031</v>
      </c>
      <c r="B38" s="113">
        <v>0.30793025886815517</v>
      </c>
      <c r="C38" s="113">
        <v>0.9731310606894199</v>
      </c>
      <c r="D38" s="112">
        <f t="shared" ref="D38:D49" si="3">D37+(D$37/D$36-1)</f>
        <v>1</v>
      </c>
      <c r="E38" s="113">
        <v>0.38609429773965659</v>
      </c>
      <c r="F38" s="113">
        <v>0.16001120684870282</v>
      </c>
      <c r="G38" s="113">
        <v>0.50037422920161401</v>
      </c>
      <c r="H38" s="113">
        <v>0.79939583494247246</v>
      </c>
      <c r="I38" s="113">
        <v>1.0830091784762363</v>
      </c>
      <c r="J38" s="113">
        <v>1.2477011912383815</v>
      </c>
      <c r="K38" s="113">
        <v>2.2861675114711124</v>
      </c>
      <c r="L38" s="151">
        <f t="shared" si="0"/>
        <v>0.30446517738220485</v>
      </c>
      <c r="M38" s="151">
        <f t="shared" si="1"/>
        <v>0.86656881287951992</v>
      </c>
      <c r="N38" s="151">
        <f t="shared" si="2"/>
        <v>0.24586639550638489</v>
      </c>
    </row>
    <row r="39" spans="1:14" x14ac:dyDescent="0.2">
      <c r="A39" s="29">
        <v>2032</v>
      </c>
      <c r="B39" s="113">
        <v>0.30870506466448233</v>
      </c>
      <c r="C39" s="113">
        <v>0.97510018028940149</v>
      </c>
      <c r="D39" s="112">
        <f t="shared" si="3"/>
        <v>1</v>
      </c>
      <c r="E39" s="113">
        <v>0.38296840544662963</v>
      </c>
      <c r="F39" s="113">
        <v>0.15852774459194455</v>
      </c>
      <c r="G39" s="113">
        <v>0.50105528914239217</v>
      </c>
      <c r="H39" s="113">
        <v>0.80130974792826137</v>
      </c>
      <c r="I39" s="113">
        <v>1.0856021183438345</v>
      </c>
      <c r="J39" s="113">
        <v>1.247875660303678</v>
      </c>
      <c r="K39" s="113">
        <v>2.3219111783892497</v>
      </c>
      <c r="L39" s="151">
        <f t="shared" si="0"/>
        <v>0.30523998317853202</v>
      </c>
      <c r="M39" s="151">
        <f t="shared" si="1"/>
        <v>0.86853793247950151</v>
      </c>
      <c r="N39" s="151">
        <f t="shared" si="2"/>
        <v>0.24438293324962662</v>
      </c>
    </row>
    <row r="40" spans="1:14" x14ac:dyDescent="0.2">
      <c r="A40" s="29">
        <v>2033</v>
      </c>
      <c r="B40" s="113">
        <v>0.30898869086679159</v>
      </c>
      <c r="C40" s="113">
        <v>0.97548473575116668</v>
      </c>
      <c r="D40" s="112">
        <f t="shared" si="3"/>
        <v>1</v>
      </c>
      <c r="E40" s="113">
        <v>0.3792041116681627</v>
      </c>
      <c r="F40" s="113">
        <v>0.15679911029550284</v>
      </c>
      <c r="G40" s="113">
        <v>0.50152484338606318</v>
      </c>
      <c r="H40" s="113">
        <v>0.80322366091405029</v>
      </c>
      <c r="I40" s="113">
        <v>1.0881950582114326</v>
      </c>
      <c r="J40" s="113">
        <v>1.2480501293689745</v>
      </c>
      <c r="K40" s="113">
        <v>2.3564867109249428</v>
      </c>
      <c r="L40" s="151">
        <f t="shared" si="0"/>
        <v>0.30552360938084128</v>
      </c>
      <c r="M40" s="151">
        <f t="shared" si="1"/>
        <v>0.8689224879412667</v>
      </c>
      <c r="N40" s="151">
        <f t="shared" si="2"/>
        <v>0.24265429895318491</v>
      </c>
    </row>
    <row r="41" spans="1:14" x14ac:dyDescent="0.2">
      <c r="A41" s="29">
        <v>2034</v>
      </c>
      <c r="B41" s="113">
        <v>0.30892517327119962</v>
      </c>
      <c r="C41" s="113">
        <v>0.97611218970409619</v>
      </c>
      <c r="D41" s="112">
        <f t="shared" si="3"/>
        <v>1</v>
      </c>
      <c r="E41" s="113">
        <v>0.37531343662855693</v>
      </c>
      <c r="F41" s="113">
        <v>0.15510818355861949</v>
      </c>
      <c r="G41" s="113">
        <v>0.50188493977287574</v>
      </c>
      <c r="H41" s="113">
        <v>0.8051375738998392</v>
      </c>
      <c r="I41" s="113">
        <v>1.0907879980790307</v>
      </c>
      <c r="J41" s="113">
        <v>1.248224598434271</v>
      </c>
      <c r="K41" s="113">
        <v>2.3897297086856168</v>
      </c>
      <c r="L41" s="151">
        <f t="shared" si="0"/>
        <v>0.3054600917852493</v>
      </c>
      <c r="M41" s="151">
        <f t="shared" si="1"/>
        <v>0.86954994189419621</v>
      </c>
      <c r="N41" s="151">
        <f t="shared" si="2"/>
        <v>0.24096337221630157</v>
      </c>
    </row>
    <row r="42" spans="1:14" x14ac:dyDescent="0.2">
      <c r="A42" s="29">
        <v>2035</v>
      </c>
      <c r="B42" s="113">
        <v>0.30997331883642998</v>
      </c>
      <c r="C42" s="113">
        <v>0.97938495760835131</v>
      </c>
      <c r="D42" s="112">
        <f t="shared" si="3"/>
        <v>1</v>
      </c>
      <c r="E42" s="113">
        <v>0.37305412715979919</v>
      </c>
      <c r="F42" s="113">
        <v>0.15397961618259337</v>
      </c>
      <c r="G42" s="113">
        <v>0.50269227341745981</v>
      </c>
      <c r="H42" s="113">
        <v>0.80705148688562933</v>
      </c>
      <c r="I42" s="113">
        <v>1.0933809379466308</v>
      </c>
      <c r="J42" s="113">
        <v>1.24839906749957</v>
      </c>
      <c r="K42" s="113">
        <v>2.4238783111898758</v>
      </c>
      <c r="L42" s="151">
        <f t="shared" si="0"/>
        <v>0.30650823735047966</v>
      </c>
      <c r="M42" s="234">
        <f t="shared" si="1"/>
        <v>0.87282270979845133</v>
      </c>
      <c r="N42" s="151">
        <f t="shared" si="2"/>
        <v>0.23983480484027545</v>
      </c>
    </row>
    <row r="43" spans="1:14" x14ac:dyDescent="0.2">
      <c r="A43" s="29">
        <v>2036</v>
      </c>
      <c r="B43" s="112">
        <f t="shared" ref="B43:C49" si="4">B42+(B$37/B$36-1)</f>
        <v>0.31306385782737189</v>
      </c>
      <c r="C43" s="112">
        <f t="shared" si="4"/>
        <v>0.98127986958735169</v>
      </c>
      <c r="D43" s="112">
        <f t="shared" si="3"/>
        <v>1</v>
      </c>
      <c r="E43" s="235">
        <f t="shared" ref="E43:E49" si="5">E42-0.005</f>
        <v>0.36805412715979918</v>
      </c>
      <c r="F43" s="235">
        <f t="shared" ref="F43:F49" si="6">F42-0.002</f>
        <v>0.15197961618259337</v>
      </c>
      <c r="G43" s="235">
        <f t="shared" ref="G43:G49" si="7">G42-0.005</f>
        <v>0.49769227341745981</v>
      </c>
      <c r="H43" s="112">
        <f t="shared" ref="H43:K49" si="8">H42+(H$37/H$36-1)</f>
        <v>0.80945720577352764</v>
      </c>
      <c r="I43" s="112">
        <f t="shared" si="8"/>
        <v>1.0957866568345291</v>
      </c>
      <c r="J43" s="112">
        <f t="shared" si="8"/>
        <v>1.2485389390273296</v>
      </c>
      <c r="K43" s="112">
        <f t="shared" si="8"/>
        <v>2.4408887334338414</v>
      </c>
      <c r="L43" s="151">
        <f t="shared" si="0"/>
        <v>0.30959877634142158</v>
      </c>
      <c r="M43" s="151">
        <f t="shared" si="1"/>
        <v>0.87471762177745171</v>
      </c>
      <c r="N43" s="151">
        <f t="shared" si="2"/>
        <v>0.23783480484027544</v>
      </c>
    </row>
    <row r="44" spans="1:14" x14ac:dyDescent="0.2">
      <c r="A44" s="29">
        <v>2037</v>
      </c>
      <c r="B44" s="112">
        <f t="shared" si="4"/>
        <v>0.31615439681831381</v>
      </c>
      <c r="C44" s="112">
        <f t="shared" si="4"/>
        <v>0.98317478156635207</v>
      </c>
      <c r="D44" s="112">
        <f t="shared" si="3"/>
        <v>1</v>
      </c>
      <c r="E44" s="235">
        <f t="shared" si="5"/>
        <v>0.36305412715979918</v>
      </c>
      <c r="F44" s="235">
        <f t="shared" si="6"/>
        <v>0.14997961618259337</v>
      </c>
      <c r="G44" s="235">
        <f t="shared" si="7"/>
        <v>0.4926922734174598</v>
      </c>
      <c r="H44" s="112">
        <f t="shared" si="8"/>
        <v>0.81186292466142596</v>
      </c>
      <c r="I44" s="112">
        <f t="shared" si="8"/>
        <v>1.0981923757224274</v>
      </c>
      <c r="J44" s="112">
        <f t="shared" si="8"/>
        <v>1.2486788105550892</v>
      </c>
      <c r="K44" s="112">
        <f t="shared" si="8"/>
        <v>2.4578991556778069</v>
      </c>
      <c r="L44" s="151">
        <f t="shared" si="0"/>
        <v>0.31268931533236349</v>
      </c>
      <c r="M44" s="151">
        <f t="shared" si="1"/>
        <v>0.87661253375645209</v>
      </c>
      <c r="N44" s="151">
        <f t="shared" si="2"/>
        <v>0.23583480484027544</v>
      </c>
    </row>
    <row r="45" spans="1:14" x14ac:dyDescent="0.2">
      <c r="A45" s="29">
        <v>2038</v>
      </c>
      <c r="B45" s="112">
        <f t="shared" si="4"/>
        <v>0.31924493580925573</v>
      </c>
      <c r="C45" s="112">
        <f t="shared" si="4"/>
        <v>0.98506969354535245</v>
      </c>
      <c r="D45" s="112">
        <f t="shared" si="3"/>
        <v>1</v>
      </c>
      <c r="E45" s="235">
        <f t="shared" si="5"/>
        <v>0.35805412715979917</v>
      </c>
      <c r="F45" s="235">
        <f t="shared" si="6"/>
        <v>0.14797961618259337</v>
      </c>
      <c r="G45" s="235">
        <f t="shared" si="7"/>
        <v>0.4876922734174598</v>
      </c>
      <c r="H45" s="112">
        <f t="shared" si="8"/>
        <v>0.81426864354932427</v>
      </c>
      <c r="I45" s="112">
        <f t="shared" si="8"/>
        <v>1.1005980946103258</v>
      </c>
      <c r="J45" s="112">
        <f t="shared" si="8"/>
        <v>1.2488186820828489</v>
      </c>
      <c r="K45" s="112">
        <f t="shared" si="8"/>
        <v>2.4749095779217725</v>
      </c>
      <c r="L45" s="151">
        <f t="shared" si="0"/>
        <v>0.31577985432330541</v>
      </c>
      <c r="M45" s="151">
        <f t="shared" si="1"/>
        <v>0.87850744573545247</v>
      </c>
      <c r="N45" s="151">
        <f t="shared" si="2"/>
        <v>0.23383480484027544</v>
      </c>
    </row>
    <row r="46" spans="1:14" x14ac:dyDescent="0.2">
      <c r="A46" s="29">
        <v>2039</v>
      </c>
      <c r="B46" s="112">
        <f t="shared" si="4"/>
        <v>0.32233547480019764</v>
      </c>
      <c r="C46" s="112">
        <f t="shared" si="4"/>
        <v>0.98696460552435283</v>
      </c>
      <c r="D46" s="112">
        <f t="shared" si="3"/>
        <v>1</v>
      </c>
      <c r="E46" s="235">
        <f t="shared" si="5"/>
        <v>0.35305412715979917</v>
      </c>
      <c r="F46" s="235">
        <f t="shared" si="6"/>
        <v>0.14597961618259336</v>
      </c>
      <c r="G46" s="235">
        <f t="shared" si="7"/>
        <v>0.48269227341745979</v>
      </c>
      <c r="H46" s="112">
        <f t="shared" si="8"/>
        <v>0.81667436243722258</v>
      </c>
      <c r="I46" s="112">
        <f t="shared" si="8"/>
        <v>1.1030038134982241</v>
      </c>
      <c r="J46" s="112">
        <f t="shared" si="8"/>
        <v>1.2489585536106085</v>
      </c>
      <c r="K46" s="112">
        <f t="shared" si="8"/>
        <v>2.491920000165738</v>
      </c>
      <c r="L46" s="151">
        <f t="shared" si="0"/>
        <v>0.31887039331424732</v>
      </c>
      <c r="M46" s="151">
        <f t="shared" si="1"/>
        <v>0.88040235771445285</v>
      </c>
      <c r="N46" s="151">
        <f t="shared" si="2"/>
        <v>0.23183480484027544</v>
      </c>
    </row>
    <row r="47" spans="1:14" x14ac:dyDescent="0.2">
      <c r="A47" s="29">
        <v>2040</v>
      </c>
      <c r="B47" s="112">
        <f t="shared" si="4"/>
        <v>0.32542601379113956</v>
      </c>
      <c r="C47" s="112">
        <f t="shared" si="4"/>
        <v>0.98885951750335321</v>
      </c>
      <c r="D47" s="112">
        <f t="shared" si="3"/>
        <v>1</v>
      </c>
      <c r="E47" s="235">
        <f t="shared" si="5"/>
        <v>0.34805412715979916</v>
      </c>
      <c r="F47" s="235">
        <f t="shared" si="6"/>
        <v>0.14397961618259336</v>
      </c>
      <c r="G47" s="235">
        <f t="shared" si="7"/>
        <v>0.47769227341745979</v>
      </c>
      <c r="H47" s="112">
        <f t="shared" si="8"/>
        <v>0.81908008132512089</v>
      </c>
      <c r="I47" s="112">
        <f t="shared" si="8"/>
        <v>1.1054095323861224</v>
      </c>
      <c r="J47" s="112">
        <f t="shared" si="8"/>
        <v>1.2490984251383681</v>
      </c>
      <c r="K47" s="112">
        <f t="shared" si="8"/>
        <v>2.5089304224097035</v>
      </c>
      <c r="L47" s="151">
        <f t="shared" si="0"/>
        <v>0.32196093230518924</v>
      </c>
      <c r="M47" s="151">
        <f t="shared" si="1"/>
        <v>0.88229726969345323</v>
      </c>
      <c r="N47" s="151">
        <f t="shared" si="2"/>
        <v>0.22983480484027544</v>
      </c>
    </row>
    <row r="48" spans="1:14" x14ac:dyDescent="0.2">
      <c r="A48" s="29">
        <v>2041</v>
      </c>
      <c r="B48" s="112">
        <f t="shared" si="4"/>
        <v>0.32851655278208147</v>
      </c>
      <c r="C48" s="112">
        <f t="shared" si="4"/>
        <v>0.99075442948235359</v>
      </c>
      <c r="D48" s="112">
        <f t="shared" si="3"/>
        <v>1</v>
      </c>
      <c r="E48" s="235">
        <f t="shared" si="5"/>
        <v>0.34305412715979916</v>
      </c>
      <c r="F48" s="235">
        <f t="shared" si="6"/>
        <v>0.14197961618259336</v>
      </c>
      <c r="G48" s="235">
        <f t="shared" si="7"/>
        <v>0.47269227341745979</v>
      </c>
      <c r="H48" s="112">
        <f t="shared" si="8"/>
        <v>0.8214858002130192</v>
      </c>
      <c r="I48" s="112">
        <f t="shared" si="8"/>
        <v>1.1078152512740207</v>
      </c>
      <c r="J48" s="112">
        <f t="shared" si="8"/>
        <v>1.2492382966661277</v>
      </c>
      <c r="K48" s="112">
        <f t="shared" si="8"/>
        <v>2.5259408446536691</v>
      </c>
      <c r="L48" s="151">
        <f t="shared" si="0"/>
        <v>0.32505147129613116</v>
      </c>
      <c r="M48" s="151">
        <f t="shared" si="1"/>
        <v>0.88419218167245361</v>
      </c>
      <c r="N48" s="151">
        <f t="shared" si="2"/>
        <v>0.22783480484027543</v>
      </c>
    </row>
    <row r="49" spans="1:14" x14ac:dyDescent="0.2">
      <c r="A49" s="29">
        <v>2042</v>
      </c>
      <c r="B49" s="112">
        <f t="shared" si="4"/>
        <v>0.33160709177302339</v>
      </c>
      <c r="C49" s="112">
        <f t="shared" si="4"/>
        <v>0.99264934146135397</v>
      </c>
      <c r="D49" s="112">
        <f t="shared" si="3"/>
        <v>1</v>
      </c>
      <c r="E49" s="235">
        <f t="shared" si="5"/>
        <v>0.33805412715979916</v>
      </c>
      <c r="F49" s="235">
        <f t="shared" si="6"/>
        <v>0.13997961618259336</v>
      </c>
      <c r="G49" s="235">
        <f t="shared" si="7"/>
        <v>0.46769227341745978</v>
      </c>
      <c r="H49" s="112">
        <f t="shared" si="8"/>
        <v>0.82389151910091751</v>
      </c>
      <c r="I49" s="112">
        <f t="shared" si="8"/>
        <v>1.110220970161919</v>
      </c>
      <c r="J49" s="112">
        <f t="shared" si="8"/>
        <v>1.2493781681938874</v>
      </c>
      <c r="K49" s="112">
        <f t="shared" si="8"/>
        <v>2.5429512668976346</v>
      </c>
      <c r="L49" s="151">
        <f>B49-$P$1</f>
        <v>0.32814201028707307</v>
      </c>
      <c r="M49" s="151">
        <f>C49-Q$1</f>
        <v>0.88608709365145399</v>
      </c>
      <c r="N49" s="151">
        <f>F49+R$1</f>
        <v>0.22583480484027543</v>
      </c>
    </row>
  </sheetData>
  <pageMargins left="0.7" right="0.7" top="0.75" bottom="0.75" header="0.3" footer="0.3"/>
  <pageSetup scale="65" orientation="landscape" r:id="rId1"/>
  <headerFooter>
    <oddFooter>&amp;R&amp;"Times New Roman,Bold"&amp;12Attachment to Response to AG-1 Question No. 13 #8
Page &amp;P of &amp;N
Sinclair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9"/>
  <sheetViews>
    <sheetView view="pageBreakPreview" zoomScale="60" zoomScaleNormal="100"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9.140625" style="30"/>
    <col min="2" max="14" width="9.140625" style="31"/>
    <col min="15" max="15" width="2.5703125" style="31" customWidth="1"/>
    <col min="16" max="16" width="9.140625" style="3"/>
    <col min="17" max="17" width="9.140625" style="31"/>
    <col min="18" max="16384" width="9.140625" style="3"/>
  </cols>
  <sheetData>
    <row r="1" spans="1:31" x14ac:dyDescent="0.2">
      <c r="A1" s="15" t="s">
        <v>2</v>
      </c>
      <c r="B1" s="16" t="s">
        <v>14</v>
      </c>
      <c r="C1" s="16" t="s">
        <v>119</v>
      </c>
      <c r="D1" s="16" t="s">
        <v>15</v>
      </c>
      <c r="E1" s="16" t="s">
        <v>120</v>
      </c>
      <c r="F1" s="16" t="s">
        <v>16</v>
      </c>
      <c r="G1" s="16" t="s">
        <v>17</v>
      </c>
      <c r="H1" s="16" t="s">
        <v>7</v>
      </c>
      <c r="I1" s="16" t="s">
        <v>171</v>
      </c>
      <c r="J1" s="16" t="s">
        <v>10</v>
      </c>
      <c r="K1" s="16" t="s">
        <v>18</v>
      </c>
      <c r="L1" s="16" t="s">
        <v>19</v>
      </c>
      <c r="M1" s="16" t="s">
        <v>11</v>
      </c>
      <c r="N1" s="16" t="s">
        <v>12</v>
      </c>
      <c r="O1" s="16"/>
      <c r="P1" s="16" t="s">
        <v>45</v>
      </c>
      <c r="Q1" s="16" t="s">
        <v>13</v>
      </c>
      <c r="R1" s="16"/>
      <c r="T1" s="16" t="s">
        <v>14</v>
      </c>
      <c r="U1" s="16" t="s">
        <v>15</v>
      </c>
      <c r="V1" s="16" t="s">
        <v>16</v>
      </c>
      <c r="W1" s="16" t="s">
        <v>17</v>
      </c>
      <c r="X1" s="16" t="s">
        <v>172</v>
      </c>
      <c r="Y1" s="16" t="s">
        <v>10</v>
      </c>
      <c r="Z1" s="16" t="s">
        <v>18</v>
      </c>
      <c r="AA1" s="16" t="s">
        <v>19</v>
      </c>
      <c r="AB1" s="16" t="s">
        <v>11</v>
      </c>
      <c r="AC1" s="16" t="s">
        <v>12</v>
      </c>
      <c r="AD1" s="16"/>
      <c r="AE1" s="16" t="s">
        <v>45</v>
      </c>
    </row>
    <row r="2" spans="1:31" s="10" customFormat="1" x14ac:dyDescent="0.2">
      <c r="A2" s="15">
        <v>1995</v>
      </c>
      <c r="B2" s="17">
        <f>B3*('LE Shares'!B2/'LE Shares'!B3)/('LE Efficiency'!B2/'LE Efficiency'!B3)</f>
        <v>69516.524004170176</v>
      </c>
      <c r="C2" s="17">
        <f>C3*('LE Shares'!L2/'LE Shares'!L3)/('LE Efficiency'!B2/'LE Efficiency'!B3)</f>
        <v>69526.554453727033</v>
      </c>
      <c r="D2" s="17">
        <f>D3*('LE Shares'!C2/'LE Shares'!C3)/('LE Efficiency'!C2/'LE Efficiency'!C3)</f>
        <v>194125.0567339634</v>
      </c>
      <c r="E2" s="17">
        <f>E3*('LE Shares'!M2/'LE Shares'!M3)/('LE Efficiency'!C2/'LE Efficiency'!C3)</f>
        <v>192514.89016838482</v>
      </c>
      <c r="F2" s="17">
        <f>F3*('LE Shares'!D2/'LE Shares'!D3)/('LE Efficiency'!D2/'LE Efficiency'!D3)</f>
        <v>184760.74874135639</v>
      </c>
      <c r="G2" s="17">
        <f>G3*('LE Shares'!E2/'LE Shares'!E3)/('LE Efficiency'!E2/'LE Efficiency'!E3)</f>
        <v>35791.851703919601</v>
      </c>
      <c r="H2" s="17">
        <f>H3*('LE Shares'!F2/'LE Shares'!F3)/('LE Efficiency'!F2/'LE Efficiency'!F3)</f>
        <v>7709.5151152734434</v>
      </c>
      <c r="I2" s="17">
        <f>I3*('LE Shares'!N2/'LE Shares'!N3)/('LE Efficiency'!F2/'LE Efficiency'!F3)</f>
        <v>7915.2964550455372</v>
      </c>
      <c r="J2" s="17">
        <f>J3*('LE Shares'!G2/'LE Shares'!G3)/('LE Efficiency'!G2/'LE Efficiency'!G3)</f>
        <v>192434.80073053692</v>
      </c>
      <c r="K2" s="17">
        <f>K3*('LE Shares'!H2/'LE Shares'!H3)/('LE Efficiency'!H2/'LE Efficiency'!H3)</f>
        <v>46262.739228164814</v>
      </c>
      <c r="L2" s="17">
        <f>L3*('LE Shares'!I2/'LE Shares'!I3)/('LE Efficiency'!I2/'LE Efficiency'!I3)</f>
        <v>417967.66931736073</v>
      </c>
      <c r="M2" s="17">
        <f>M3*('LE Shares'!J2/'LE Shares'!J3)/('LE Efficiency'!J2/'LE Efficiency'!J3)</f>
        <v>29640.783464612461</v>
      </c>
      <c r="N2" s="17">
        <f>N3*('LE Shares'!K2/'LE Shares'!K3)/('LE Efficiency'!K2/'LE Efficiency'!K3)</f>
        <v>210621.84958259089</v>
      </c>
      <c r="O2" s="18"/>
      <c r="P2" s="19">
        <f>Q2-C2-E2</f>
        <v>1125395.7392235873</v>
      </c>
      <c r="Q2" s="20">
        <f>SUM(B2:N2)-D2-B2-H2</f>
        <v>1387437.1838456993</v>
      </c>
    </row>
    <row r="3" spans="1:31" s="10" customFormat="1" x14ac:dyDescent="0.2">
      <c r="A3" s="15">
        <v>1996</v>
      </c>
      <c r="B3" s="17">
        <f>B4*('LE Shares'!B3/'LE Shares'!B4)/('LE Efficiency'!B3/'LE Efficiency'!B4)</f>
        <v>68552.885001360977</v>
      </c>
      <c r="C3" s="17">
        <f>C4*('LE Shares'!L3/'LE Shares'!L4)/('LE Efficiency'!B3/'LE Efficiency'!B4)</f>
        <v>68561.685451123616</v>
      </c>
      <c r="D3" s="17">
        <f>D4*('LE Shares'!C3/'LE Shares'!C4)/('LE Efficiency'!C3/'LE Efficiency'!C4)</f>
        <v>193648.10503035955</v>
      </c>
      <c r="E3" s="17">
        <f>E4*('LE Shares'!M3/'LE Shares'!M4)/('LE Efficiency'!C3/'LE Efficiency'!C4)</f>
        <v>192146.76475976428</v>
      </c>
      <c r="F3" s="17">
        <f>F4*('LE Shares'!D3/'LE Shares'!D4)/('LE Efficiency'!D3/'LE Efficiency'!D4)</f>
        <v>184485.64770917484</v>
      </c>
      <c r="G3" s="17">
        <f>G4*('LE Shares'!E3/'LE Shares'!E4)/('LE Efficiency'!E3/'LE Efficiency'!E4)</f>
        <v>36185.508860335816</v>
      </c>
      <c r="H3" s="17">
        <f>H4*('LE Shares'!F3/'LE Shares'!F4)/('LE Efficiency'!F3/'LE Efficiency'!F4)</f>
        <v>7743.9123416424527</v>
      </c>
      <c r="I3" s="17">
        <f>I4*('LE Shares'!N3/'LE Shares'!N4)/('LE Efficiency'!F3/'LE Efficiency'!F4)</f>
        <v>7925.5434754345188</v>
      </c>
      <c r="J3" s="17">
        <f>J4*('LE Shares'!G3/'LE Shares'!G4)/('LE Efficiency'!G3/'LE Efficiency'!G4)</f>
        <v>191176.70057318205</v>
      </c>
      <c r="K3" s="17">
        <f>K4*('LE Shares'!H3/'LE Shares'!H4)/('LE Efficiency'!H3/'LE Efficiency'!H4)</f>
        <v>45908.990729296063</v>
      </c>
      <c r="L3" s="17">
        <f>L4*('LE Shares'!I3/'LE Shares'!I4)/('LE Efficiency'!I3/'LE Efficiency'!I4)</f>
        <v>414594.62235913042</v>
      </c>
      <c r="M3" s="17">
        <f>M4*('LE Shares'!J3/'LE Shares'!J4)/('LE Efficiency'!J3/'LE Efficiency'!J4)</f>
        <v>30365.896191238087</v>
      </c>
      <c r="N3" s="17">
        <f>N4*('LE Shares'!K3/'LE Shares'!K4)/('LE Efficiency'!K3/'LE Efficiency'!K4)</f>
        <v>215172.14291253325</v>
      </c>
      <c r="O3" s="17"/>
      <c r="P3" s="19">
        <f t="shared" ref="P3:P48" si="0">Q3-C3-E3</f>
        <v>1125815.0528103253</v>
      </c>
      <c r="Q3" s="20">
        <f t="shared" ref="Q3:Q48" si="1">SUM(B3:N3)-D3-B3-H3</f>
        <v>1386523.5030212132</v>
      </c>
    </row>
    <row r="4" spans="1:31" s="10" customFormat="1" x14ac:dyDescent="0.2">
      <c r="A4" s="15">
        <v>1997</v>
      </c>
      <c r="B4" s="17">
        <f>B5*('LE Shares'!B4/'LE Shares'!B5)/('LE Efficiency'!B4/'LE Efficiency'!B5)</f>
        <v>67613.11995868849</v>
      </c>
      <c r="C4" s="17">
        <f>C5*('LE Shares'!L4/'LE Shares'!L5)/('LE Efficiency'!B4/'LE Efficiency'!B5)</f>
        <v>67620.721781996777</v>
      </c>
      <c r="D4" s="17">
        <f>D5*('LE Shares'!C4/'LE Shares'!C5)/('LE Efficiency'!C4/'LE Efficiency'!C5)</f>
        <v>193177.13325254552</v>
      </c>
      <c r="E4" s="17">
        <f>E5*('LE Shares'!M4/'LE Shares'!M5)/('LE Efficiency'!C4/'LE Efficiency'!C5)</f>
        <v>191783.25483444793</v>
      </c>
      <c r="F4" s="17">
        <f>F5*('LE Shares'!D4/'LE Shares'!D5)/('LE Efficiency'!D4/'LE Efficiency'!D5)</f>
        <v>184211.36468688704</v>
      </c>
      <c r="G4" s="17">
        <f>G5*('LE Shares'!E4/'LE Shares'!E5)/('LE Efficiency'!E4/'LE Efficiency'!E5)</f>
        <v>36576.463560386663</v>
      </c>
      <c r="H4" s="17">
        <f>H5*('LE Shares'!F4/'LE Shares'!F5)/('LE Efficiency'!F4/'LE Efficiency'!F5)</f>
        <v>7777.906495480167</v>
      </c>
      <c r="I4" s="17">
        <f>I5*('LE Shares'!N4/'LE Shares'!N5)/('LE Efficiency'!F4/'LE Efficiency'!F5)</f>
        <v>7935.6704195010061</v>
      </c>
      <c r="J4" s="17">
        <f>J5*('LE Shares'!G4/'LE Shares'!G5)/('LE Efficiency'!G4/'LE Efficiency'!G5)</f>
        <v>189935.82934785049</v>
      </c>
      <c r="K4" s="17">
        <f>K5*('LE Shares'!H4/'LE Shares'!H5)/('LE Efficiency'!H4/'LE Efficiency'!H5)</f>
        <v>45562.05276646671</v>
      </c>
      <c r="L4" s="17">
        <f>L5*('LE Shares'!I4/'LE Shares'!I5)/('LE Efficiency'!I4/'LE Efficiency'!I5)</f>
        <v>411285.85722690966</v>
      </c>
      <c r="M4" s="17">
        <f>M5*('LE Shares'!J4/'LE Shares'!J5)/('LE Efficiency'!J4/'LE Efficiency'!J5)</f>
        <v>31108.747601017691</v>
      </c>
      <c r="N4" s="17">
        <f>N5*('LE Shares'!K4/'LE Shares'!K5)/('LE Efficiency'!K4/'LE Efficiency'!K5)</f>
        <v>219820.74118771066</v>
      </c>
      <c r="O4" s="21"/>
      <c r="P4" s="19">
        <f t="shared" si="0"/>
        <v>1126436.7267967302</v>
      </c>
      <c r="Q4" s="20">
        <f t="shared" si="1"/>
        <v>1385840.703413175</v>
      </c>
    </row>
    <row r="5" spans="1:31" s="10" customFormat="1" x14ac:dyDescent="0.2">
      <c r="A5" s="15">
        <v>1998</v>
      </c>
      <c r="B5" s="17">
        <f>B6*('LE Shares'!B5/'LE Shares'!B6)/('LE Efficiency'!B5/'LE Efficiency'!B6)</f>
        <v>66696.355594466455</v>
      </c>
      <c r="C5" s="17">
        <f>C6*('LE Shares'!L5/'LE Shares'!L6)/('LE Efficiency'!B5/'LE Efficiency'!B6)</f>
        <v>66702.789016238632</v>
      </c>
      <c r="D5" s="17">
        <f>D6*('LE Shares'!C5/'LE Shares'!C6)/('LE Efficiency'!C5/'LE Efficiency'!C6)</f>
        <v>192712.02963846267</v>
      </c>
      <c r="E5" s="17">
        <f>E6*('LE Shares'!M5/'LE Shares'!M6)/('LE Efficiency'!C5/'LE Efficiency'!C6)</f>
        <v>191424.27413117877</v>
      </c>
      <c r="F5" s="17">
        <f>F6*('LE Shares'!D5/'LE Shares'!D6)/('LE Efficiency'!D5/'LE Efficiency'!D6)</f>
        <v>183937.89603139422</v>
      </c>
      <c r="G5" s="17">
        <f>G6*('LE Shares'!E5/'LE Shares'!E6)/('LE Efficiency'!E5/'LE Efficiency'!E6)</f>
        <v>36964.743537421695</v>
      </c>
      <c r="H5" s="17">
        <f>H6*('LE Shares'!F5/'LE Shares'!F6)/('LE Efficiency'!F5/'LE Efficiency'!F6)</f>
        <v>7811.5046204257142</v>
      </c>
      <c r="I5" s="17">
        <f>I6*('LE Shares'!N5/'LE Shares'!N6)/('LE Efficiency'!F5/'LE Efficiency'!F6)</f>
        <v>7945.6793855628403</v>
      </c>
      <c r="J5" s="17">
        <f>J6*('LE Shares'!G5/'LE Shares'!G6)/('LE Efficiency'!G5/'LE Efficiency'!G6)</f>
        <v>188711.83602972172</v>
      </c>
      <c r="K5" s="17">
        <f>K6*('LE Shares'!H5/'LE Shares'!H6)/('LE Efficiency'!H5/'LE Efficiency'!H6)</f>
        <v>45221.735294787039</v>
      </c>
      <c r="L5" s="17">
        <f>L6*('LE Shares'!I5/'LE Shares'!I6)/('LE Efficiency'!I5/'LE Efficiency'!I6)</f>
        <v>408039.57862112724</v>
      </c>
      <c r="M5" s="17">
        <f>M6*('LE Shares'!J5/'LE Shares'!J6)/('LE Efficiency'!J5/'LE Efficiency'!J6)</f>
        <v>31869.771641485888</v>
      </c>
      <c r="N5" s="17">
        <f>N6*('LE Shares'!K5/'LE Shares'!K6)/('LE Efficiency'!K5/'LE Efficiency'!K6)</f>
        <v>224569.76819697733</v>
      </c>
      <c r="O5" s="22"/>
      <c r="P5" s="19">
        <f t="shared" si="0"/>
        <v>1127261.0087384777</v>
      </c>
      <c r="Q5" s="20">
        <f t="shared" si="1"/>
        <v>1385388.0718858952</v>
      </c>
    </row>
    <row r="6" spans="1:31" s="10" customFormat="1" x14ac:dyDescent="0.2">
      <c r="A6" s="15">
        <v>1999</v>
      </c>
      <c r="B6" s="17">
        <f>B7*('LE Shares'!B6/'LE Shares'!B7)/('LE Efficiency'!B6/'LE Efficiency'!B7)</f>
        <v>65801.760701737963</v>
      </c>
      <c r="C6" s="17">
        <f>C7*('LE Shares'!L6/'LE Shares'!L7)/('LE Efficiency'!B6/'LE Efficiency'!B7)</f>
        <v>65807.054853802372</v>
      </c>
      <c r="D6" s="17">
        <f>D7*('LE Shares'!C6/'LE Shares'!C7)/('LE Efficiency'!C6/'LE Efficiency'!C7)</f>
        <v>193059.85295611547</v>
      </c>
      <c r="E6" s="17">
        <f>E7*('LE Shares'!M6/'LE Shares'!M7)/('LE Efficiency'!C6/'LE Efficiency'!C7)</f>
        <v>191983.42587505947</v>
      </c>
      <c r="F6" s="17">
        <f>F7*('LE Shares'!D6/'LE Shares'!D7)/('LE Efficiency'!D6/'LE Efficiency'!D7)</f>
        <v>183665.23812119881</v>
      </c>
      <c r="G6" s="17">
        <f>G7*('LE Shares'!E6/'LE Shares'!E7)/('LE Efficiency'!E6/'LE Efficiency'!E7)</f>
        <v>37529.453292516206</v>
      </c>
      <c r="H6" s="17">
        <f>H7*('LE Shares'!F6/'LE Shares'!F7)/('LE Efficiency'!F6/'LE Efficiency'!F7)</f>
        <v>7907.4713057287254</v>
      </c>
      <c r="I6" s="17">
        <f>I7*('LE Shares'!N6/'LE Shares'!N7)/('LE Efficiency'!F6/'LE Efficiency'!F7)</f>
        <v>8000.2990098077253</v>
      </c>
      <c r="J6" s="17">
        <f>J7*('LE Shares'!G6/'LE Shares'!G7)/('LE Efficiency'!G6/'LE Efficiency'!G7)</f>
        <v>187504.37906564551</v>
      </c>
      <c r="K6" s="17">
        <f>K7*('LE Shares'!H6/'LE Shares'!H7)/('LE Efficiency'!H6/'LE Efficiency'!H7)</f>
        <v>44887.855286196464</v>
      </c>
      <c r="L6" s="17">
        <f>L7*('LE Shares'!I6/'LE Shares'!I7)/('LE Efficiency'!I6/'LE Efficiency'!I7)</f>
        <v>404854.05752481759</v>
      </c>
      <c r="M6" s="17">
        <f>M7*('LE Shares'!J6/'LE Shares'!J7)/('LE Efficiency'!J6/'LE Efficiency'!J7)</f>
        <v>32649.412875985759</v>
      </c>
      <c r="N6" s="17">
        <f>N7*('LE Shares'!K6/'LE Shares'!K7)/('LE Efficiency'!K6/'LE Efficiency'!K7)</f>
        <v>229421.39361171241</v>
      </c>
      <c r="O6" s="21"/>
      <c r="P6" s="19">
        <f t="shared" si="0"/>
        <v>1128512.0887878803</v>
      </c>
      <c r="Q6" s="20">
        <f t="shared" si="1"/>
        <v>1386302.5695167421</v>
      </c>
    </row>
    <row r="7" spans="1:31" x14ac:dyDescent="0.2">
      <c r="A7" s="15">
        <v>2000</v>
      </c>
      <c r="B7" s="17">
        <f>B8*('LE Shares'!B7/'LE Shares'!B8)/('LE Efficiency'!B7/'LE Efficiency'!B8)</f>
        <v>64928.543644486119</v>
      </c>
      <c r="C7" s="17">
        <f>C8*('LE Shares'!L7/'LE Shares'!L8)/('LE Efficiency'!B7/'LE Efficiency'!B8)</f>
        <v>64932.726617620261</v>
      </c>
      <c r="D7" s="17">
        <f>D8*('LE Shares'!C7/'LE Shares'!C8)/('LE Efficiency'!C7/'LE Efficiency'!C8)</f>
        <v>193466.51408158094</v>
      </c>
      <c r="E7" s="17">
        <f>E8*('LE Shares'!M7/'LE Shares'!M8)/('LE Efficiency'!C7/'LE Efficiency'!C8)</f>
        <v>192607.14427505687</v>
      </c>
      <c r="F7" s="17">
        <f>F8*('LE Shares'!D7/'LE Shares'!D8)/('LE Efficiency'!D7/'LE Efficiency'!D8)</f>
        <v>183393.38735624455</v>
      </c>
      <c r="G7" s="17">
        <f>G8*('LE Shares'!E7/'LE Shares'!E8)/('LE Efficiency'!E7/'LE Efficiency'!E8)</f>
        <v>37918.23098330792</v>
      </c>
      <c r="H7" s="17">
        <f>H8*('LE Shares'!F7/'LE Shares'!F8)/('LE Efficiency'!F7/'LE Efficiency'!F8)</f>
        <v>7967.2349111194217</v>
      </c>
      <c r="I7" s="17">
        <f>I8*('LE Shares'!N7/'LE Shares'!N8)/('LE Efficiency'!F7/'LE Efficiency'!F8)</f>
        <v>8029.2758037215053</v>
      </c>
      <c r="J7" s="17">
        <f>J8*('LE Shares'!G7/'LE Shares'!G8)/('LE Efficiency'!G7/'LE Efficiency'!G8)</f>
        <v>186313.1260568162</v>
      </c>
      <c r="K7" s="17">
        <f>K8*('LE Shares'!H7/'LE Shares'!H8)/('LE Efficiency'!H7/'LE Efficiency'!H8)</f>
        <v>44560.236408606965</v>
      </c>
      <c r="L7" s="17">
        <f>L8*('LE Shares'!I7/'LE Shares'!I8)/('LE Efficiency'!I7/'LE Efficiency'!I8)</f>
        <v>401727.62817272788</v>
      </c>
      <c r="M7" s="17">
        <f>M8*('LE Shares'!J7/'LE Shares'!J8)/('LE Efficiency'!J7/'LE Efficiency'!J8)</f>
        <v>33448.126743367044</v>
      </c>
      <c r="N7" s="17">
        <f>N8*('LE Shares'!K7/'LE Shares'!K8)/('LE Efficiency'!K7/'LE Efficiency'!K8)</f>
        <v>234377.83397707017</v>
      </c>
      <c r="O7" s="23"/>
      <c r="P7" s="19">
        <f t="shared" si="0"/>
        <v>1129767.845501862</v>
      </c>
      <c r="Q7" s="20">
        <f t="shared" si="1"/>
        <v>1387307.7163945392</v>
      </c>
    </row>
    <row r="8" spans="1:31" x14ac:dyDescent="0.2">
      <c r="A8" s="15">
        <v>2001</v>
      </c>
      <c r="B8" s="17">
        <f>B9*('LE Shares'!B8/'LE Shares'!B9)/('LE Efficiency'!B8/'LE Efficiency'!B9)</f>
        <v>64075.950030537038</v>
      </c>
      <c r="C8" s="17">
        <f>C9*('LE Shares'!L8/'LE Shares'!L9)/('LE Efficiency'!B8/'LE Efficiency'!B9)</f>
        <v>64079.048923446251</v>
      </c>
      <c r="D8" s="17">
        <f>D9*('LE Shares'!C8/'LE Shares'!C9)/('LE Efficiency'!C8/'LE Efficiency'!C9)</f>
        <v>193881.37246074399</v>
      </c>
      <c r="E8" s="17">
        <f>E9*('LE Shares'!M8/'LE Shares'!M9)/('LE Efficiency'!C8/'LE Efficiency'!C9)</f>
        <v>193238.14324027507</v>
      </c>
      <c r="F8" s="17">
        <f>F9*('LE Shares'!D8/'LE Shares'!D9)/('LE Efficiency'!D8/'LE Efficiency'!D9)</f>
        <v>183122.3401577581</v>
      </c>
      <c r="G8" s="17">
        <f>G9*('LE Shares'!E8/'LE Shares'!E9)/('LE Efficiency'!E8/'LE Efficiency'!E9)</f>
        <v>38175.741765701605</v>
      </c>
      <c r="H8" s="17">
        <f>H9*('LE Shares'!F8/'LE Shares'!F9)/('LE Efficiency'!F8/'LE Efficiency'!F9)</f>
        <v>8000.1414697309383</v>
      </c>
      <c r="I8" s="17">
        <f>I9*('LE Shares'!N8/'LE Shares'!N9)/('LE Efficiency'!F8/'LE Efficiency'!F9)</f>
        <v>8039.2678367964972</v>
      </c>
      <c r="J8" s="17">
        <f>J9*('LE Shares'!G8/'LE Shares'!G9)/('LE Efficiency'!G8/'LE Efficiency'!G9)</f>
        <v>185137.75345411932</v>
      </c>
      <c r="K8" s="17">
        <f>K9*('LE Shares'!H8/'LE Shares'!H9)/('LE Efficiency'!H8/'LE Efficiency'!H9)</f>
        <v>44238.708722493036</v>
      </c>
      <c r="L8" s="17">
        <f>L9*('LE Shares'!I8/'LE Shares'!I9)/('LE Efficiency'!I8/'LE Efficiency'!I9)</f>
        <v>398658.68518522987</v>
      </c>
      <c r="M8" s="17">
        <f>M9*('LE Shares'!J8/'LE Shares'!J9)/('LE Efficiency'!J8/'LE Efficiency'!J9)</f>
        <v>34266.379824037402</v>
      </c>
      <c r="N8" s="17">
        <f>N9*('LE Shares'!K8/'LE Shares'!K9)/('LE Efficiency'!K8/'LE Efficiency'!K9)</f>
        <v>239441.35372464507</v>
      </c>
      <c r="O8" s="23"/>
      <c r="P8" s="19">
        <f t="shared" si="0"/>
        <v>1131080.2306707804</v>
      </c>
      <c r="Q8" s="20">
        <f t="shared" si="1"/>
        <v>1388397.4228345018</v>
      </c>
    </row>
    <row r="9" spans="1:31" x14ac:dyDescent="0.2">
      <c r="A9" s="15">
        <v>2002</v>
      </c>
      <c r="B9" s="17">
        <f>B10*('LE Shares'!B9/'LE Shares'!B10)/('LE Efficiency'!B9/'LE Efficiency'!B10)</f>
        <v>63243.260546776575</v>
      </c>
      <c r="C9" s="17">
        <f>C10*('LE Shares'!L9/'LE Shares'!L10)/('LE Efficiency'!B9/'LE Efficiency'!B10)</f>
        <v>63245.301512225917</v>
      </c>
      <c r="D9" s="17">
        <f>D10*('LE Shares'!C9/'LE Shares'!C10)/('LE Efficiency'!C9/'LE Efficiency'!C10)</f>
        <v>194304.38741208479</v>
      </c>
      <c r="E9" s="17">
        <f>E10*('LE Shares'!M9/'LE Shares'!M10)/('LE Efficiency'!C9/'LE Efficiency'!C10)</f>
        <v>193876.41316268416</v>
      </c>
      <c r="F9" s="17">
        <f>F10*('LE Shares'!D9/'LE Shares'!D10)/('LE Efficiency'!D9/'LE Efficiency'!D10)</f>
        <v>182852.09296809189</v>
      </c>
      <c r="G9" s="17">
        <f>G10*('LE Shares'!E9/'LE Shares'!E10)/('LE Efficiency'!E9/'LE Efficiency'!E10)</f>
        <v>38335.364556081986</v>
      </c>
      <c r="H9" s="17">
        <f>H10*('LE Shares'!F9/'LE Shares'!F10)/('LE Efficiency'!F9/'LE Efficiency'!F10)</f>
        <v>8013.1555637126166</v>
      </c>
      <c r="I9" s="17">
        <f>I10*('LE Shares'!N9/'LE Shares'!N10)/('LE Efficiency'!F9/'LE Efficiency'!F10)</f>
        <v>8035.2360120332678</v>
      </c>
      <c r="J9" s="17">
        <f>J10*('LE Shares'!G9/'LE Shares'!G10)/('LE Efficiency'!G9/'LE Efficiency'!G10)</f>
        <v>183977.94626556459</v>
      </c>
      <c r="K9" s="17">
        <f>K10*('LE Shares'!H9/'LE Shares'!H10)/('LE Efficiency'!H9/'LE Efficiency'!H10)</f>
        <v>43923.10839383147</v>
      </c>
      <c r="L9" s="17">
        <f>L10*('LE Shares'!I9/'LE Shares'!I10)/('LE Efficiency'!I9/'LE Efficiency'!I10)</f>
        <v>395645.68085667497</v>
      </c>
      <c r="M9" s="17">
        <f>M10*('LE Shares'!J9/'LE Shares'!J10)/('LE Efficiency'!J9/'LE Efficiency'!J10)</f>
        <v>35104.650112522235</v>
      </c>
      <c r="N9" s="17">
        <f>N10*('LE Shares'!K9/'LE Shares'!K10)/('LE Efficiency'!K9/'LE Efficiency'!K10)</f>
        <v>244614.26620701503</v>
      </c>
      <c r="O9" s="23"/>
      <c r="P9" s="19">
        <f t="shared" si="0"/>
        <v>1132488.3453718154</v>
      </c>
      <c r="Q9" s="20">
        <f t="shared" si="1"/>
        <v>1389610.0600467254</v>
      </c>
    </row>
    <row r="10" spans="1:31" x14ac:dyDescent="0.2">
      <c r="A10" s="15">
        <v>2003</v>
      </c>
      <c r="B10" s="17">
        <f>B11*('LE Shares'!B10/'LE Shares'!B11)/('LE Efficiency'!B10/'LE Efficiency'!B11)</f>
        <v>62429.788943624568</v>
      </c>
      <c r="C10" s="17">
        <f>C11*('LE Shares'!L10/'LE Shares'!L11)/('LE Efficiency'!B10/'LE Efficiency'!B11)</f>
        <v>62430.797231920056</v>
      </c>
      <c r="D10" s="17">
        <f>D11*('LE Shares'!C10/'LE Shares'!C11)/('LE Efficiency'!C10/'LE Efficiency'!C11)</f>
        <v>194735.52013593205</v>
      </c>
      <c r="E10" s="17">
        <f>E11*('LE Shares'!M10/'LE Shares'!M11)/('LE Efficiency'!C10/'LE Efficiency'!C11)</f>
        <v>194521.94568376237</v>
      </c>
      <c r="F10" s="17">
        <f>F11*('LE Shares'!D10/'LE Shares'!D11)/('LE Efficiency'!D10/'LE Efficiency'!D11)</f>
        <v>182582.64225056866</v>
      </c>
      <c r="G10" s="17">
        <f>G11*('LE Shares'!E10/'LE Shares'!E11)/('LE Efficiency'!E10/'LE Efficiency'!E11)</f>
        <v>38422.043673580767</v>
      </c>
      <c r="H10" s="17">
        <f>H11*('LE Shares'!F10/'LE Shares'!F11)/('LE Efficiency'!F10/'LE Efficiency'!F11)</f>
        <v>8011.4668139475252</v>
      </c>
      <c r="I10" s="17">
        <f>I11*('LE Shares'!N10/'LE Shares'!N11)/('LE Efficiency'!F10/'LE Efficiency'!F11)</f>
        <v>8020.8763013608677</v>
      </c>
      <c r="J10" s="17">
        <f>J11*('LE Shares'!G10/'LE Shares'!G11)/('LE Efficiency'!G10/'LE Efficiency'!G11)</f>
        <v>182833.39777524894</v>
      </c>
      <c r="K10" s="17">
        <f>K11*('LE Shares'!H10/'LE Shares'!H11)/('LE Efficiency'!H10/'LE Efficiency'!H11)</f>
        <v>43613.277422372063</v>
      </c>
      <c r="L10" s="17">
        <f>L11*('LE Shares'!I10/'LE Shares'!I11)/('LE Efficiency'!I10/'LE Efficiency'!I11)</f>
        <v>392687.12258857075</v>
      </c>
      <c r="M10" s="17">
        <f>M11*('LE Shares'!J10/'LE Shares'!J11)/('LE Efficiency'!J10/'LE Efficiency'!J11)</f>
        <v>35963.427296692134</v>
      </c>
      <c r="N10" s="17">
        <f>N11*('LE Shares'!K10/'LE Shares'!K11)/('LE Efficiency'!K10/'LE Efficiency'!K11)</f>
        <v>249898.93475463436</v>
      </c>
      <c r="O10" s="23"/>
      <c r="P10" s="19">
        <f t="shared" si="0"/>
        <v>1134021.7220630283</v>
      </c>
      <c r="Q10" s="20">
        <f t="shared" si="1"/>
        <v>1390974.4649787107</v>
      </c>
    </row>
    <row r="11" spans="1:31" x14ac:dyDescent="0.2">
      <c r="A11" s="15">
        <v>2004</v>
      </c>
      <c r="B11" s="24">
        <f>'LE BaseYrInput'!E30</f>
        <v>61634.880156896696</v>
      </c>
      <c r="C11" s="24">
        <f>B11</f>
        <v>61634.880156896696</v>
      </c>
      <c r="D11" s="24">
        <f>'LE BaseYrInput'!E31</f>
        <v>195174.73366538112</v>
      </c>
      <c r="E11" s="24">
        <f>D11</f>
        <v>195174.73366538112</v>
      </c>
      <c r="F11" s="24">
        <f>'LE BaseYrInput'!E33</f>
        <v>182313.98448932706</v>
      </c>
      <c r="G11" s="24">
        <f>'LE BaseYrInput'!E32</f>
        <v>38454.419898657092</v>
      </c>
      <c r="H11" s="24">
        <f>'LE BaseYrInput'!E34</f>
        <v>7998.9418741068775</v>
      </c>
      <c r="I11" s="24">
        <f>H11</f>
        <v>7998.9418741068775</v>
      </c>
      <c r="J11" s="24">
        <f>'LE BaseYrInput'!E37</f>
        <v>181703.80927332331</v>
      </c>
      <c r="K11" s="24">
        <f>'LE BaseYrInput'!E35</f>
        <v>43309.063384292582</v>
      </c>
      <c r="L11" s="24">
        <f>'LE BaseYrInput'!E36</f>
        <v>389781.5704586333</v>
      </c>
      <c r="M11" s="24">
        <f>'LE BaseYrInput'!E38</f>
        <v>36843.21304382127</v>
      </c>
      <c r="N11" s="24">
        <f>'LE BaseYrInput'!E39</f>
        <v>255297.77375556063</v>
      </c>
      <c r="O11" s="25"/>
      <c r="P11" s="19">
        <f t="shared" si="0"/>
        <v>1135702.776177722</v>
      </c>
      <c r="Q11" s="20">
        <f t="shared" si="1"/>
        <v>1392512.39</v>
      </c>
    </row>
    <row r="12" spans="1:31" x14ac:dyDescent="0.2">
      <c r="A12" s="15">
        <v>2005</v>
      </c>
      <c r="B12" s="17">
        <f>B11*('LE Shares'!L12/'LE Shares'!L11)/('LE Efficiency'!$B12/'LE Efficiency'!$B11)</f>
        <v>60000.502678654979</v>
      </c>
      <c r="C12" s="17">
        <f>C11*('LE Shares'!L12/'LE Shares'!L11)/('LE Efficiency'!$B12/'LE Efficiency'!$B11)</f>
        <v>60000.502678654979</v>
      </c>
      <c r="D12" s="17">
        <f>D11*('LE Shares'!C12/'LE Shares'!C11)/('LE Efficiency'!C12/'LE Efficiency'!C11)</f>
        <v>194268.94454326041</v>
      </c>
      <c r="E12" s="17">
        <f>E11*('LE Shares'!M12/'LE Shares'!M11)/('LE Efficiency'!$C12/'LE Efficiency'!$C11)</f>
        <v>194438.14609942856</v>
      </c>
      <c r="F12" s="17">
        <f>F11*('LE Shares'!D12/'LE Shares'!D11)/('LE Efficiency'!D12/'LE Efficiency'!D11)</f>
        <v>182158.81214283011</v>
      </c>
      <c r="G12" s="17">
        <f>G11*('LE Shares'!E12/'LE Shares'!E11)/('LE Efficiency'!E12/'LE Efficiency'!E11)</f>
        <v>37911.996121858334</v>
      </c>
      <c r="H12" s="17">
        <f>H11*('LE Shares'!F12/'LE Shares'!F11)/('LE Efficiency'!F12/'LE Efficiency'!F11)</f>
        <v>7848.1663907332404</v>
      </c>
      <c r="I12" s="17">
        <f>I11*('LE Shares'!N12/'LE Shares'!N11)/('LE Efficiency'!F12/'LE Efficiency'!F11)</f>
        <v>7871.8418086541387</v>
      </c>
      <c r="J12" s="17">
        <f>J11*('LE Shares'!G12/'LE Shares'!G11)/('LE Efficiency'!G12/'LE Efficiency'!G11)</f>
        <v>181356.67666157681</v>
      </c>
      <c r="K12" s="17">
        <f>K11*('LE Shares'!H12/'LE Shares'!H11)/('LE Efficiency'!H12/'LE Efficiency'!H11)</f>
        <v>41523.1321320321</v>
      </c>
      <c r="L12" s="17">
        <f>L11*('LE Shares'!I12/'LE Shares'!I11)/('LE Efficiency'!I12/'LE Efficiency'!I11)</f>
        <v>373708.18918828905</v>
      </c>
      <c r="M12" s="17">
        <f>M11*('LE Shares'!J12/'LE Shares'!J11)/('LE Efficiency'!J12/'LE Efficiency'!J11)</f>
        <v>36848.384443606999</v>
      </c>
      <c r="N12" s="17">
        <f>N11*('LE Shares'!K12/'LE Shares'!K11)/('LE Efficiency'!K12/'LE Efficiency'!K11)</f>
        <v>257765.18725177099</v>
      </c>
      <c r="O12" s="23"/>
      <c r="P12" s="19">
        <f t="shared" si="0"/>
        <v>1119144.2197506183</v>
      </c>
      <c r="Q12" s="20">
        <f t="shared" si="1"/>
        <v>1373582.8685287021</v>
      </c>
    </row>
    <row r="13" spans="1:31" x14ac:dyDescent="0.2">
      <c r="A13" s="15">
        <v>2006</v>
      </c>
      <c r="B13" s="17">
        <f>B12*('LE Shares'!B13/'LE Shares'!B12)/('LE Efficiency'!B13/'LE Efficiency'!B12)</f>
        <v>58500.790880197463</v>
      </c>
      <c r="C13" s="17">
        <f>C12*('LE Shares'!L13/'LE Shares'!L12)/('LE Efficiency'!$B13/'LE Efficiency'!$B12)</f>
        <v>58501.512940784334</v>
      </c>
      <c r="D13" s="17">
        <f>D12*('LE Shares'!C13/'LE Shares'!C12)/('LE Efficiency'!C13/'LE Efficiency'!C12)</f>
        <v>192955.47773835392</v>
      </c>
      <c r="E13" s="17">
        <f>E12*('LE Shares'!M13/'LE Shares'!M12)/('LE Efficiency'!$C13/'LE Efficiency'!$C12)</f>
        <v>193289.38911078672</v>
      </c>
      <c r="F13" s="17">
        <f>F12*('LE Shares'!D13/'LE Shares'!D12)/('LE Efficiency'!D13/'LE Efficiency'!D12)</f>
        <v>182003.77186769998</v>
      </c>
      <c r="G13" s="17">
        <f>G12*('LE Shares'!E13/'LE Shares'!E12)/('LE Efficiency'!E13/'LE Efficiency'!E12)</f>
        <v>36631.785223999112</v>
      </c>
      <c r="H13" s="17">
        <f>H12*('LE Shares'!F13/'LE Shares'!F12)/('LE Efficiency'!F13/'LE Efficiency'!F12)</f>
        <v>7643.7513363828066</v>
      </c>
      <c r="I13" s="17">
        <f>I12*('LE Shares'!N13/'LE Shares'!N12)/('LE Efficiency'!F13/'LE Efficiency'!F12)</f>
        <v>7708.5476509936816</v>
      </c>
      <c r="J13" s="17">
        <f>J12*('LE Shares'!G13/'LE Shares'!G12)/('LE Efficiency'!G13/'LE Efficiency'!G12)</f>
        <v>180434.1543314493</v>
      </c>
      <c r="K13" s="17">
        <f>K12*('LE Shares'!H13/'LE Shares'!H12)/('LE Efficiency'!H13/'LE Efficiency'!H12)</f>
        <v>39922.14704824517</v>
      </c>
      <c r="L13" s="17">
        <f>L12*('LE Shares'!I13/'LE Shares'!I12)/('LE Efficiency'!I13/'LE Efficiency'!I12)</f>
        <v>359299.3234342066</v>
      </c>
      <c r="M13" s="17">
        <f>M12*('LE Shares'!J13/'LE Shares'!J12)/('LE Efficiency'!J13/'LE Efficiency'!J12)</f>
        <v>36853.555843392729</v>
      </c>
      <c r="N13" s="17">
        <f>N12*('LE Shares'!K13/'LE Shares'!K12)/('LE Efficiency'!K13/'LE Efficiency'!K12)</f>
        <v>260232.60074798131</v>
      </c>
      <c r="O13" s="23"/>
      <c r="P13" s="19">
        <f t="shared" si="0"/>
        <v>1103085.886147968</v>
      </c>
      <c r="Q13" s="20">
        <f t="shared" si="1"/>
        <v>1354876.7881995391</v>
      </c>
    </row>
    <row r="14" spans="1:31" x14ac:dyDescent="0.2">
      <c r="A14" s="15">
        <v>2007</v>
      </c>
      <c r="B14" s="17">
        <f>B13*('LE Shares'!B14/'LE Shares'!B13)/('LE Efficiency'!B14/'LE Efficiency'!B13)</f>
        <v>57277.727626851563</v>
      </c>
      <c r="C14" s="17">
        <f>C13*('LE Shares'!L14/'LE Shares'!L13)/('LE Efficiency'!$B14/'LE Efficiency'!$B13)</f>
        <v>57279.140556655657</v>
      </c>
      <c r="D14" s="17">
        <f>D13*('LE Shares'!C14/'LE Shares'!C13)/('LE Efficiency'!C14/'LE Efficiency'!C13)</f>
        <v>191789.32114565885</v>
      </c>
      <c r="E14" s="17">
        <f>E13*('LE Shares'!M14/'LE Shares'!M13)/('LE Efficiency'!$C14/'LE Efficiency'!$C13)</f>
        <v>192283.91826239653</v>
      </c>
      <c r="F14" s="17">
        <f>F13*('LE Shares'!D14/'LE Shares'!D13)/('LE Efficiency'!D14/'LE Efficiency'!D13)</f>
        <v>181848.86355152715</v>
      </c>
      <c r="G14" s="17">
        <f>G13*('LE Shares'!E14/'LE Shares'!E13)/('LE Efficiency'!E14/'LE Efficiency'!E13)</f>
        <v>35456.25477160517</v>
      </c>
      <c r="H14" s="17">
        <f>H13*('LE Shares'!F14/'LE Shares'!F13)/('LE Efficiency'!F14/'LE Efficiency'!F13)</f>
        <v>7461.6684734893524</v>
      </c>
      <c r="I14" s="17">
        <f>I13*('LE Shares'!N14/'LE Shares'!N13)/('LE Efficiency'!F14/'LE Efficiency'!F13)</f>
        <v>7564.1292753005246</v>
      </c>
      <c r="J14" s="17">
        <f>J13*('LE Shares'!G14/'LE Shares'!G13)/('LE Efficiency'!G14/'LE Efficiency'!G13)</f>
        <v>179436.892946662</v>
      </c>
      <c r="K14" s="17">
        <f>K13*('LE Shares'!H14/'LE Shares'!H13)/('LE Efficiency'!H14/'LE Efficiency'!H13)</f>
        <v>38733.174564976202</v>
      </c>
      <c r="L14" s="17">
        <f>L13*('LE Shares'!I14/'LE Shares'!I13)/('LE Efficiency'!I14/'LE Efficiency'!I13)</f>
        <v>348598.57108478592</v>
      </c>
      <c r="M14" s="17">
        <f>M13*('LE Shares'!J14/'LE Shares'!J13)/('LE Efficiency'!J14/'LE Efficiency'!J13)</f>
        <v>36858.727243178459</v>
      </c>
      <c r="N14" s="17">
        <f>N13*('LE Shares'!K14/'LE Shares'!K13)/('LE Efficiency'!K14/'LE Efficiency'!K13)</f>
        <v>269678.48426445952</v>
      </c>
      <c r="O14" s="23"/>
      <c r="P14" s="19">
        <f t="shared" si="0"/>
        <v>1098175.0977024951</v>
      </c>
      <c r="Q14" s="20">
        <f t="shared" si="1"/>
        <v>1347738.1565215471</v>
      </c>
    </row>
    <row r="15" spans="1:31" x14ac:dyDescent="0.2">
      <c r="A15" s="15">
        <v>2008</v>
      </c>
      <c r="B15" s="17">
        <f>B14*('LE Shares'!B15/'LE Shares'!B14)/('LE Efficiency'!B15/'LE Efficiency'!B14)</f>
        <v>55630.903138390524</v>
      </c>
      <c r="C15" s="17">
        <f>C14*('LE Shares'!L15/'LE Shares'!L14)/('LE Efficiency'!$B15/'LE Efficiency'!$B14)</f>
        <v>55632.960142997821</v>
      </c>
      <c r="D15" s="17">
        <f>D14*('LE Shares'!C15/'LE Shares'!C14)/('LE Efficiency'!C15/'LE Efficiency'!C14)</f>
        <v>190595.09351435563</v>
      </c>
      <c r="E15" s="17">
        <f>E14*('LE Shares'!M15/'LE Shares'!M14)/('LE Efficiency'!$C15/'LE Efficiency'!$C14)</f>
        <v>191246.20872355701</v>
      </c>
      <c r="F15" s="17">
        <f>F14*('LE Shares'!D15/'LE Shares'!D14)/('LE Efficiency'!D15/'LE Efficiency'!D14)</f>
        <v>181694.08708199774</v>
      </c>
      <c r="G15" s="17">
        <f>G14*('LE Shares'!E15/'LE Shares'!E14)/('LE Efficiency'!E15/'LE Efficiency'!E14)</f>
        <v>33996.486263029088</v>
      </c>
      <c r="H15" s="17">
        <f>H14*('LE Shares'!F15/'LE Shares'!F14)/('LE Efficiency'!F15/'LE Efficiency'!F14)</f>
        <v>7218.5069710127264</v>
      </c>
      <c r="I15" s="17">
        <f>I14*('LE Shares'!N15/'LE Shares'!N14)/('LE Efficiency'!F15/'LE Efficiency'!F14)</f>
        <v>7370.1288221653731</v>
      </c>
      <c r="J15" s="17">
        <f>J14*('LE Shares'!G15/'LE Shares'!G14)/('LE Efficiency'!G15/'LE Efficiency'!G14)</f>
        <v>177783.88014813617</v>
      </c>
      <c r="K15" s="17">
        <f>K14*('LE Shares'!H15/'LE Shares'!H14)/('LE Efficiency'!H15/'LE Efficiency'!H14)</f>
        <v>37512.863539516526</v>
      </c>
      <c r="L15" s="17">
        <f>L14*('LE Shares'!I15/'LE Shares'!I14)/('LE Efficiency'!I15/'LE Efficiency'!I14)</f>
        <v>337615.77185564884</v>
      </c>
      <c r="M15" s="17">
        <f>M14*('LE Shares'!J15/'LE Shares'!J14)/('LE Efficiency'!J15/'LE Efficiency'!J14)</f>
        <v>36863.898642964188</v>
      </c>
      <c r="N15" s="17">
        <f>N14*('LE Shares'!K15/'LE Shares'!K14)/('LE Efficiency'!K15/'LE Efficiency'!K14)</f>
        <v>281151.2254123193</v>
      </c>
      <c r="O15" s="23"/>
      <c r="P15" s="19">
        <f t="shared" si="0"/>
        <v>1093988.3417657772</v>
      </c>
      <c r="Q15" s="20">
        <f t="shared" si="1"/>
        <v>1340867.5106323319</v>
      </c>
    </row>
    <row r="16" spans="1:31" x14ac:dyDescent="0.2">
      <c r="A16" s="15">
        <v>2009</v>
      </c>
      <c r="B16" s="17">
        <f>B15*('LE Shares'!B16/'LE Shares'!B15)/('LE Efficiency'!B16/'LE Efficiency'!B15)</f>
        <v>54602.228812530171</v>
      </c>
      <c r="C16" s="17">
        <f>C15*('LE Shares'!L16/'LE Shares'!L15)/('LE Efficiency'!$B16/'LE Efficiency'!$B15)</f>
        <v>54604.918869825269</v>
      </c>
      <c r="D16" s="17">
        <f>D15*('LE Shares'!C16/'LE Shares'!C15)/('LE Efficiency'!C16/'LE Efficiency'!C15)</f>
        <v>189529.46735535419</v>
      </c>
      <c r="E16" s="17">
        <f>E15*('LE Shares'!M16/'LE Shares'!M15)/('LE Efficiency'!$C16/'LE Efficiency'!$C15)</f>
        <v>190333.6066736193</v>
      </c>
      <c r="F16" s="17">
        <f>F15*('LE Shares'!D16/'LE Shares'!D15)/('LE Efficiency'!D16/'LE Efficiency'!D15)</f>
        <v>181260.50178423928</v>
      </c>
      <c r="G16" s="17">
        <f>G15*('LE Shares'!E16/'LE Shares'!E15)/('LE Efficiency'!E16/'LE Efficiency'!E15)</f>
        <v>32681.347947487189</v>
      </c>
      <c r="H16" s="17">
        <f>H15*('LE Shares'!F16/'LE Shares'!F15)/('LE Efficiency'!F16/'LE Efficiency'!F15)</f>
        <v>7006.3607046574725</v>
      </c>
      <c r="I16" s="17">
        <f>I15*('LE Shares'!N16/'LE Shares'!N15)/('LE Efficiency'!F16/'LE Efficiency'!F15)</f>
        <v>7202.5093477217642</v>
      </c>
      <c r="J16" s="17">
        <f>J15*('LE Shares'!G16/'LE Shares'!G15)/('LE Efficiency'!G16/'LE Efficiency'!G15)</f>
        <v>171758.30166390626</v>
      </c>
      <c r="K16" s="17">
        <f>K15*('LE Shares'!H16/'LE Shares'!H15)/('LE Efficiency'!H16/'LE Efficiency'!H15)</f>
        <v>36446.600813398451</v>
      </c>
      <c r="L16" s="17">
        <f>L15*('LE Shares'!I16/'LE Shares'!I15)/('LE Efficiency'!I16/'LE Efficiency'!I15)</f>
        <v>328019.40732058615</v>
      </c>
      <c r="M16" s="17">
        <f>M15*('LE Shares'!J16/'LE Shares'!J15)/('LE Efficiency'!J16/'LE Efficiency'!J15)</f>
        <v>36869.070042749918</v>
      </c>
      <c r="N16" s="17">
        <f>N15*('LE Shares'!K16/'LE Shares'!K15)/('LE Efficiency'!K16/'LE Efficiency'!K15)</f>
        <v>288823.68571645248</v>
      </c>
      <c r="O16" s="23"/>
      <c r="P16" s="19">
        <f t="shared" si="0"/>
        <v>1083061.4246365416</v>
      </c>
      <c r="Q16" s="20">
        <f t="shared" si="1"/>
        <v>1327999.9501799862</v>
      </c>
    </row>
    <row r="17" spans="1:29" x14ac:dyDescent="0.2">
      <c r="A17" s="15">
        <v>2010</v>
      </c>
      <c r="B17" s="17">
        <f>B16*('LE Shares'!B17/'LE Shares'!B16)/('LE Efficiency'!B17/'LE Efficiency'!B16)</f>
        <v>53762.480056264591</v>
      </c>
      <c r="C17" s="17">
        <f>C16*('LE Shares'!L17/'LE Shares'!L16)/('LE Efficiency'!$B17/'LE Efficiency'!$B16)</f>
        <v>53765.788577421365</v>
      </c>
      <c r="D17" s="17">
        <f>D16*('LE Shares'!C17/'LE Shares'!C16)/('LE Efficiency'!C17/'LE Efficiency'!C16)</f>
        <v>188024.50118043993</v>
      </c>
      <c r="E17" s="17">
        <f>E16*('LE Shares'!M17/'LE Shares'!M16)/('LE Efficiency'!$C17/'LE Efficiency'!$C16)</f>
        <v>188975.68974869771</v>
      </c>
      <c r="F17" s="17">
        <f>F16*('LE Shares'!D17/'LE Shares'!D16)/('LE Efficiency'!D17/'LE Efficiency'!D16)</f>
        <v>181005.35480119626</v>
      </c>
      <c r="G17" s="17">
        <f>G16*('LE Shares'!E17/'LE Shares'!E16)/('LE Efficiency'!E17/'LE Efficiency'!E16)</f>
        <v>32214.474064346839</v>
      </c>
      <c r="H17" s="17">
        <f>H16*('LE Shares'!F17/'LE Shares'!F16)/('LE Efficiency'!F17/'LE Efficiency'!F16)</f>
        <v>6981.3128593625406</v>
      </c>
      <c r="I17" s="17">
        <f>I16*('LE Shares'!N17/'LE Shares'!N16)/('LE Efficiency'!F17/'LE Efficiency'!F16)</f>
        <v>7170.4465508850762</v>
      </c>
      <c r="J17" s="17">
        <f>J16*('LE Shares'!G17/'LE Shares'!G16)/('LE Efficiency'!G17/'LE Efficiency'!G16)</f>
        <v>167583.48032533014</v>
      </c>
      <c r="K17" s="17">
        <f>K16*('LE Shares'!H17/'LE Shares'!H16)/('LE Efficiency'!H17/'LE Efficiency'!H16)</f>
        <v>35509.843452378314</v>
      </c>
      <c r="L17" s="17">
        <f>L16*('LE Shares'!I17/'LE Shares'!I16)/('LE Efficiency'!I17/'LE Efficiency'!I16)</f>
        <v>319588.59107140492</v>
      </c>
      <c r="M17" s="17">
        <f>M16*('LE Shares'!J17/'LE Shares'!J16)/('LE Efficiency'!J17/'LE Efficiency'!J16)</f>
        <v>36874.241442535647</v>
      </c>
      <c r="N17" s="17">
        <f>N16*('LE Shares'!K17/'LE Shares'!K16)/('LE Efficiency'!K17/'LE Efficiency'!K16)</f>
        <v>298191.34317511035</v>
      </c>
      <c r="O17" s="23"/>
      <c r="P17" s="19">
        <f t="shared" si="0"/>
        <v>1078137.7748831876</v>
      </c>
      <c r="Q17" s="20">
        <f t="shared" si="1"/>
        <v>1320879.2532093066</v>
      </c>
    </row>
    <row r="18" spans="1:29" x14ac:dyDescent="0.2">
      <c r="A18" s="15">
        <v>2011</v>
      </c>
      <c r="B18" s="17">
        <f>B17*('LE Shares'!B18/'LE Shares'!B17)/('LE Efficiency'!B18/'LE Efficiency'!B17)</f>
        <v>52936.683714858751</v>
      </c>
      <c r="C18" s="17">
        <f>C17*('LE Shares'!L18/'LE Shares'!L17)/('LE Efficiency'!$B18/'LE Efficiency'!$B17)</f>
        <v>52940.590200458588</v>
      </c>
      <c r="D18" s="17">
        <f>D17*('LE Shares'!C18/'LE Shares'!C17)/('LE Efficiency'!C18/'LE Efficiency'!C17)</f>
        <v>186910.609936414</v>
      </c>
      <c r="E18" s="17">
        <f>E17*('LE Shares'!M18/'LE Shares'!M17)/('LE Efficiency'!$C18/'LE Efficiency'!$C17)</f>
        <v>188006.75245743131</v>
      </c>
      <c r="F18" s="17">
        <f>F17*('LE Shares'!D18/'LE Shares'!D17)/('LE Efficiency'!D18/'LE Efficiency'!D17)</f>
        <v>180875.04546019522</v>
      </c>
      <c r="G18" s="17">
        <f>G17*('LE Shares'!E18/'LE Shares'!E17)/('LE Efficiency'!E18/'LE Efficiency'!E17)</f>
        <v>32103.962527622265</v>
      </c>
      <c r="H18" s="17">
        <f>H17*('LE Shares'!F18/'LE Shares'!F17)/('LE Efficiency'!F18/'LE Efficiency'!F17)</f>
        <v>6930.073229415033</v>
      </c>
      <c r="I18" s="17">
        <f>I17*('LE Shares'!N18/'LE Shares'!N17)/('LE Efficiency'!F18/'LE Efficiency'!F17)</f>
        <v>7123.0950828097766</v>
      </c>
      <c r="J18" s="17">
        <f>J17*('LE Shares'!G18/'LE Shares'!G17)/('LE Efficiency'!G18/'LE Efficiency'!G17)</f>
        <v>163742.03527154808</v>
      </c>
      <c r="K18" s="17">
        <f>K17*('LE Shares'!H18/'LE Shares'!H17)/('LE Efficiency'!H18/'LE Efficiency'!H17)</f>
        <v>34839.480973313075</v>
      </c>
      <c r="L18" s="17">
        <f>L17*('LE Shares'!I18/'LE Shares'!I17)/('LE Efficiency'!I18/'LE Efficiency'!I17)</f>
        <v>313555.32875981764</v>
      </c>
      <c r="M18" s="17">
        <f>M17*('LE Shares'!J18/'LE Shares'!J17)/('LE Efficiency'!J18/'LE Efficiency'!J17)</f>
        <v>36879.412842321377</v>
      </c>
      <c r="N18" s="17">
        <f>N17*('LE Shares'!K18/'LE Shares'!K17)/('LE Efficiency'!K18/'LE Efficiency'!K17)</f>
        <v>311197.6352751361</v>
      </c>
      <c r="O18" s="23"/>
      <c r="P18" s="19">
        <f t="shared" si="0"/>
        <v>1080315.9961927633</v>
      </c>
      <c r="Q18" s="20">
        <f t="shared" si="1"/>
        <v>1321263.3388506533</v>
      </c>
    </row>
    <row r="19" spans="1:29" x14ac:dyDescent="0.2">
      <c r="A19" s="15">
        <v>2012</v>
      </c>
      <c r="B19" s="17">
        <f>B18*('LE Shares'!B19/'LE Shares'!B18)/('LE Efficiency'!B19/'LE Efficiency'!B18)</f>
        <v>52263.039441045563</v>
      </c>
      <c r="C19" s="17">
        <f>C18*('LE Shares'!L19/'LE Shares'!L18)/('LE Efficiency'!$B19/'LE Efficiency'!$B18)</f>
        <v>52267.535839175645</v>
      </c>
      <c r="D19" s="17">
        <f>D18*('LE Shares'!C19/'LE Shares'!C18)/('LE Efficiency'!C19/'LE Efficiency'!C18)</f>
        <v>186206.84505912082</v>
      </c>
      <c r="E19" s="17">
        <f>E18*('LE Shares'!M19/'LE Shares'!M18)/('LE Efficiency'!$C19/'LE Efficiency'!$C18)</f>
        <v>187446.98948803332</v>
      </c>
      <c r="F19" s="17">
        <f>F18*('LE Shares'!D19/'LE Shares'!D18)/('LE Efficiency'!D19/'LE Efficiency'!D18)</f>
        <v>180989.64090555903</v>
      </c>
      <c r="G19" s="17">
        <f>G18*('LE Shares'!E19/'LE Shares'!E18)/('LE Efficiency'!E19/'LE Efficiency'!E18)</f>
        <v>31869.008517381662</v>
      </c>
      <c r="H19" s="17">
        <f>H18*('LE Shares'!F19/'LE Shares'!F18)/('LE Efficiency'!F19/'LE Efficiency'!F18)</f>
        <v>6852.2552601081052</v>
      </c>
      <c r="I19" s="17">
        <f>I18*('LE Shares'!N19/'LE Shares'!N18)/('LE Efficiency'!F19/'LE Efficiency'!F18)</f>
        <v>7059.2891951364527</v>
      </c>
      <c r="J19" s="17">
        <f>J18*('LE Shares'!G19/'LE Shares'!G18)/('LE Efficiency'!G19/'LE Efficiency'!G18)</f>
        <v>159824.30474847747</v>
      </c>
      <c r="K19" s="17">
        <f>K18*('LE Shares'!H19/'LE Shares'!H18)/('LE Efficiency'!H19/'LE Efficiency'!H18)</f>
        <v>34405.502876291102</v>
      </c>
      <c r="L19" s="17">
        <f>L18*('LE Shares'!I19/'LE Shares'!I18)/('LE Efficiency'!I19/'LE Efficiency'!I18)</f>
        <v>309649.52588661993</v>
      </c>
      <c r="M19" s="17">
        <f>M18*('LE Shares'!J19/'LE Shares'!J18)/('LE Efficiency'!J19/'LE Efficiency'!J18)</f>
        <v>36884.584242107107</v>
      </c>
      <c r="N19" s="17">
        <f>N18*('LE Shares'!K19/'LE Shares'!K18)/('LE Efficiency'!K19/'LE Efficiency'!K18)</f>
        <v>318515.48398159258</v>
      </c>
      <c r="O19" s="23"/>
      <c r="P19" s="19">
        <f t="shared" si="0"/>
        <v>1079197.3403531653</v>
      </c>
      <c r="Q19" s="20">
        <f t="shared" si="1"/>
        <v>1318911.8656803742</v>
      </c>
      <c r="S19" s="15">
        <v>2012</v>
      </c>
      <c r="T19" s="151">
        <f>C19/$Q19</f>
        <v>3.9629286231504864E-2</v>
      </c>
      <c r="U19" s="151">
        <f t="shared" ref="U19:AC34" si="2">D19/$Q19</f>
        <v>0.14118217441547098</v>
      </c>
      <c r="V19" s="151">
        <f t="shared" si="2"/>
        <v>0.14212245288379211</v>
      </c>
      <c r="W19" s="151">
        <f t="shared" si="2"/>
        <v>0.13722648617782635</v>
      </c>
      <c r="X19" s="151">
        <f t="shared" si="2"/>
        <v>2.4163106987396543E-2</v>
      </c>
      <c r="Y19" s="151">
        <f t="shared" si="2"/>
        <v>5.1953852553849756E-3</v>
      </c>
      <c r="Z19" s="151">
        <f t="shared" si="2"/>
        <v>5.3523585455763911E-3</v>
      </c>
      <c r="AA19" s="151">
        <f t="shared" si="2"/>
        <v>0.12117891187977937</v>
      </c>
      <c r="AB19" s="151">
        <f t="shared" si="2"/>
        <v>2.6086278978575017E-2</v>
      </c>
      <c r="AC19" s="151">
        <f t="shared" si="2"/>
        <v>0.23477651080717515</v>
      </c>
    </row>
    <row r="20" spans="1:29" x14ac:dyDescent="0.2">
      <c r="A20" s="15">
        <v>2013</v>
      </c>
      <c r="B20" s="17">
        <f>B19*('LE Shares'!B20/'LE Shares'!B19)/('LE Efficiency'!B20/'LE Efficiency'!B19)</f>
        <v>51804.512585509241</v>
      </c>
      <c r="C20" s="17">
        <f>C19*('LE Shares'!L20/'LE Shares'!L19)/('LE Efficiency'!$B20/'LE Efficiency'!$B19)</f>
        <v>51811.222249325459</v>
      </c>
      <c r="D20" s="17">
        <f>D19*('LE Shares'!C20/'LE Shares'!C19)/('LE Efficiency'!C20/'LE Efficiency'!C19)</f>
        <v>184694.58197096587</v>
      </c>
      <c r="E20" s="17">
        <f>E19*('LE Shares'!M20/'LE Shares'!M19)/('LE Efficiency'!$C20/'LE Efficiency'!$C19)</f>
        <v>185945.28451790154</v>
      </c>
      <c r="F20" s="17">
        <f>F19*('LE Shares'!D20/'LE Shares'!D19)/('LE Efficiency'!D20/'LE Efficiency'!D19)</f>
        <v>181119.11110785307</v>
      </c>
      <c r="G20" s="17">
        <f>G19*('LE Shares'!E20/'LE Shares'!E19)/('LE Efficiency'!E20/'LE Efficiency'!E19)</f>
        <v>31522.99757923757</v>
      </c>
      <c r="H20" s="17">
        <f>H19*('LE Shares'!F20/'LE Shares'!F19)/('LE Efficiency'!F20/'LE Efficiency'!F19)</f>
        <v>6772.2161705960189</v>
      </c>
      <c r="I20" s="17">
        <f>I19*('LE Shares'!N20/'LE Shares'!N19)/('LE Efficiency'!F20/'LE Efficiency'!F19)</f>
        <v>6995.0749978854947</v>
      </c>
      <c r="J20" s="17">
        <f>J19*('LE Shares'!G20/'LE Shares'!G19)/('LE Efficiency'!G20/'LE Efficiency'!G19)</f>
        <v>155603.40841136631</v>
      </c>
      <c r="K20" s="17">
        <f>K19*('LE Shares'!H20/'LE Shares'!H19)/('LE Efficiency'!H20/'LE Efficiency'!H19)</f>
        <v>33931.25100660132</v>
      </c>
      <c r="L20" s="17">
        <f>L19*('LE Shares'!I20/'LE Shares'!I19)/('LE Efficiency'!I20/'LE Efficiency'!I19)</f>
        <v>305381.25905941188</v>
      </c>
      <c r="M20" s="17">
        <f>M19*('LE Shares'!J20/'LE Shares'!J19)/('LE Efficiency'!J20/'LE Efficiency'!J19)</f>
        <v>36889.755641892836</v>
      </c>
      <c r="N20" s="17">
        <f>N19*('LE Shares'!K20/'LE Shares'!K19)/('LE Efficiency'!K20/'LE Efficiency'!K19)</f>
        <v>327621.15314649494</v>
      </c>
      <c r="O20" s="23"/>
      <c r="P20" s="19">
        <f t="shared" si="0"/>
        <v>1079064.0109507435</v>
      </c>
      <c r="Q20" s="20">
        <f t="shared" si="1"/>
        <v>1316820.5177179703</v>
      </c>
      <c r="S20" s="15">
        <v>2013</v>
      </c>
      <c r="T20" s="151">
        <f t="shared" ref="T20:AC49" si="3">C20/$Q20</f>
        <v>3.9345697877728632E-2</v>
      </c>
      <c r="U20" s="151">
        <f t="shared" si="2"/>
        <v>0.14025797706360069</v>
      </c>
      <c r="V20" s="151">
        <f t="shared" si="2"/>
        <v>0.14120776675027957</v>
      </c>
      <c r="W20" s="151">
        <f t="shared" si="2"/>
        <v>0.13754274684429257</v>
      </c>
      <c r="X20" s="151">
        <f t="shared" si="2"/>
        <v>2.3938719935702735E-2</v>
      </c>
      <c r="Y20" s="151">
        <f t="shared" si="2"/>
        <v>5.1428543825639697E-3</v>
      </c>
      <c r="Z20" s="151">
        <f t="shared" si="2"/>
        <v>5.3120944758727274E-3</v>
      </c>
      <c r="AA20" s="151">
        <f t="shared" si="2"/>
        <v>0.11816599629008259</v>
      </c>
      <c r="AB20" s="151">
        <f t="shared" si="2"/>
        <v>2.5767559473787404E-2</v>
      </c>
      <c r="AC20" s="151">
        <f t="shared" si="2"/>
        <v>0.23190803526408663</v>
      </c>
    </row>
    <row r="21" spans="1:29" x14ac:dyDescent="0.2">
      <c r="A21" s="15">
        <v>2014</v>
      </c>
      <c r="B21" s="17">
        <f>B20*('LE Shares'!B21/'LE Shares'!B20)/('LE Efficiency'!B21/'LE Efficiency'!B20)</f>
        <v>51500.870846784084</v>
      </c>
      <c r="C21" s="17">
        <f>C20*('LE Shares'!L21/'LE Shares'!L20)/('LE Efficiency'!$B21/'LE Efficiency'!$B20)</f>
        <v>51510.889374963517</v>
      </c>
      <c r="D21" s="17">
        <f>D20*('LE Shares'!C21/'LE Shares'!C20)/('LE Efficiency'!C21/'LE Efficiency'!C20)</f>
        <v>183665.00793273692</v>
      </c>
      <c r="E21" s="17">
        <f>E20*('LE Shares'!M21/'LE Shares'!M20)/('LE Efficiency'!$C21/'LE Efficiency'!$C20)</f>
        <v>184967.26307833922</v>
      </c>
      <c r="F21" s="17">
        <f>F20*('LE Shares'!D21/'LE Shares'!D20)/('LE Efficiency'!D21/'LE Efficiency'!D20)</f>
        <v>181285.65356524548</v>
      </c>
      <c r="G21" s="17">
        <f>G20*('LE Shares'!E21/'LE Shares'!E20)/('LE Efficiency'!E21/'LE Efficiency'!E20)</f>
        <v>31283.867975447654</v>
      </c>
      <c r="H21" s="17">
        <f>H20*('LE Shares'!F21/'LE Shares'!F20)/('LE Efficiency'!F21/'LE Efficiency'!F20)</f>
        <v>6713.0043105017285</v>
      </c>
      <c r="I21" s="17">
        <f>I20*('LE Shares'!N21/'LE Shares'!N20)/('LE Efficiency'!F21/'LE Efficiency'!F20)</f>
        <v>6946.8216162740409</v>
      </c>
      <c r="J21" s="17">
        <f>J20*('LE Shares'!G21/'LE Shares'!G20)/('LE Efficiency'!G21/'LE Efficiency'!G20)</f>
        <v>151992.01736077431</v>
      </c>
      <c r="K21" s="17">
        <f>K20*('LE Shares'!H21/'LE Shares'!H20)/('LE Efficiency'!H21/'LE Efficiency'!H20)</f>
        <v>33632.416105693119</v>
      </c>
      <c r="L21" s="17">
        <f>L20*('LE Shares'!I21/'LE Shares'!I20)/('LE Efficiency'!I21/'LE Efficiency'!I20)</f>
        <v>302691.7449512381</v>
      </c>
      <c r="M21" s="17">
        <f>M20*('LE Shares'!J21/'LE Shares'!J20)/('LE Efficiency'!J21/'LE Efficiency'!J20)</f>
        <v>36894.927041678566</v>
      </c>
      <c r="N21" s="17">
        <f>N20*('LE Shares'!K21/'LE Shares'!K20)/('LE Efficiency'!K21/'LE Efficiency'!K20)</f>
        <v>338009.91911082499</v>
      </c>
      <c r="O21" s="23"/>
      <c r="P21" s="19">
        <f t="shared" si="0"/>
        <v>1082737.3677271763</v>
      </c>
      <c r="Q21" s="20">
        <f t="shared" si="1"/>
        <v>1319215.5201804789</v>
      </c>
      <c r="S21" s="15">
        <v>2014</v>
      </c>
      <c r="T21" s="151">
        <f t="shared" si="3"/>
        <v>3.904660655289776E-2</v>
      </c>
      <c r="U21" s="151">
        <f t="shared" si="2"/>
        <v>0.13922289809599125</v>
      </c>
      <c r="V21" s="151">
        <f t="shared" si="2"/>
        <v>0.14021004168677023</v>
      </c>
      <c r="W21" s="151">
        <f t="shared" si="2"/>
        <v>0.13741928501602543</v>
      </c>
      <c r="X21" s="151">
        <f t="shared" si="2"/>
        <v>2.3713993276222051E-2</v>
      </c>
      <c r="Y21" s="151">
        <f t="shared" si="2"/>
        <v>5.08863351576044E-3</v>
      </c>
      <c r="Z21" s="151">
        <f t="shared" si="2"/>
        <v>5.265873172355994E-3</v>
      </c>
      <c r="AA21" s="151">
        <f t="shared" si="2"/>
        <v>0.11521393967528568</v>
      </c>
      <c r="AB21" s="151">
        <f t="shared" si="2"/>
        <v>2.5494254419544688E-2</v>
      </c>
      <c r="AC21" s="151">
        <f t="shared" si="2"/>
        <v>0.2294482897759022</v>
      </c>
    </row>
    <row r="22" spans="1:29" x14ac:dyDescent="0.2">
      <c r="A22" s="15">
        <v>2015</v>
      </c>
      <c r="B22" s="17">
        <f>B21*('LE Shares'!B22/'LE Shares'!B21)/('LE Efficiency'!B22/'LE Efficiency'!B21)</f>
        <v>51101.783882843243</v>
      </c>
      <c r="C22" s="17">
        <f>C21*('LE Shares'!L22/'LE Shares'!L21)/('LE Efficiency'!$B22/'LE Efficiency'!$B21)</f>
        <v>51113.343595184575</v>
      </c>
      <c r="D22" s="17">
        <f>D21*('LE Shares'!C22/'LE Shares'!C21)/('LE Efficiency'!C22/'LE Efficiency'!C21)</f>
        <v>182624.14444530872</v>
      </c>
      <c r="E22" s="17">
        <f>E21*('LE Shares'!M22/'LE Shares'!M21)/('LE Efficiency'!$C22/'LE Efficiency'!$C21)</f>
        <v>183972.6121234438</v>
      </c>
      <c r="F22" s="17">
        <f>F21*('LE Shares'!D22/'LE Shares'!D21)/('LE Efficiency'!D22/'LE Efficiency'!D21)</f>
        <v>181428.64820749595</v>
      </c>
      <c r="G22" s="17">
        <f>G21*('LE Shares'!E22/'LE Shares'!E21)/('LE Efficiency'!E22/'LE Efficiency'!E21)</f>
        <v>30974.986833250216</v>
      </c>
      <c r="H22" s="17">
        <f>H21*('LE Shares'!F22/'LE Shares'!F21)/('LE Efficiency'!F22/'LE Efficiency'!F21)</f>
        <v>6629.5905253682931</v>
      </c>
      <c r="I22" s="17">
        <f>I21*('LE Shares'!N22/'LE Shares'!N21)/('LE Efficiency'!F22/'LE Efficiency'!F21)</f>
        <v>6882.1038789210806</v>
      </c>
      <c r="J22" s="17">
        <f>J21*('LE Shares'!G22/'LE Shares'!G21)/('LE Efficiency'!G22/'LE Efficiency'!G21)</f>
        <v>148710.40441139948</v>
      </c>
      <c r="K22" s="17">
        <f>K21*('LE Shares'!H22/'LE Shares'!H21)/('LE Efficiency'!H22/'LE Efficiency'!H21)</f>
        <v>33400.101858628368</v>
      </c>
      <c r="L22" s="17">
        <f>L21*('LE Shares'!I22/'LE Shares'!I21)/('LE Efficiency'!I22/'LE Efficiency'!I21)</f>
        <v>300600.91672765528</v>
      </c>
      <c r="M22" s="17">
        <f>M21*('LE Shares'!J22/'LE Shares'!J21)/('LE Efficiency'!J22/'LE Efficiency'!J21)</f>
        <v>36900.098441464295</v>
      </c>
      <c r="N22" s="17">
        <f>N21*('LE Shares'!K22/'LE Shares'!K21)/('LE Efficiency'!K22/'LE Efficiency'!K21)</f>
        <v>348415.35649455903</v>
      </c>
      <c r="O22" s="23"/>
      <c r="P22" s="19">
        <f t="shared" si="0"/>
        <v>1087312.6168533738</v>
      </c>
      <c r="Q22" s="20">
        <f t="shared" si="1"/>
        <v>1322398.5725720022</v>
      </c>
      <c r="S22" s="15">
        <v>2015</v>
      </c>
      <c r="T22" s="151">
        <f t="shared" si="3"/>
        <v>3.8651995438691043E-2</v>
      </c>
      <c r="U22" s="151">
        <f t="shared" si="2"/>
        <v>0.13810068177108922</v>
      </c>
      <c r="V22" s="151">
        <f t="shared" si="2"/>
        <v>0.13912039527207432</v>
      </c>
      <c r="W22" s="151">
        <f t="shared" si="2"/>
        <v>0.13719664552769886</v>
      </c>
      <c r="X22" s="151">
        <f t="shared" si="2"/>
        <v>2.3423336561083353E-2</v>
      </c>
      <c r="Y22" s="151">
        <f t="shared" si="2"/>
        <v>5.0133073816572985E-3</v>
      </c>
      <c r="Z22" s="151">
        <f t="shared" si="2"/>
        <v>5.2042583995956047E-3</v>
      </c>
      <c r="AA22" s="151">
        <f t="shared" si="2"/>
        <v>0.11245505515191598</v>
      </c>
      <c r="AB22" s="151">
        <f t="shared" si="2"/>
        <v>2.5257212576739827E-2</v>
      </c>
      <c r="AC22" s="151">
        <f t="shared" si="2"/>
        <v>0.22731491319065841</v>
      </c>
    </row>
    <row r="23" spans="1:29" x14ac:dyDescent="0.2">
      <c r="A23" s="15">
        <v>2016</v>
      </c>
      <c r="B23" s="17">
        <f>B22*('LE Shares'!B23/'LE Shares'!B22)/('LE Efficiency'!B23/'LE Efficiency'!B22)</f>
        <v>50580.976497360316</v>
      </c>
      <c r="C23" s="17">
        <f>C22*('LE Shares'!L23/'LE Shares'!L22)/('LE Efficiency'!$B23/'LE Efficiency'!$B22)</f>
        <v>50592.209962679401</v>
      </c>
      <c r="D23" s="17">
        <f>D22*('LE Shares'!C23/'LE Shares'!C22)/('LE Efficiency'!C23/'LE Efficiency'!C22)</f>
        <v>181371.73254114389</v>
      </c>
      <c r="E23" s="17">
        <f>E22*('LE Shares'!M23/'LE Shares'!M22)/('LE Efficiency'!$C23/'LE Efficiency'!$C22)</f>
        <v>182727.02474254998</v>
      </c>
      <c r="F23" s="17">
        <f>F22*('LE Shares'!D23/'LE Shares'!D22)/('LE Efficiency'!D23/'LE Efficiency'!D22)</f>
        <v>181548.319218583</v>
      </c>
      <c r="G23" s="17">
        <f>G22*('LE Shares'!E23/'LE Shares'!E22)/('LE Efficiency'!E23/'LE Efficiency'!E22)</f>
        <v>30594.38616021652</v>
      </c>
      <c r="H23" s="17">
        <f>H22*('LE Shares'!F23/'LE Shares'!F22)/('LE Efficiency'!F23/'LE Efficiency'!F22)</f>
        <v>6547.3275969491124</v>
      </c>
      <c r="I23" s="17">
        <f>I22*('LE Shares'!N23/'LE Shares'!N22)/('LE Efficiency'!F23/'LE Efficiency'!F22)</f>
        <v>6818.8850258963048</v>
      </c>
      <c r="J23" s="17">
        <f>J22*('LE Shares'!G23/'LE Shares'!G22)/('LE Efficiency'!G23/'LE Efficiency'!G22)</f>
        <v>145663.16189495564</v>
      </c>
      <c r="K23" s="17">
        <f>K22*('LE Shares'!H23/'LE Shares'!H22)/('LE Efficiency'!H23/'LE Efficiency'!H22)</f>
        <v>33219.256230158688</v>
      </c>
      <c r="L23" s="17">
        <f>L22*('LE Shares'!I23/'LE Shares'!I22)/('LE Efficiency'!I23/'LE Efficiency'!I22)</f>
        <v>298973.30607142817</v>
      </c>
      <c r="M23" s="17">
        <f>M22*('LE Shares'!J23/'LE Shares'!J22)/('LE Efficiency'!J23/'LE Efficiency'!J22)</f>
        <v>36905.269841250018</v>
      </c>
      <c r="N23" s="17">
        <f>N22*('LE Shares'!K23/'LE Shares'!K22)/('LE Efficiency'!K23/'LE Efficiency'!K22)</f>
        <v>358811.50208774908</v>
      </c>
      <c r="O23" s="23"/>
      <c r="P23" s="19">
        <f t="shared" si="0"/>
        <v>1092534.0865302375</v>
      </c>
      <c r="Q23" s="20">
        <f t="shared" si="1"/>
        <v>1325853.3212354667</v>
      </c>
      <c r="S23" s="15">
        <v>2016</v>
      </c>
      <c r="T23" s="151">
        <f t="shared" si="3"/>
        <v>3.8158225463082285E-2</v>
      </c>
      <c r="U23" s="151">
        <f t="shared" si="2"/>
        <v>0.13679622748324582</v>
      </c>
      <c r="V23" s="151">
        <f t="shared" si="2"/>
        <v>0.13781843120646248</v>
      </c>
      <c r="W23" s="151">
        <f t="shared" si="2"/>
        <v>0.13692941467266626</v>
      </c>
      <c r="X23" s="151">
        <f t="shared" si="2"/>
        <v>2.3075241936798729E-2</v>
      </c>
      <c r="Y23" s="151">
        <f t="shared" si="2"/>
        <v>4.9381990391275951E-3</v>
      </c>
      <c r="Z23" s="151">
        <f t="shared" si="2"/>
        <v>5.1430161366132713E-3</v>
      </c>
      <c r="AA23" s="151">
        <f t="shared" si="2"/>
        <v>0.10986370781891823</v>
      </c>
      <c r="AB23" s="151">
        <f t="shared" si="2"/>
        <v>2.5055000955312361E-2</v>
      </c>
      <c r="AC23" s="151">
        <f t="shared" si="2"/>
        <v>0.22549500859781124</v>
      </c>
    </row>
    <row r="24" spans="1:29" x14ac:dyDescent="0.2">
      <c r="A24" s="15">
        <v>2017</v>
      </c>
      <c r="B24" s="17">
        <f>B23*('LE Shares'!B24/'LE Shares'!B23)/('LE Efficiency'!B24/'LE Efficiency'!B23)</f>
        <v>49800.780985798039</v>
      </c>
      <c r="C24" s="17">
        <f>C23*('LE Shares'!L24/'LE Shares'!L23)/('LE Efficiency'!$B24/'LE Efficiency'!$B23)</f>
        <v>49808.082455452583</v>
      </c>
      <c r="D24" s="17">
        <f>D23*('LE Shares'!C24/'LE Shares'!C23)/('LE Efficiency'!C24/'LE Efficiency'!C23)</f>
        <v>179504.58062688191</v>
      </c>
      <c r="E24" s="17">
        <f>E23*('LE Shares'!M24/'LE Shares'!M23)/('LE Efficiency'!$C24/'LE Efficiency'!$C23)</f>
        <v>180773.23167609575</v>
      </c>
      <c r="F24" s="17">
        <f>F23*('LE Shares'!D24/'LE Shares'!D23)/('LE Efficiency'!D24/'LE Efficiency'!D23)</f>
        <v>181760.48391360071</v>
      </c>
      <c r="G24" s="17">
        <f>G23*('LE Shares'!E24/'LE Shares'!E23)/('LE Efficiency'!E24/'LE Efficiency'!E23)</f>
        <v>30165.705989827533</v>
      </c>
      <c r="H24" s="17">
        <f>H23*('LE Shares'!F24/'LE Shares'!F23)/('LE Efficiency'!F24/'LE Efficiency'!F23)</f>
        <v>6444.8666324023616</v>
      </c>
      <c r="I24" s="17">
        <f>I23*('LE Shares'!N24/'LE Shares'!N23)/('LE Efficiency'!F24/'LE Efficiency'!F23)</f>
        <v>6741.8675902430214</v>
      </c>
      <c r="J24" s="17">
        <f>J23*('LE Shares'!G24/'LE Shares'!G23)/('LE Efficiency'!G24/'LE Efficiency'!G23)</f>
        <v>142798.11136501242</v>
      </c>
      <c r="K24" s="17">
        <f>K23*('LE Shares'!H24/'LE Shares'!H23)/('LE Efficiency'!H24/'LE Efficiency'!H23)</f>
        <v>33083.155129866136</v>
      </c>
      <c r="L24" s="17">
        <f>L23*('LE Shares'!I24/'LE Shares'!I23)/('LE Efficiency'!I24/'LE Efficiency'!I23)</f>
        <v>297748.3961687953</v>
      </c>
      <c r="M24" s="17">
        <f>M23*('LE Shares'!J24/'LE Shares'!J23)/('LE Efficiency'!J24/'LE Efficiency'!J23)</f>
        <v>36910.44124103574</v>
      </c>
      <c r="N24" s="17">
        <f>N23*('LE Shares'!K24/'LE Shares'!K23)/('LE Efficiency'!K24/'LE Efficiency'!K23)</f>
        <v>367779.18108489417</v>
      </c>
      <c r="O24" s="23"/>
      <c r="P24" s="19">
        <f t="shared" si="0"/>
        <v>1096987.3424832751</v>
      </c>
      <c r="Q24" s="20">
        <f t="shared" si="1"/>
        <v>1327568.6566148233</v>
      </c>
      <c r="S24" s="15">
        <v>2017</v>
      </c>
      <c r="T24" s="151">
        <f t="shared" si="3"/>
        <v>3.751827237504881E-2</v>
      </c>
      <c r="U24" s="151">
        <f t="shared" si="2"/>
        <v>0.13521303002482893</v>
      </c>
      <c r="V24" s="151">
        <f t="shared" si="2"/>
        <v>0.13616864994165401</v>
      </c>
      <c r="W24" s="151">
        <f t="shared" si="2"/>
        <v>0.13691230431507254</v>
      </c>
      <c r="X24" s="151">
        <f t="shared" si="2"/>
        <v>2.2722520480972546E-2</v>
      </c>
      <c r="Y24" s="151">
        <f t="shared" si="2"/>
        <v>4.8546390428018784E-3</v>
      </c>
      <c r="Z24" s="151">
        <f t="shared" si="2"/>
        <v>5.078357007489283E-3</v>
      </c>
      <c r="AA24" s="151">
        <f t="shared" si="2"/>
        <v>0.10756363571367701</v>
      </c>
      <c r="AB24" s="151">
        <f t="shared" si="2"/>
        <v>2.4920108624909169E-2</v>
      </c>
      <c r="AC24" s="151">
        <f t="shared" si="2"/>
        <v>0.22428097762418259</v>
      </c>
    </row>
    <row r="25" spans="1:29" x14ac:dyDescent="0.2">
      <c r="A25" s="15">
        <v>2018</v>
      </c>
      <c r="B25" s="17">
        <f>B24*('LE Shares'!B25/'LE Shares'!B24)/('LE Efficiency'!B25/'LE Efficiency'!B24)</f>
        <v>49111.835253004465</v>
      </c>
      <c r="C25" s="17">
        <f>C24*('LE Shares'!L25/'LE Shares'!L24)/('LE Efficiency'!$B25/'LE Efficiency'!$B24)</f>
        <v>49116.093868925345</v>
      </c>
      <c r="D25" s="17">
        <f>D24*('LE Shares'!C25/'LE Shares'!C24)/('LE Efficiency'!C25/'LE Efficiency'!C24)</f>
        <v>177929.00017073407</v>
      </c>
      <c r="E25" s="17">
        <f>E24*('LE Shares'!M25/'LE Shares'!M24)/('LE Efficiency'!$C25/'LE Efficiency'!$C24)</f>
        <v>179138.55847459394</v>
      </c>
      <c r="F25" s="17">
        <f>F24*('LE Shares'!D25/'LE Shares'!D24)/('LE Efficiency'!D25/'LE Efficiency'!D24)</f>
        <v>181950.16721943821</v>
      </c>
      <c r="G25" s="17">
        <f>G24*('LE Shares'!E25/'LE Shares'!E24)/('LE Efficiency'!E25/'LE Efficiency'!E24)</f>
        <v>29742.306016471233</v>
      </c>
      <c r="H25" s="17">
        <f>H24*('LE Shares'!F25/'LE Shares'!F24)/('LE Efficiency'!F25/'LE Efficiency'!F24)</f>
        <v>6342.613808995251</v>
      </c>
      <c r="I25" s="17">
        <f>I24*('LE Shares'!N25/'LE Shares'!N24)/('LE Efficiency'!F25/'LE Efficiency'!F24)</f>
        <v>6665.4834372979067</v>
      </c>
      <c r="J25" s="17">
        <f>J24*('LE Shares'!G25/'LE Shares'!G24)/('LE Efficiency'!G25/'LE Efficiency'!G24)</f>
        <v>140279.44828460691</v>
      </c>
      <c r="K25" s="17">
        <f>K24*('LE Shares'!H25/'LE Shares'!H24)/('LE Efficiency'!H25/'LE Efficiency'!H24)</f>
        <v>32982.098519573628</v>
      </c>
      <c r="L25" s="17">
        <f>L24*('LE Shares'!I25/'LE Shares'!I24)/('LE Efficiency'!I25/'LE Efficiency'!I24)</f>
        <v>296838.88667616266</v>
      </c>
      <c r="M25" s="17">
        <f>M24*('LE Shares'!J25/'LE Shares'!J24)/('LE Efficiency'!J25/'LE Efficiency'!J24)</f>
        <v>36915.612640821462</v>
      </c>
      <c r="N25" s="17">
        <f>N24*('LE Shares'!K25/'LE Shares'!K24)/('LE Efficiency'!K25/'LE Efficiency'!K24)</f>
        <v>376275.96132730355</v>
      </c>
      <c r="O25" s="23"/>
      <c r="P25" s="19">
        <f t="shared" si="0"/>
        <v>1101649.9641216754</v>
      </c>
      <c r="Q25" s="20">
        <f t="shared" si="1"/>
        <v>1329904.6164651946</v>
      </c>
      <c r="S25" s="15">
        <v>2018</v>
      </c>
      <c r="T25" s="151">
        <f t="shared" si="3"/>
        <v>3.6932042539616808E-2</v>
      </c>
      <c r="U25" s="151">
        <f t="shared" si="2"/>
        <v>0.13379079820300083</v>
      </c>
      <c r="V25" s="151">
        <f t="shared" si="2"/>
        <v>0.13470030576383238</v>
      </c>
      <c r="W25" s="151">
        <f t="shared" si="2"/>
        <v>0.13681444892119457</v>
      </c>
      <c r="X25" s="151">
        <f t="shared" si="2"/>
        <v>2.236423999754544E-2</v>
      </c>
      <c r="Y25" s="151">
        <f t="shared" si="2"/>
        <v>4.7692245973651338E-3</v>
      </c>
      <c r="Z25" s="151">
        <f t="shared" si="2"/>
        <v>5.0120011275803789E-3</v>
      </c>
      <c r="AA25" s="151">
        <f t="shared" si="2"/>
        <v>0.10548083414994162</v>
      </c>
      <c r="AB25" s="151">
        <f t="shared" si="2"/>
        <v>2.4800348920690295E-2</v>
      </c>
      <c r="AC25" s="151">
        <f t="shared" si="2"/>
        <v>0.22320314028621263</v>
      </c>
    </row>
    <row r="26" spans="1:29" x14ac:dyDescent="0.2">
      <c r="A26" s="15">
        <v>2019</v>
      </c>
      <c r="B26" s="17">
        <f>B25*('LE Shares'!B26/'LE Shares'!B25)/('LE Efficiency'!B26/'LE Efficiency'!B25)</f>
        <v>48514.70289790164</v>
      </c>
      <c r="C26" s="17">
        <f>C25*('LE Shares'!L26/'LE Shares'!L25)/('LE Efficiency'!$B26/'LE Efficiency'!$B25)</f>
        <v>48516.927199539787</v>
      </c>
      <c r="D26" s="17">
        <f>D25*('LE Shares'!C26/'LE Shares'!C25)/('LE Efficiency'!C26/'LE Efficiency'!C25)</f>
        <v>176653.3658379321</v>
      </c>
      <c r="E26" s="17">
        <f>E25*('LE Shares'!M26/'LE Shares'!M25)/('LE Efficiency'!$C26/'LE Efficiency'!$C25)</f>
        <v>177830.45760644277</v>
      </c>
      <c r="F26" s="17">
        <f>F25*('LE Shares'!D26/'LE Shares'!D25)/('LE Efficiency'!D26/'LE Efficiency'!D25)</f>
        <v>182177.83623409216</v>
      </c>
      <c r="G26" s="17">
        <f>G25*('LE Shares'!E26/'LE Shares'!E25)/('LE Efficiency'!E26/'LE Efficiency'!E25)</f>
        <v>29354.112503964599</v>
      </c>
      <c r="H26" s="17">
        <f>H25*('LE Shares'!F26/'LE Shares'!F25)/('LE Efficiency'!F26/'LE Efficiency'!F25)</f>
        <v>6255.9049127691096</v>
      </c>
      <c r="I26" s="17">
        <f>I25*('LE Shares'!N26/'LE Shares'!N25)/('LE Efficiency'!F26/'LE Efficiency'!F25)</f>
        <v>6600.5897067784708</v>
      </c>
      <c r="J26" s="17">
        <f>J25*('LE Shares'!G26/'LE Shares'!G25)/('LE Efficiency'!G26/'LE Efficiency'!G25)</f>
        <v>138108.70069781129</v>
      </c>
      <c r="K26" s="17">
        <f>K25*('LE Shares'!H26/'LE Shares'!H25)/('LE Efficiency'!H26/'LE Efficiency'!H25)</f>
        <v>32906.810151017315</v>
      </c>
      <c r="L26" s="17">
        <f>L25*('LE Shares'!I26/'LE Shares'!I25)/('LE Efficiency'!I26/'LE Efficiency'!I25)</f>
        <v>296161.29135915585</v>
      </c>
      <c r="M26" s="17">
        <f>M25*('LE Shares'!J26/'LE Shares'!J25)/('LE Efficiency'!J26/'LE Efficiency'!J25)</f>
        <v>36920.784040607192</v>
      </c>
      <c r="N26" s="17">
        <f>N25*('LE Shares'!K26/'LE Shares'!K25)/('LE Efficiency'!K26/'LE Efficiency'!K25)</f>
        <v>384534.36023060558</v>
      </c>
      <c r="O26" s="23"/>
      <c r="P26" s="19">
        <f t="shared" si="0"/>
        <v>1106764.4849240326</v>
      </c>
      <c r="Q26" s="20">
        <f t="shared" si="1"/>
        <v>1333111.8697300151</v>
      </c>
      <c r="S26" s="15">
        <v>2019</v>
      </c>
      <c r="T26" s="151">
        <f t="shared" si="3"/>
        <v>3.639374031630635E-2</v>
      </c>
      <c r="U26" s="151">
        <f t="shared" si="2"/>
        <v>0.13251203432290221</v>
      </c>
      <c r="V26" s="151">
        <f t="shared" si="2"/>
        <v>0.13339499980782363</v>
      </c>
      <c r="W26" s="151">
        <f t="shared" si="2"/>
        <v>0.13665607543573011</v>
      </c>
      <c r="X26" s="151">
        <f t="shared" si="2"/>
        <v>2.2019241723434255E-2</v>
      </c>
      <c r="Y26" s="151">
        <f t="shared" si="2"/>
        <v>4.6927081326161102E-3</v>
      </c>
      <c r="Z26" s="151">
        <f t="shared" si="2"/>
        <v>4.9512646737705796E-3</v>
      </c>
      <c r="AA26" s="151">
        <f t="shared" si="2"/>
        <v>0.10359873303489631</v>
      </c>
      <c r="AB26" s="151">
        <f t="shared" si="2"/>
        <v>2.4684207603433671E-2</v>
      </c>
      <c r="AC26" s="151">
        <f t="shared" si="2"/>
        <v>0.22215786843090304</v>
      </c>
    </row>
    <row r="27" spans="1:29" x14ac:dyDescent="0.2">
      <c r="A27" s="15">
        <v>2020</v>
      </c>
      <c r="B27" s="17">
        <f>B26*('LE Shares'!B27/'LE Shares'!B26)/('LE Efficiency'!B27/'LE Efficiency'!B26)</f>
        <v>47991.925045016695</v>
      </c>
      <c r="C27" s="17">
        <f>C26*('LE Shares'!L27/'LE Shares'!L26)/('LE Efficiency'!$B27/'LE Efficiency'!$B26)</f>
        <v>47992.459897345099</v>
      </c>
      <c r="D27" s="17">
        <f>D26*('LE Shares'!C27/'LE Shares'!C26)/('LE Efficiency'!C27/'LE Efficiency'!C26)</f>
        <v>175346.27040558789</v>
      </c>
      <c r="E27" s="17">
        <f>E26*('LE Shares'!M27/'LE Shares'!M26)/('LE Efficiency'!$C27/'LE Efficiency'!$C26)</f>
        <v>176501.74269780522</v>
      </c>
      <c r="F27" s="17">
        <f>F26*('LE Shares'!D27/'LE Shares'!D26)/('LE Efficiency'!D27/'LE Efficiency'!D26)</f>
        <v>182373.48355782722</v>
      </c>
      <c r="G27" s="17">
        <f>G26*('LE Shares'!E27/'LE Shares'!E26)/('LE Efficiency'!E27/'LE Efficiency'!E26)</f>
        <v>28994.4704064627</v>
      </c>
      <c r="H27" s="17">
        <f>H26*('LE Shares'!F27/'LE Shares'!F26)/('LE Efficiency'!F27/'LE Efficiency'!F26)</f>
        <v>6179.7350487511776</v>
      </c>
      <c r="I27" s="17">
        <f>I26*('LE Shares'!N27/'LE Shares'!N26)/('LE Efficiency'!F27/'LE Efficiency'!F26)</f>
        <v>6543.6131366406325</v>
      </c>
      <c r="J27" s="17">
        <f>J26*('LE Shares'!G27/'LE Shares'!G26)/('LE Efficiency'!G27/'LE Efficiency'!G26)</f>
        <v>136216.95454642296</v>
      </c>
      <c r="K27" s="17">
        <f>K26*('LE Shares'!H27/'LE Shares'!H26)/('LE Efficiency'!H27/'LE Efficiency'!H26)</f>
        <v>32801.648750184504</v>
      </c>
      <c r="L27" s="17">
        <f>L26*('LE Shares'!I27/'LE Shares'!I26)/('LE Efficiency'!I27/'LE Efficiency'!I26)</f>
        <v>295214.83875166054</v>
      </c>
      <c r="M27" s="17">
        <f>M26*('LE Shares'!J27/'LE Shares'!J26)/('LE Efficiency'!J27/'LE Efficiency'!J26)</f>
        <v>36925.955440392921</v>
      </c>
      <c r="N27" s="17">
        <f>N26*('LE Shares'!K27/'LE Shares'!K26)/('LE Efficiency'!K27/'LE Efficiency'!K26)</f>
        <v>392551.20068158675</v>
      </c>
      <c r="O27" s="28"/>
      <c r="P27" s="19">
        <f t="shared" si="0"/>
        <v>1111622.1652711784</v>
      </c>
      <c r="Q27" s="20">
        <f t="shared" si="1"/>
        <v>1336116.3678663287</v>
      </c>
      <c r="S27" s="15">
        <v>2020</v>
      </c>
      <c r="T27" s="151">
        <f t="shared" si="3"/>
        <v>3.5919371284991612E-2</v>
      </c>
      <c r="U27" s="151">
        <f t="shared" si="2"/>
        <v>0.13123577752857105</v>
      </c>
      <c r="V27" s="151">
        <f t="shared" si="2"/>
        <v>0.13210057667332109</v>
      </c>
      <c r="W27" s="151">
        <f t="shared" si="2"/>
        <v>0.13649520950713531</v>
      </c>
      <c r="X27" s="151">
        <f t="shared" si="2"/>
        <v>2.1700557753636801E-2</v>
      </c>
      <c r="Y27" s="151">
        <f t="shared" si="2"/>
        <v>4.6251473280128448E-3</v>
      </c>
      <c r="Z27" s="151">
        <f t="shared" si="2"/>
        <v>4.8974874449672834E-3</v>
      </c>
      <c r="AA27" s="151">
        <f t="shared" si="2"/>
        <v>0.10194991830236357</v>
      </c>
      <c r="AB27" s="151">
        <f t="shared" si="2"/>
        <v>2.4549993951923605E-2</v>
      </c>
      <c r="AC27" s="151">
        <f t="shared" si="2"/>
        <v>0.22094994556731246</v>
      </c>
    </row>
    <row r="28" spans="1:29" x14ac:dyDescent="0.2">
      <c r="A28" s="29">
        <v>2021</v>
      </c>
      <c r="B28" s="17">
        <f>B27*('LE Shares'!B28/'LE Shares'!B27)/('LE Efficiency'!B28/'LE Efficiency'!B27)</f>
        <v>47539.036422919809</v>
      </c>
      <c r="C28" s="17">
        <f>C27*('LE Shares'!L28/'LE Shares'!L27)/('LE Efficiency'!$B28/'LE Efficiency'!$B27)</f>
        <v>47538.766869425228</v>
      </c>
      <c r="D28" s="17">
        <f>D27*('LE Shares'!C28/'LE Shares'!C27)/('LE Efficiency'!C28/'LE Efficiency'!C27)</f>
        <v>174387.40874458707</v>
      </c>
      <c r="E28" s="17">
        <f>E27*('LE Shares'!M28/'LE Shares'!M27)/('LE Efficiency'!$C28/'LE Efficiency'!$C27)</f>
        <v>175553.98092796834</v>
      </c>
      <c r="F28" s="17">
        <f>F27*('LE Shares'!D28/'LE Shares'!D27)/('LE Efficiency'!D28/'LE Efficiency'!D27)</f>
        <v>182554.58525218806</v>
      </c>
      <c r="G28" s="17">
        <f>G27*('LE Shares'!E28/'LE Shares'!E27)/('LE Efficiency'!E28/'LE Efficiency'!E27)</f>
        <v>28671.239284329578</v>
      </c>
      <c r="H28" s="17">
        <f>H27*('LE Shares'!F28/'LE Shares'!F27)/('LE Efficiency'!F28/'LE Efficiency'!F27)</f>
        <v>6091.2499532519341</v>
      </c>
      <c r="I28" s="17">
        <f>I27*('LE Shares'!N28/'LE Shares'!N27)/('LE Efficiency'!F28/'LE Efficiency'!F27)</f>
        <v>6478.214974731799</v>
      </c>
      <c r="J28" s="17">
        <f>J27*('LE Shares'!G28/'LE Shares'!G27)/('LE Efficiency'!G28/'LE Efficiency'!G27)</f>
        <v>134601.19750381191</v>
      </c>
      <c r="K28" s="17">
        <f>K27*('LE Shares'!H28/'LE Shares'!H27)/('LE Efficiency'!H28/'LE Efficiency'!H27)</f>
        <v>32717.693861686999</v>
      </c>
      <c r="L28" s="17">
        <f>L27*('LE Shares'!I28/'LE Shares'!I27)/('LE Efficiency'!I28/'LE Efficiency'!I27)</f>
        <v>294459.24475518294</v>
      </c>
      <c r="M28" s="17">
        <f>M27*('LE Shares'!J28/'LE Shares'!J27)/('LE Efficiency'!J28/'LE Efficiency'!J27)</f>
        <v>36931.126840178644</v>
      </c>
      <c r="N28" s="17">
        <f>N27*('LE Shares'!K28/'LE Shares'!K27)/('LE Efficiency'!K28/'LE Efficiency'!K27)</f>
        <v>400867.10919553193</v>
      </c>
      <c r="O28" s="28"/>
      <c r="P28" s="19">
        <f t="shared" si="0"/>
        <v>1117280.4116676417</v>
      </c>
      <c r="Q28" s="20">
        <f t="shared" si="1"/>
        <v>1340373.1594650354</v>
      </c>
      <c r="S28" s="29">
        <v>2021</v>
      </c>
      <c r="T28" s="151">
        <f t="shared" si="3"/>
        <v>3.5466814993817632E-2</v>
      </c>
      <c r="U28" s="151">
        <f t="shared" si="2"/>
        <v>0.13010362637684261</v>
      </c>
      <c r="V28" s="151">
        <f t="shared" si="2"/>
        <v>0.13097396026494201</v>
      </c>
      <c r="W28" s="151">
        <f t="shared" si="2"/>
        <v>0.13619683739791427</v>
      </c>
      <c r="X28" s="151">
        <f t="shared" si="2"/>
        <v>2.1390490462948941E-2</v>
      </c>
      <c r="Y28" s="151">
        <f t="shared" si="2"/>
        <v>4.5444433964069008E-3</v>
      </c>
      <c r="Z28" s="151">
        <f t="shared" si="2"/>
        <v>4.8331428669590483E-3</v>
      </c>
      <c r="AA28" s="151">
        <f t="shared" si="2"/>
        <v>0.10042068997974671</v>
      </c>
      <c r="AB28" s="151">
        <f t="shared" si="2"/>
        <v>2.4409391989574872E-2</v>
      </c>
      <c r="AC28" s="151">
        <f t="shared" si="2"/>
        <v>0.21968452790617382</v>
      </c>
    </row>
    <row r="29" spans="1:29" x14ac:dyDescent="0.2">
      <c r="A29" s="29">
        <v>2022</v>
      </c>
      <c r="B29" s="17">
        <f>B28*('LE Shares'!B29/'LE Shares'!B28)/('LE Efficiency'!B29/'LE Efficiency'!B28)</f>
        <v>47250.496585772627</v>
      </c>
      <c r="C29" s="17">
        <f>C28*('LE Shares'!L29/'LE Shares'!L28)/('LE Efficiency'!$B29/'LE Efficiency'!$B28)</f>
        <v>47251.041987632954</v>
      </c>
      <c r="D29" s="17">
        <f>D28*('LE Shares'!C29/'LE Shares'!C28)/('LE Efficiency'!C29/'LE Efficiency'!C28)</f>
        <v>173715.02704106781</v>
      </c>
      <c r="E29" s="17">
        <f>E28*('LE Shares'!M29/'LE Shares'!M28)/('LE Efficiency'!$C29/'LE Efficiency'!$C28)</f>
        <v>174918.97471512092</v>
      </c>
      <c r="F29" s="17">
        <f>F28*('LE Shares'!D29/'LE Shares'!D28)/('LE Efficiency'!D29/'LE Efficiency'!D28)</f>
        <v>182714.92032404296</v>
      </c>
      <c r="G29" s="17">
        <f>G28*('LE Shares'!E29/'LE Shares'!E28)/('LE Efficiency'!E29/'LE Efficiency'!E28)</f>
        <v>28391.186589444533</v>
      </c>
      <c r="H29" s="17">
        <f>H28*('LE Shares'!F29/'LE Shares'!F28)/('LE Efficiency'!F29/'LE Efficiency'!F28)</f>
        <v>6054.4762658667951</v>
      </c>
      <c r="I29" s="17">
        <f>I28*('LE Shares'!N29/'LE Shares'!N28)/('LE Efficiency'!F29/'LE Efficiency'!F28)</f>
        <v>6450.1473317847813</v>
      </c>
      <c r="J29" s="17">
        <f>J28*('LE Shares'!G29/'LE Shares'!G28)/('LE Efficiency'!G29/'LE Efficiency'!G28)</f>
        <v>133267.97428875984</v>
      </c>
      <c r="K29" s="17">
        <f>K28*('LE Shares'!H29/'LE Shares'!H28)/('LE Efficiency'!H29/'LE Efficiency'!H28)</f>
        <v>32651.837280714939</v>
      </c>
      <c r="L29" s="17">
        <f>L28*('LE Shares'!I29/'LE Shares'!I28)/('LE Efficiency'!I29/'LE Efficiency'!I28)</f>
        <v>293866.53552643437</v>
      </c>
      <c r="M29" s="17">
        <f>M28*('LE Shares'!J29/'LE Shares'!J28)/('LE Efficiency'!J29/'LE Efficiency'!J28)</f>
        <v>36936.298239964366</v>
      </c>
      <c r="N29" s="17">
        <f>N28*('LE Shares'!K29/'LE Shares'!K28)/('LE Efficiency'!K29/'LE Efficiency'!K28)</f>
        <v>408790.26631150098</v>
      </c>
      <c r="O29" s="28"/>
      <c r="P29" s="19">
        <f t="shared" si="0"/>
        <v>1123069.1658926469</v>
      </c>
      <c r="Q29" s="20">
        <f t="shared" si="1"/>
        <v>1345239.1825954006</v>
      </c>
      <c r="S29" s="29">
        <v>2022</v>
      </c>
      <c r="T29" s="151">
        <f t="shared" si="3"/>
        <v>3.5124639988905498E-2</v>
      </c>
      <c r="U29" s="151">
        <f t="shared" si="2"/>
        <v>0.12913319005912052</v>
      </c>
      <c r="V29" s="151">
        <f t="shared" si="2"/>
        <v>0.13002815928810946</v>
      </c>
      <c r="W29" s="151">
        <f t="shared" si="2"/>
        <v>0.13582337080869655</v>
      </c>
      <c r="X29" s="151">
        <f t="shared" si="2"/>
        <v>2.110493580380908E-2</v>
      </c>
      <c r="Y29" s="151">
        <f t="shared" si="2"/>
        <v>4.5006689845189882E-3</v>
      </c>
      <c r="Z29" s="151">
        <f t="shared" si="2"/>
        <v>4.7947959108211261E-3</v>
      </c>
      <c r="AA29" s="151">
        <f t="shared" si="2"/>
        <v>9.9066378687872367E-2</v>
      </c>
      <c r="AB29" s="151">
        <f t="shared" si="2"/>
        <v>2.4272142607174887E-2</v>
      </c>
      <c r="AC29" s="151">
        <f t="shared" si="2"/>
        <v>0.2184492834645739</v>
      </c>
    </row>
    <row r="30" spans="1:29" x14ac:dyDescent="0.2">
      <c r="A30" s="29">
        <v>2023</v>
      </c>
      <c r="B30" s="17">
        <f>B29*('LE Shares'!B30/'LE Shares'!B29)/('LE Efficiency'!B30/'LE Efficiency'!B29)</f>
        <v>47063.670028923727</v>
      </c>
      <c r="C30" s="17">
        <f>C29*('LE Shares'!L30/'LE Shares'!L29)/('LE Efficiency'!$B30/'LE Efficiency'!$B29)</f>
        <v>47066.411350771625</v>
      </c>
      <c r="D30" s="17">
        <f>D29*('LE Shares'!C30/'LE Shares'!C29)/('LE Efficiency'!C30/'LE Efficiency'!C29)</f>
        <v>173204.2377956048</v>
      </c>
      <c r="E30" s="17">
        <f>E29*('LE Shares'!M30/'LE Shares'!M29)/('LE Efficiency'!$C30/'LE Efficiency'!$C29)</f>
        <v>174457.55302344696</v>
      </c>
      <c r="F30" s="17">
        <f>F29*('LE Shares'!D30/'LE Shares'!D29)/('LE Efficiency'!D30/'LE Efficiency'!D29)</f>
        <v>182795.36402781747</v>
      </c>
      <c r="G30" s="17">
        <f>G29*('LE Shares'!E30/'LE Shares'!E29)/('LE Efficiency'!E30/'LE Efficiency'!E29)</f>
        <v>28137.229971182864</v>
      </c>
      <c r="H30" s="17">
        <f>H29*('LE Shares'!F30/'LE Shares'!F29)/('LE Efficiency'!F30/'LE Efficiency'!F29)</f>
        <v>6012.7228841066808</v>
      </c>
      <c r="I30" s="17">
        <f>I29*('LE Shares'!N30/'LE Shares'!N29)/('LE Efficiency'!F30/'LE Efficiency'!F29)</f>
        <v>6418.7244875808865</v>
      </c>
      <c r="J30" s="17">
        <f>J29*('LE Shares'!G30/'LE Shares'!G29)/('LE Efficiency'!G30/'LE Efficiency'!G29)</f>
        <v>132180.10241710645</v>
      </c>
      <c r="K30" s="17">
        <f>K29*('LE Shares'!H30/'LE Shares'!H29)/('LE Efficiency'!H30/'LE Efficiency'!H29)</f>
        <v>32599.124254781324</v>
      </c>
      <c r="L30" s="17">
        <f>L29*('LE Shares'!I30/'LE Shares'!I29)/('LE Efficiency'!I30/'LE Efficiency'!I29)</f>
        <v>293392.11829303182</v>
      </c>
      <c r="M30" s="17">
        <f>M29*('LE Shares'!J30/'LE Shares'!J29)/('LE Efficiency'!J30/'LE Efficiency'!J29)</f>
        <v>36941.469639750096</v>
      </c>
      <c r="N30" s="17">
        <f>N29*('LE Shares'!K30/'LE Shares'!K29)/('LE Efficiency'!K30/'LE Efficiency'!K29)</f>
        <v>417170.86427953339</v>
      </c>
      <c r="O30" s="28"/>
      <c r="P30" s="19">
        <f t="shared" si="0"/>
        <v>1129634.9973707842</v>
      </c>
      <c r="Q30" s="20">
        <f t="shared" si="1"/>
        <v>1351158.9617450028</v>
      </c>
      <c r="S30" s="29">
        <v>2023</v>
      </c>
      <c r="T30" s="151">
        <f t="shared" si="3"/>
        <v>3.4834103671995791E-2</v>
      </c>
      <c r="U30" s="151">
        <f t="shared" si="2"/>
        <v>0.12818938607483604</v>
      </c>
      <c r="V30" s="151">
        <f t="shared" si="2"/>
        <v>0.12911697140219347</v>
      </c>
      <c r="W30" s="151">
        <f t="shared" si="2"/>
        <v>0.13528783008014086</v>
      </c>
      <c r="X30" s="151">
        <f t="shared" si="2"/>
        <v>2.0824514929645307E-2</v>
      </c>
      <c r="Y30" s="151">
        <f t="shared" si="2"/>
        <v>4.4500484801146814E-3</v>
      </c>
      <c r="Z30" s="151">
        <f t="shared" si="2"/>
        <v>4.7505324460796194E-3</v>
      </c>
      <c r="AA30" s="151">
        <f t="shared" si="2"/>
        <v>9.7827203282134706E-2</v>
      </c>
      <c r="AB30" s="151">
        <f t="shared" si="2"/>
        <v>2.4126786838374676E-2</v>
      </c>
      <c r="AC30" s="151">
        <f t="shared" si="2"/>
        <v>0.21714108154537201</v>
      </c>
    </row>
    <row r="31" spans="1:29" x14ac:dyDescent="0.2">
      <c r="A31" s="29">
        <v>2024</v>
      </c>
      <c r="B31" s="17">
        <f>B30*('LE Shares'!B31/'LE Shares'!B30)/('LE Efficiency'!B31/'LE Efficiency'!B30)</f>
        <v>46887.953128521243</v>
      </c>
      <c r="C31" s="17">
        <f>C30*('LE Shares'!L31/'LE Shares'!L30)/('LE Efficiency'!$B31/'LE Efficiency'!$B30)</f>
        <v>46893.042136708144</v>
      </c>
      <c r="D31" s="17">
        <f>D30*('LE Shares'!C31/'LE Shares'!C30)/('LE Efficiency'!C31/'LE Efficiency'!C30)</f>
        <v>172904.4150341427</v>
      </c>
      <c r="E31" s="17">
        <f>E30*('LE Shares'!M31/'LE Shares'!M30)/('LE Efficiency'!$C31/'LE Efficiency'!$C30)</f>
        <v>174226.19320999234</v>
      </c>
      <c r="F31" s="17">
        <f>F30*('LE Shares'!D31/'LE Shares'!D30)/('LE Efficiency'!D31/'LE Efficiency'!D30)</f>
        <v>182863.25086176422</v>
      </c>
      <c r="G31" s="17">
        <f>G30*('LE Shares'!E31/'LE Shares'!E30)/('LE Efficiency'!E31/'LE Efficiency'!E30)</f>
        <v>27889.539199971707</v>
      </c>
      <c r="H31" s="17">
        <f>H30*('LE Shares'!F31/'LE Shares'!F30)/('LE Efficiency'!F31/'LE Efficiency'!F30)</f>
        <v>5949.6543812820237</v>
      </c>
      <c r="I31" s="17">
        <f>I30*('LE Shares'!N31/'LE Shares'!N30)/('LE Efficiency'!F31/'LE Efficiency'!F30)</f>
        <v>6372.2391430415</v>
      </c>
      <c r="J31" s="17">
        <f>J30*('LE Shares'!G31/'LE Shares'!G30)/('LE Efficiency'!G31/'LE Efficiency'!G30)</f>
        <v>131251.63092870647</v>
      </c>
      <c r="K31" s="17">
        <f>K30*('LE Shares'!H31/'LE Shares'!H30)/('LE Efficiency'!H31/'LE Efficiency'!H30)</f>
        <v>32559.724060897552</v>
      </c>
      <c r="L31" s="17">
        <f>L30*('LE Shares'!I31/'LE Shares'!I30)/('LE Efficiency'!I31/'LE Efficiency'!I30)</f>
        <v>293037.51654807787</v>
      </c>
      <c r="M31" s="17">
        <f>M30*('LE Shares'!J31/'LE Shares'!J30)/('LE Efficiency'!J31/'LE Efficiency'!J30)</f>
        <v>36946.641039535818</v>
      </c>
      <c r="N31" s="17">
        <f>N30*('LE Shares'!K31/'LE Shares'!K30)/('LE Efficiency'!K31/'LE Efficiency'!K30)</f>
        <v>425593.3030633672</v>
      </c>
      <c r="O31" s="28"/>
      <c r="P31" s="19">
        <f t="shared" si="0"/>
        <v>1136513.8448453627</v>
      </c>
      <c r="Q31" s="20">
        <f t="shared" si="1"/>
        <v>1357633.080192063</v>
      </c>
      <c r="S31" s="29">
        <v>2024</v>
      </c>
      <c r="T31" s="151">
        <f t="shared" si="3"/>
        <v>3.4540291350350888E-2</v>
      </c>
      <c r="U31" s="151">
        <f t="shared" si="2"/>
        <v>0.12735724958151587</v>
      </c>
      <c r="V31" s="151">
        <f t="shared" si="2"/>
        <v>0.12833083971800741</v>
      </c>
      <c r="W31" s="151">
        <f t="shared" si="2"/>
        <v>0.13469268945324664</v>
      </c>
      <c r="X31" s="151">
        <f t="shared" si="2"/>
        <v>2.0542766382818399E-2</v>
      </c>
      <c r="Y31" s="151">
        <f t="shared" si="2"/>
        <v>4.3823728723819339E-3</v>
      </c>
      <c r="Z31" s="151">
        <f t="shared" si="2"/>
        <v>4.6936386833915577E-3</v>
      </c>
      <c r="AA31" s="151">
        <f t="shared" si="2"/>
        <v>9.6676806748210956E-2</v>
      </c>
      <c r="AB31" s="151">
        <f t="shared" si="2"/>
        <v>2.3982712660692799E-2</v>
      </c>
      <c r="AC31" s="151">
        <f t="shared" si="2"/>
        <v>0.21584441394623513</v>
      </c>
    </row>
    <row r="32" spans="1:29" x14ac:dyDescent="0.2">
      <c r="A32" s="29">
        <v>2025</v>
      </c>
      <c r="B32" s="17">
        <f>B31*('LE Shares'!B32/'LE Shares'!B31)/('LE Efficiency'!B32/'LE Efficiency'!B31)</f>
        <v>46683.307206874299</v>
      </c>
      <c r="C32" s="17">
        <f>C31*('LE Shares'!L32/'LE Shares'!L31)/('LE Efficiency'!$B32/'LE Efficiency'!$B31)</f>
        <v>46690.187902455065</v>
      </c>
      <c r="D32" s="17">
        <f>D31*('LE Shares'!C32/'LE Shares'!C31)/('LE Efficiency'!C32/'LE Efficiency'!C31)</f>
        <v>172424.67857732222</v>
      </c>
      <c r="E32" s="17">
        <f>E31*('LE Shares'!M32/'LE Shares'!M31)/('LE Efficiency'!$C32/'LE Efficiency'!$C31)</f>
        <v>173783.72219640878</v>
      </c>
      <c r="F32" s="17">
        <f>F31*('LE Shares'!D32/'LE Shares'!D31)/('LE Efficiency'!D32/'LE Efficiency'!D31)</f>
        <v>182910.35777930359</v>
      </c>
      <c r="G32" s="17">
        <f>G31*('LE Shares'!E32/'LE Shares'!E31)/('LE Efficiency'!E32/'LE Efficiency'!E31)</f>
        <v>27626.739306363452</v>
      </c>
      <c r="H32" s="17">
        <f>H31*('LE Shares'!F32/'LE Shares'!F31)/('LE Efficiency'!F32/'LE Efficiency'!F31)</f>
        <v>5907.8886207492124</v>
      </c>
      <c r="I32" s="17">
        <f>I31*('LE Shares'!N32/'LE Shares'!N31)/('LE Efficiency'!F32/'LE Efficiency'!F31)</f>
        <v>6341.125412630372</v>
      </c>
      <c r="J32" s="17">
        <f>J31*('LE Shares'!G32/'LE Shares'!G31)/('LE Efficiency'!G32/'LE Efficiency'!G31)</f>
        <v>130418.13704101778</v>
      </c>
      <c r="K32" s="17">
        <f>K31*('LE Shares'!H32/'LE Shares'!H31)/('LE Efficiency'!H32/'LE Efficiency'!H31)</f>
        <v>32529.826893733272</v>
      </c>
      <c r="L32" s="17">
        <f>L31*('LE Shares'!I32/'LE Shares'!I31)/('LE Efficiency'!I32/'LE Efficiency'!I31)</f>
        <v>292768.44204359932</v>
      </c>
      <c r="M32" s="17">
        <f>M31*('LE Shares'!J32/'LE Shares'!J31)/('LE Efficiency'!J32/'LE Efficiency'!J31)</f>
        <v>36951.812439321548</v>
      </c>
      <c r="N32" s="17">
        <f>N31*('LE Shares'!K32/'LE Shares'!K31)/('LE Efficiency'!K32/'LE Efficiency'!K31)</f>
        <v>434165.23188988748</v>
      </c>
      <c r="O32" s="28"/>
      <c r="P32" s="19">
        <f t="shared" si="0"/>
        <v>1143711.6728058569</v>
      </c>
      <c r="Q32" s="20">
        <f t="shared" si="1"/>
        <v>1364185.5829047207</v>
      </c>
      <c r="S32" s="29">
        <v>2025</v>
      </c>
      <c r="T32" s="151">
        <f t="shared" si="3"/>
        <v>3.4225686363756322E-2</v>
      </c>
      <c r="U32" s="151">
        <f t="shared" si="2"/>
        <v>0.1263938577991591</v>
      </c>
      <c r="V32" s="151">
        <f t="shared" si="2"/>
        <v>0.12739008854380074</v>
      </c>
      <c r="W32" s="151">
        <f t="shared" si="2"/>
        <v>0.13408026009909729</v>
      </c>
      <c r="X32" s="151">
        <f t="shared" si="2"/>
        <v>2.0251452333588396E-2</v>
      </c>
      <c r="Y32" s="151">
        <f t="shared" si="2"/>
        <v>4.3307074160465154E-3</v>
      </c>
      <c r="Z32" s="151">
        <f t="shared" si="2"/>
        <v>4.6482864883591558E-3</v>
      </c>
      <c r="AA32" s="151">
        <f t="shared" si="2"/>
        <v>9.5601462642144502E-2</v>
      </c>
      <c r="AB32" s="151">
        <f t="shared" si="2"/>
        <v>2.3845602314949303E-2</v>
      </c>
      <c r="AC32" s="151">
        <f t="shared" si="2"/>
        <v>0.21461042083454362</v>
      </c>
    </row>
    <row r="33" spans="1:29" x14ac:dyDescent="0.2">
      <c r="A33" s="29">
        <f>A32+1</f>
        <v>2026</v>
      </c>
      <c r="B33" s="17">
        <f>B32*('LE Shares'!B33/'LE Shares'!B32)/('LE Efficiency'!B33/'LE Efficiency'!B32)</f>
        <v>46372.281105847658</v>
      </c>
      <c r="C33" s="17">
        <f>C32*('LE Shares'!L33/'LE Shares'!L32)/('LE Efficiency'!$B33/'LE Efficiency'!$B32)</f>
        <v>46379.837517792017</v>
      </c>
      <c r="D33" s="17">
        <f>D32*('LE Shares'!C33/'LE Shares'!C32)/('LE Efficiency'!C33/'LE Efficiency'!C32)</f>
        <v>171593.74370105742</v>
      </c>
      <c r="E33" s="17">
        <f>E32*('LE Shares'!M33/'LE Shares'!M32)/('LE Efficiency'!$C33/'LE Efficiency'!$C32)</f>
        <v>172937.84649121991</v>
      </c>
      <c r="F33" s="17">
        <f>F32*('LE Shares'!D33/'LE Shares'!D32)/('LE Efficiency'!D33/'LE Efficiency'!D32)</f>
        <v>182849.26000323801</v>
      </c>
      <c r="G33" s="17">
        <f>G32*('LE Shares'!E33/'LE Shares'!E32)/('LE Efficiency'!E33/'LE Efficiency'!E32)</f>
        <v>27325.713982688882</v>
      </c>
      <c r="H33" s="17">
        <f>H32*('LE Shares'!F33/'LE Shares'!F32)/('LE Efficiency'!F33/'LE Efficiency'!F32)</f>
        <v>5840.5845893711667</v>
      </c>
      <c r="I33" s="17">
        <f>I32*('LE Shares'!N33/'LE Shares'!N32)/('LE Efficiency'!F33/'LE Efficiency'!F32)</f>
        <v>6291.9689072733463</v>
      </c>
      <c r="J33" s="17">
        <f>J32*('LE Shares'!G33/'LE Shares'!G32)/('LE Efficiency'!G33/'LE Efficiency'!G32)</f>
        <v>129613.40360934647</v>
      </c>
      <c r="K33" s="17">
        <f>K32*('LE Shares'!H33/'LE Shares'!H32)/('LE Efficiency'!H33/'LE Efficiency'!H32)</f>
        <v>32504.048916441927</v>
      </c>
      <c r="L33" s="17">
        <f>L32*('LE Shares'!I33/'LE Shares'!I32)/('LE Efficiency'!I33/'LE Efficiency'!I32)</f>
        <v>292536.44024797721</v>
      </c>
      <c r="M33" s="17">
        <f>M32*('LE Shares'!J33/'LE Shares'!J32)/('LE Efficiency'!J33/'LE Efficiency'!J32)</f>
        <v>36956.98383910727</v>
      </c>
      <c r="N33" s="17">
        <f>N32*('LE Shares'!K33/'LE Shares'!K32)/('LE Efficiency'!K33/'LE Efficiency'!K32)</f>
        <v>442297.85534607287</v>
      </c>
      <c r="O33" s="28"/>
      <c r="P33" s="19">
        <f t="shared" si="0"/>
        <v>1150375.6748521458</v>
      </c>
      <c r="Q33" s="20">
        <f t="shared" si="1"/>
        <v>1369693.3588611579</v>
      </c>
      <c r="S33" s="29">
        <f>S32+1</f>
        <v>2026</v>
      </c>
      <c r="T33" s="151">
        <f t="shared" si="3"/>
        <v>3.3861475065013739E-2</v>
      </c>
      <c r="U33" s="151">
        <f t="shared" si="2"/>
        <v>0.12527894845290799</v>
      </c>
      <c r="V33" s="151">
        <f t="shared" si="2"/>
        <v>0.12626026502385207</v>
      </c>
      <c r="W33" s="151">
        <f t="shared" si="2"/>
        <v>0.13349649308022449</v>
      </c>
      <c r="X33" s="151">
        <f t="shared" si="2"/>
        <v>1.9950242005560323E-2</v>
      </c>
      <c r="Y33" s="151">
        <f t="shared" si="2"/>
        <v>4.2641548574254354E-3</v>
      </c>
      <c r="Z33" s="151">
        <f t="shared" si="2"/>
        <v>4.5937062237819803E-3</v>
      </c>
      <c r="AA33" s="151">
        <f t="shared" si="2"/>
        <v>9.4629504312640111E-2</v>
      </c>
      <c r="AB33" s="151">
        <f t="shared" si="2"/>
        <v>2.373089473359765E-2</v>
      </c>
      <c r="AC33" s="151">
        <f t="shared" si="2"/>
        <v>0.21357805260237875</v>
      </c>
    </row>
    <row r="34" spans="1:29" x14ac:dyDescent="0.2">
      <c r="A34" s="29">
        <f>A33+1</f>
        <v>2027</v>
      </c>
      <c r="B34" s="17">
        <f>B33*('LE Shares'!B34/'LE Shares'!B33)/('LE Efficiency'!B34/'LE Efficiency'!B33)</f>
        <v>46068.809321612855</v>
      </c>
      <c r="C34" s="17">
        <f>C33*('LE Shares'!L34/'LE Shares'!L33)/('LE Efficiency'!$B34/'LE Efficiency'!$B33)</f>
        <v>46076.98834254664</v>
      </c>
      <c r="D34" s="17">
        <f>D33*('LE Shares'!C34/'LE Shares'!C33)/('LE Efficiency'!C34/'LE Efficiency'!C33)</f>
        <v>170870.71997321703</v>
      </c>
      <c r="E34" s="17">
        <f>E33*('LE Shares'!M34/'LE Shares'!M33)/('LE Efficiency'!$C34/'LE Efficiency'!$C33)</f>
        <v>172209.00421619479</v>
      </c>
      <c r="F34" s="17">
        <f>F33*('LE Shares'!D34/'LE Shares'!D33)/('LE Efficiency'!D34/'LE Efficiency'!D33)</f>
        <v>182839.36532274287</v>
      </c>
      <c r="G34" s="17">
        <f>G33*('LE Shares'!E34/'LE Shares'!E33)/('LE Efficiency'!E34/'LE Efficiency'!E33)</f>
        <v>27009.732311515174</v>
      </c>
      <c r="H34" s="17">
        <f>H33*('LE Shares'!F34/'LE Shares'!F33)/('LE Efficiency'!F34/'LE Efficiency'!F33)</f>
        <v>5779.6033714294908</v>
      </c>
      <c r="I34" s="17">
        <f>I33*('LE Shares'!N34/'LE Shares'!N33)/('LE Efficiency'!F34/'LE Efficiency'!F33)</f>
        <v>6247.5011714149668</v>
      </c>
      <c r="J34" s="17">
        <f>J33*('LE Shares'!G34/'LE Shares'!G33)/('LE Efficiency'!G34/'LE Efficiency'!G33)</f>
        <v>128909.25847478968</v>
      </c>
      <c r="K34" s="17">
        <f>K33*('LE Shares'!H34/'LE Shares'!H33)/('LE Efficiency'!H34/'LE Efficiency'!H33)</f>
        <v>32482.440775698546</v>
      </c>
      <c r="L34" s="17">
        <f>L33*('LE Shares'!I34/'LE Shares'!I33)/('LE Efficiency'!I34/'LE Efficiency'!I33)</f>
        <v>292341.96698128682</v>
      </c>
      <c r="M34" s="17">
        <f>M33*('LE Shares'!J34/'LE Shares'!J33)/('LE Efficiency'!J34/'LE Efficiency'!J33)</f>
        <v>36962.155238892999</v>
      </c>
      <c r="N34" s="17">
        <f>N33*('LE Shares'!K34/'LE Shares'!K33)/('LE Efficiency'!K34/'LE Efficiency'!K33)</f>
        <v>450286.35275548312</v>
      </c>
      <c r="O34" s="28"/>
      <c r="P34" s="19">
        <f t="shared" si="0"/>
        <v>1157078.7730318245</v>
      </c>
      <c r="Q34" s="20">
        <f t="shared" si="1"/>
        <v>1375364.765590566</v>
      </c>
      <c r="S34" s="29">
        <f>S33+1</f>
        <v>2027</v>
      </c>
      <c r="T34" s="151">
        <f t="shared" si="3"/>
        <v>3.3501649522598979E-2</v>
      </c>
      <c r="U34" s="151">
        <f t="shared" si="2"/>
        <v>0.12423665652060462</v>
      </c>
      <c r="V34" s="151">
        <f t="shared" si="2"/>
        <v>0.12520969601998652</v>
      </c>
      <c r="W34" s="151">
        <f t="shared" si="2"/>
        <v>0.13293881732111534</v>
      </c>
      <c r="X34" s="151">
        <f t="shared" si="2"/>
        <v>1.9638231971078234E-2</v>
      </c>
      <c r="Y34" s="151">
        <f t="shared" si="2"/>
        <v>4.2022331210061171E-3</v>
      </c>
      <c r="Z34" s="151">
        <f t="shared" si="2"/>
        <v>4.5424321806967049E-3</v>
      </c>
      <c r="AA34" s="151">
        <f t="shared" si="2"/>
        <v>9.3727323616173572E-2</v>
      </c>
      <c r="AB34" s="151">
        <f t="shared" si="2"/>
        <v>2.3617327990622876E-2</v>
      </c>
      <c r="AC34" s="151">
        <f t="shared" si="2"/>
        <v>0.21255595191560583</v>
      </c>
    </row>
    <row r="35" spans="1:29" x14ac:dyDescent="0.2">
      <c r="A35" s="29">
        <f>A34+1</f>
        <v>2028</v>
      </c>
      <c r="B35" s="17">
        <f>B34*('LE Shares'!B35/'LE Shares'!B34)/('LE Efficiency'!B35/'LE Efficiency'!B34)</f>
        <v>45741.570473056294</v>
      </c>
      <c r="C35" s="17">
        <f>C34*('LE Shares'!L35/'LE Shares'!L34)/('LE Efficiency'!$B35/'LE Efficiency'!$B34)</f>
        <v>45749.946455571648</v>
      </c>
      <c r="D35" s="17">
        <f>D34*('LE Shares'!C35/'LE Shares'!C34)/('LE Efficiency'!C35/'LE Efficiency'!C34)</f>
        <v>170009.77659331093</v>
      </c>
      <c r="E35" s="17">
        <f>E34*('LE Shares'!M35/'LE Shares'!M34)/('LE Efficiency'!$C35/'LE Efficiency'!$C34)</f>
        <v>171318.92652746095</v>
      </c>
      <c r="F35" s="17">
        <f>F34*('LE Shares'!D35/'LE Shares'!D34)/('LE Efficiency'!D35/'LE Efficiency'!D34)</f>
        <v>182819.92027825594</v>
      </c>
      <c r="G35" s="17">
        <f>G34*('LE Shares'!E35/'LE Shares'!E34)/('LE Efficiency'!E35/'LE Efficiency'!E34)</f>
        <v>26695.935290535344</v>
      </c>
      <c r="H35" s="17">
        <f>H34*('LE Shares'!F35/'LE Shares'!F34)/('LE Efficiency'!F35/'LE Efficiency'!F34)</f>
        <v>5714.9939688114446</v>
      </c>
      <c r="I35" s="17">
        <f>I34*('LE Shares'!N35/'LE Shares'!N34)/('LE Efficiency'!F35/'LE Efficiency'!F34)</f>
        <v>6199.5824867804713</v>
      </c>
      <c r="J35" s="17">
        <f>J34*('LE Shares'!G35/'LE Shares'!G34)/('LE Efficiency'!G35/'LE Efficiency'!G34)</f>
        <v>128278.73287624183</v>
      </c>
      <c r="K35" s="17">
        <f>K34*('LE Shares'!H35/'LE Shares'!H34)/('LE Efficiency'!H35/'LE Efficiency'!H34)</f>
        <v>32465.417792053329</v>
      </c>
      <c r="L35" s="17">
        <f>L34*('LE Shares'!I35/'LE Shares'!I34)/('LE Efficiency'!I35/'LE Efficiency'!I34)</f>
        <v>292188.76012847986</v>
      </c>
      <c r="M35" s="17">
        <f>M34*('LE Shares'!J35/'LE Shares'!J34)/('LE Efficiency'!J35/'LE Efficiency'!J34)</f>
        <v>36967.326638678729</v>
      </c>
      <c r="N35" s="17">
        <f>N34*('LE Shares'!K35/'LE Shares'!K34)/('LE Efficiency'!K35/'LE Efficiency'!K34)</f>
        <v>458083.0554326406</v>
      </c>
      <c r="O35" s="28"/>
      <c r="P35" s="19">
        <f t="shared" si="0"/>
        <v>1163698.7309236662</v>
      </c>
      <c r="Q35" s="20">
        <f t="shared" si="1"/>
        <v>1380767.6039066988</v>
      </c>
      <c r="S35" s="29">
        <f>S34+1</f>
        <v>2028</v>
      </c>
      <c r="T35" s="151">
        <f t="shared" si="3"/>
        <v>3.3133704995777891E-2</v>
      </c>
      <c r="U35" s="151">
        <f t="shared" si="3"/>
        <v>0.1231270027717125</v>
      </c>
      <c r="V35" s="151">
        <f t="shared" si="3"/>
        <v>0.1240751347603585</v>
      </c>
      <c r="W35" s="151">
        <f t="shared" si="3"/>
        <v>0.13240455509022028</v>
      </c>
      <c r="X35" s="151">
        <f t="shared" si="3"/>
        <v>1.933412633306484E-2</v>
      </c>
      <c r="Y35" s="151">
        <f t="shared" si="3"/>
        <v>4.1389977231806622E-3</v>
      </c>
      <c r="Z35" s="151">
        <f t="shared" si="3"/>
        <v>4.4899536093109191E-3</v>
      </c>
      <c r="AA35" s="151">
        <f t="shared" si="3"/>
        <v>9.2903927144071294E-2</v>
      </c>
      <c r="AB35" s="151">
        <f t="shared" si="3"/>
        <v>2.3512586549826877E-2</v>
      </c>
      <c r="AC35" s="151">
        <f t="shared" si="3"/>
        <v>0.21161327894844181</v>
      </c>
    </row>
    <row r="36" spans="1:29" x14ac:dyDescent="0.2">
      <c r="A36" s="29">
        <f>A35+1</f>
        <v>2029</v>
      </c>
      <c r="B36" s="17">
        <f>B35*('LE Shares'!B36/'LE Shares'!B35)/('LE Efficiency'!B36/'LE Efficiency'!B35)</f>
        <v>45406.637031351398</v>
      </c>
      <c r="C36" s="17">
        <f>C35*('LE Shares'!L36/'LE Shares'!L35)/('LE Efficiency'!$B36/'LE Efficiency'!$B35)</f>
        <v>45415.116977091559</v>
      </c>
      <c r="D36" s="17">
        <f>D35*('LE Shares'!C36/'LE Shares'!C35)/('LE Efficiency'!C36/'LE Efficiency'!C35)</f>
        <v>169388.45048045885</v>
      </c>
      <c r="E36" s="17">
        <f>E35*('LE Shares'!M36/'LE Shares'!M35)/('LE Efficiency'!$C36/'LE Efficiency'!$C35)</f>
        <v>170694.47777428143</v>
      </c>
      <c r="F36" s="17">
        <f>F35*('LE Shares'!D36/'LE Shares'!D35)/('LE Efficiency'!D36/'LE Efficiency'!D35)</f>
        <v>182761.26906608618</v>
      </c>
      <c r="G36" s="17">
        <f>G35*('LE Shares'!E36/'LE Shares'!E35)/('LE Efficiency'!E36/'LE Efficiency'!E35)</f>
        <v>26385.157926166063</v>
      </c>
      <c r="H36" s="17">
        <f>H35*('LE Shares'!F36/'LE Shares'!F35)/('LE Efficiency'!F36/'LE Efficiency'!F35)</f>
        <v>5661.9481031552996</v>
      </c>
      <c r="I36" s="17">
        <f>I35*('LE Shares'!N36/'LE Shares'!N35)/('LE Efficiency'!F36/'LE Efficiency'!F35)</f>
        <v>6160.1278364827394</v>
      </c>
      <c r="J36" s="17">
        <f>J35*('LE Shares'!G36/'LE Shares'!G35)/('LE Efficiency'!G36/'LE Efficiency'!G35)</f>
        <v>127743.3622116397</v>
      </c>
      <c r="K36" s="17">
        <f>K35*('LE Shares'!H36/'LE Shares'!H35)/('LE Efficiency'!H36/'LE Efficiency'!H35)</f>
        <v>32457.088495006858</v>
      </c>
      <c r="L36" s="17">
        <f>L35*('LE Shares'!I36/'LE Shares'!I35)/('LE Efficiency'!I36/'LE Efficiency'!I35)</f>
        <v>292113.79645506165</v>
      </c>
      <c r="M36" s="17">
        <f>M35*('LE Shares'!J36/'LE Shares'!J35)/('LE Efficiency'!J36/'LE Efficiency'!J35)</f>
        <v>36972.498038464459</v>
      </c>
      <c r="N36" s="17">
        <f>N35*('LE Shares'!K36/'LE Shares'!K35)/('LE Efficiency'!K36/'LE Efficiency'!K35)</f>
        <v>465888.66599584062</v>
      </c>
      <c r="O36" s="28"/>
      <c r="P36" s="19">
        <f t="shared" si="0"/>
        <v>1170481.9660247483</v>
      </c>
      <c r="Q36" s="20">
        <f t="shared" si="1"/>
        <v>1386591.5607761214</v>
      </c>
      <c r="S36" s="29">
        <f>S35+1</f>
        <v>2029</v>
      </c>
      <c r="T36" s="151">
        <f t="shared" si="3"/>
        <v>3.27530602823453E-2</v>
      </c>
      <c r="U36" s="151">
        <f t="shared" si="3"/>
        <v>0.12216174919285279</v>
      </c>
      <c r="V36" s="151">
        <f t="shared" si="3"/>
        <v>0.1231036468148833</v>
      </c>
      <c r="W36" s="151">
        <f t="shared" si="3"/>
        <v>0.13180613111750702</v>
      </c>
      <c r="X36" s="151">
        <f t="shared" si="3"/>
        <v>1.9028788774249725E-2</v>
      </c>
      <c r="Y36" s="151">
        <f t="shared" si="3"/>
        <v>4.0833568177683979E-3</v>
      </c>
      <c r="Z36" s="151">
        <f t="shared" si="3"/>
        <v>4.4426405083806443E-3</v>
      </c>
      <c r="AA36" s="151">
        <f t="shared" si="3"/>
        <v>9.2127606878075544E-2</v>
      </c>
      <c r="AB36" s="151">
        <f t="shared" si="3"/>
        <v>2.340782203869721E-2</v>
      </c>
      <c r="AC36" s="151">
        <f t="shared" si="3"/>
        <v>0.21067039834827483</v>
      </c>
    </row>
    <row r="37" spans="1:29" x14ac:dyDescent="0.2">
      <c r="A37" s="29">
        <f>A36+1</f>
        <v>2030</v>
      </c>
      <c r="B37" s="17">
        <f>B36*('LE Shares'!B37/'LE Shares'!B36)/('LE Efficiency'!B37/'LE Efficiency'!B36)</f>
        <v>45205.412580269251</v>
      </c>
      <c r="C37" s="17">
        <f>C36*('LE Shares'!L37/'LE Shares'!L36)/('LE Efficiency'!$B37/'LE Efficiency'!$B36)</f>
        <v>45215.44803814809</v>
      </c>
      <c r="D37" s="17">
        <f>D36*('LE Shares'!C37/'LE Shares'!C36)/('LE Efficiency'!C37/'LE Efficiency'!C36)</f>
        <v>169000.57585618622</v>
      </c>
      <c r="E37" s="17">
        <f>E36*('LE Shares'!M37/'LE Shares'!M36)/('LE Efficiency'!$C37/'LE Efficiency'!$C36)</f>
        <v>170343.32944398705</v>
      </c>
      <c r="F37" s="17">
        <f>F36*('LE Shares'!D37/'LE Shares'!D36)/('LE Efficiency'!D37/'LE Efficiency'!D36)</f>
        <v>182580.09747556248</v>
      </c>
      <c r="G37" s="17">
        <f>G36*('LE Shares'!E37/'LE Shares'!E36)/('LE Efficiency'!E37/'LE Efficiency'!E36)</f>
        <v>26121.143958710978</v>
      </c>
      <c r="H37" s="17">
        <f>H36*('LE Shares'!F37/'LE Shares'!F36)/('LE Efficiency'!F37/'LE Efficiency'!F36)</f>
        <v>5605.2504247060888</v>
      </c>
      <c r="I37" s="17">
        <f>I36*('LE Shares'!N37/'LE Shares'!N36)/('LE Efficiency'!F37/'LE Efficiency'!F36)</f>
        <v>6118.2535522919461</v>
      </c>
      <c r="J37" s="17">
        <f>J36*('LE Shares'!G37/'LE Shares'!G36)/('LE Efficiency'!G37/'LE Efficiency'!G36)</f>
        <v>127342.10813638647</v>
      </c>
      <c r="K37" s="17">
        <f>K36*('LE Shares'!H37/'LE Shares'!H36)/('LE Efficiency'!H37/'LE Efficiency'!H36)</f>
        <v>32453.356815152485</v>
      </c>
      <c r="L37" s="17">
        <f>L36*('LE Shares'!I37/'LE Shares'!I36)/('LE Efficiency'!I37/'LE Efficiency'!I36)</f>
        <v>292080.2113363723</v>
      </c>
      <c r="M37" s="17">
        <f>M36*('LE Shares'!J37/'LE Shares'!J36)/('LE Efficiency'!J37/'LE Efficiency'!J36)</f>
        <v>36977.669438250188</v>
      </c>
      <c r="N37" s="17">
        <f>N36*('LE Shares'!K37/'LE Shares'!K36)/('LE Efficiency'!K37/'LE Efficiency'!K36)</f>
        <v>473813.6289231077</v>
      </c>
      <c r="O37" s="28"/>
      <c r="P37" s="19">
        <f t="shared" si="0"/>
        <v>1177486.4696358345</v>
      </c>
      <c r="Q37" s="20">
        <f t="shared" si="1"/>
        <v>1393045.2471179694</v>
      </c>
      <c r="S37" s="29">
        <f>S36+1</f>
        <v>2030</v>
      </c>
      <c r="T37" s="151">
        <f t="shared" si="3"/>
        <v>3.2457989524527657E-2</v>
      </c>
      <c r="U37" s="151">
        <f t="shared" si="3"/>
        <v>0.12131736295416574</v>
      </c>
      <c r="V37" s="151">
        <f t="shared" si="3"/>
        <v>0.12228126099737635</v>
      </c>
      <c r="W37" s="151">
        <f t="shared" si="3"/>
        <v>0.13106544662012745</v>
      </c>
      <c r="X37" s="151">
        <f t="shared" si="3"/>
        <v>1.8751109493932269E-2</v>
      </c>
      <c r="Y37" s="151">
        <f t="shared" si="3"/>
        <v>4.0237389534206643E-3</v>
      </c>
      <c r="Z37" s="151">
        <f t="shared" si="3"/>
        <v>4.3919991579238517E-3</v>
      </c>
      <c r="AA37" s="151">
        <f t="shared" si="3"/>
        <v>9.1412758056381035E-2</v>
      </c>
      <c r="AB37" s="151">
        <f t="shared" si="3"/>
        <v>2.3296699717610957E-2</v>
      </c>
      <c r="AC37" s="151">
        <f t="shared" si="3"/>
        <v>0.20967029745849858</v>
      </c>
    </row>
    <row r="38" spans="1:29" x14ac:dyDescent="0.2">
      <c r="A38" s="29">
        <f t="shared" ref="A38:A49" si="4">A37+1</f>
        <v>2031</v>
      </c>
      <c r="B38" s="17">
        <f>B37*('LE Shares'!B38/'LE Shares'!B37)/('LE Efficiency'!B38/'LE Efficiency'!B37)</f>
        <v>44955.57729863772</v>
      </c>
      <c r="C38" s="17">
        <f>C37*('LE Shares'!L38/'LE Shares'!L37)/('LE Efficiency'!$B38/'LE Efficiency'!$B37)</f>
        <v>44966.424801096815</v>
      </c>
      <c r="D38" s="17">
        <f>D37*('LE Shares'!C38/'LE Shares'!C37)/('LE Efficiency'!C38/'LE Efficiency'!C37)</f>
        <v>168428.59303038917</v>
      </c>
      <c r="E38" s="17">
        <f>E37*('LE Shares'!M38/'LE Shares'!M37)/('LE Efficiency'!$C38/'LE Efficiency'!$C37)</f>
        <v>169777.97338731636</v>
      </c>
      <c r="F38" s="17">
        <f>F37*('LE Shares'!D38/'LE Shares'!D37)/('LE Efficiency'!D38/'LE Efficiency'!D37)</f>
        <v>182406.07571394165</v>
      </c>
      <c r="G38" s="17">
        <f>G37*('LE Shares'!E38/'LE Shares'!E37)/('LE Efficiency'!E38/'LE Efficiency'!E37)</f>
        <v>25842.840429537482</v>
      </c>
      <c r="H38" s="17">
        <f>H37*('LE Shares'!F38/'LE Shares'!F37)/('LE Efficiency'!F38/'LE Efficiency'!F37)</f>
        <v>5549.6263273742134</v>
      </c>
      <c r="I38" s="17">
        <f>I37*('LE Shares'!N38/'LE Shares'!N37)/('LE Efficiency'!F38/'LE Efficiency'!F37)</f>
        <v>6077.30720106234</v>
      </c>
      <c r="J38" s="17">
        <f>J37*('LE Shares'!G38/'LE Shares'!G37)/('LE Efficiency'!G38/'LE Efficiency'!G37)</f>
        <v>126967.28798880913</v>
      </c>
      <c r="K38" s="17">
        <f>K37*('LE Shares'!H38/'LE Shares'!H37)/('LE Efficiency'!H38/'LE Efficiency'!H37)</f>
        <v>32453.484240010323</v>
      </c>
      <c r="L38" s="17">
        <f>L37*('LE Shares'!I38/'LE Shares'!I37)/('LE Efficiency'!I38/'LE Efficiency'!I37)</f>
        <v>292081.35816009284</v>
      </c>
      <c r="M38" s="17">
        <f>M37*('LE Shares'!J38/'LE Shares'!J37)/('LE Efficiency'!J38/'LE Efficiency'!J37)</f>
        <v>36982.840838035911</v>
      </c>
      <c r="N38" s="17">
        <f>N37*('LE Shares'!K38/'LE Shares'!K37)/('LE Efficiency'!K38/'LE Efficiency'!K37)</f>
        <v>481516.82972167485</v>
      </c>
      <c r="O38" s="28"/>
      <c r="P38" s="19">
        <f t="shared" si="0"/>
        <v>1184328.0242931643</v>
      </c>
      <c r="Q38" s="20">
        <f t="shared" si="1"/>
        <v>1399072.4224815774</v>
      </c>
      <c r="S38" s="29">
        <f t="shared" ref="S38:S49" si="5">S37+1</f>
        <v>2031</v>
      </c>
      <c r="T38" s="151">
        <f t="shared" si="3"/>
        <v>3.2140169499830819E-2</v>
      </c>
      <c r="U38" s="151">
        <f t="shared" si="3"/>
        <v>0.12038590020353789</v>
      </c>
      <c r="V38" s="151">
        <f t="shared" si="3"/>
        <v>0.12135038233844678</v>
      </c>
      <c r="W38" s="151">
        <f t="shared" si="3"/>
        <v>0.13037643568901347</v>
      </c>
      <c r="X38" s="151">
        <f t="shared" si="3"/>
        <v>1.8471410067321066E-2</v>
      </c>
      <c r="Y38" s="151">
        <f t="shared" si="3"/>
        <v>3.9666469284918588E-3</v>
      </c>
      <c r="Z38" s="151">
        <f t="shared" si="3"/>
        <v>4.3438117308343734E-3</v>
      </c>
      <c r="AA38" s="151">
        <f t="shared" si="3"/>
        <v>9.0751047585945113E-2</v>
      </c>
      <c r="AB38" s="151">
        <f t="shared" si="3"/>
        <v>2.3196429090101417E-2</v>
      </c>
      <c r="AC38" s="151">
        <f t="shared" si="3"/>
        <v>0.20876786181091272</v>
      </c>
    </row>
    <row r="39" spans="1:29" x14ac:dyDescent="0.2">
      <c r="A39" s="29">
        <f t="shared" si="4"/>
        <v>2032</v>
      </c>
      <c r="B39" s="17">
        <f>B38*('LE Shares'!B39/'LE Shares'!B38)/('LE Efficiency'!B39/'LE Efficiency'!B38)</f>
        <v>44748.780193046317</v>
      </c>
      <c r="C39" s="17">
        <f>C38*('LE Shares'!L39/'LE Shares'!L38)/('LE Efficiency'!$B39/'LE Efficiency'!$B38)</f>
        <v>44760.856326610607</v>
      </c>
      <c r="D39" s="17">
        <f>D38*('LE Shares'!C39/'LE Shares'!C38)/('LE Efficiency'!C39/'LE Efficiency'!C38)</f>
        <v>168136.53182170485</v>
      </c>
      <c r="E39" s="17">
        <f>E38*('LE Shares'!M39/'LE Shares'!M38)/('LE Efficiency'!$C39/'LE Efficiency'!$C38)</f>
        <v>169525.65957764041</v>
      </c>
      <c r="F39" s="17">
        <f>F38*('LE Shares'!D39/'LE Shares'!D38)/('LE Efficiency'!D39/'LE Efficiency'!D38)</f>
        <v>182238.48605663501</v>
      </c>
      <c r="G39" s="17">
        <f>G38*('LE Shares'!E39/'LE Shares'!E38)/('LE Efficiency'!E39/'LE Efficiency'!E38)</f>
        <v>25599.127236997865</v>
      </c>
      <c r="H39" s="17">
        <f>H38*('LE Shares'!F39/'LE Shares'!F38)/('LE Efficiency'!F39/'LE Efficiency'!F38)</f>
        <v>5495.1750890365529</v>
      </c>
      <c r="I39" s="17">
        <f>I38*('LE Shares'!N39/'LE Shares'!N38)/('LE Efficiency'!F39/'LE Efficiency'!F38)</f>
        <v>6037.3423249408279</v>
      </c>
      <c r="J39" s="17">
        <f>J38*('LE Shares'!G39/'LE Shares'!G38)/('LE Efficiency'!G39/'LE Efficiency'!G38)</f>
        <v>126692.91429566899</v>
      </c>
      <c r="K39" s="17">
        <f>K38*('LE Shares'!H39/'LE Shares'!H38)/('LE Efficiency'!H39/'LE Efficiency'!H38)</f>
        <v>32455.554778395832</v>
      </c>
      <c r="L39" s="17">
        <f>L38*('LE Shares'!I39/'LE Shares'!I38)/('LE Efficiency'!I39/'LE Efficiency'!I38)</f>
        <v>292099.9930055624</v>
      </c>
      <c r="M39" s="17">
        <f>M38*('LE Shares'!J39/'LE Shares'!J38)/('LE Efficiency'!J39/'LE Efficiency'!J38)</f>
        <v>36988.012237821633</v>
      </c>
      <c r="N39" s="17">
        <f>N38*('LE Shares'!K39/'LE Shares'!K38)/('LE Efficiency'!K39/'LE Efficiency'!K38)</f>
        <v>489045.22695883695</v>
      </c>
      <c r="O39" s="28"/>
      <c r="P39" s="19">
        <f t="shared" si="0"/>
        <v>1191156.6568948594</v>
      </c>
      <c r="Q39" s="20">
        <f t="shared" si="1"/>
        <v>1405443.1727991104</v>
      </c>
      <c r="S39" s="29">
        <f t="shared" si="5"/>
        <v>2032</v>
      </c>
      <c r="T39" s="151">
        <f t="shared" si="3"/>
        <v>3.1848214992189212E-2</v>
      </c>
      <c r="U39" s="151">
        <f t="shared" si="3"/>
        <v>0.11963239430509351</v>
      </c>
      <c r="V39" s="151">
        <f t="shared" si="3"/>
        <v>0.12062078557044005</v>
      </c>
      <c r="W39" s="151">
        <f t="shared" si="3"/>
        <v>0.1296662074879093</v>
      </c>
      <c r="X39" s="151">
        <f t="shared" si="3"/>
        <v>1.8214274139604022E-2</v>
      </c>
      <c r="Y39" s="151">
        <f t="shared" si="3"/>
        <v>3.9099233575500929E-3</v>
      </c>
      <c r="Z39" s="151">
        <f t="shared" si="3"/>
        <v>4.2956858319050557E-3</v>
      </c>
      <c r="AA39" s="151">
        <f t="shared" si="3"/>
        <v>9.0144458877938621E-2</v>
      </c>
      <c r="AB39" s="151">
        <f t="shared" si="3"/>
        <v>2.3092754944873835E-2</v>
      </c>
      <c r="AC39" s="151">
        <f t="shared" si="3"/>
        <v>0.20783479450386447</v>
      </c>
    </row>
    <row r="40" spans="1:29" x14ac:dyDescent="0.2">
      <c r="A40" s="29">
        <f t="shared" si="4"/>
        <v>2033</v>
      </c>
      <c r="B40" s="17">
        <f>B39*('LE Shares'!B40/'LE Shares'!B39)/('LE Efficiency'!B40/'LE Efficiency'!B39)</f>
        <v>44481.062038752098</v>
      </c>
      <c r="C40" s="17">
        <f>C39*('LE Shares'!L40/'LE Shares'!L39)/('LE Efficiency'!$B40/'LE Efficiency'!$B39)</f>
        <v>44493.529550902902</v>
      </c>
      <c r="D40" s="17">
        <f>D39*('LE Shares'!C40/'LE Shares'!C39)/('LE Efficiency'!C40/'LE Efficiency'!C39)</f>
        <v>167596.99165682695</v>
      </c>
      <c r="E40" s="17">
        <f>E39*('LE Shares'!M40/'LE Shares'!M39)/('LE Efficiency'!$C40/'LE Efficiency'!$C39)</f>
        <v>168989.83499426619</v>
      </c>
      <c r="F40" s="17">
        <f>F39*('LE Shares'!D40/'LE Shares'!D39)/('LE Efficiency'!D40/'LE Efficiency'!D39)</f>
        <v>182078.30899738389</v>
      </c>
      <c r="G40" s="17">
        <f>G39*('LE Shares'!E40/'LE Shares'!E39)/('LE Efficiency'!E40/'LE Efficiency'!E39)</f>
        <v>25314.21360598617</v>
      </c>
      <c r="H40" s="17">
        <f>H39*('LE Shares'!F40/'LE Shares'!F39)/('LE Efficiency'!F40/'LE Efficiency'!F39)</f>
        <v>5432.6083093168063</v>
      </c>
      <c r="I40" s="17">
        <f>I39*('LE Shares'!N40/'LE Shares'!N39)/('LE Efficiency'!F40/'LE Efficiency'!F39)</f>
        <v>5991.7193637106275</v>
      </c>
      <c r="J40" s="17">
        <f>J39*('LE Shares'!G40/'LE Shares'!G39)/('LE Efficiency'!G40/'LE Efficiency'!G39)</f>
        <v>126415.61144162496</v>
      </c>
      <c r="K40" s="17">
        <f>K39*('LE Shares'!H40/'LE Shares'!H39)/('LE Efficiency'!H40/'LE Efficiency'!H39)</f>
        <v>32462.739799891093</v>
      </c>
      <c r="L40" s="17">
        <f>L39*('LE Shares'!I40/'LE Shares'!I39)/('LE Efficiency'!I40/'LE Efficiency'!I39)</f>
        <v>292164.65819901973</v>
      </c>
      <c r="M40" s="17">
        <f>M39*('LE Shares'!J40/'LE Shares'!J39)/('LE Efficiency'!J40/'LE Efficiency'!J39)</f>
        <v>36993.183637607362</v>
      </c>
      <c r="N40" s="17">
        <f>N39*('LE Shares'!K40/'LE Shares'!K39)/('LE Efficiency'!K40/'LE Efficiency'!K39)</f>
        <v>496327.58957180771</v>
      </c>
      <c r="O40" s="28"/>
      <c r="P40" s="19">
        <f t="shared" si="0"/>
        <v>1197748.0246170314</v>
      </c>
      <c r="Q40" s="20">
        <f t="shared" si="1"/>
        <v>1411231.3891622007</v>
      </c>
      <c r="S40" s="29">
        <f t="shared" si="5"/>
        <v>2033</v>
      </c>
      <c r="T40" s="151">
        <f t="shared" si="3"/>
        <v>3.1528160365903689E-2</v>
      </c>
      <c r="U40" s="151">
        <f t="shared" si="3"/>
        <v>0.11875939902125016</v>
      </c>
      <c r="V40" s="151">
        <f t="shared" si="3"/>
        <v>0.11974636922906712</v>
      </c>
      <c r="W40" s="151">
        <f t="shared" si="3"/>
        <v>0.12902087524107403</v>
      </c>
      <c r="X40" s="151">
        <f t="shared" si="3"/>
        <v>1.7937677549118534E-2</v>
      </c>
      <c r="Y40" s="151">
        <f t="shared" si="3"/>
        <v>3.8495517822502217E-3</v>
      </c>
      <c r="Z40" s="151">
        <f t="shared" si="3"/>
        <v>4.2457384449673449E-3</v>
      </c>
      <c r="AA40" s="151">
        <f t="shared" si="3"/>
        <v>8.9578231048753482E-2</v>
      </c>
      <c r="AB40" s="151">
        <f t="shared" si="3"/>
        <v>2.3003130492415633E-2</v>
      </c>
      <c r="AC40" s="151">
        <f t="shared" si="3"/>
        <v>0.20702817443174062</v>
      </c>
    </row>
    <row r="41" spans="1:29" x14ac:dyDescent="0.2">
      <c r="A41" s="29">
        <f t="shared" si="4"/>
        <v>2034</v>
      </c>
      <c r="B41" s="17">
        <f>B40*('LE Shares'!B41/'LE Shares'!B40)/('LE Efficiency'!B41/'LE Efficiency'!B40)</f>
        <v>44169.811202802332</v>
      </c>
      <c r="C41" s="17">
        <f>C40*('LE Shares'!L41/'LE Shares'!L40)/('LE Efficiency'!$B41/'LE Efficiency'!$B40)</f>
        <v>44182.08844671445</v>
      </c>
      <c r="D41" s="17">
        <f>D40*('LE Shares'!C41/'LE Shares'!C40)/('LE Efficiency'!C41/'LE Efficiency'!C40)</f>
        <v>167136.51389455926</v>
      </c>
      <c r="E41" s="17">
        <f>E40*('LE Shares'!M41/'LE Shares'!M40)/('LE Efficiency'!$C41/'LE Efficiency'!$C40)</f>
        <v>168538.81561631386</v>
      </c>
      <c r="F41" s="17">
        <f>F40*('LE Shares'!D41/'LE Shares'!D40)/('LE Efficiency'!D41/'LE Efficiency'!D40)</f>
        <v>181921.79081713143</v>
      </c>
      <c r="G41" s="17">
        <f>G40*('LE Shares'!E41/'LE Shares'!E40)/('LE Efficiency'!E41/'LE Efficiency'!E40)</f>
        <v>25022.348495686943</v>
      </c>
      <c r="H41" s="17">
        <f>H40*('LE Shares'!F41/'LE Shares'!F40)/('LE Efficiency'!F41/'LE Efficiency'!F40)</f>
        <v>5371.5833927644308</v>
      </c>
      <c r="I41" s="17">
        <f>I40*('LE Shares'!N41/'LE Shares'!N40)/('LE Efficiency'!F41/'LE Efficiency'!F40)</f>
        <v>5947.2653727181732</v>
      </c>
      <c r="J41" s="17">
        <f>J40*('LE Shares'!G41/'LE Shares'!G40)/('LE Efficiency'!G41/'LE Efficiency'!G40)</f>
        <v>126154.9883808559</v>
      </c>
      <c r="K41" s="17">
        <f>K40*('LE Shares'!H41/'LE Shares'!H40)/('LE Efficiency'!H41/'LE Efficiency'!H40)</f>
        <v>32472.478873282944</v>
      </c>
      <c r="L41" s="17">
        <f>L40*('LE Shares'!I41/'LE Shares'!I40)/('LE Efficiency'!I41/'LE Efficiency'!I40)</f>
        <v>292252.30985954637</v>
      </c>
      <c r="M41" s="17">
        <f>M40*('LE Shares'!J41/'LE Shares'!J40)/('LE Efficiency'!J41/'LE Efficiency'!J40)</f>
        <v>36998.355037393092</v>
      </c>
      <c r="N41" s="17">
        <f>N40*('LE Shares'!K41/'LE Shares'!K40)/('LE Efficiency'!K41/'LE Efficiency'!K40)</f>
        <v>503329.29124583077</v>
      </c>
      <c r="O41" s="28"/>
      <c r="P41" s="19">
        <f t="shared" si="0"/>
        <v>1204098.8280824455</v>
      </c>
      <c r="Q41" s="20">
        <f t="shared" si="1"/>
        <v>1416819.7321454738</v>
      </c>
      <c r="S41" s="29">
        <f t="shared" si="5"/>
        <v>2034</v>
      </c>
      <c r="T41" s="151">
        <f t="shared" si="3"/>
        <v>3.1183987238665868E-2</v>
      </c>
      <c r="U41" s="151">
        <f t="shared" si="3"/>
        <v>0.11796596991309993</v>
      </c>
      <c r="V41" s="151">
        <f t="shared" si="3"/>
        <v>0.11895572301290402</v>
      </c>
      <c r="W41" s="151">
        <f t="shared" si="3"/>
        <v>0.12840150845559536</v>
      </c>
      <c r="X41" s="151">
        <f t="shared" si="3"/>
        <v>1.7660926035943818E-2</v>
      </c>
      <c r="Y41" s="151">
        <f t="shared" si="3"/>
        <v>3.791296289070102E-3</v>
      </c>
      <c r="Z41" s="151">
        <f t="shared" si="3"/>
        <v>4.1976161383017289E-3</v>
      </c>
      <c r="AA41" s="151">
        <f t="shared" si="3"/>
        <v>8.904095949441701E-2</v>
      </c>
      <c r="AB41" s="151">
        <f t="shared" si="3"/>
        <v>2.2919273452036301E-2</v>
      </c>
      <c r="AC41" s="151">
        <f t="shared" si="3"/>
        <v>0.20627346106832664</v>
      </c>
    </row>
    <row r="42" spans="1:29" x14ac:dyDescent="0.2">
      <c r="A42" s="29">
        <f t="shared" si="4"/>
        <v>2035</v>
      </c>
      <c r="B42" s="17">
        <f>B41*('LE Shares'!B42/'LE Shares'!B41)/('LE Efficiency'!B42/'LE Efficiency'!B41)</f>
        <v>44030.475435380249</v>
      </c>
      <c r="C42" s="17">
        <f>C41*('LE Shares'!L42/'LE Shares'!L41)/('LE Efficiency'!$B42/'LE Efficiency'!$B41)</f>
        <v>44044.403341760124</v>
      </c>
      <c r="D42" s="17">
        <f>D41*('LE Shares'!C42/'LE Shares'!C41)/('LE Efficiency'!C42/'LE Efficiency'!C41)</f>
        <v>167143.84787264973</v>
      </c>
      <c r="E42" s="17">
        <f>E41*('LE Shares'!M42/'LE Shares'!M41)/('LE Efficiency'!$C42/'LE Efficiency'!$C41)</f>
        <v>168615.23345745905</v>
      </c>
      <c r="F42" s="17">
        <f>F41*('LE Shares'!D42/'LE Shares'!D41)/('LE Efficiency'!D42/'LE Efficiency'!D41)</f>
        <v>181770.93656517801</v>
      </c>
      <c r="G42" s="17">
        <f>G41*('LE Shares'!E42/'LE Shares'!E41)/('LE Efficiency'!E42/'LE Efficiency'!E41)</f>
        <v>24838.22284230579</v>
      </c>
      <c r="H42" s="17">
        <f>H41*('LE Shares'!F42/'LE Shares'!F41)/('LE Efficiency'!F42/'LE Efficiency'!F41)</f>
        <v>5330.3442968072368</v>
      </c>
      <c r="I42" s="17">
        <f>I41*('LE Shares'!N42/'LE Shares'!N41)/('LE Efficiency'!F42/'LE Efficiency'!F41)</f>
        <v>5917.0182924594828</v>
      </c>
      <c r="J42" s="17">
        <f>J41*('LE Shares'!G42/'LE Shares'!G41)/('LE Efficiency'!G42/'LE Efficiency'!G41)</f>
        <v>126041.48478898183</v>
      </c>
      <c r="K42" s="17">
        <f>K41*('LE Shares'!H42/'LE Shares'!H41)/('LE Efficiency'!H42/'LE Efficiency'!H41)</f>
        <v>32485.909493112973</v>
      </c>
      <c r="L42" s="17">
        <f>L41*('LE Shares'!I42/'LE Shares'!I41)/('LE Efficiency'!I42/'LE Efficiency'!I41)</f>
        <v>292373.18543801678</v>
      </c>
      <c r="M42" s="17">
        <f>M41*('LE Shares'!J42/'LE Shares'!J41)/('LE Efficiency'!J42/'LE Efficiency'!J41)</f>
        <v>37003.526437178894</v>
      </c>
      <c r="N42" s="17">
        <f>N41*('LE Shares'!K42/'LE Shares'!K41)/('LE Efficiency'!K42/'LE Efficiency'!K41)</f>
        <v>510521.73306593852</v>
      </c>
      <c r="O42" s="28"/>
      <c r="P42" s="19">
        <f t="shared" si="0"/>
        <v>1210952.0169231722</v>
      </c>
      <c r="Q42" s="20">
        <f t="shared" si="1"/>
        <v>1423611.6537223915</v>
      </c>
      <c r="S42" s="29">
        <f t="shared" si="5"/>
        <v>2035</v>
      </c>
      <c r="T42" s="151">
        <f t="shared" si="3"/>
        <v>3.0938495920987252E-2</v>
      </c>
      <c r="U42" s="151">
        <f t="shared" si="3"/>
        <v>0.11740831668215837</v>
      </c>
      <c r="V42" s="151">
        <f t="shared" si="3"/>
        <v>0.11844187494291158</v>
      </c>
      <c r="W42" s="151">
        <f t="shared" si="3"/>
        <v>0.12768295067681701</v>
      </c>
      <c r="X42" s="151">
        <f t="shared" si="3"/>
        <v>1.7447330370863427E-2</v>
      </c>
      <c r="Y42" s="151">
        <f t="shared" si="3"/>
        <v>3.7442404203911284E-3</v>
      </c>
      <c r="Z42" s="151">
        <f t="shared" si="3"/>
        <v>4.1563429724587788E-3</v>
      </c>
      <c r="AA42" s="151">
        <f t="shared" si="3"/>
        <v>8.8536423862093719E-2</v>
      </c>
      <c r="AB42" s="151">
        <f t="shared" si="3"/>
        <v>2.2819361873141722E-2</v>
      </c>
      <c r="AC42" s="151">
        <f t="shared" si="3"/>
        <v>0.20537425685827551</v>
      </c>
    </row>
    <row r="43" spans="1:29" x14ac:dyDescent="0.2">
      <c r="A43" s="29">
        <f t="shared" si="4"/>
        <v>2036</v>
      </c>
      <c r="B43" s="17">
        <f>B42*('LE Shares'!B43/'LE Shares'!B42)/('LE Efficiency'!B43/'LE Efficiency'!B42)</f>
        <v>44270.562639228745</v>
      </c>
      <c r="C43" s="17">
        <f>C42*('LE Shares'!L43/'LE Shares'!L42)/('LE Efficiency'!$B43/'LE Efficiency'!$B42)</f>
        <v>44289.508744235558</v>
      </c>
      <c r="D43" s="17">
        <f>D42*('LE Shares'!C43/'LE Shares'!C42)/('LE Efficiency'!C43/'LE Efficiency'!C42)</f>
        <v>166926.74951043469</v>
      </c>
      <c r="E43" s="17">
        <f>E42*('LE Shares'!M43/'LE Shares'!M42)/('LE Efficiency'!$C43/'LE Efficiency'!$C42)</f>
        <v>168435.92535589437</v>
      </c>
      <c r="F43" s="17">
        <f>F42*('LE Shares'!D43/'LE Shares'!D42)/('LE Efficiency'!D43/'LE Efficiency'!D42)</f>
        <v>181568.84048945006</v>
      </c>
      <c r="G43" s="17">
        <f>G42*('LE Shares'!E43/'LE Shares'!E42)/('LE Efficiency'!E43/'LE Efficiency'!E42)</f>
        <v>24502.950140691144</v>
      </c>
      <c r="H43" s="17">
        <f>H42*('LE Shares'!F43/'LE Shares'!F42)/('LE Efficiency'!F43/'LE Efficiency'!F42)</f>
        <v>5256.9971177858379</v>
      </c>
      <c r="I43" s="17">
        <f>I42*('LE Shares'!N43/'LE Shares'!N42)/('LE Efficiency'!F43/'LE Efficiency'!F42)</f>
        <v>5863.088908797874</v>
      </c>
      <c r="J43" s="17">
        <f>J42*('LE Shares'!G43/'LE Shares'!G42)/('LE Efficiency'!G43/'LE Efficiency'!G42)</f>
        <v>124745.16050765174</v>
      </c>
      <c r="K43" s="17">
        <f>K42*('LE Shares'!H43/'LE Shares'!H42)/('LE Efficiency'!H43/'LE Efficiency'!H42)</f>
        <v>32581.275986891607</v>
      </c>
      <c r="L43" s="17">
        <f>L42*('LE Shares'!I43/'LE Shares'!I42)/('LE Efficiency'!I43/'LE Efficiency'!I42)</f>
        <v>293003.2626186866</v>
      </c>
      <c r="M43" s="17">
        <f>M42*('LE Shares'!J43/'LE Shares'!J42)/('LE Efficiency'!J43/'LE Efficiency'!J42)</f>
        <v>37007.672338846081</v>
      </c>
      <c r="N43" s="17">
        <f>N42*('LE Shares'!K43/'LE Shares'!K42)/('LE Efficiency'!K43/'LE Efficiency'!K42)</f>
        <v>514104.49966114335</v>
      </c>
      <c r="O43" s="28"/>
      <c r="P43" s="19">
        <f t="shared" si="0"/>
        <v>1213376.7506521586</v>
      </c>
      <c r="Q43" s="20">
        <f t="shared" si="1"/>
        <v>1426102.1847522885</v>
      </c>
      <c r="S43" s="29">
        <f t="shared" si="5"/>
        <v>2036</v>
      </c>
      <c r="T43" s="151">
        <f t="shared" si="3"/>
        <v>3.1056336087114663E-2</v>
      </c>
      <c r="U43" s="151">
        <f t="shared" si="3"/>
        <v>0.11705104395406951</v>
      </c>
      <c r="V43" s="151">
        <f t="shared" si="3"/>
        <v>0.11810929620387013</v>
      </c>
      <c r="W43" s="151">
        <f t="shared" si="3"/>
        <v>0.12731825421120735</v>
      </c>
      <c r="X43" s="151">
        <f t="shared" si="3"/>
        <v>1.7181763272417442E-2</v>
      </c>
      <c r="Y43" s="151">
        <f t="shared" si="3"/>
        <v>3.6862695913329447E-3</v>
      </c>
      <c r="Z43" s="151">
        <f t="shared" si="3"/>
        <v>4.1112684430928649E-3</v>
      </c>
      <c r="AA43" s="151">
        <f t="shared" si="3"/>
        <v>8.7472806536173814E-2</v>
      </c>
      <c r="AB43" s="151">
        <f t="shared" si="3"/>
        <v>2.2846382492956435E-2</v>
      </c>
      <c r="AC43" s="151">
        <f t="shared" si="3"/>
        <v>0.20545741094252706</v>
      </c>
    </row>
    <row r="44" spans="1:29" x14ac:dyDescent="0.2">
      <c r="A44" s="29">
        <f t="shared" si="4"/>
        <v>2037</v>
      </c>
      <c r="B44" s="17">
        <f>B43*('LE Shares'!B44/'LE Shares'!B43)/('LE Efficiency'!B44/'LE Efficiency'!B43)</f>
        <v>44508.511591721595</v>
      </c>
      <c r="C44" s="17">
        <f>C43*('LE Shares'!L44/'LE Shares'!L43)/('LE Efficiency'!$B44/'LE Efficiency'!$B43)</f>
        <v>44532.431202552703</v>
      </c>
      <c r="D44" s="17">
        <f>D43*('LE Shares'!C44/'LE Shares'!C43)/('LE Efficiency'!C44/'LE Efficiency'!C43)</f>
        <v>166516.25168728465</v>
      </c>
      <c r="E44" s="17">
        <f>E43*('LE Shares'!M44/'LE Shares'!M43)/('LE Efficiency'!$C44/'LE Efficiency'!$C43)</f>
        <v>168061.16735356668</v>
      </c>
      <c r="F44" s="17">
        <f>F43*('LE Shares'!D44/'LE Shares'!D43)/('LE Efficiency'!D44/'LE Efficiency'!D43)</f>
        <v>181367.19330247483</v>
      </c>
      <c r="G44" s="17">
        <f>G43*('LE Shares'!E44/'LE Shares'!E43)/('LE Efficiency'!E44/'LE Efficiency'!E43)</f>
        <v>24167.742255317571</v>
      </c>
      <c r="H44" s="17">
        <f>H43*('LE Shares'!F44/'LE Shares'!F43)/('LE Efficiency'!F44/'LE Efficiency'!F43)</f>
        <v>5183.7645244848409</v>
      </c>
      <c r="I44" s="17">
        <f>I43*('LE Shares'!N44/'LE Shares'!N43)/('LE Efficiency'!F44/'LE Efficiency'!F43)</f>
        <v>5809.2437756467834</v>
      </c>
      <c r="J44" s="17">
        <f>J43*('LE Shares'!G44/'LE Shares'!G43)/('LE Efficiency'!G44/'LE Efficiency'!G43)</f>
        <v>123449.72224385668</v>
      </c>
      <c r="K44" s="17">
        <f>K43*('LE Shares'!H44/'LE Shares'!H43)/('LE Efficiency'!H44/'LE Efficiency'!H43)</f>
        <v>32676.633876476859</v>
      </c>
      <c r="L44" s="17">
        <f>L43*('LE Shares'!I44/'LE Shares'!I43)/('LE Efficiency'!I44/'LE Efficiency'!I43)</f>
        <v>293633.28295228467</v>
      </c>
      <c r="M44" s="17">
        <f>M43*('LE Shares'!J44/'LE Shares'!J43)/('LE Efficiency'!J44/'LE Efficiency'!J43)</f>
        <v>37011.818240513268</v>
      </c>
      <c r="N44" s="17">
        <f>N43*('LE Shares'!K44/'LE Shares'!K43)/('LE Efficiency'!K44/'LE Efficiency'!K43)</f>
        <v>517687.26625634817</v>
      </c>
      <c r="O44" s="28"/>
      <c r="P44" s="19">
        <f t="shared" si="0"/>
        <v>1215802.9029029191</v>
      </c>
      <c r="Q44" s="20">
        <f t="shared" si="1"/>
        <v>1428396.5014590386</v>
      </c>
      <c r="S44" s="29">
        <f t="shared" si="5"/>
        <v>2037</v>
      </c>
      <c r="T44" s="151">
        <f t="shared" si="3"/>
        <v>3.1176519374742907E-2</v>
      </c>
      <c r="U44" s="151">
        <f t="shared" si="3"/>
        <v>0.11657565075047178</v>
      </c>
      <c r="V44" s="151">
        <f t="shared" si="3"/>
        <v>0.11765722415442788</v>
      </c>
      <c r="W44" s="151">
        <f t="shared" si="3"/>
        <v>0.12697258297483713</v>
      </c>
      <c r="X44" s="151">
        <f t="shared" si="3"/>
        <v>1.6919491353158161E-2</v>
      </c>
      <c r="Y44" s="151">
        <f t="shared" si="3"/>
        <v>3.6290795442231018E-3</v>
      </c>
      <c r="Z44" s="151">
        <f t="shared" si="3"/>
        <v>4.0669686391089028E-3</v>
      </c>
      <c r="AA44" s="151">
        <f t="shared" si="3"/>
        <v>8.6425388271224909E-2</v>
      </c>
      <c r="AB44" s="151">
        <f t="shared" si="3"/>
        <v>2.2876444910848802E-2</v>
      </c>
      <c r="AC44" s="151">
        <f t="shared" si="3"/>
        <v>0.20556846971576334</v>
      </c>
    </row>
    <row r="45" spans="1:29" x14ac:dyDescent="0.2">
      <c r="A45" s="29">
        <f t="shared" si="4"/>
        <v>2038</v>
      </c>
      <c r="B45" s="17">
        <f>B44*('LE Shares'!B45/'LE Shares'!B44)/('LE Efficiency'!B45/'LE Efficiency'!B44)</f>
        <v>44744.350731582766</v>
      </c>
      <c r="C45" s="17">
        <f>C44*('LE Shares'!L45/'LE Shares'!L44)/('LE Efficiency'!$B45/'LE Efficiency'!$B44)</f>
        <v>44773.199749849424</v>
      </c>
      <c r="D45" s="17">
        <f>D44*('LE Shares'!C45/'LE Shares'!C44)/('LE Efficiency'!C45/'LE Efficiency'!C44)</f>
        <v>166109.33556745065</v>
      </c>
      <c r="E45" s="17">
        <f>E44*('LE Shares'!M45/'LE Shares'!M44)/('LE Efficiency'!$C45/'LE Efficiency'!$C44)</f>
        <v>167689.67921505787</v>
      </c>
      <c r="F45" s="17">
        <f>F44*('LE Shares'!D45/'LE Shares'!D44)/('LE Efficiency'!D45/'LE Efficiency'!D44)</f>
        <v>181165.99351032739</v>
      </c>
      <c r="G45" s="17">
        <f>G44*('LE Shares'!E45/'LE Shares'!E44)/('LE Efficiency'!E45/'LE Efficiency'!E44)</f>
        <v>23832.599167391087</v>
      </c>
      <c r="H45" s="17">
        <f>H44*('LE Shares'!F45/'LE Shares'!F44)/('LE Efficiency'!F45/'LE Efficiency'!F44)</f>
        <v>5110.6462485986422</v>
      </c>
      <c r="I45" s="17">
        <f>I44*('LE Shares'!N45/'LE Shares'!N44)/('LE Efficiency'!F45/'LE Efficiency'!F44)</f>
        <v>5755.4826957313344</v>
      </c>
      <c r="J45" s="17">
        <f>J44*('LE Shares'!G45/'LE Shares'!G44)/('LE Efficiency'!G45/'LE Efficiency'!G44)</f>
        <v>122155.16908953807</v>
      </c>
      <c r="K45" s="17">
        <f>K44*('LE Shares'!H45/'LE Shares'!H44)/('LE Efficiency'!H45/'LE Efficiency'!H44)</f>
        <v>32771.983163033125</v>
      </c>
      <c r="L45" s="17">
        <f>L44*('LE Shares'!I45/'LE Shares'!I44)/('LE Efficiency'!I45/'LE Efficiency'!I44)</f>
        <v>294263.24644650414</v>
      </c>
      <c r="M45" s="17">
        <f>M44*('LE Shares'!J45/'LE Shares'!J44)/('LE Efficiency'!J45/'LE Efficiency'!J44)</f>
        <v>37015.964142180455</v>
      </c>
      <c r="N45" s="17">
        <f>N44*('LE Shares'!K45/'LE Shares'!K44)/('LE Efficiency'!K45/'LE Efficiency'!K44)</f>
        <v>521270.03285155306</v>
      </c>
      <c r="O45" s="28"/>
      <c r="P45" s="19">
        <f t="shared" si="0"/>
        <v>1218230.4710662588</v>
      </c>
      <c r="Q45" s="20">
        <f t="shared" si="1"/>
        <v>1430693.3500311661</v>
      </c>
      <c r="S45" s="29">
        <f t="shared" si="5"/>
        <v>2038</v>
      </c>
      <c r="T45" s="151">
        <f t="shared" si="3"/>
        <v>3.1294756314394059E-2</v>
      </c>
      <c r="U45" s="151">
        <f t="shared" si="3"/>
        <v>0.11610408027955965</v>
      </c>
      <c r="V45" s="151">
        <f t="shared" si="3"/>
        <v>0.11720868012100912</v>
      </c>
      <c r="W45" s="151">
        <f t="shared" si="3"/>
        <v>0.1266281090258656</v>
      </c>
      <c r="X45" s="151">
        <f t="shared" si="3"/>
        <v>1.6658076426280949E-2</v>
      </c>
      <c r="Y45" s="151">
        <f t="shared" si="3"/>
        <v>3.5721465039921462E-3</v>
      </c>
      <c r="Z45" s="151">
        <f t="shared" si="3"/>
        <v>4.0228625481525844E-3</v>
      </c>
      <c r="AA45" s="151">
        <f t="shared" si="3"/>
        <v>8.5381796935644558E-2</v>
      </c>
      <c r="AB45" s="151">
        <f t="shared" si="3"/>
        <v>2.2906364359853368E-2</v>
      </c>
      <c r="AC45" s="151">
        <f t="shared" si="3"/>
        <v>0.20567876857755293</v>
      </c>
    </row>
    <row r="46" spans="1:29" x14ac:dyDescent="0.2">
      <c r="A46" s="29">
        <f t="shared" si="4"/>
        <v>2039</v>
      </c>
      <c r="B46" s="17">
        <f>B45*('LE Shares'!B46/'LE Shares'!B45)/('LE Efficiency'!B46/'LE Efficiency'!B45)</f>
        <v>44978.107995449129</v>
      </c>
      <c r="C46" s="17">
        <f>C45*('LE Shares'!L46/'LE Shares'!L45)/('LE Efficiency'!$B46/'LE Efficiency'!$B45)</f>
        <v>45011.842906682039</v>
      </c>
      <c r="D46" s="17">
        <f>D45*('LE Shares'!C46/'LE Shares'!C45)/('LE Efficiency'!C46/'LE Efficiency'!C45)</f>
        <v>165705.95447757212</v>
      </c>
      <c r="E46" s="17">
        <f>E45*('LE Shares'!M46/'LE Shares'!M45)/('LE Efficiency'!$C46/'LE Efficiency'!$C45)</f>
        <v>167321.41833060395</v>
      </c>
      <c r="F46" s="17">
        <f>F45*('LE Shares'!D46/'LE Shares'!D45)/('LE Efficiency'!D46/'LE Efficiency'!D45)</f>
        <v>180965.23962570462</v>
      </c>
      <c r="G46" s="17">
        <f>G45*('LE Shares'!E46/'LE Shares'!E45)/('LE Efficiency'!E46/'LE Efficiency'!E45)</f>
        <v>23497.520858124979</v>
      </c>
      <c r="H46" s="17">
        <f>H45*('LE Shares'!F46/'LE Shares'!F45)/('LE Efficiency'!F46/'LE Efficiency'!F45)</f>
        <v>5037.6420226586479</v>
      </c>
      <c r="I46" s="17">
        <f>I45*('LE Shares'!N46/'LE Shares'!N45)/('LE Efficiency'!F46/'LE Efficiency'!F45)</f>
        <v>5701.8054723920677</v>
      </c>
      <c r="J46" s="17">
        <f>J45*('LE Shares'!G46/'LE Shares'!G45)/('LE Efficiency'!G46/'LE Efficiency'!G45)</f>
        <v>120861.50013787787</v>
      </c>
      <c r="K46" s="17">
        <f>K45*('LE Shares'!H46/'LE Shares'!H45)/('LE Efficiency'!H46/'LE Efficiency'!H45)</f>
        <v>32867.323847724569</v>
      </c>
      <c r="L46" s="17">
        <f>L45*('LE Shares'!I46/'LE Shares'!I45)/('LE Efficiency'!I46/'LE Efficiency'!I45)</f>
        <v>294893.1531090365</v>
      </c>
      <c r="M46" s="17">
        <f>M45*('LE Shares'!J46/'LE Shares'!J45)/('LE Efficiency'!J46/'LE Efficiency'!J45)</f>
        <v>37020.11004384765</v>
      </c>
      <c r="N46" s="17">
        <f>N45*('LE Shares'!K46/'LE Shares'!K45)/('LE Efficiency'!K46/'LE Efficiency'!K45)</f>
        <v>524852.79944675788</v>
      </c>
      <c r="O46" s="28"/>
      <c r="P46" s="19">
        <f t="shared" si="0"/>
        <v>1220659.4525414663</v>
      </c>
      <c r="Q46" s="20">
        <f t="shared" si="1"/>
        <v>1432992.7137787524</v>
      </c>
      <c r="S46" s="29">
        <f t="shared" si="5"/>
        <v>2039</v>
      </c>
      <c r="T46" s="151">
        <f t="shared" si="3"/>
        <v>3.1411075906999805E-2</v>
      </c>
      <c r="U46" s="151">
        <f t="shared" si="3"/>
        <v>0.11563628543554226</v>
      </c>
      <c r="V46" s="151">
        <f t="shared" si="3"/>
        <v>0.11676362114178734</v>
      </c>
      <c r="W46" s="151">
        <f t="shared" si="3"/>
        <v>0.12628482886595113</v>
      </c>
      <c r="X46" s="151">
        <f t="shared" si="3"/>
        <v>1.6397515934441026E-2</v>
      </c>
      <c r="Y46" s="151">
        <f t="shared" si="3"/>
        <v>3.5154693908907323E-3</v>
      </c>
      <c r="Z46" s="151">
        <f t="shared" si="3"/>
        <v>3.978949381645217E-3</v>
      </c>
      <c r="AA46" s="151">
        <f t="shared" si="3"/>
        <v>8.434202000872025E-2</v>
      </c>
      <c r="AB46" s="151">
        <f t="shared" si="3"/>
        <v>2.2936141636794905E-2</v>
      </c>
      <c r="AC46" s="151">
        <f t="shared" si="3"/>
        <v>0.20578831299945233</v>
      </c>
    </row>
    <row r="47" spans="1:29" x14ac:dyDescent="0.2">
      <c r="A47" s="29">
        <f t="shared" si="4"/>
        <v>2040</v>
      </c>
      <c r="B47" s="17">
        <f>B46*('LE Shares'!B47/'LE Shares'!B46)/('LE Efficiency'!B47/'LE Efficiency'!B46)</f>
        <v>45209.810828902191</v>
      </c>
      <c r="C47" s="17">
        <f>C46*('LE Shares'!L47/'LE Shares'!L46)/('LE Efficiency'!$B47/'LE Efficiency'!$B46)</f>
        <v>45248.388692287706</v>
      </c>
      <c r="D47" s="17">
        <f>D46*('LE Shares'!C47/'LE Shares'!C46)/('LE Efficiency'!C47/'LE Efficiency'!C46)</f>
        <v>165306.06255171864</v>
      </c>
      <c r="E47" s="17">
        <f>E46*('LE Shares'!M47/'LE Shares'!M46)/('LE Efficiency'!$C47/'LE Efficiency'!$C46)</f>
        <v>166956.34282757246</v>
      </c>
      <c r="F47" s="17">
        <f>F46*('LE Shares'!D47/'LE Shares'!D46)/('LE Efficiency'!D47/'LE Efficiency'!D46)</f>
        <v>180764.93016788849</v>
      </c>
      <c r="G47" s="17">
        <f>G46*('LE Shares'!E47/'LE Shares'!E46)/('LE Efficiency'!E47/'LE Efficiency'!E46)</f>
        <v>23162.50730873979</v>
      </c>
      <c r="H47" s="17">
        <f>H46*('LE Shares'!F47/'LE Shares'!F46)/('LE Efficiency'!F47/'LE Efficiency'!F46)</f>
        <v>4964.751580030008</v>
      </c>
      <c r="I47" s="17">
        <f>I46*('LE Shares'!N47/'LE Shares'!N46)/('LE Efficiency'!F47/'LE Efficiency'!F46)</f>
        <v>5648.2119095825474</v>
      </c>
      <c r="J47" s="17">
        <f>J46*('LE Shares'!G47/'LE Shares'!G46)/('LE Efficiency'!G47/'LE Efficiency'!G46)</f>
        <v>119568.71448329627</v>
      </c>
      <c r="K47" s="17">
        <f>K46*('LE Shares'!H47/'LE Shares'!H46)/('LE Efficiency'!H47/'LE Efficiency'!H46)</f>
        <v>32962.655931715155</v>
      </c>
      <c r="L47" s="17">
        <f>L46*('LE Shares'!I47/'LE Shares'!I46)/('LE Efficiency'!I47/'LE Efficiency'!I46)</f>
        <v>295523.00294757192</v>
      </c>
      <c r="M47" s="17">
        <f>M46*('LE Shares'!J47/'LE Shares'!J46)/('LE Efficiency'!J47/'LE Efficiency'!J46)</f>
        <v>37024.255945514844</v>
      </c>
      <c r="N47" s="17">
        <f>N46*('LE Shares'!K47/'LE Shares'!K46)/('LE Efficiency'!K47/'LE Efficiency'!K46)</f>
        <v>528435.56604196271</v>
      </c>
      <c r="O47" s="28"/>
      <c r="P47" s="19">
        <f t="shared" si="0"/>
        <v>1223089.8447362715</v>
      </c>
      <c r="Q47" s="20">
        <f t="shared" si="1"/>
        <v>1435294.5762561318</v>
      </c>
      <c r="S47" s="29">
        <f t="shared" si="5"/>
        <v>2040</v>
      </c>
      <c r="T47" s="151">
        <f t="shared" si="3"/>
        <v>3.1525506638724332E-2</v>
      </c>
      <c r="U47" s="151">
        <f t="shared" si="3"/>
        <v>0.11517221989572918</v>
      </c>
      <c r="V47" s="151">
        <f t="shared" si="3"/>
        <v>0.1163220049664416</v>
      </c>
      <c r="W47" s="151">
        <f t="shared" si="3"/>
        <v>0.12594273897376629</v>
      </c>
      <c r="X47" s="151">
        <f t="shared" si="3"/>
        <v>1.613780731280795E-2</v>
      </c>
      <c r="Y47" s="151">
        <f t="shared" si="3"/>
        <v>3.4590471267439919E-3</v>
      </c>
      <c r="Z47" s="151">
        <f t="shared" si="3"/>
        <v>3.935228351740535E-3</v>
      </c>
      <c r="AA47" s="151">
        <f t="shared" si="3"/>
        <v>8.3306044948057364E-2</v>
      </c>
      <c r="AB47" s="151">
        <f t="shared" si="3"/>
        <v>2.2965777532369697E-2</v>
      </c>
      <c r="AC47" s="151">
        <f t="shared" si="3"/>
        <v>0.20589710839598069</v>
      </c>
    </row>
    <row r="48" spans="1:29" x14ac:dyDescent="0.2">
      <c r="A48" s="29">
        <f t="shared" si="4"/>
        <v>2041</v>
      </c>
      <c r="B48" s="17">
        <f>B47*('LE Shares'!B48/'LE Shares'!B47)/('LE Efficiency'!B48/'LE Efficiency'!B47)</f>
        <v>45439.486197210324</v>
      </c>
      <c r="C48" s="17">
        <f>C47*('LE Shares'!L48/'LE Shares'!L47)/('LE Efficiency'!$B48/'LE Efficiency'!$B47)</f>
        <v>45482.864635551137</v>
      </c>
      <c r="D48" s="17">
        <f>D47*('LE Shares'!C48/'LE Shares'!C47)/('LE Efficiency'!C48/'LE Efficiency'!C47)</f>
        <v>164909.61471400468</v>
      </c>
      <c r="E48" s="17">
        <f>E47*('LE Shares'!M48/'LE Shares'!M47)/('LE Efficiency'!$C48/'LE Efficiency'!$C47)</f>
        <v>166594.41155459103</v>
      </c>
      <c r="F48" s="17">
        <f>F47*('LE Shares'!D48/'LE Shares'!D47)/('LE Efficiency'!D48/'LE Efficiency'!D47)</f>
        <v>180565.06366270981</v>
      </c>
      <c r="G48" s="17">
        <f>G47*('LE Shares'!E48/'LE Shares'!E47)/('LE Efficiency'!E48/'LE Efficiency'!E47)</f>
        <v>22827.558500463325</v>
      </c>
      <c r="H48" s="17">
        <f>H47*('LE Shares'!F48/'LE Shares'!F47)/('LE Efficiency'!F48/'LE Efficiency'!F47)</f>
        <v>4891.974654908372</v>
      </c>
      <c r="I48" s="17">
        <f>I47*('LE Shares'!N48/'LE Shares'!N47)/('LE Efficiency'!F48/'LE Efficiency'!F47)</f>
        <v>5594.7018118669712</v>
      </c>
      <c r="J48" s="17">
        <f>J47*('LE Shares'!G48/'LE Shares'!G47)/('LE Efficiency'!G48/'LE Efficiency'!G47)</f>
        <v>118276.81122144972</v>
      </c>
      <c r="K48" s="17">
        <f>K47*('LE Shares'!H48/'LE Shares'!H47)/('LE Efficiency'!H48/'LE Efficiency'!H47)</f>
        <v>33057.979416168644</v>
      </c>
      <c r="L48" s="17">
        <f>L47*('LE Shares'!I48/'LE Shares'!I47)/('LE Efficiency'!I48/'LE Efficiency'!I47)</f>
        <v>296152.79596979928</v>
      </c>
      <c r="M48" s="17">
        <f>M47*('LE Shares'!J48/'LE Shares'!J47)/('LE Efficiency'!J48/'LE Efficiency'!J47)</f>
        <v>37028.401847182031</v>
      </c>
      <c r="N48" s="17">
        <f>N47*('LE Shares'!K48/'LE Shares'!K47)/('LE Efficiency'!K48/'LE Efficiency'!K47)</f>
        <v>532018.33263716754</v>
      </c>
      <c r="O48" s="28"/>
      <c r="P48" s="19">
        <f t="shared" si="0"/>
        <v>1225521.6450668075</v>
      </c>
      <c r="Q48" s="20">
        <f t="shared" si="1"/>
        <v>1437598.9212569497</v>
      </c>
      <c r="S48" s="29">
        <f t="shared" si="5"/>
        <v>2041</v>
      </c>
      <c r="T48" s="151">
        <f t="shared" si="3"/>
        <v>3.1638076492004924E-2</v>
      </c>
      <c r="U48" s="151">
        <f t="shared" si="3"/>
        <v>0.11471183810420342</v>
      </c>
      <c r="V48" s="151">
        <f t="shared" si="3"/>
        <v>0.11588379004133569</v>
      </c>
      <c r="W48" s="151">
        <f t="shared" si="3"/>
        <v>0.1256018358060777</v>
      </c>
      <c r="X48" s="151">
        <f t="shared" si="3"/>
        <v>1.5878947989543764E-2</v>
      </c>
      <c r="Y48" s="151">
        <f t="shared" si="3"/>
        <v>3.4028786350445541E-3</v>
      </c>
      <c r="Z48" s="151">
        <f t="shared" si="3"/>
        <v>3.8916986714036361E-3</v>
      </c>
      <c r="AA48" s="151">
        <f t="shared" si="3"/>
        <v>8.2273859191571749E-2</v>
      </c>
      <c r="AB48" s="151">
        <f t="shared" si="3"/>
        <v>2.2995272831218282E-2</v>
      </c>
      <c r="AC48" s="151">
        <f t="shared" si="3"/>
        <v>0.20600516012551065</v>
      </c>
    </row>
    <row r="49" spans="1:29" x14ac:dyDescent="0.2">
      <c r="A49" s="29">
        <f t="shared" si="4"/>
        <v>2042</v>
      </c>
      <c r="B49" s="17">
        <f>B48*('LE Shares'!B49/'LE Shares'!B48)/('LE Efficiency'!B49/'LE Efficiency'!B48)</f>
        <v>45667.160595790141</v>
      </c>
      <c r="C49" s="17">
        <f>C48*('LE Shares'!L49/'LE Shares'!L48)/('LE Efficiency'!$B49/'LE Efficiency'!$B48)</f>
        <v>45715.29778568467</v>
      </c>
      <c r="D49" s="17">
        <f>D48*('LE Shares'!C49/'LE Shares'!C48)/('LE Efficiency'!C49/'LE Efficiency'!C48)</f>
        <v>164516.56666165197</v>
      </c>
      <c r="E49" s="17">
        <f>E48*('LE Shares'!M49/'LE Shares'!M48)/('LE Efficiency'!$C49/'LE Efficiency'!$C48)</f>
        <v>166235.58406608409</v>
      </c>
      <c r="F49" s="17">
        <f>F48*('LE Shares'!D49/'LE Shares'!D48)/('LE Efficiency'!D49/'LE Efficiency'!D48)</f>
        <v>180365.63864251194</v>
      </c>
      <c r="G49" s="17">
        <f>G48*('LE Shares'!E49/'LE Shares'!E48)/('LE Efficiency'!E49/'LE Efficiency'!E48)</f>
        <v>22492.674414530644</v>
      </c>
      <c r="H49" s="17">
        <f>H48*('LE Shares'!F49/'LE Shares'!F48)/('LE Efficiency'!F49/'LE Efficiency'!F48)</f>
        <v>4819.3109823166587</v>
      </c>
      <c r="I49" s="17">
        <f>I48*('LE Shares'!N49/'LE Shares'!N48)/('LE Efficiency'!F49/'LE Efficiency'!F48)</f>
        <v>5541.2749844177961</v>
      </c>
      <c r="J49" s="17">
        <f>J48*('LE Shares'!G49/'LE Shares'!G48)/('LE Efficiency'!G49/'LE Efficiency'!G48)</f>
        <v>116985.78944922876</v>
      </c>
      <c r="K49" s="17">
        <f>K48*('LE Shares'!H49/'LE Shares'!H48)/('LE Efficiency'!H49/'LE Efficiency'!H48)</f>
        <v>33153.294302248585</v>
      </c>
      <c r="L49" s="17">
        <f>L48*('LE Shares'!I49/'LE Shares'!I48)/('LE Efficiency'!I49/'LE Efficiency'!I48)</f>
        <v>296782.53218340606</v>
      </c>
      <c r="M49" s="17">
        <f>M48*('LE Shares'!J49/'LE Shares'!J48)/('LE Efficiency'!J49/'LE Efficiency'!J48)</f>
        <v>37032.547748849218</v>
      </c>
      <c r="N49" s="17">
        <f>N48*('LE Shares'!K49/'LE Shares'!K48)/('LE Efficiency'!K49/'LE Efficiency'!K48)</f>
        <v>535601.09923237248</v>
      </c>
      <c r="O49" s="28"/>
      <c r="P49" s="19">
        <f>Q49-C49-E49</f>
        <v>1227954.8509575652</v>
      </c>
      <c r="Q49" s="20">
        <f>SUM(B49:N49)-D49-B49-H49</f>
        <v>1439905.7328093341</v>
      </c>
      <c r="S49" s="29">
        <f t="shared" si="5"/>
        <v>2042</v>
      </c>
      <c r="T49" s="151">
        <f t="shared" si="3"/>
        <v>3.1748812956311837E-2</v>
      </c>
      <c r="U49" s="151">
        <f t="shared" si="3"/>
        <v>0.11425509525590348</v>
      </c>
      <c r="V49" s="151">
        <f t="shared" si="3"/>
        <v>0.11544893549506846</v>
      </c>
      <c r="W49" s="151">
        <f t="shared" si="3"/>
        <v>0.12526211579879526</v>
      </c>
      <c r="X49" s="151">
        <f t="shared" si="3"/>
        <v>1.5620935386267418E-2</v>
      </c>
      <c r="Y49" s="151">
        <f t="shared" si="3"/>
        <v>3.3469628410423245E-3</v>
      </c>
      <c r="Z49" s="151">
        <f t="shared" si="3"/>
        <v>3.8483595544872707E-3</v>
      </c>
      <c r="AA49" s="151">
        <f t="shared" si="3"/>
        <v>8.1245450159423388E-2</v>
      </c>
      <c r="AB49" s="151">
        <f t="shared" si="3"/>
        <v>2.3024628311997003E-2</v>
      </c>
      <c r="AC49" s="151">
        <f t="shared" si="3"/>
        <v>0.20611247349114117</v>
      </c>
    </row>
  </sheetData>
  <pageMargins left="0.7" right="0.7" top="0.75" bottom="0.75" header="0.3" footer="0.3"/>
  <pageSetup scale="62" orientation="portrait" r:id="rId1"/>
  <headerFooter>
    <oddHeader>&amp;R&amp;"Times New Roman,Bold"&amp;12Attachment to Response to AG-1 Question No. 13 #8
Page &amp;P of &amp;N
Sinclair</oddHeader>
  </headerFooter>
  <colBreaks count="1" manualBreakCount="1">
    <brk id="1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"/>
  <sheetViews>
    <sheetView view="pageBreakPreview" zoomScale="60" zoomScaleNormal="100"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5.85546875" style="10" bestFit="1" customWidth="1"/>
    <col min="2" max="3" width="9.140625" style="13"/>
    <col min="4" max="4" width="10.85546875" style="13" bestFit="1" customWidth="1"/>
    <col min="5" max="5" width="11" style="10" customWidth="1"/>
    <col min="6" max="6" width="7.28515625" style="10" bestFit="1" customWidth="1"/>
    <col min="7" max="16384" width="9.140625" style="10"/>
  </cols>
  <sheetData>
    <row r="1" spans="1:6" x14ac:dyDescent="0.2">
      <c r="A1" s="7" t="s">
        <v>46</v>
      </c>
      <c r="B1" s="8" t="s">
        <v>3</v>
      </c>
      <c r="C1" s="8" t="s">
        <v>4</v>
      </c>
      <c r="D1" s="8" t="s">
        <v>45</v>
      </c>
      <c r="E1" s="9" t="s">
        <v>13</v>
      </c>
      <c r="F1" s="9" t="s">
        <v>47</v>
      </c>
    </row>
    <row r="2" spans="1:6" x14ac:dyDescent="0.2">
      <c r="A2" s="11">
        <v>1995</v>
      </c>
      <c r="B2" s="12">
        <f>'LE ShareEff'!C2</f>
        <v>69526.554453727033</v>
      </c>
      <c r="C2" s="12">
        <f>'LE ShareEff'!E2</f>
        <v>192514.89016838482</v>
      </c>
      <c r="D2" s="12">
        <f>'LE ShareEff'!P2</f>
        <v>1125395.7392235873</v>
      </c>
      <c r="E2" s="13">
        <f>SUM(B2:D2)</f>
        <v>1387437.1838456993</v>
      </c>
      <c r="F2" s="14"/>
    </row>
    <row r="3" spans="1:6" x14ac:dyDescent="0.2">
      <c r="A3" s="11">
        <f t="shared" ref="A3:A49" si="0">A2+1</f>
        <v>1996</v>
      </c>
      <c r="B3" s="12">
        <f>'LE ShareEff'!C3</f>
        <v>68561.685451123616</v>
      </c>
      <c r="C3" s="12">
        <f>'LE ShareEff'!E3</f>
        <v>192146.76475976428</v>
      </c>
      <c r="D3" s="12">
        <f>'LE ShareEff'!P3</f>
        <v>1125815.0528103253</v>
      </c>
      <c r="E3" s="13">
        <f t="shared" ref="E3:E37" si="1">SUM(B3:D3)</f>
        <v>1386523.5030212132</v>
      </c>
      <c r="F3" s="14">
        <f>E3/E2-1</f>
        <v>-6.585385162832802E-4</v>
      </c>
    </row>
    <row r="4" spans="1:6" x14ac:dyDescent="0.2">
      <c r="A4" s="11">
        <f t="shared" si="0"/>
        <v>1997</v>
      </c>
      <c r="B4" s="12">
        <f>'LE ShareEff'!C4</f>
        <v>67620.721781996777</v>
      </c>
      <c r="C4" s="12">
        <f>'LE ShareEff'!E4</f>
        <v>191783.25483444793</v>
      </c>
      <c r="D4" s="12">
        <f>'LE ShareEff'!P4</f>
        <v>1126436.7267967302</v>
      </c>
      <c r="E4" s="13">
        <f t="shared" si="1"/>
        <v>1385840.703413175</v>
      </c>
      <c r="F4" s="14">
        <f t="shared" ref="F4:F47" si="2">E4/E3-1</f>
        <v>-4.9245440596601409E-4</v>
      </c>
    </row>
    <row r="5" spans="1:6" x14ac:dyDescent="0.2">
      <c r="A5" s="11">
        <f t="shared" si="0"/>
        <v>1998</v>
      </c>
      <c r="B5" s="12">
        <f>'LE ShareEff'!C5</f>
        <v>66702.789016238632</v>
      </c>
      <c r="C5" s="12">
        <f>'LE ShareEff'!E5</f>
        <v>191424.27413117877</v>
      </c>
      <c r="D5" s="12">
        <f>'LE ShareEff'!P5</f>
        <v>1127261.0087384777</v>
      </c>
      <c r="E5" s="13">
        <f t="shared" si="1"/>
        <v>1385388.071885895</v>
      </c>
      <c r="F5" s="14">
        <f t="shared" si="2"/>
        <v>-3.2661151181745396E-4</v>
      </c>
    </row>
    <row r="6" spans="1:6" x14ac:dyDescent="0.2">
      <c r="A6" s="11">
        <f t="shared" si="0"/>
        <v>1999</v>
      </c>
      <c r="B6" s="12">
        <f>'LE ShareEff'!C6</f>
        <v>65807.054853802372</v>
      </c>
      <c r="C6" s="12">
        <f>'LE ShareEff'!E6</f>
        <v>191983.42587505947</v>
      </c>
      <c r="D6" s="12">
        <f>'LE ShareEff'!P6</f>
        <v>1128512.0887878803</v>
      </c>
      <c r="E6" s="13">
        <f t="shared" si="1"/>
        <v>1386302.5695167421</v>
      </c>
      <c r="F6" s="14">
        <f t="shared" si="2"/>
        <v>6.6010213990241873E-4</v>
      </c>
    </row>
    <row r="7" spans="1:6" x14ac:dyDescent="0.2">
      <c r="A7" s="11">
        <f t="shared" si="0"/>
        <v>2000</v>
      </c>
      <c r="B7" s="12">
        <f>'LE ShareEff'!C7</f>
        <v>64932.726617620261</v>
      </c>
      <c r="C7" s="12">
        <f>'LE ShareEff'!E7</f>
        <v>192607.14427505687</v>
      </c>
      <c r="D7" s="12">
        <f>'LE ShareEff'!P7</f>
        <v>1129767.845501862</v>
      </c>
      <c r="E7" s="13">
        <f t="shared" si="1"/>
        <v>1387307.7163945392</v>
      </c>
      <c r="F7" s="14">
        <f t="shared" si="2"/>
        <v>7.2505591484794962E-4</v>
      </c>
    </row>
    <row r="8" spans="1:6" x14ac:dyDescent="0.2">
      <c r="A8" s="11">
        <f t="shared" si="0"/>
        <v>2001</v>
      </c>
      <c r="B8" s="12">
        <f>'LE ShareEff'!C8</f>
        <v>64079.048923446251</v>
      </c>
      <c r="C8" s="12">
        <f>'LE ShareEff'!E8</f>
        <v>193238.14324027507</v>
      </c>
      <c r="D8" s="12">
        <f>'LE ShareEff'!P8</f>
        <v>1131080.2306707804</v>
      </c>
      <c r="E8" s="13">
        <f t="shared" si="1"/>
        <v>1388397.4228345016</v>
      </c>
      <c r="F8" s="14">
        <f t="shared" si="2"/>
        <v>7.854828651818746E-4</v>
      </c>
    </row>
    <row r="9" spans="1:6" x14ac:dyDescent="0.2">
      <c r="A9" s="11">
        <f t="shared" si="0"/>
        <v>2002</v>
      </c>
      <c r="B9" s="12">
        <f>'LE ShareEff'!C9</f>
        <v>63245.301512225917</v>
      </c>
      <c r="C9" s="12">
        <f>'LE ShareEff'!E9</f>
        <v>193876.41316268416</v>
      </c>
      <c r="D9" s="12">
        <f>'LE ShareEff'!P9</f>
        <v>1132488.3453718154</v>
      </c>
      <c r="E9" s="13">
        <f t="shared" si="1"/>
        <v>1389610.0600467254</v>
      </c>
      <c r="F9" s="14">
        <f t="shared" si="2"/>
        <v>8.734078530254763E-4</v>
      </c>
    </row>
    <row r="10" spans="1:6" x14ac:dyDescent="0.2">
      <c r="A10" s="11">
        <f t="shared" si="0"/>
        <v>2003</v>
      </c>
      <c r="B10" s="12">
        <f>'LE ShareEff'!C10</f>
        <v>62430.797231920056</v>
      </c>
      <c r="C10" s="12">
        <f>'LE ShareEff'!E10</f>
        <v>194521.94568376237</v>
      </c>
      <c r="D10" s="12">
        <f>'LE ShareEff'!P10</f>
        <v>1134021.7220630283</v>
      </c>
      <c r="E10" s="13">
        <f t="shared" si="1"/>
        <v>1390974.4649787107</v>
      </c>
      <c r="F10" s="14">
        <f t="shared" si="2"/>
        <v>9.8186172597181098E-4</v>
      </c>
    </row>
    <row r="11" spans="1:6" x14ac:dyDescent="0.2">
      <c r="A11" s="11">
        <f t="shared" si="0"/>
        <v>2004</v>
      </c>
      <c r="B11" s="12">
        <f>'LE ShareEff'!C11</f>
        <v>61634.880156896696</v>
      </c>
      <c r="C11" s="12">
        <f>'LE ShareEff'!E11</f>
        <v>195174.73366538112</v>
      </c>
      <c r="D11" s="12">
        <f>'LE ShareEff'!P11</f>
        <v>1135702.776177722</v>
      </c>
      <c r="E11" s="13">
        <f t="shared" si="1"/>
        <v>1392512.39</v>
      </c>
      <c r="F11" s="14">
        <f t="shared" si="2"/>
        <v>1.1056457613063397E-3</v>
      </c>
    </row>
    <row r="12" spans="1:6" x14ac:dyDescent="0.2">
      <c r="A12" s="11">
        <f t="shared" si="0"/>
        <v>2005</v>
      </c>
      <c r="B12" s="12">
        <f>'LE ShareEff'!C12</f>
        <v>60000.502678654979</v>
      </c>
      <c r="C12" s="12">
        <f>'LE ShareEff'!E12</f>
        <v>194438.14609942856</v>
      </c>
      <c r="D12" s="12">
        <f>'LE ShareEff'!P12</f>
        <v>1119144.2197506183</v>
      </c>
      <c r="E12" s="13">
        <f t="shared" si="1"/>
        <v>1373582.8685287018</v>
      </c>
      <c r="F12" s="14">
        <f t="shared" si="2"/>
        <v>-1.359379033697361E-2</v>
      </c>
    </row>
    <row r="13" spans="1:6" x14ac:dyDescent="0.2">
      <c r="A13" s="11">
        <f t="shared" si="0"/>
        <v>2006</v>
      </c>
      <c r="B13" s="12">
        <f>'LE ShareEff'!C13</f>
        <v>58501.512940784334</v>
      </c>
      <c r="C13" s="12">
        <f>'LE ShareEff'!E13</f>
        <v>193289.38911078672</v>
      </c>
      <c r="D13" s="12">
        <f>'LE ShareEff'!P13</f>
        <v>1103085.886147968</v>
      </c>
      <c r="E13" s="13">
        <f t="shared" si="1"/>
        <v>1354876.7881995391</v>
      </c>
      <c r="F13" s="14">
        <f t="shared" si="2"/>
        <v>-1.3618457799491668E-2</v>
      </c>
    </row>
    <row r="14" spans="1:6" x14ac:dyDescent="0.2">
      <c r="A14" s="11">
        <f t="shared" si="0"/>
        <v>2007</v>
      </c>
      <c r="B14" s="12">
        <f>'LE ShareEff'!C14</f>
        <v>57279.140556655657</v>
      </c>
      <c r="C14" s="12">
        <f>'LE ShareEff'!E14</f>
        <v>192283.91826239653</v>
      </c>
      <c r="D14" s="12">
        <f>'LE ShareEff'!P14</f>
        <v>1098175.0977024951</v>
      </c>
      <c r="E14" s="13">
        <f t="shared" si="1"/>
        <v>1347738.1565215471</v>
      </c>
      <c r="F14" s="14">
        <f t="shared" si="2"/>
        <v>-5.268841964204185E-3</v>
      </c>
    </row>
    <row r="15" spans="1:6" x14ac:dyDescent="0.2">
      <c r="A15" s="81">
        <f t="shared" si="0"/>
        <v>2008</v>
      </c>
      <c r="B15" s="12">
        <f>'LE ShareEff'!C15</f>
        <v>55632.960142997821</v>
      </c>
      <c r="C15" s="12">
        <f>'LE ShareEff'!E15</f>
        <v>191246.20872355701</v>
      </c>
      <c r="D15" s="12">
        <f>'LE ShareEff'!P15</f>
        <v>1093988.3417657772</v>
      </c>
      <c r="E15" s="83">
        <f t="shared" si="1"/>
        <v>1340867.5106323319</v>
      </c>
      <c r="F15" s="84">
        <f t="shared" si="2"/>
        <v>-5.0979085632983923E-3</v>
      </c>
    </row>
    <row r="16" spans="1:6" x14ac:dyDescent="0.2">
      <c r="A16" s="11">
        <f t="shared" si="0"/>
        <v>2009</v>
      </c>
      <c r="B16" s="12">
        <f>'LE ShareEff'!C16</f>
        <v>54604.918869825269</v>
      </c>
      <c r="C16" s="12">
        <f>'LE ShareEff'!E16</f>
        <v>190333.6066736193</v>
      </c>
      <c r="D16" s="12">
        <f>'LE ShareEff'!P16</f>
        <v>1083061.4246365416</v>
      </c>
      <c r="E16" s="13">
        <f t="shared" si="1"/>
        <v>1327999.9501799862</v>
      </c>
      <c r="F16" s="14">
        <f t="shared" si="2"/>
        <v>-9.5964443543550271E-3</v>
      </c>
    </row>
    <row r="17" spans="1:6" x14ac:dyDescent="0.2">
      <c r="A17" s="11">
        <f t="shared" si="0"/>
        <v>2010</v>
      </c>
      <c r="B17" s="12">
        <f>'LE ShareEff'!C17</f>
        <v>53765.788577421365</v>
      </c>
      <c r="C17" s="12">
        <f>'LE ShareEff'!E17</f>
        <v>188975.68974869771</v>
      </c>
      <c r="D17" s="12">
        <f>'LE ShareEff'!P17</f>
        <v>1078137.7748831876</v>
      </c>
      <c r="E17" s="13">
        <f t="shared" si="1"/>
        <v>1320879.2532093066</v>
      </c>
      <c r="F17" s="14">
        <f t="shared" si="2"/>
        <v>-5.3619708116061648E-3</v>
      </c>
    </row>
    <row r="18" spans="1:6" x14ac:dyDescent="0.2">
      <c r="A18" s="11">
        <f t="shared" si="0"/>
        <v>2011</v>
      </c>
      <c r="B18" s="12">
        <f>'LE ShareEff'!C18</f>
        <v>52940.590200458588</v>
      </c>
      <c r="C18" s="12">
        <f>'LE ShareEff'!E18</f>
        <v>188006.75245743131</v>
      </c>
      <c r="D18" s="12">
        <f>'LE ShareEff'!P18</f>
        <v>1080315.9961927633</v>
      </c>
      <c r="E18" s="13">
        <f t="shared" si="1"/>
        <v>1321263.3388506533</v>
      </c>
      <c r="F18" s="14">
        <f t="shared" si="2"/>
        <v>2.9078028170514969E-4</v>
      </c>
    </row>
    <row r="19" spans="1:6" x14ac:dyDescent="0.2">
      <c r="A19" s="11">
        <f t="shared" si="0"/>
        <v>2012</v>
      </c>
      <c r="B19" s="12">
        <f>'LE ShareEff'!C19</f>
        <v>52267.535839175645</v>
      </c>
      <c r="C19" s="12">
        <f>'LE ShareEff'!E19</f>
        <v>187446.98948803332</v>
      </c>
      <c r="D19" s="12">
        <f>'LE ShareEff'!P19</f>
        <v>1079197.3403531653</v>
      </c>
      <c r="E19" s="13">
        <f t="shared" si="1"/>
        <v>1318911.8656803742</v>
      </c>
      <c r="F19" s="14">
        <f t="shared" si="2"/>
        <v>-1.7797157471458602E-3</v>
      </c>
    </row>
    <row r="20" spans="1:6" x14ac:dyDescent="0.2">
      <c r="A20" s="11">
        <f t="shared" si="0"/>
        <v>2013</v>
      </c>
      <c r="B20" s="12">
        <f>'LE ShareEff'!C20</f>
        <v>51811.222249325459</v>
      </c>
      <c r="C20" s="12">
        <f>'LE ShareEff'!E20</f>
        <v>185945.28451790154</v>
      </c>
      <c r="D20" s="12">
        <f>'LE ShareEff'!P20</f>
        <v>1079064.0109507435</v>
      </c>
      <c r="E20" s="13">
        <f t="shared" si="1"/>
        <v>1316820.5177179705</v>
      </c>
      <c r="F20" s="14">
        <f t="shared" si="2"/>
        <v>-1.5856616479258401E-3</v>
      </c>
    </row>
    <row r="21" spans="1:6" x14ac:dyDescent="0.2">
      <c r="A21" s="11">
        <f t="shared" si="0"/>
        <v>2014</v>
      </c>
      <c r="B21" s="12">
        <f>'LE ShareEff'!C21</f>
        <v>51510.889374963517</v>
      </c>
      <c r="C21" s="12">
        <f>'LE ShareEff'!E21</f>
        <v>184967.26307833922</v>
      </c>
      <c r="D21" s="12">
        <f>'LE ShareEff'!P21</f>
        <v>1082737.3677271763</v>
      </c>
      <c r="E21" s="13">
        <f t="shared" si="1"/>
        <v>1319215.5201804792</v>
      </c>
      <c r="F21" s="14">
        <f t="shared" si="2"/>
        <v>1.8187766899768754E-3</v>
      </c>
    </row>
    <row r="22" spans="1:6" x14ac:dyDescent="0.2">
      <c r="A22" s="11">
        <f t="shared" si="0"/>
        <v>2015</v>
      </c>
      <c r="B22" s="12">
        <f>'LE ShareEff'!C22</f>
        <v>51113.343595184575</v>
      </c>
      <c r="C22" s="12">
        <f>'LE ShareEff'!E22</f>
        <v>183972.6121234438</v>
      </c>
      <c r="D22" s="12">
        <f>'LE ShareEff'!P22</f>
        <v>1087312.6168533738</v>
      </c>
      <c r="E22" s="13">
        <f t="shared" si="1"/>
        <v>1322398.5725720022</v>
      </c>
      <c r="F22" s="14">
        <f t="shared" si="2"/>
        <v>2.4128372830904965E-3</v>
      </c>
    </row>
    <row r="23" spans="1:6" x14ac:dyDescent="0.2">
      <c r="A23" s="11">
        <f t="shared" si="0"/>
        <v>2016</v>
      </c>
      <c r="B23" s="12">
        <f>'LE ShareEff'!C23</f>
        <v>50592.209962679401</v>
      </c>
      <c r="C23" s="12">
        <f>'LE ShareEff'!E23</f>
        <v>182727.02474254998</v>
      </c>
      <c r="D23" s="12">
        <f>'LE ShareEff'!P23</f>
        <v>1092534.0865302375</v>
      </c>
      <c r="E23" s="13">
        <f t="shared" si="1"/>
        <v>1325853.3212354667</v>
      </c>
      <c r="F23" s="14">
        <f t="shared" si="2"/>
        <v>2.6124866852701434E-3</v>
      </c>
    </row>
    <row r="24" spans="1:6" x14ac:dyDescent="0.2">
      <c r="A24" s="11">
        <f t="shared" si="0"/>
        <v>2017</v>
      </c>
      <c r="B24" s="12">
        <f>'LE ShareEff'!C24</f>
        <v>49808.082455452583</v>
      </c>
      <c r="C24" s="12">
        <f>'LE ShareEff'!E24</f>
        <v>180773.23167609575</v>
      </c>
      <c r="D24" s="12">
        <f>'LE ShareEff'!P24</f>
        <v>1096987.3424832751</v>
      </c>
      <c r="E24" s="13">
        <f t="shared" si="1"/>
        <v>1327568.6566148235</v>
      </c>
      <c r="F24" s="14">
        <f t="shared" si="2"/>
        <v>1.2937595372604083E-3</v>
      </c>
    </row>
    <row r="25" spans="1:6" x14ac:dyDescent="0.2">
      <c r="A25" s="11">
        <f t="shared" si="0"/>
        <v>2018</v>
      </c>
      <c r="B25" s="12">
        <f>'LE ShareEff'!C25</f>
        <v>49116.093868925345</v>
      </c>
      <c r="C25" s="12">
        <f>'LE ShareEff'!E25</f>
        <v>179138.55847459394</v>
      </c>
      <c r="D25" s="12">
        <f>'LE ShareEff'!P25</f>
        <v>1101649.9641216754</v>
      </c>
      <c r="E25" s="13">
        <f t="shared" si="1"/>
        <v>1329904.6164651946</v>
      </c>
      <c r="F25" s="14">
        <f t="shared" si="2"/>
        <v>1.7595774340797288E-3</v>
      </c>
    </row>
    <row r="26" spans="1:6" x14ac:dyDescent="0.2">
      <c r="A26" s="11">
        <f t="shared" si="0"/>
        <v>2019</v>
      </c>
      <c r="B26" s="12">
        <f>'LE ShareEff'!C26</f>
        <v>48516.927199539787</v>
      </c>
      <c r="C26" s="12">
        <f>'LE ShareEff'!E26</f>
        <v>177830.45760644277</v>
      </c>
      <c r="D26" s="12">
        <f>'LE ShareEff'!P26</f>
        <v>1106764.4849240326</v>
      </c>
      <c r="E26" s="13">
        <f t="shared" si="1"/>
        <v>1333111.8697300151</v>
      </c>
      <c r="F26" s="14">
        <f t="shared" si="2"/>
        <v>2.4116415757282628E-3</v>
      </c>
    </row>
    <row r="27" spans="1:6" x14ac:dyDescent="0.2">
      <c r="A27" s="11">
        <f t="shared" si="0"/>
        <v>2020</v>
      </c>
      <c r="B27" s="12">
        <f>'LE ShareEff'!C27</f>
        <v>47992.459897345099</v>
      </c>
      <c r="C27" s="12">
        <f>'LE ShareEff'!E27</f>
        <v>176501.74269780522</v>
      </c>
      <c r="D27" s="12">
        <f>'LE ShareEff'!P27</f>
        <v>1111622.1652711784</v>
      </c>
      <c r="E27" s="13">
        <f t="shared" si="1"/>
        <v>1336116.3678663287</v>
      </c>
      <c r="F27" s="14">
        <f>E27/E26-1</f>
        <v>2.2537479445907671E-3</v>
      </c>
    </row>
    <row r="28" spans="1:6" x14ac:dyDescent="0.2">
      <c r="A28" s="11">
        <f t="shared" si="0"/>
        <v>2021</v>
      </c>
      <c r="B28" s="12">
        <f>'LE ShareEff'!C28</f>
        <v>47538.766869425228</v>
      </c>
      <c r="C28" s="12">
        <f>'LE ShareEff'!E28</f>
        <v>175553.98092796834</v>
      </c>
      <c r="D28" s="12">
        <f>'LE ShareEff'!P28</f>
        <v>1117280.4116676417</v>
      </c>
      <c r="E28" s="13">
        <f t="shared" si="1"/>
        <v>1340373.1594650352</v>
      </c>
      <c r="F28" s="14">
        <f t="shared" si="2"/>
        <v>3.185943755411369E-3</v>
      </c>
    </row>
    <row r="29" spans="1:6" x14ac:dyDescent="0.2">
      <c r="A29" s="11">
        <f t="shared" si="0"/>
        <v>2022</v>
      </c>
      <c r="B29" s="12">
        <f>'LE ShareEff'!C29</f>
        <v>47251.041987632954</v>
      </c>
      <c r="C29" s="12">
        <f>'LE ShareEff'!E29</f>
        <v>174918.97471512092</v>
      </c>
      <c r="D29" s="12">
        <f>'LE ShareEff'!P29</f>
        <v>1123069.1658926469</v>
      </c>
      <c r="E29" s="13">
        <f t="shared" si="1"/>
        <v>1345239.1825954008</v>
      </c>
      <c r="F29" s="14">
        <f t="shared" si="2"/>
        <v>3.6303495754179682E-3</v>
      </c>
    </row>
    <row r="30" spans="1:6" x14ac:dyDescent="0.2">
      <c r="A30" s="11">
        <f t="shared" si="0"/>
        <v>2023</v>
      </c>
      <c r="B30" s="12">
        <f>'LE ShareEff'!C30</f>
        <v>47066.411350771625</v>
      </c>
      <c r="C30" s="12">
        <f>'LE ShareEff'!E30</f>
        <v>174457.55302344696</v>
      </c>
      <c r="D30" s="12">
        <f>'LE ShareEff'!P30</f>
        <v>1129634.9973707842</v>
      </c>
      <c r="E30" s="13">
        <f t="shared" si="1"/>
        <v>1351158.9617450028</v>
      </c>
      <c r="F30" s="14">
        <f t="shared" si="2"/>
        <v>4.400540235663275E-3</v>
      </c>
    </row>
    <row r="31" spans="1:6" x14ac:dyDescent="0.2">
      <c r="A31" s="11">
        <f t="shared" si="0"/>
        <v>2024</v>
      </c>
      <c r="B31" s="12">
        <f>'LE ShareEff'!C31</f>
        <v>46893.042136708144</v>
      </c>
      <c r="C31" s="12">
        <f>'LE ShareEff'!E31</f>
        <v>174226.19320999234</v>
      </c>
      <c r="D31" s="12">
        <f>'LE ShareEff'!P31</f>
        <v>1136513.8448453627</v>
      </c>
      <c r="E31" s="13">
        <f t="shared" si="1"/>
        <v>1357633.0801920632</v>
      </c>
      <c r="F31" s="14">
        <f t="shared" si="2"/>
        <v>4.7915298128202721E-3</v>
      </c>
    </row>
    <row r="32" spans="1:6" x14ac:dyDescent="0.2">
      <c r="A32" s="11">
        <f t="shared" si="0"/>
        <v>2025</v>
      </c>
      <c r="B32" s="12">
        <f>'LE ShareEff'!C32</f>
        <v>46690.187902455065</v>
      </c>
      <c r="C32" s="12">
        <f>'LE ShareEff'!E32</f>
        <v>173783.72219640878</v>
      </c>
      <c r="D32" s="12">
        <f>'LE ShareEff'!P32</f>
        <v>1143711.6728058569</v>
      </c>
      <c r="E32" s="13">
        <f t="shared" si="1"/>
        <v>1364185.5829047207</v>
      </c>
      <c r="F32" s="14">
        <f t="shared" si="2"/>
        <v>4.8264165099236589E-3</v>
      </c>
    </row>
    <row r="33" spans="1:7" x14ac:dyDescent="0.2">
      <c r="A33" s="11">
        <f t="shared" si="0"/>
        <v>2026</v>
      </c>
      <c r="B33" s="12">
        <f>'LE ShareEff'!C33</f>
        <v>46379.837517792017</v>
      </c>
      <c r="C33" s="12">
        <f>'LE ShareEff'!E33</f>
        <v>172937.84649121991</v>
      </c>
      <c r="D33" s="12">
        <f>'LE ShareEff'!P33</f>
        <v>1150375.6748521458</v>
      </c>
      <c r="E33" s="13">
        <f t="shared" si="1"/>
        <v>1369693.3588611577</v>
      </c>
      <c r="F33" s="14">
        <f t="shared" si="2"/>
        <v>4.0374095910833407E-3</v>
      </c>
    </row>
    <row r="34" spans="1:7" x14ac:dyDescent="0.2">
      <c r="A34" s="11">
        <f t="shared" si="0"/>
        <v>2027</v>
      </c>
      <c r="B34" s="12">
        <f>'LE ShareEff'!C34</f>
        <v>46076.98834254664</v>
      </c>
      <c r="C34" s="12">
        <f>'LE ShareEff'!E34</f>
        <v>172209.00421619479</v>
      </c>
      <c r="D34" s="12">
        <f>'LE ShareEff'!P34</f>
        <v>1157078.7730318245</v>
      </c>
      <c r="E34" s="13">
        <f t="shared" si="1"/>
        <v>1375364.765590566</v>
      </c>
      <c r="F34" s="236">
        <f t="shared" si="2"/>
        <v>4.1406397225463021E-3</v>
      </c>
    </row>
    <row r="35" spans="1:7" x14ac:dyDescent="0.2">
      <c r="A35" s="11">
        <f t="shared" si="0"/>
        <v>2028</v>
      </c>
      <c r="B35" s="12">
        <f>'LE ShareEff'!C35</f>
        <v>45749.946455571648</v>
      </c>
      <c r="C35" s="12">
        <f>'LE ShareEff'!E35</f>
        <v>171318.92652746095</v>
      </c>
      <c r="D35" s="12">
        <f>'LE ShareEff'!P35</f>
        <v>1163698.7309236662</v>
      </c>
      <c r="E35" s="13">
        <f t="shared" si="1"/>
        <v>1380767.6039066988</v>
      </c>
      <c r="F35" s="236">
        <f t="shared" si="2"/>
        <v>3.9282948431595965E-3</v>
      </c>
    </row>
    <row r="36" spans="1:7" x14ac:dyDescent="0.2">
      <c r="A36" s="11">
        <f t="shared" si="0"/>
        <v>2029</v>
      </c>
      <c r="B36" s="12">
        <f>'LE ShareEff'!C36</f>
        <v>45415.116977091559</v>
      </c>
      <c r="C36" s="12">
        <f>'LE ShareEff'!E36</f>
        <v>170694.47777428143</v>
      </c>
      <c r="D36" s="12">
        <f>'LE ShareEff'!P36</f>
        <v>1170481.9660247483</v>
      </c>
      <c r="E36" s="13">
        <f t="shared" si="1"/>
        <v>1386591.5607761212</v>
      </c>
      <c r="F36" s="236">
        <f t="shared" si="2"/>
        <v>4.2179124517003341E-3</v>
      </c>
    </row>
    <row r="37" spans="1:7" x14ac:dyDescent="0.2">
      <c r="A37" s="11">
        <f t="shared" si="0"/>
        <v>2030</v>
      </c>
      <c r="B37" s="12">
        <f>'LE ShareEff'!C37</f>
        <v>45215.44803814809</v>
      </c>
      <c r="C37" s="12">
        <f>'LE ShareEff'!E37</f>
        <v>170343.32944398705</v>
      </c>
      <c r="D37" s="12">
        <f>'LE ShareEff'!P37</f>
        <v>1177486.4696358345</v>
      </c>
      <c r="E37" s="13">
        <f t="shared" si="1"/>
        <v>1393045.2471179697</v>
      </c>
      <c r="F37" s="236">
        <f t="shared" si="2"/>
        <v>4.6543528205493789E-3</v>
      </c>
    </row>
    <row r="38" spans="1:7" x14ac:dyDescent="0.2">
      <c r="A38" s="11">
        <f t="shared" si="0"/>
        <v>2031</v>
      </c>
      <c r="B38" s="12">
        <f>'LE ShareEff'!C38</f>
        <v>44966.424801096815</v>
      </c>
      <c r="C38" s="12">
        <f>'LE ShareEff'!E38</f>
        <v>169777.97338731636</v>
      </c>
      <c r="D38" s="12">
        <f>'LE ShareEff'!P38</f>
        <v>1184328.0242931643</v>
      </c>
      <c r="E38" s="13">
        <f t="shared" ref="E38:E47" si="3">SUM(B38:D38)</f>
        <v>1399072.4224815774</v>
      </c>
      <c r="F38" s="236">
        <f t="shared" si="2"/>
        <v>4.3266185187287309E-3</v>
      </c>
    </row>
    <row r="39" spans="1:7" x14ac:dyDescent="0.2">
      <c r="A39" s="11">
        <f t="shared" si="0"/>
        <v>2032</v>
      </c>
      <c r="B39" s="12">
        <f>'LE ShareEff'!C39</f>
        <v>44760.856326610607</v>
      </c>
      <c r="C39" s="12">
        <f>'LE ShareEff'!E39</f>
        <v>169525.65957764041</v>
      </c>
      <c r="D39" s="12">
        <f>'LE ShareEff'!P39</f>
        <v>1191156.6568948594</v>
      </c>
      <c r="E39" s="13">
        <f t="shared" si="3"/>
        <v>1405443.1727991104</v>
      </c>
      <c r="F39" s="236">
        <f t="shared" si="2"/>
        <v>4.5535529220375182E-3</v>
      </c>
    </row>
    <row r="40" spans="1:7" x14ac:dyDescent="0.2">
      <c r="A40" s="11">
        <f t="shared" si="0"/>
        <v>2033</v>
      </c>
      <c r="B40" s="12">
        <f>'LE ShareEff'!C40</f>
        <v>44493.529550902902</v>
      </c>
      <c r="C40" s="12">
        <f>'LE ShareEff'!E40</f>
        <v>168989.83499426619</v>
      </c>
      <c r="D40" s="12">
        <f>'LE ShareEff'!P40</f>
        <v>1197748.0246170314</v>
      </c>
      <c r="E40" s="13">
        <f t="shared" si="3"/>
        <v>1411231.3891622005</v>
      </c>
      <c r="F40" s="236">
        <f t="shared" si="2"/>
        <v>4.1184278917247852E-3</v>
      </c>
    </row>
    <row r="41" spans="1:7" x14ac:dyDescent="0.2">
      <c r="A41" s="11">
        <f t="shared" si="0"/>
        <v>2034</v>
      </c>
      <c r="B41" s="12">
        <f>'LE ShareEff'!C41</f>
        <v>44182.08844671445</v>
      </c>
      <c r="C41" s="12">
        <f>'LE ShareEff'!E41</f>
        <v>168538.81561631386</v>
      </c>
      <c r="D41" s="12">
        <f>'LE ShareEff'!P41</f>
        <v>1204098.8280824455</v>
      </c>
      <c r="E41" s="13">
        <f t="shared" si="3"/>
        <v>1416819.7321454738</v>
      </c>
      <c r="F41" s="236">
        <f t="shared" si="2"/>
        <v>3.9599055308647824E-3</v>
      </c>
    </row>
    <row r="42" spans="1:7" x14ac:dyDescent="0.2">
      <c r="A42" s="11">
        <f t="shared" si="0"/>
        <v>2035</v>
      </c>
      <c r="B42" s="12">
        <f>'LE ShareEff'!C42</f>
        <v>44044.403341760124</v>
      </c>
      <c r="C42" s="12">
        <f>'LE ShareEff'!E42</f>
        <v>168615.23345745905</v>
      </c>
      <c r="D42" s="12">
        <f>'LE ShareEff'!P42</f>
        <v>1210952.0169231722</v>
      </c>
      <c r="E42" s="13">
        <f t="shared" si="3"/>
        <v>1423611.6537223915</v>
      </c>
      <c r="F42" s="236">
        <f t="shared" si="2"/>
        <v>4.7937796339359018E-3</v>
      </c>
      <c r="G42" s="13">
        <v>168615.23345745905</v>
      </c>
    </row>
    <row r="43" spans="1:7" x14ac:dyDescent="0.2">
      <c r="A43" s="11">
        <f t="shared" si="0"/>
        <v>2036</v>
      </c>
      <c r="B43" s="12">
        <f>'LE ShareEff'!C43</f>
        <v>44289.508744235558</v>
      </c>
      <c r="C43" s="12">
        <f>'LE ShareEff'!E43</f>
        <v>168435.92535589437</v>
      </c>
      <c r="D43" s="12">
        <f>'LE ShareEff'!P43</f>
        <v>1213376.7506521586</v>
      </c>
      <c r="E43" s="13">
        <f t="shared" si="3"/>
        <v>1426102.1847522885</v>
      </c>
      <c r="F43" s="236">
        <f t="shared" si="2"/>
        <v>1.7494455200510739E-3</v>
      </c>
    </row>
    <row r="44" spans="1:7" x14ac:dyDescent="0.2">
      <c r="A44" s="11">
        <f t="shared" si="0"/>
        <v>2037</v>
      </c>
      <c r="B44" s="12">
        <f>'LE ShareEff'!C44</f>
        <v>44532.431202552703</v>
      </c>
      <c r="C44" s="12">
        <f>'LE ShareEff'!E44</f>
        <v>168061.16735356668</v>
      </c>
      <c r="D44" s="12">
        <f>'LE ShareEff'!P44</f>
        <v>1215802.9029029191</v>
      </c>
      <c r="E44" s="13">
        <f t="shared" si="3"/>
        <v>1428396.5014590384</v>
      </c>
      <c r="F44" s="236">
        <f t="shared" si="2"/>
        <v>1.6088024626008668E-3</v>
      </c>
    </row>
    <row r="45" spans="1:7" x14ac:dyDescent="0.2">
      <c r="A45" s="11">
        <f t="shared" si="0"/>
        <v>2038</v>
      </c>
      <c r="B45" s="12">
        <f>'LE ShareEff'!C45</f>
        <v>44773.199749849424</v>
      </c>
      <c r="C45" s="12">
        <f>'LE ShareEff'!E45</f>
        <v>167689.67921505787</v>
      </c>
      <c r="D45" s="12">
        <f>'LE ShareEff'!P45</f>
        <v>1218230.4710662588</v>
      </c>
      <c r="E45" s="13">
        <f t="shared" si="3"/>
        <v>1430693.3500311661</v>
      </c>
      <c r="F45" s="236">
        <f t="shared" si="2"/>
        <v>1.6079908973325452E-3</v>
      </c>
    </row>
    <row r="46" spans="1:7" x14ac:dyDescent="0.2">
      <c r="A46" s="11">
        <f t="shared" si="0"/>
        <v>2039</v>
      </c>
      <c r="B46" s="12">
        <f>'LE ShareEff'!C46</f>
        <v>45011.842906682039</v>
      </c>
      <c r="C46" s="12">
        <f>'LE ShareEff'!E46</f>
        <v>167321.41833060395</v>
      </c>
      <c r="D46" s="12">
        <f>'LE ShareEff'!P46</f>
        <v>1220659.4525414663</v>
      </c>
      <c r="E46" s="13">
        <f t="shared" si="3"/>
        <v>1432992.7137787524</v>
      </c>
      <c r="F46" s="236">
        <f t="shared" si="2"/>
        <v>1.6071674251760815E-3</v>
      </c>
    </row>
    <row r="47" spans="1:7" x14ac:dyDescent="0.2">
      <c r="A47" s="11">
        <f t="shared" si="0"/>
        <v>2040</v>
      </c>
      <c r="B47" s="12">
        <f>'LE ShareEff'!C47</f>
        <v>45248.388692287706</v>
      </c>
      <c r="C47" s="12">
        <f>'LE ShareEff'!E47</f>
        <v>166956.34282757246</v>
      </c>
      <c r="D47" s="12">
        <f>'LE ShareEff'!P47</f>
        <v>1223089.8447362715</v>
      </c>
      <c r="E47" s="13">
        <f t="shared" si="3"/>
        <v>1435294.5762561318</v>
      </c>
      <c r="F47" s="236">
        <f t="shared" si="2"/>
        <v>1.6063322969099847E-3</v>
      </c>
    </row>
    <row r="48" spans="1:7" x14ac:dyDescent="0.2">
      <c r="A48" s="11">
        <f t="shared" si="0"/>
        <v>2041</v>
      </c>
      <c r="B48" s="12">
        <f>'LE ShareEff'!C48</f>
        <v>45482.864635551137</v>
      </c>
      <c r="C48" s="12">
        <f>'LE ShareEff'!E48</f>
        <v>166594.41155459103</v>
      </c>
      <c r="D48" s="12">
        <f>'LE ShareEff'!P48</f>
        <v>1225521.6450668075</v>
      </c>
      <c r="E48" s="13">
        <f>SUM(B48:D48)</f>
        <v>1437598.9212569497</v>
      </c>
      <c r="F48" s="236">
        <f>E48/E47-1</f>
        <v>1.6054857580725113E-3</v>
      </c>
    </row>
    <row r="49" spans="1:6" x14ac:dyDescent="0.2">
      <c r="A49" s="11">
        <f t="shared" si="0"/>
        <v>2042</v>
      </c>
      <c r="B49" s="12">
        <f>'LE ShareEff'!C49</f>
        <v>45715.29778568467</v>
      </c>
      <c r="C49" s="12">
        <f>'LE ShareEff'!E49</f>
        <v>166235.58406608409</v>
      </c>
      <c r="D49" s="12">
        <f>'LE ShareEff'!P49</f>
        <v>1227954.8509575652</v>
      </c>
      <c r="E49" s="13">
        <f>SUM(B49:D49)</f>
        <v>1439905.7328093341</v>
      </c>
      <c r="F49" s="236">
        <f>E49/E48-1</f>
        <v>1.6046280490857878E-3</v>
      </c>
    </row>
  </sheetData>
  <pageMargins left="0.7" right="0.7" top="0.75" bottom="0.75" header="0.3" footer="0.3"/>
  <pageSetup scale="56" orientation="portrait" r:id="rId1"/>
  <headerFooter>
    <oddHeader>&amp;R&amp;"Times New Roman,Bold"&amp;12Attachment to Response to AG-1 Question No. 13 #8
Page &amp;P of &amp;N
Sinclair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view="pageBreakPreview" zoomScale="60" zoomScaleNormal="100" workbookViewId="0"/>
  </sheetViews>
  <sheetFormatPr defaultRowHeight="12.75" x14ac:dyDescent="0.2"/>
  <sheetData>
    <row r="1" spans="1:13" x14ac:dyDescent="0.2">
      <c r="A1" s="3" t="s">
        <v>173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 x14ac:dyDescent="0.2">
      <c r="A3" s="3"/>
      <c r="B3" s="3"/>
      <c r="C3" s="3">
        <v>2011</v>
      </c>
      <c r="D3" s="3">
        <v>2012</v>
      </c>
      <c r="E3" s="3">
        <v>2013</v>
      </c>
      <c r="F3" s="3">
        <v>2014</v>
      </c>
      <c r="G3" s="3">
        <v>2015</v>
      </c>
      <c r="H3" s="3">
        <v>2016</v>
      </c>
      <c r="I3" s="3">
        <v>2017</v>
      </c>
      <c r="J3" s="3">
        <v>2018</v>
      </c>
      <c r="K3" s="3">
        <v>2019</v>
      </c>
      <c r="L3" s="3">
        <v>2020</v>
      </c>
      <c r="M3" s="3"/>
    </row>
    <row r="4" spans="1:13" x14ac:dyDescent="0.2">
      <c r="A4" s="3" t="s">
        <v>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x14ac:dyDescent="0.2">
      <c r="A6" s="3" t="s">
        <v>174</v>
      </c>
      <c r="B6" s="3"/>
      <c r="C6" s="154">
        <v>5.9929999999999997E-2</v>
      </c>
      <c r="D6" s="154">
        <v>5.9929999999999997E-2</v>
      </c>
      <c r="E6" s="154">
        <v>5.9929999999999997E-2</v>
      </c>
      <c r="F6" s="154">
        <v>5.9929999999999997E-2</v>
      </c>
      <c r="G6" s="154">
        <v>5.9929999999999997E-2</v>
      </c>
      <c r="H6" s="154">
        <v>5.9929999999999997E-2</v>
      </c>
      <c r="I6" s="154">
        <v>5.9929999999999997E-2</v>
      </c>
      <c r="J6" s="154">
        <v>5.9929999999999997E-2</v>
      </c>
      <c r="K6" s="154">
        <v>5.9929999999999997E-2</v>
      </c>
      <c r="L6" s="154">
        <v>5.9929999999999997E-2</v>
      </c>
      <c r="M6" s="3"/>
    </row>
    <row r="7" spans="1:13" x14ac:dyDescent="0.2">
      <c r="A7" s="3" t="s">
        <v>175</v>
      </c>
      <c r="B7" s="3"/>
      <c r="C7" s="220">
        <v>0</v>
      </c>
      <c r="D7" s="220">
        <v>0</v>
      </c>
      <c r="E7" s="220">
        <v>5.8222683255760351E-3</v>
      </c>
      <c r="F7" s="220">
        <v>6.8852831007601752E-3</v>
      </c>
      <c r="G7" s="220">
        <v>1.0036699573365119E-2</v>
      </c>
      <c r="H7" s="220">
        <v>1.2845578780114155E-2</v>
      </c>
      <c r="I7" s="220">
        <v>2.1177074468944582E-2</v>
      </c>
      <c r="J7" s="220">
        <v>2.2309130492755808E-2</v>
      </c>
      <c r="K7" s="220">
        <v>2.568527206920912E-2</v>
      </c>
      <c r="L7" s="220">
        <v>2.7400429851383652E-2</v>
      </c>
      <c r="M7" s="3"/>
    </row>
    <row r="8" spans="1:13" x14ac:dyDescent="0.2">
      <c r="A8" s="3" t="s">
        <v>176</v>
      </c>
      <c r="B8" s="3"/>
      <c r="C8" s="220">
        <v>2.0579999999999998E-2</v>
      </c>
      <c r="D8" s="220">
        <v>2.0579999999999998E-2</v>
      </c>
      <c r="E8" s="220">
        <v>2.0579999999999998E-2</v>
      </c>
      <c r="F8" s="220">
        <v>2.0579999999999998E-2</v>
      </c>
      <c r="G8" s="220">
        <v>2.0579999999999998E-2</v>
      </c>
      <c r="H8" s="220">
        <v>2.0579999999999998E-2</v>
      </c>
      <c r="I8" s="220">
        <v>2.0579999999999998E-2</v>
      </c>
      <c r="J8" s="220">
        <v>2.0579999999999998E-2</v>
      </c>
      <c r="K8" s="220">
        <v>2.0579999999999998E-2</v>
      </c>
      <c r="L8" s="220">
        <v>2.0579999999999998E-2</v>
      </c>
      <c r="M8" s="3"/>
    </row>
    <row r="9" spans="1:13" x14ac:dyDescent="0.2">
      <c r="A9" s="3" t="s">
        <v>177</v>
      </c>
      <c r="B9" s="3"/>
      <c r="C9" s="220">
        <v>5.2798056162716887E-4</v>
      </c>
      <c r="D9" s="220">
        <v>4.2121922134507189E-3</v>
      </c>
      <c r="E9" s="220">
        <v>5.2206112034269645E-3</v>
      </c>
      <c r="F9" s="220">
        <v>5.787785646037138E-3</v>
      </c>
      <c r="G9" s="220">
        <v>6.0777607029552675E-3</v>
      </c>
      <c r="H9" s="220">
        <v>7.7778786911148964E-3</v>
      </c>
      <c r="I9" s="220">
        <v>7.8845447352190439E-3</v>
      </c>
      <c r="J9" s="220">
        <v>9.1217139630027661E-3</v>
      </c>
      <c r="K9" s="220">
        <v>1.0297016845912089E-2</v>
      </c>
      <c r="L9" s="220">
        <v>1.0728255714684826E-2</v>
      </c>
      <c r="M9" s="3"/>
    </row>
    <row r="10" spans="1:13" x14ac:dyDescent="0.2">
      <c r="A10" s="3" t="s">
        <v>178</v>
      </c>
      <c r="B10" s="3"/>
      <c r="C10" s="220">
        <v>6.3859691358715933E-4</v>
      </c>
      <c r="D10" s="220">
        <v>1.8818184842365106E-3</v>
      </c>
      <c r="E10" s="220">
        <v>5.1885701857465076E-3</v>
      </c>
      <c r="F10" s="220">
        <v>1.435239655128275E-2</v>
      </c>
      <c r="G10" s="220">
        <v>2.1413216509856094E-2</v>
      </c>
      <c r="H10" s="220">
        <v>2.4392168575101861E-2</v>
      </c>
      <c r="I10" s="220">
        <v>2.4700547225465806E-2</v>
      </c>
      <c r="J10" s="220">
        <v>2.3994784675762337E-2</v>
      </c>
      <c r="K10" s="220">
        <v>2.2793540644083999E-2</v>
      </c>
      <c r="L10" s="220">
        <v>2.14827604402483E-2</v>
      </c>
      <c r="M10" s="3"/>
    </row>
    <row r="11" spans="1:13" x14ac:dyDescent="0.2">
      <c r="A11" s="3" t="s">
        <v>179</v>
      </c>
      <c r="B11" s="3"/>
      <c r="C11" s="220">
        <v>2.0362730782350355E-3</v>
      </c>
      <c r="D11" s="220">
        <v>2.6476381692256681E-3</v>
      </c>
      <c r="E11" s="220">
        <v>2.3326215024749679E-3</v>
      </c>
      <c r="F11" s="220">
        <v>2.6858401697218903E-3</v>
      </c>
      <c r="G11" s="220">
        <v>2.6405865465739817E-3</v>
      </c>
      <c r="H11" s="220">
        <v>2.8687642129128416E-3</v>
      </c>
      <c r="I11" s="220">
        <v>2.6980059537530699E-3</v>
      </c>
      <c r="J11" s="220">
        <v>2.8327048564976858E-3</v>
      </c>
      <c r="K11" s="220">
        <v>2.6060335514713658E-3</v>
      </c>
      <c r="L11" s="220">
        <v>2.7257095213142168E-3</v>
      </c>
      <c r="M11" s="3"/>
    </row>
    <row r="12" spans="1:13" x14ac:dyDescent="0.2">
      <c r="A12" s="3"/>
      <c r="B12" s="3"/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3"/>
    </row>
    <row r="13" spans="1:13" x14ac:dyDescent="0.2">
      <c r="A13" s="3" t="s">
        <v>13</v>
      </c>
      <c r="B13" s="3"/>
      <c r="C13" s="154">
        <v>8.3712850553449361E-2</v>
      </c>
      <c r="D13" s="154">
        <v>8.9251648866912892E-2</v>
      </c>
      <c r="E13" s="154">
        <v>9.9074071217224474E-2</v>
      </c>
      <c r="F13" s="154">
        <v>0.11022130546780194</v>
      </c>
      <c r="G13" s="154">
        <v>0.12067826333275045</v>
      </c>
      <c r="H13" s="154">
        <v>0.12839439025924373</v>
      </c>
      <c r="I13" s="154">
        <v>0.13697017238338252</v>
      </c>
      <c r="J13" s="154">
        <v>0.13876833398801861</v>
      </c>
      <c r="K13" s="154">
        <v>0.14189186311067659</v>
      </c>
      <c r="L13" s="154">
        <v>0.14284715552763097</v>
      </c>
      <c r="M13" s="3"/>
    </row>
    <row r="14" spans="1:13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 x14ac:dyDescent="0.2">
      <c r="A15" s="3" t="s">
        <v>180</v>
      </c>
      <c r="B15" s="3"/>
      <c r="C15" s="154">
        <f>C13-C7</f>
        <v>8.3712850553449361E-2</v>
      </c>
      <c r="D15" s="154">
        <f t="shared" ref="D15:L15" si="0">D13-D7</f>
        <v>8.9251648866912892E-2</v>
      </c>
      <c r="E15" s="154">
        <f t="shared" si="0"/>
        <v>9.3251802891648444E-2</v>
      </c>
      <c r="F15" s="154">
        <f t="shared" si="0"/>
        <v>0.10333602236704177</v>
      </c>
      <c r="G15" s="154">
        <f t="shared" si="0"/>
        <v>0.11064156375938533</v>
      </c>
      <c r="H15" s="154">
        <f t="shared" si="0"/>
        <v>0.11554881147912958</v>
      </c>
      <c r="I15" s="154">
        <f t="shared" si="0"/>
        <v>0.11579309791443794</v>
      </c>
      <c r="J15" s="154">
        <f t="shared" si="0"/>
        <v>0.1164592034952628</v>
      </c>
      <c r="K15" s="154">
        <f t="shared" si="0"/>
        <v>0.11620659104146747</v>
      </c>
      <c r="L15" s="154">
        <f t="shared" si="0"/>
        <v>0.11544672567624732</v>
      </c>
      <c r="M15" s="3"/>
    </row>
  </sheetData>
  <pageMargins left="0.7" right="0.7" top="0.75" bottom="0.75" header="0.3" footer="0.3"/>
  <pageSetup scale="84" orientation="portrait" r:id="rId1"/>
  <headerFooter>
    <oddHeader>&amp;R&amp;"Times New Roman,Bold"&amp;12Attachment to Response to AG-1 Question No. 13 #8
Page &amp;P of &amp;N
Sinclair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9"/>
  <sheetViews>
    <sheetView view="pageBreakPreview" zoomScale="60" zoomScaleNormal="100" workbookViewId="0">
      <pane xSplit="1" ySplit="1" topLeftCell="B37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9.140625" style="177"/>
    <col min="2" max="11" width="9.140625" style="178"/>
    <col min="12" max="12" width="2.5703125" style="178" customWidth="1"/>
    <col min="13" max="13" width="9.140625" style="167"/>
    <col min="14" max="14" width="9.140625" style="178"/>
    <col min="15" max="16384" width="9.140625" style="167"/>
  </cols>
  <sheetData>
    <row r="1" spans="1:15" x14ac:dyDescent="0.2">
      <c r="A1" s="165" t="s">
        <v>2</v>
      </c>
      <c r="B1" s="166" t="s">
        <v>14</v>
      </c>
      <c r="C1" s="166" t="s">
        <v>15</v>
      </c>
      <c r="D1" s="166" t="s">
        <v>16</v>
      </c>
      <c r="E1" s="166" t="s">
        <v>17</v>
      </c>
      <c r="F1" s="166" t="s">
        <v>7</v>
      </c>
      <c r="G1" s="166" t="s">
        <v>10</v>
      </c>
      <c r="H1" s="166" t="s">
        <v>18</v>
      </c>
      <c r="I1" s="166" t="s">
        <v>19</v>
      </c>
      <c r="J1" s="166" t="s">
        <v>11</v>
      </c>
      <c r="K1" s="166" t="s">
        <v>12</v>
      </c>
      <c r="L1" s="166"/>
      <c r="M1" s="166" t="s">
        <v>45</v>
      </c>
      <c r="N1" s="166" t="s">
        <v>13</v>
      </c>
      <c r="O1" s="166"/>
    </row>
    <row r="2" spans="1:15" s="171" customFormat="1" x14ac:dyDescent="0.2">
      <c r="A2" s="168">
        <v>1995</v>
      </c>
      <c r="B2" s="169">
        <f>B3*('LE Shares'!B2/'LE Shares'!B3)/('LE Efficiency'!B2/'LE Efficiency'!B3)</f>
        <v>0.75702391711764239</v>
      </c>
      <c r="C2" s="169">
        <f>C3*('LE Shares'!C2/'LE Shares'!C3)/('LE Efficiency'!C2/'LE Efficiency'!C3)</f>
        <v>2.113990561222693</v>
      </c>
      <c r="D2" s="169">
        <f>D3*('LE Shares'!D2/'LE Shares'!D3)/('LE Efficiency'!D2/'LE Efficiency'!D3)</f>
        <v>2.0120152085319538</v>
      </c>
      <c r="E2" s="169">
        <f>E3*('LE Shares'!E2/'LE Shares'!E3)/('LE Efficiency'!E2/'LE Efficiency'!E3)</f>
        <v>0.38976698210371002</v>
      </c>
      <c r="F2" s="169">
        <f>F3*('LE Shares'!F2/'LE Shares'!F3)/('LE Efficiency'!F2/'LE Efficiency'!F3)</f>
        <v>8.3955003100041045E-2</v>
      </c>
      <c r="G2" s="169">
        <f>G3*('LE Shares'!G2/'LE Shares'!G3)/('LE Efficiency'!G2/'LE Efficiency'!G3)</f>
        <v>2.0955819770210971</v>
      </c>
      <c r="H2" s="169">
        <f>H3*('LE Shares'!H2/'LE Shares'!H3)/('LE Efficiency'!H2/'LE Efficiency'!H3)</f>
        <v>0.50379389241015149</v>
      </c>
      <c r="I2" s="169">
        <f>I3*('LE Shares'!I2/'LE Shares'!I3)/('LE Efficiency'!I2/'LE Efficiency'!I3)</f>
        <v>4.5516016245487938</v>
      </c>
      <c r="J2" s="169">
        <f>J3*('LE Shares'!J2/'LE Shares'!J3)/('LE Efficiency'!J2/'LE Efficiency'!J3)</f>
        <v>0.32278351963851065</v>
      </c>
      <c r="K2" s="169">
        <f>K3*('LE Shares'!K2/'LE Shares'!K3)/('LE Efficiency'!K2/'LE Efficiency'!K3)</f>
        <v>2.2936385268560948</v>
      </c>
      <c r="L2" s="170"/>
      <c r="M2" s="169">
        <f t="shared" ref="M2:M49" si="0">N2-B2-C2</f>
        <v>12.253136734210354</v>
      </c>
      <c r="N2" s="169">
        <f t="shared" ref="N2:N49" si="1">SUM(B2:K2)</f>
        <v>15.124151212550689</v>
      </c>
    </row>
    <row r="3" spans="1:15" s="171" customFormat="1" x14ac:dyDescent="0.2">
      <c r="A3" s="168">
        <v>1996</v>
      </c>
      <c r="B3" s="169">
        <f>B4*('LE Shares'!B3/'LE Shares'!B4)/('LE Efficiency'!B3/'LE Efficiency'!B4)</f>
        <v>0.74653004126518763</v>
      </c>
      <c r="C3" s="169">
        <f>C4*('LE Shares'!C3/'LE Shares'!C4)/('LE Efficiency'!C3/'LE Efficiency'!C4)</f>
        <v>2.1087966340886015</v>
      </c>
      <c r="D3" s="169">
        <f>D4*('LE Shares'!D3/'LE Shares'!D4)/('LE Efficiency'!D3/'LE Efficiency'!D4)</f>
        <v>2.0090194019853644</v>
      </c>
      <c r="E3" s="169">
        <f>E4*('LE Shares'!E3/'LE Shares'!E4)/('LE Efficiency'!E3/'LE Efficiency'!E4)</f>
        <v>0.39405383943395184</v>
      </c>
      <c r="F3" s="169">
        <f>F4*('LE Shares'!F3/'LE Shares'!F4)/('LE Efficiency'!F3/'LE Efficiency'!F4)</f>
        <v>8.4329581682904428E-2</v>
      </c>
      <c r="G3" s="169">
        <f>G4*('LE Shares'!G3/'LE Shares'!G4)/('LE Efficiency'!G3/'LE Efficiency'!G4)</f>
        <v>2.0818814820740732</v>
      </c>
      <c r="H3" s="169">
        <f>H4*('LE Shares'!H3/'LE Shares'!H4)/('LE Efficiency'!H3/'LE Efficiency'!H4)</f>
        <v>0.49994162736591397</v>
      </c>
      <c r="I3" s="169">
        <f>I4*('LE Shares'!I3/'LE Shares'!I4)/('LE Efficiency'!I3/'LE Efficiency'!I4)</f>
        <v>4.5148696781763977</v>
      </c>
      <c r="J3" s="169">
        <f>J4*('LE Shares'!J3/'LE Shares'!J4)/('LE Efficiency'!J3/'LE Efficiency'!J4)</f>
        <v>0.33067988439939255</v>
      </c>
      <c r="K3" s="169">
        <f>K4*('LE Shares'!K3/'LE Shares'!K4)/('LE Efficiency'!K3/'LE Efficiency'!K4)</f>
        <v>2.3431904993163859</v>
      </c>
      <c r="L3" s="169"/>
      <c r="M3" s="169">
        <f t="shared" si="0"/>
        <v>12.257965994434382</v>
      </c>
      <c r="N3" s="169">
        <f t="shared" si="1"/>
        <v>15.113292669788173</v>
      </c>
    </row>
    <row r="4" spans="1:15" s="171" customFormat="1" x14ac:dyDescent="0.2">
      <c r="A4" s="168">
        <v>1997</v>
      </c>
      <c r="B4" s="169">
        <f>B5*('LE Shares'!B4/'LE Shares'!B5)/('LE Efficiency'!B4/'LE Efficiency'!B5)</f>
        <v>0.73629614905084906</v>
      </c>
      <c r="C4" s="169">
        <f>C5*('LE Shares'!C4/'LE Shares'!C5)/('LE Efficiency'!C4/'LE Efficiency'!C5)</f>
        <v>2.1036678273819764</v>
      </c>
      <c r="D4" s="169">
        <f>D5*('LE Shares'!D4/'LE Shares'!D5)/('LE Efficiency'!D4/'LE Efficiency'!D5)</f>
        <v>2.0060325034365949</v>
      </c>
      <c r="E4" s="169">
        <f>E5*('LE Shares'!E4/'LE Shares'!E5)/('LE Efficiency'!E4/'LE Efficiency'!E5)</f>
        <v>0.39831126748876777</v>
      </c>
      <c r="F4" s="169">
        <f>F5*('LE Shares'!F4/'LE Shares'!F5)/('LE Efficiency'!F4/'LE Efficiency'!F5)</f>
        <v>8.4699770890416914E-2</v>
      </c>
      <c r="G4" s="169">
        <f>G5*('LE Shares'!G4/'LE Shares'!G5)/('LE Efficiency'!G4/'LE Efficiency'!G5)</f>
        <v>2.0683686072419887</v>
      </c>
      <c r="H4" s="169">
        <f>H5*('LE Shares'!H4/'LE Shares'!H5)/('LE Efficiency'!H4/'LE Efficiency'!H5)</f>
        <v>0.49616352797891877</v>
      </c>
      <c r="I4" s="169">
        <f>I5*('LE Shares'!I4/'LE Shares'!I5)/('LE Efficiency'!I4/'LE Efficiency'!I5)</f>
        <v>4.478837750693434</v>
      </c>
      <c r="J4" s="169">
        <f>J5*('LE Shares'!J4/'LE Shares'!J5)/('LE Efficiency'!J4/'LE Efficiency'!J5)</f>
        <v>0.33876942065957133</v>
      </c>
      <c r="K4" s="169">
        <f>K5*('LE Shares'!K4/'LE Shares'!K5)/('LE Efficiency'!K4/'LE Efficiency'!K5)</f>
        <v>2.3938129970342343</v>
      </c>
      <c r="L4" s="169"/>
      <c r="M4" s="169">
        <f t="shared" si="0"/>
        <v>12.264995845423927</v>
      </c>
      <c r="N4" s="169">
        <f t="shared" si="1"/>
        <v>15.104959821856752</v>
      </c>
    </row>
    <row r="5" spans="1:15" s="171" customFormat="1" x14ac:dyDescent="0.2">
      <c r="A5" s="168">
        <v>1998</v>
      </c>
      <c r="B5" s="169">
        <f>B6*('LE Shares'!B5/'LE Shares'!B6)/('LE Efficiency'!B5/'LE Efficiency'!B6)</f>
        <v>0.72631273057561585</v>
      </c>
      <c r="C5" s="169">
        <f>C6*('LE Shares'!C5/'LE Shares'!C6)/('LE Efficiency'!C5/'LE Efficiency'!C6)</f>
        <v>2.098602924032023</v>
      </c>
      <c r="D5" s="169">
        <f>D6*('LE Shares'!D5/'LE Shares'!D6)/('LE Efficiency'!D5/'LE Efficiency'!D6)</f>
        <v>2.0030544732128779</v>
      </c>
      <c r="E5" s="169">
        <f>E6*('LE Shares'!E5/'LE Shares'!E6)/('LE Efficiency'!E5/'LE Efficiency'!E6)</f>
        <v>0.40253956827946613</v>
      </c>
      <c r="F5" s="169">
        <f>F6*('LE Shares'!F5/'LE Shares'!F6)/('LE Efficiency'!F5/'LE Efficiency'!F6)</f>
        <v>8.5065647426331714E-2</v>
      </c>
      <c r="G5" s="169">
        <f>G6*('LE Shares'!G5/'LE Shares'!G6)/('LE Efficiency'!G5/'LE Efficiency'!G6)</f>
        <v>2.0550395299247488</v>
      </c>
      <c r="H5" s="169">
        <f>H6*('LE Shares'!H5/'LE Shares'!H6)/('LE Efficiency'!H5/'LE Efficiency'!H6)</f>
        <v>0.49245752469046022</v>
      </c>
      <c r="I5" s="169">
        <f>I6*('LE Shares'!I5/'LE Shares'!I6)/('LE Efficiency'!I5/'LE Efficiency'!I6)</f>
        <v>4.4434862915723263</v>
      </c>
      <c r="J5" s="169">
        <f>J6*('LE Shares'!J5/'LE Shares'!J6)/('LE Efficiency'!J5/'LE Efficiency'!J6)</f>
        <v>0.347056854040174</v>
      </c>
      <c r="K5" s="169">
        <f>K6*('LE Shares'!K5/'LE Shares'!K6)/('LE Efficiency'!K5/'LE Efficiency'!K6)</f>
        <v>2.4455291477333239</v>
      </c>
      <c r="L5" s="172"/>
      <c r="M5" s="169">
        <f t="shared" si="0"/>
        <v>12.274229036879706</v>
      </c>
      <c r="N5" s="169">
        <f t="shared" si="1"/>
        <v>15.099144691487346</v>
      </c>
    </row>
    <row r="6" spans="1:15" s="171" customFormat="1" x14ac:dyDescent="0.2">
      <c r="A6" s="168">
        <v>1999</v>
      </c>
      <c r="B6" s="169">
        <f>B7*('LE Shares'!B6/'LE Shares'!B7)/('LE Efficiency'!B6/'LE Efficiency'!B7)</f>
        <v>0.71657073412760397</v>
      </c>
      <c r="C6" s="169">
        <f>C7*('LE Shares'!C6/'LE Shares'!C7)/('LE Efficiency'!C6/'LE Efficiency'!C7)</f>
        <v>2.1023906638676837</v>
      </c>
      <c r="D6" s="169">
        <f>D7*('LE Shares'!D6/'LE Shares'!D7)/('LE Efficiency'!D6/'LE Efficiency'!D7)</f>
        <v>2.0000852718766802</v>
      </c>
      <c r="E6" s="169">
        <f>E7*('LE Shares'!E6/'LE Shares'!E7)/('LE Efficiency'!E6/'LE Efficiency'!E7)</f>
        <v>0.40868915838250103</v>
      </c>
      <c r="F6" s="169">
        <f>F7*('LE Shares'!F6/'LE Shares'!F7)/('LE Efficiency'!F6/'LE Efficiency'!F7)</f>
        <v>8.6110704507308622E-2</v>
      </c>
      <c r="G6" s="169">
        <f>G7*('LE Shares'!G6/'LE Shares'!G7)/('LE Efficiency'!G6/'LE Efficiency'!G7)</f>
        <v>2.0418905306671258</v>
      </c>
      <c r="H6" s="169">
        <f>H7*('LE Shares'!H6/'LE Shares'!H7)/('LE Efficiency'!H6/'LE Efficiency'!H7)</f>
        <v>0.48882162435398874</v>
      </c>
      <c r="I6" s="169">
        <f>I7*('LE Shares'!I6/'LE Shares'!I7)/('LE Efficiency'!I6/'LE Efficiency'!I7)</f>
        <v>4.4087964720925612</v>
      </c>
      <c r="J6" s="169">
        <f>J7*('LE Shares'!J6/'LE Shares'!J7)/('LE Efficiency'!J6/'LE Efficiency'!J7)</f>
        <v>0.35554702576682989</v>
      </c>
      <c r="K6" s="169">
        <f>K7*('LE Shares'!K6/'LE Shares'!K7)/('LE Efficiency'!K6/'LE Efficiency'!K7)</f>
        <v>2.4983625787907555</v>
      </c>
      <c r="L6" s="169"/>
      <c r="M6" s="169">
        <f t="shared" si="0"/>
        <v>12.288303366437752</v>
      </c>
      <c r="N6" s="169">
        <f t="shared" si="1"/>
        <v>15.10726476443304</v>
      </c>
    </row>
    <row r="7" spans="1:15" x14ac:dyDescent="0.2">
      <c r="A7" s="168">
        <v>2000</v>
      </c>
      <c r="B7" s="169">
        <f>B8*('LE Shares'!B7/'LE Shares'!B8)/('LE Efficiency'!B7/'LE Efficiency'!B8)</f>
        <v>0.70706153891618817</v>
      </c>
      <c r="C7" s="169">
        <f>C8*('LE Shares'!C7/'LE Shares'!C8)/('LE Efficiency'!C7/'LE Efficiency'!C8)</f>
        <v>2.1068191379416326</v>
      </c>
      <c r="D7" s="169">
        <f>D8*('LE Shares'!D7/'LE Shares'!D8)/('LE Efficiency'!D7/'LE Efficiency'!D8)</f>
        <v>1.9971248602239613</v>
      </c>
      <c r="E7" s="169">
        <f>E8*('LE Shares'!E7/'LE Shares'!E8)/('LE Efficiency'!E7/'LE Efficiency'!E8)</f>
        <v>0.41292287918864035</v>
      </c>
      <c r="F7" s="169">
        <f>F8*('LE Shares'!F7/'LE Shares'!F8)/('LE Efficiency'!F7/'LE Efficiency'!F8)</f>
        <v>8.6761517638980865E-2</v>
      </c>
      <c r="G7" s="169">
        <f>G8*('LE Shares'!G7/'LE Shares'!G8)/('LE Efficiency'!G7/'LE Efficiency'!G8)</f>
        <v>2.0289179897031322</v>
      </c>
      <c r="H7" s="169">
        <f>H8*('LE Shares'!H7/'LE Shares'!H8)/('LE Efficiency'!H7/'LE Efficiency'!H8)</f>
        <v>0.48525390674103386</v>
      </c>
      <c r="I7" s="169">
        <f>I8*('LE Shares'!I7/'LE Shares'!I8)/('LE Efficiency'!I7/'LE Efficiency'!I8)</f>
        <v>4.3747501523347436</v>
      </c>
      <c r="J7" s="169">
        <f>J8*('LE Shares'!J7/'LE Shares'!J8)/('LE Efficiency'!J7/'LE Efficiency'!J8)</f>
        <v>0.36424489549774353</v>
      </c>
      <c r="K7" s="169">
        <f>K8*('LE Shares'!K7/'LE Shares'!K8)/('LE Efficiency'!K7/'LE Efficiency'!K8)</f>
        <v>2.5523374280316049</v>
      </c>
      <c r="L7" s="173"/>
      <c r="M7" s="169">
        <f t="shared" si="0"/>
        <v>12.302313629359839</v>
      </c>
      <c r="N7" s="169">
        <f t="shared" si="1"/>
        <v>15.116194306217659</v>
      </c>
    </row>
    <row r="8" spans="1:15" x14ac:dyDescent="0.2">
      <c r="A8" s="168">
        <v>2001</v>
      </c>
      <c r="B8" s="169">
        <f>B9*('LE Shares'!B8/'LE Shares'!B9)/('LE Efficiency'!B8/'LE Efficiency'!B9)</f>
        <v>0.69777692973028438</v>
      </c>
      <c r="C8" s="169">
        <f>C9*('LE Shares'!C8/'LE Shares'!C9)/('LE Efficiency'!C8/'LE Efficiency'!C9)</f>
        <v>2.1113368787863744</v>
      </c>
      <c r="D8" s="169">
        <f>D9*('LE Shares'!D8/'LE Shares'!D9)/('LE Efficiency'!D8/'LE Efficiency'!D9)</f>
        <v>1.9941731992824472</v>
      </c>
      <c r="E8" s="169">
        <f>E9*('LE Shares'!E8/'LE Shares'!E9)/('LE Efficiency'!E8/'LE Efficiency'!E9)</f>
        <v>0.41572712640510279</v>
      </c>
      <c r="F8" s="169">
        <f>F9*('LE Shares'!F8/'LE Shares'!F9)/('LE Efficiency'!F8/'LE Efficiency'!F9)</f>
        <v>8.7119863162523362E-2</v>
      </c>
      <c r="G8" s="169">
        <f>G9*('LE Shares'!G8/'LE Shares'!G9)/('LE Efficiency'!G8/'LE Efficiency'!G9)</f>
        <v>2.0161183836384007</v>
      </c>
      <c r="H8" s="169">
        <f>H9*('LE Shares'!H8/'LE Shares'!H9)/('LE Efficiency'!H8/'LE Efficiency'!H9)</f>
        <v>0.48175252123711731</v>
      </c>
      <c r="I8" s="169">
        <f>I9*('LE Shares'!I8/'LE Shares'!I9)/('LE Efficiency'!I8/'LE Efficiency'!I9)</f>
        <v>4.3413298499693536</v>
      </c>
      <c r="J8" s="169">
        <f>J9*('LE Shares'!J8/'LE Shares'!J9)/('LE Efficiency'!J8/'LE Efficiency'!J9)</f>
        <v>0.37315554422095149</v>
      </c>
      <c r="K8" s="169">
        <f>K9*('LE Shares'!K8/'LE Shares'!K9)/('LE Efficiency'!K8/'LE Efficiency'!K9)</f>
        <v>2.6074783547566849</v>
      </c>
      <c r="L8" s="173"/>
      <c r="M8" s="169">
        <f t="shared" si="0"/>
        <v>12.31685484267258</v>
      </c>
      <c r="N8" s="169">
        <f t="shared" si="1"/>
        <v>15.12596865118924</v>
      </c>
    </row>
    <row r="9" spans="1:15" x14ac:dyDescent="0.2">
      <c r="A9" s="168">
        <v>2002</v>
      </c>
      <c r="B9" s="169">
        <f>B10*('LE Shares'!B9/'LE Shares'!B10)/('LE Efficiency'!B9/'LE Efficiency'!B10)</f>
        <v>0.68870907336420373</v>
      </c>
      <c r="C9" s="169">
        <f>C10*('LE Shares'!C9/'LE Shares'!C10)/('LE Efficiency'!C9/'LE Efficiency'!C10)</f>
        <v>2.115943443386719</v>
      </c>
      <c r="D9" s="169">
        <f>D10*('LE Shares'!D9/'LE Shares'!D10)/('LE Efficiency'!D9/'LE Efficiency'!D10)</f>
        <v>1.9912302503099217</v>
      </c>
      <c r="E9" s="169">
        <f>E10*('LE Shares'!E9/'LE Shares'!E10)/('LE Efficiency'!E9/'LE Efficiency'!E10)</f>
        <v>0.41746539057193616</v>
      </c>
      <c r="F9" s="169">
        <f>F10*('LE Shares'!F9/'LE Shares'!F10)/('LE Efficiency'!F9/'LE Efficiency'!F10)</f>
        <v>8.7261583917232238E-2</v>
      </c>
      <c r="G9" s="169">
        <f>G10*('LE Shares'!G9/'LE Shares'!G10)/('LE Efficiency'!G9/'LE Efficiency'!G10)</f>
        <v>2.0034882822641791</v>
      </c>
      <c r="H9" s="169">
        <f>H10*('LE Shares'!H9/'LE Shares'!H10)/('LE Efficiency'!H9/'LE Efficiency'!H10)</f>
        <v>0.47831568371571226</v>
      </c>
      <c r="I9" s="169">
        <f>I10*('LE Shares'!I9/'LE Shares'!I10)/('LE Efficiency'!I9/'LE Efficiency'!I10)</f>
        <v>4.3085187107273608</v>
      </c>
      <c r="J9" s="169">
        <f>J10*('LE Shares'!J9/'LE Shares'!J10)/('LE Efficiency'!J9/'LE Efficiency'!J10)</f>
        <v>0.38228417722245639</v>
      </c>
      <c r="K9" s="169">
        <f>K10*('LE Shares'!K9/'LE Shares'!K10)/('LE Efficiency'!K9/'LE Efficiency'!K10)</f>
        <v>2.6638105510085555</v>
      </c>
      <c r="L9" s="173"/>
      <c r="M9" s="169">
        <f t="shared" si="0"/>
        <v>12.332374629737355</v>
      </c>
      <c r="N9" s="169">
        <f t="shared" si="1"/>
        <v>15.137027146488277</v>
      </c>
    </row>
    <row r="10" spans="1:15" x14ac:dyDescent="0.2">
      <c r="A10" s="168">
        <v>2003</v>
      </c>
      <c r="B10" s="169">
        <f>B11*('LE Shares'!B10/'LE Shares'!B11)/('LE Efficiency'!B10/'LE Efficiency'!B11)</f>
        <v>0.67985049666889663</v>
      </c>
      <c r="C10" s="169">
        <f>C11*('LE Shares'!C10/'LE Shares'!C11)/('LE Efficiency'!C10/'LE Efficiency'!C11)</f>
        <v>2.1206384092205028</v>
      </c>
      <c r="D10" s="169">
        <f>D11*('LE Shares'!D10/'LE Shares'!D11)/('LE Efficiency'!D10/'LE Efficiency'!D11)</f>
        <v>1.9882959747925306</v>
      </c>
      <c r="E10" s="169">
        <f>E11*('LE Shares'!E10/'LE Shares'!E11)/('LE Efficiency'!E10/'LE Efficiency'!E11)</f>
        <v>0.41840931094572364</v>
      </c>
      <c r="F10" s="169">
        <f>F11*('LE Shares'!F10/'LE Shares'!F11)/('LE Efficiency'!F10/'LE Efficiency'!F11)</f>
        <v>8.7243193786381776E-2</v>
      </c>
      <c r="G10" s="169">
        <f>G11*('LE Shares'!G10/'LE Shares'!G11)/('LE Efficiency'!G10/'LE Efficiency'!G11)</f>
        <v>1.9910243454968852</v>
      </c>
      <c r="H10" s="169">
        <f>H11*('LE Shares'!H10/'LE Shares'!H11)/('LE Efficiency'!H10/'LE Efficiency'!H11)</f>
        <v>0.47494167357915451</v>
      </c>
      <c r="I10" s="169">
        <f>I11*('LE Shares'!I10/'LE Shares'!I11)/('LE Efficiency'!I10/'LE Efficiency'!I11)</f>
        <v>4.2763004804479268</v>
      </c>
      <c r="J10" s="169">
        <f>J11*('LE Shares'!J10/'LE Shares'!J11)/('LE Efficiency'!J10/'LE Efficiency'!J11)</f>
        <v>0.3916361271269706</v>
      </c>
      <c r="K10" s="169">
        <f>K11*('LE Shares'!K10/'LE Shares'!K11)/('LE Efficiency'!K10/'LE Efficiency'!K11)</f>
        <v>2.721359753080923</v>
      </c>
      <c r="L10" s="173"/>
      <c r="M10" s="169">
        <f t="shared" si="0"/>
        <v>12.349210859256498</v>
      </c>
      <c r="N10" s="169">
        <f t="shared" si="1"/>
        <v>15.149699765145897</v>
      </c>
    </row>
    <row r="11" spans="1:15" x14ac:dyDescent="0.2">
      <c r="A11" s="168">
        <v>2004</v>
      </c>
      <c r="B11" s="174">
        <f>'LE BaseYrInput'!N5</f>
        <v>0.6711940660993263</v>
      </c>
      <c r="C11" s="174">
        <v>2.1254213737240963</v>
      </c>
      <c r="D11" s="174">
        <v>1.9853703344431024</v>
      </c>
      <c r="E11" s="174">
        <v>0.41876188235343675</v>
      </c>
      <c r="F11" s="174">
        <v>8.7106799817704528E-2</v>
      </c>
      <c r="G11" s="174">
        <v>1.9787233204374921</v>
      </c>
      <c r="H11" s="174">
        <v>0.47162883095619618</v>
      </c>
      <c r="I11" s="174">
        <v>4.2446594786057652</v>
      </c>
      <c r="J11" s="174">
        <v>0.40121685701304721</v>
      </c>
      <c r="K11" s="174">
        <v>2.7801522532766922</v>
      </c>
      <c r="L11" s="175"/>
      <c r="M11" s="174">
        <f t="shared" si="0"/>
        <v>12.367619756903437</v>
      </c>
      <c r="N11" s="174">
        <f t="shared" si="1"/>
        <v>15.16423519672686</v>
      </c>
    </row>
    <row r="12" spans="1:15" x14ac:dyDescent="0.2">
      <c r="A12" s="168">
        <v>2005</v>
      </c>
      <c r="B12" s="169">
        <f>B11*('LE Shares'!B12/'LE Shares'!B11)/('LE Efficiency'!B12/'LE Efficiency'!B11)</f>
        <v>0.65338787854109281</v>
      </c>
      <c r="C12" s="169">
        <f>C11*('LE Shares'!C12/'LE Shares'!C11)/('LE Efficiency'!C12/'LE Efficiency'!C11)</f>
        <v>2.1155574762611038</v>
      </c>
      <c r="D12" s="169">
        <f>D11*('LE Shares'!D12/'LE Shares'!D11)/('LE Efficiency'!D12/'LE Efficiency'!D11)</f>
        <v>1.9836805322355322</v>
      </c>
      <c r="E12" s="169">
        <f>E11*('LE Shares'!E12/'LE Shares'!E11)/('LE Efficiency'!E12/'LE Efficiency'!E11)</f>
        <v>0.41285498264193077</v>
      </c>
      <c r="F12" s="169">
        <f>F11*('LE Shares'!F12/'LE Shares'!F11)/('LE Efficiency'!F12/'LE Efficiency'!F11)</f>
        <v>8.5464886417863567E-2</v>
      </c>
      <c r="G12" s="169">
        <f>G11*('LE Shares'!G12/'LE Shares'!G11)/('LE Efficiency'!G12/'LE Efficiency'!G11)</f>
        <v>1.9749431058294762</v>
      </c>
      <c r="H12" s="169">
        <f>H11*('LE Shares'!H12/'LE Shares'!H11)/('LE Efficiency'!H12/'LE Efficiency'!H11)</f>
        <v>0.45218032288762339</v>
      </c>
      <c r="I12" s="169">
        <f>I11*('LE Shares'!I12/'LE Shares'!I11)/('LE Efficiency'!I12/'LE Efficiency'!I11)</f>
        <v>4.0696229059886102</v>
      </c>
      <c r="J12" s="169">
        <f>J11*('LE Shares'!J12/'LE Shares'!J11)/('LE Efficiency'!J12/'LE Efficiency'!J11)</f>
        <v>0.40127317275201169</v>
      </c>
      <c r="K12" s="169">
        <f>K11*('LE Shares'!K12/'LE Shares'!K11)/('LE Efficiency'!K12/'LE Efficiency'!K11)</f>
        <v>2.8070219947959529</v>
      </c>
      <c r="L12" s="173"/>
      <c r="M12" s="169">
        <f t="shared" si="0"/>
        <v>12.187041903549002</v>
      </c>
      <c r="N12" s="169">
        <f t="shared" si="1"/>
        <v>14.955987258351199</v>
      </c>
    </row>
    <row r="13" spans="1:15" x14ac:dyDescent="0.2">
      <c r="A13" s="168">
        <v>2006</v>
      </c>
      <c r="B13" s="169">
        <f>B12*('LE Shares'!B13/'LE Shares'!B12)/('LE Efficiency'!B13/'LE Efficiency'!B12)</f>
        <v>0.63705645685842416</v>
      </c>
      <c r="C13" s="169">
        <f>C12*('LE Shares'!C13/'LE Shares'!C12)/('LE Efficiency'!C13/'LE Efficiency'!C12)</f>
        <v>2.1012540345788846</v>
      </c>
      <c r="D13" s="169">
        <f>D12*('LE Shares'!D13/'LE Shares'!D12)/('LE Efficiency'!D13/'LE Efficiency'!D12)</f>
        <v>1.9819921682641701</v>
      </c>
      <c r="E13" s="169">
        <f>E12*('LE Shares'!E13/'LE Shares'!E12)/('LE Efficiency'!E13/'LE Efficiency'!E12)</f>
        <v>0.3989137106942649</v>
      </c>
      <c r="F13" s="169">
        <f>F12*('LE Shares'!F13/'LE Shares'!F12)/('LE Efficiency'!F13/'LE Efficiency'!F12)</f>
        <v>8.3238849337050738E-2</v>
      </c>
      <c r="G13" s="169">
        <f>G12*('LE Shares'!G13/'LE Shares'!G12)/('LE Efficiency'!G13/'LE Efficiency'!G12)</f>
        <v>1.9648969958687224</v>
      </c>
      <c r="H13" s="169">
        <f>H12*('LE Shares'!H13/'LE Shares'!H12)/('LE Efficiency'!H13/'LE Efficiency'!H12)</f>
        <v>0.43474584925920984</v>
      </c>
      <c r="I13" s="169">
        <f>I12*('LE Shares'!I13/'LE Shares'!I12)/('LE Efficiency'!I13/'LE Efficiency'!I12)</f>
        <v>3.9127126433328878</v>
      </c>
      <c r="J13" s="169">
        <f>J12*('LE Shares'!J13/'LE Shares'!J12)/('LE Efficiency'!J13/'LE Efficiency'!J12)</f>
        <v>0.40132948849097616</v>
      </c>
      <c r="K13" s="169">
        <f>K12*('LE Shares'!K13/'LE Shares'!K12)/('LE Efficiency'!K13/'LE Efficiency'!K12)</f>
        <v>2.8338917363152132</v>
      </c>
      <c r="L13" s="173"/>
      <c r="M13" s="169">
        <f t="shared" si="0"/>
        <v>12.011721441562495</v>
      </c>
      <c r="N13" s="169">
        <f t="shared" si="1"/>
        <v>14.750031932999804</v>
      </c>
    </row>
    <row r="14" spans="1:15" x14ac:dyDescent="0.2">
      <c r="A14" s="168">
        <v>2007</v>
      </c>
      <c r="B14" s="169">
        <f>B13*('LE Shares'!B14/'LE Shares'!B13)/('LE Efficiency'!B14/'LE Efficiency'!B13)</f>
        <v>0.6237376567026125</v>
      </c>
      <c r="C14" s="169">
        <f>C13*('LE Shares'!C14/'LE Shares'!C13)/('LE Efficiency'!C14/'LE Efficiency'!C13)</f>
        <v>2.088554777350883</v>
      </c>
      <c r="D14" s="169">
        <f>D13*('LE Shares'!D14/'LE Shares'!D13)/('LE Efficiency'!D14/'LE Efficiency'!D13)</f>
        <v>1.9803052413048943</v>
      </c>
      <c r="E14" s="169">
        <f>E13*('LE Shares'!E14/'LE Shares'!E13)/('LE Efficiency'!E14/'LE Efficiency'!E13)</f>
        <v>0.38611239042196338</v>
      </c>
      <c r="F14" s="169">
        <f>F13*('LE Shares'!F14/'LE Shares'!F13)/('LE Efficiency'!F14/'LE Efficiency'!F13)</f>
        <v>8.1256005138665377E-2</v>
      </c>
      <c r="G14" s="169">
        <f>G13*('LE Shares'!G14/'LE Shares'!G13)/('LE Efficiency'!G14/'LE Efficiency'!G13)</f>
        <v>1.9540369904206136</v>
      </c>
      <c r="H14" s="169">
        <f>H13*('LE Shares'!H14/'LE Shares'!H13)/('LE Efficiency'!H14/'LE Efficiency'!H13)</f>
        <v>0.42179812750065981</v>
      </c>
      <c r="I14" s="169">
        <f>I13*('LE Shares'!I14/'LE Shares'!I13)/('LE Efficiency'!I14/'LE Efficiency'!I13)</f>
        <v>3.7961831475059378</v>
      </c>
      <c r="J14" s="169">
        <f>J13*('LE Shares'!J14/'LE Shares'!J13)/('LE Efficiency'!J14/'LE Efficiency'!J13)</f>
        <v>0.40138580422994063</v>
      </c>
      <c r="K14" s="169">
        <f>K13*('LE Shares'!K14/'LE Shares'!K13)/('LE Efficiency'!K14/'LE Efficiency'!K13)</f>
        <v>2.936755909222847</v>
      </c>
      <c r="L14" s="173"/>
      <c r="M14" s="169">
        <f t="shared" si="0"/>
        <v>11.957833615745521</v>
      </c>
      <c r="N14" s="169">
        <f t="shared" si="1"/>
        <v>14.670126049799016</v>
      </c>
    </row>
    <row r="15" spans="1:15" x14ac:dyDescent="0.2">
      <c r="A15" s="168">
        <v>2008</v>
      </c>
      <c r="B15" s="169">
        <f>B14*('LE Shares'!B15/'LE Shares'!B14)/('LE Efficiency'!B15/'LE Efficiency'!B14)</f>
        <v>0.60580422096778375</v>
      </c>
      <c r="C15" s="169">
        <f>C14*('LE Shares'!C15/'LE Shares'!C14)/('LE Efficiency'!C15/'LE Efficiency'!C14)</f>
        <v>2.075549831039464</v>
      </c>
      <c r="D15" s="169">
        <f>D14*('LE Shares'!D15/'LE Shares'!D14)/('LE Efficiency'!D15/'LE Efficiency'!D14)</f>
        <v>1.9786197501346243</v>
      </c>
      <c r="E15" s="169">
        <f>E14*('LE Shares'!E15/'LE Shares'!E14)/('LE Efficiency'!E15/'LE Efficiency'!E14)</f>
        <v>0.37021576761338637</v>
      </c>
      <c r="F15" s="169">
        <f>F14*('LE Shares'!F15/'LE Shares'!F14)/('LE Efficiency'!F15/'LE Efficiency'!F14)</f>
        <v>7.8608027361983676E-2</v>
      </c>
      <c r="G15" s="169">
        <f>G14*('LE Shares'!G15/'LE Shares'!G14)/('LE Efficiency'!G15/'LE Efficiency'!G14)</f>
        <v>1.9360359645395071</v>
      </c>
      <c r="H15" s="169">
        <f>H14*('LE Shares'!H15/'LE Shares'!H14)/('LE Efficiency'!H15/'LE Efficiency'!H14)</f>
        <v>0.40850913398829397</v>
      </c>
      <c r="I15" s="169">
        <f>I14*('LE Shares'!I15/'LE Shares'!I14)/('LE Efficiency'!I15/'LE Efficiency'!I14)</f>
        <v>3.6765822058946456</v>
      </c>
      <c r="J15" s="169">
        <f>J14*('LE Shares'!J15/'LE Shares'!J14)/('LE Efficiency'!J15/'LE Efficiency'!J14)</f>
        <v>0.40144211996890511</v>
      </c>
      <c r="K15" s="169">
        <f>K14*('LE Shares'!K15/'LE Shares'!K14)/('LE Efficiency'!K15/'LE Efficiency'!K14)</f>
        <v>3.0616922401758226</v>
      </c>
      <c r="L15" s="173"/>
      <c r="M15" s="169">
        <f t="shared" si="0"/>
        <v>11.911705209677169</v>
      </c>
      <c r="N15" s="169">
        <f t="shared" si="1"/>
        <v>14.593059261684417</v>
      </c>
    </row>
    <row r="16" spans="1:15" x14ac:dyDescent="0.2">
      <c r="A16" s="168">
        <v>2009</v>
      </c>
      <c r="B16" s="169">
        <f>B15*('LE Shares'!B16/'LE Shares'!B15)/('LE Efficiency'!B16/'LE Efficiency'!B15)</f>
        <v>0.59460225922617505</v>
      </c>
      <c r="C16" s="169">
        <f>C15*('LE Shares'!C16/'LE Shares'!C15)/('LE Efficiency'!C16/'LE Efficiency'!C15)</f>
        <v>2.063945334021811</v>
      </c>
      <c r="D16" s="169">
        <f>D15*('LE Shares'!D16/'LE Shares'!D15)/('LE Efficiency'!D16/'LE Efficiency'!D15)</f>
        <v>1.9738980751077109</v>
      </c>
      <c r="E16" s="169">
        <f>E15*('LE Shares'!E16/'LE Shares'!E15)/('LE Efficiency'!E16/'LE Efficiency'!E15)</f>
        <v>0.35589414221836418</v>
      </c>
      <c r="F16" s="169">
        <f>F15*('LE Shares'!F16/'LE Shares'!F15)/('LE Efficiency'!F16/'LE Efficiency'!F15)</f>
        <v>7.6297799003492969E-2</v>
      </c>
      <c r="G16" s="169">
        <f>G15*('LE Shares'!G16/'LE Shares'!G15)/('LE Efficiency'!G16/'LE Efficiency'!G15)</f>
        <v>1.8704184482444177</v>
      </c>
      <c r="H16" s="169">
        <f>H15*('LE Shares'!H16/'LE Shares'!H15)/('LE Efficiency'!H16/'LE Efficiency'!H15)</f>
        <v>0.39689770202198599</v>
      </c>
      <c r="I16" s="169">
        <f>I15*('LE Shares'!I16/'LE Shares'!I15)/('LE Efficiency'!I16/'LE Efficiency'!I15)</f>
        <v>3.5720793181978734</v>
      </c>
      <c r="J16" s="169">
        <f>J15*('LE Shares'!J16/'LE Shares'!J15)/('LE Efficiency'!J16/'LE Efficiency'!J15)</f>
        <v>0.40149843570786958</v>
      </c>
      <c r="K16" s="169">
        <f>K15*('LE Shares'!K16/'LE Shares'!K15)/('LE Efficiency'!K16/'LE Efficiency'!K15)</f>
        <v>3.1452441156541227</v>
      </c>
      <c r="L16" s="173"/>
      <c r="M16" s="169">
        <f t="shared" si="0"/>
        <v>11.792228036155837</v>
      </c>
      <c r="N16" s="169">
        <f t="shared" si="1"/>
        <v>14.450775629403823</v>
      </c>
    </row>
    <row r="17" spans="1:14" x14ac:dyDescent="0.2">
      <c r="A17" s="168">
        <v>2010</v>
      </c>
      <c r="B17" s="169">
        <f>B16*('LE Shares'!B17/'LE Shares'!B16)/('LE Efficiency'!B17/'LE Efficiency'!B16)</f>
        <v>0.58545764153351221</v>
      </c>
      <c r="C17" s="169">
        <f>C16*('LE Shares'!C17/'LE Shares'!C16)/('LE Efficiency'!C17/'LE Efficiency'!C16)</f>
        <v>2.0475564950833727</v>
      </c>
      <c r="D17" s="169">
        <f>D16*('LE Shares'!D17/'LE Shares'!D16)/('LE Efficiency'!D17/'LE Efficiency'!D16)</f>
        <v>1.9711195649869693</v>
      </c>
      <c r="E17" s="169">
        <f>E16*('LE Shares'!E17/'LE Shares'!E16)/('LE Efficiency'!E17/'LE Efficiency'!E16)</f>
        <v>0.35080996758666372</v>
      </c>
      <c r="F17" s="169">
        <f>F16*('LE Shares'!F17/'LE Shares'!F16)/('LE Efficiency'!F17/'LE Efficiency'!F16)</f>
        <v>7.6025033220179408E-2</v>
      </c>
      <c r="G17" s="169">
        <f>G16*('LE Shares'!G17/'LE Shares'!G16)/('LE Efficiency'!G17/'LE Efficiency'!G16)</f>
        <v>1.8249553598571264</v>
      </c>
      <c r="H17" s="169">
        <f>H16*('LE Shares'!H17/'LE Shares'!H16)/('LE Efficiency'!H17/'LE Efficiency'!H16)</f>
        <v>0.38669656294060445</v>
      </c>
      <c r="I17" s="169">
        <f>I16*('LE Shares'!I17/'LE Shares'!I16)/('LE Efficiency'!I17/'LE Efficiency'!I16)</f>
        <v>3.4802690664654392</v>
      </c>
      <c r="J17" s="169">
        <f>J16*('LE Shares'!J17/'LE Shares'!J16)/('LE Efficiency'!J17/'LE Efficiency'!J16)</f>
        <v>0.40155475144683406</v>
      </c>
      <c r="K17" s="169">
        <f>K16*('LE Shares'!K17/'LE Shares'!K16)/('LE Efficiency'!K17/'LE Efficiency'!K16)</f>
        <v>3.2472564192026354</v>
      </c>
      <c r="L17" s="173"/>
      <c r="M17" s="169">
        <f t="shared" si="0"/>
        <v>11.738686725706451</v>
      </c>
      <c r="N17" s="169">
        <f t="shared" si="1"/>
        <v>14.371700862323337</v>
      </c>
    </row>
    <row r="18" spans="1:14" x14ac:dyDescent="0.2">
      <c r="A18" s="168">
        <v>2011</v>
      </c>
      <c r="B18" s="169">
        <f>B17*('LE Shares'!B18/'LE Shares'!B17)/('LE Efficiency'!B18/'LE Efficiency'!B17)</f>
        <v>0.57646496154701421</v>
      </c>
      <c r="C18" s="169">
        <f>C17*('LE Shares'!C18/'LE Shares'!C17)/('LE Efficiency'!C18/'LE Efficiency'!C17)</f>
        <v>2.0354263990735286</v>
      </c>
      <c r="D18" s="169">
        <f>D17*('LE Shares'!D18/'LE Shares'!D17)/('LE Efficiency'!D18/'LE Efficiency'!D17)</f>
        <v>1.9697005169602975</v>
      </c>
      <c r="E18" s="169">
        <f>E17*('LE Shares'!E18/'LE Shares'!E17)/('LE Efficiency'!E18/'LE Efficiency'!E17)</f>
        <v>0.34960651635108364</v>
      </c>
      <c r="F18" s="169">
        <f>F17*('LE Shares'!F18/'LE Shares'!F17)/('LE Efficiency'!F18/'LE Efficiency'!F17)</f>
        <v>7.5467044393804888E-2</v>
      </c>
      <c r="G18" s="169">
        <f>G17*('LE Shares'!G18/'LE Shares'!G17)/('LE Efficiency'!G18/'LE Efficiency'!G17)</f>
        <v>1.7831226820365753</v>
      </c>
      <c r="H18" s="169">
        <f>H17*('LE Shares'!H18/'LE Shares'!H17)/('LE Efficiency'!H18/'LE Efficiency'!H17)</f>
        <v>0.37939642187052292</v>
      </c>
      <c r="I18" s="169">
        <f>I17*('LE Shares'!I18/'LE Shares'!I17)/('LE Efficiency'!I18/'LE Efficiency'!I17)</f>
        <v>3.4145677968347048</v>
      </c>
      <c r="J18" s="169">
        <f>J17*('LE Shares'!J18/'LE Shares'!J17)/('LE Efficiency'!J18/'LE Efficiency'!J17)</f>
        <v>0.40161106718579853</v>
      </c>
      <c r="K18" s="169">
        <f>K17*('LE Shares'!K18/'LE Shares'!K17)/('LE Efficiency'!K18/'LE Efficiency'!K17)</f>
        <v>3.388892876727263</v>
      </c>
      <c r="L18" s="173"/>
      <c r="M18" s="169">
        <f t="shared" si="0"/>
        <v>11.762364922360051</v>
      </c>
      <c r="N18" s="169">
        <f t="shared" si="1"/>
        <v>14.374256282980594</v>
      </c>
    </row>
    <row r="19" spans="1:14" x14ac:dyDescent="0.2">
      <c r="A19" s="168">
        <v>2012</v>
      </c>
      <c r="B19" s="169">
        <f>B18*('LE Shares'!B19/'LE Shares'!B18)/('LE Efficiency'!B19/'LE Efficiency'!B18)</f>
        <v>0.56912917295678389</v>
      </c>
      <c r="C19" s="169">
        <f>C18*('LE Shares'!C19/'LE Shares'!C18)/('LE Efficiency'!C19/'LE Efficiency'!C18)</f>
        <v>2.0277625130561936</v>
      </c>
      <c r="D19" s="169">
        <f>D18*('LE Shares'!D19/'LE Shares'!D18)/('LE Efficiency'!D19/'LE Efficiency'!D18)</f>
        <v>1.9709484431592936</v>
      </c>
      <c r="E19" s="169">
        <f>E18*('LE Shares'!E19/'LE Shares'!E18)/('LE Efficiency'!E19/'LE Efficiency'!E18)</f>
        <v>0.3470479084237208</v>
      </c>
      <c r="F19" s="169">
        <f>F18*('LE Shares'!F19/'LE Shares'!F18)/('LE Efficiency'!F19/'LE Efficiency'!F18)</f>
        <v>7.4619623024663406E-2</v>
      </c>
      <c r="G19" s="169">
        <f>G18*('LE Shares'!G19/'LE Shares'!G18)/('LE Efficiency'!G19/'LE Efficiency'!G18)</f>
        <v>1.7404592685385747</v>
      </c>
      <c r="H19" s="169">
        <f>H18*('LE Shares'!H19/'LE Shares'!H18)/('LE Efficiency'!H19/'LE Efficiency'!H18)</f>
        <v>0.3746704692277027</v>
      </c>
      <c r="I19" s="169">
        <f>I18*('LE Shares'!I19/'LE Shares'!I18)/('LE Efficiency'!I19/'LE Efficiency'!I18)</f>
        <v>3.3720342230493228</v>
      </c>
      <c r="J19" s="169">
        <f>J18*('LE Shares'!J19/'LE Shares'!J18)/('LE Efficiency'!J19/'LE Efficiency'!J18)</f>
        <v>0.40166738292476301</v>
      </c>
      <c r="K19" s="169">
        <f>K18*('LE Shares'!K19/'LE Shares'!K18)/('LE Efficiency'!K19/'LE Efficiency'!K18)</f>
        <v>3.4685830881658957</v>
      </c>
      <c r="L19" s="173"/>
      <c r="M19" s="169">
        <f t="shared" si="0"/>
        <v>11.75003040651394</v>
      </c>
      <c r="N19" s="169">
        <f t="shared" si="1"/>
        <v>14.346922092526917</v>
      </c>
    </row>
    <row r="20" spans="1:14" x14ac:dyDescent="0.2">
      <c r="A20" s="168">
        <v>2013</v>
      </c>
      <c r="B20" s="169">
        <f>B19*('LE Shares'!B20/'LE Shares'!B19)/('LE Efficiency'!B20/'LE Efficiency'!B19)</f>
        <v>0.5641359499666776</v>
      </c>
      <c r="C20" s="169">
        <f>C19*('LE Shares'!C20/'LE Shares'!C19)/('LE Efficiency'!C20/'LE Efficiency'!C19)</f>
        <v>2.0112942119093393</v>
      </c>
      <c r="D20" s="169">
        <f>D19*('LE Shares'!D20/'LE Shares'!D19)/('LE Efficiency'!D20/'LE Efficiency'!D19)</f>
        <v>1.9723583530987254</v>
      </c>
      <c r="E20" s="169">
        <f>E19*('LE Shares'!E20/'LE Shares'!E19)/('LE Efficiency'!E20/'LE Efficiency'!E19)</f>
        <v>0.34327991004657821</v>
      </c>
      <c r="F20" s="169">
        <f>F19*('LE Shares'!F20/'LE Shares'!F19)/('LE Efficiency'!F20/'LE Efficiency'!F19)</f>
        <v>7.3748014122204789E-2</v>
      </c>
      <c r="G20" s="169">
        <f>G19*('LE Shares'!G20/'LE Shares'!G19)/('LE Efficiency'!G20/'LE Efficiency'!G19)</f>
        <v>1.6944944313191868</v>
      </c>
      <c r="H20" s="169">
        <f>H19*('LE Shares'!H20/'LE Shares'!H19)/('LE Efficiency'!H20/'LE Efficiency'!H19)</f>
        <v>0.36950594158839795</v>
      </c>
      <c r="I20" s="169">
        <f>I19*('LE Shares'!I20/'LE Shares'!I19)/('LE Efficiency'!I20/'LE Efficiency'!I19)</f>
        <v>3.3255534742955795</v>
      </c>
      <c r="J20" s="169">
        <f>J19*('LE Shares'!J20/'LE Shares'!J19)/('LE Efficiency'!J20/'LE Efficiency'!J19)</f>
        <v>0.40172369866372742</v>
      </c>
      <c r="K20" s="169">
        <f>K19*('LE Shares'!K20/'LE Shares'!K19)/('LE Efficiency'!K20/'LE Efficiency'!K19)</f>
        <v>3.5677423807597819</v>
      </c>
      <c r="L20" s="173"/>
      <c r="M20" s="169">
        <f t="shared" si="0"/>
        <v>11.748406203894183</v>
      </c>
      <c r="N20" s="169">
        <f t="shared" si="1"/>
        <v>14.3238363657702</v>
      </c>
    </row>
    <row r="21" spans="1:14" x14ac:dyDescent="0.2">
      <c r="A21" s="168">
        <v>2014</v>
      </c>
      <c r="B21" s="169">
        <f>B20*('LE Shares'!B21/'LE Shares'!B20)/('LE Efficiency'!B21/'LE Efficiency'!B20)</f>
        <v>0.56082938047733999</v>
      </c>
      <c r="C21" s="169">
        <f>C20*('LE Shares'!C21/'LE Shares'!C20)/('LE Efficiency'!C21/'LE Efficiency'!C20)</f>
        <v>2.0000823166727613</v>
      </c>
      <c r="D21" s="169">
        <f>D20*('LE Shares'!D21/'LE Shares'!D20)/('LE Efficiency'!D21/'LE Efficiency'!D20)</f>
        <v>1.9741719740080501</v>
      </c>
      <c r="E21" s="169">
        <f>E20*('LE Shares'!E21/'LE Shares'!E20)/('LE Efficiency'!E21/'LE Efficiency'!E20)</f>
        <v>0.34067583063845291</v>
      </c>
      <c r="F21" s="169">
        <f>F20*('LE Shares'!F21/'LE Shares'!F20)/('LE Efficiency'!F21/'LE Efficiency'!F20)</f>
        <v>7.3103209381122317E-2</v>
      </c>
      <c r="G21" s="169">
        <f>G20*('LE Shares'!G21/'LE Shares'!G20)/('LE Efficiency'!G21/'LE Efficiency'!G20)</f>
        <v>1.655167002138676</v>
      </c>
      <c r="H21" s="169">
        <f>H20*('LE Shares'!H21/'LE Shares'!H20)/('LE Efficiency'!H21/'LE Efficiency'!H20)</f>
        <v>0.36625167691604388</v>
      </c>
      <c r="I21" s="169">
        <f>I20*('LE Shares'!I21/'LE Shares'!I20)/('LE Efficiency'!I21/'LE Efficiency'!I20)</f>
        <v>3.296265092244393</v>
      </c>
      <c r="J21" s="169">
        <f>J20*('LE Shares'!J21/'LE Shares'!J20)/('LE Efficiency'!J21/'LE Efficiency'!J20)</f>
        <v>0.4017800144026919</v>
      </c>
      <c r="K21" s="169">
        <f>K20*('LE Shares'!K21/'LE Shares'!K20)/('LE Efficiency'!K21/'LE Efficiency'!K20)</f>
        <v>3.6808743939364827</v>
      </c>
      <c r="L21" s="173"/>
      <c r="M21" s="169">
        <f t="shared" si="0"/>
        <v>11.788289193665911</v>
      </c>
      <c r="N21" s="169">
        <f t="shared" si="1"/>
        <v>14.349200890816013</v>
      </c>
    </row>
    <row r="22" spans="1:14" x14ac:dyDescent="0.2">
      <c r="A22" s="168">
        <v>2015</v>
      </c>
      <c r="B22" s="169">
        <f>B21*('LE Shares'!B22/'LE Shares'!B21)/('LE Efficiency'!B22/'LE Efficiency'!B21)</f>
        <v>0.5564834404754827</v>
      </c>
      <c r="C22" s="169">
        <f>C21*('LE Shares'!C22/'LE Shares'!C21)/('LE Efficiency'!C22/'LE Efficiency'!C21)</f>
        <v>1.9887474811550565</v>
      </c>
      <c r="D22" s="169">
        <f>D21*('LE Shares'!D22/'LE Shares'!D21)/('LE Efficiency'!D22/'LE Efficiency'!D21)</f>
        <v>1.975729162950542</v>
      </c>
      <c r="E22" s="169">
        <f>E21*('LE Shares'!E22/'LE Shares'!E21)/('LE Efficiency'!E22/'LE Efficiency'!E21)</f>
        <v>0.33731216922135282</v>
      </c>
      <c r="F22" s="169">
        <f>F21*('LE Shares'!F22/'LE Shares'!F21)/('LE Efficiency'!F22/'LE Efficiency'!F21)</f>
        <v>7.2194850750942063E-2</v>
      </c>
      <c r="G22" s="169">
        <f>G21*('LE Shares'!G22/'LE Shares'!G21)/('LE Efficiency'!G22/'LE Efficiency'!G21)</f>
        <v>1.6194307999228488</v>
      </c>
      <c r="H22" s="169">
        <f>H21*('LE Shares'!H22/'LE Shares'!H21)/('LE Efficiency'!H22/'LE Efficiency'!H21)</f>
        <v>0.36372181161313005</v>
      </c>
      <c r="I22" s="169">
        <f>I21*('LE Shares'!I22/'LE Shares'!I21)/('LE Efficiency'!I22/'LE Efficiency'!I21)</f>
        <v>3.2734963045181682</v>
      </c>
      <c r="J22" s="169">
        <f>J21*('LE Shares'!J22/'LE Shares'!J21)/('LE Efficiency'!J22/'LE Efficiency'!J21)</f>
        <v>0.40183633014165632</v>
      </c>
      <c r="K22" s="169">
        <f>K21*('LE Shares'!K22/'LE Shares'!K21)/('LE Efficiency'!K22/'LE Efficiency'!K21)</f>
        <v>3.7941879562255765</v>
      </c>
      <c r="L22" s="173"/>
      <c r="M22" s="169">
        <f t="shared" si="0"/>
        <v>11.837909385344217</v>
      </c>
      <c r="N22" s="169">
        <f t="shared" si="1"/>
        <v>14.383140306974756</v>
      </c>
    </row>
    <row r="23" spans="1:14" x14ac:dyDescent="0.2">
      <c r="A23" s="168">
        <v>2016</v>
      </c>
      <c r="B23" s="169">
        <f>B22*('LE Shares'!B23/'LE Shares'!B22)/('LE Efficiency'!B23/'LE Efficiency'!B22)</f>
        <v>0.55081200077852366</v>
      </c>
      <c r="C23" s="169">
        <f>C22*('LE Shares'!C23/'LE Shares'!C22)/('LE Efficiency'!C23/'LE Efficiency'!C22)</f>
        <v>1.9751089174955712</v>
      </c>
      <c r="D23" s="169">
        <f>D22*('LE Shares'!D23/'LE Shares'!D22)/('LE Efficiency'!D23/'LE Efficiency'!D22)</f>
        <v>1.9770323612541199</v>
      </c>
      <c r="E23" s="169">
        <f>E22*('LE Shares'!E23/'LE Shares'!E22)/('LE Efficiency'!E23/'LE Efficiency'!E22)</f>
        <v>0.33316749470319318</v>
      </c>
      <c r="F23" s="169">
        <f>F22*('LE Shares'!F23/'LE Shares'!F22)/('LE Efficiency'!F23/'LE Efficiency'!F22)</f>
        <v>7.1299024709072276E-2</v>
      </c>
      <c r="G23" s="169">
        <f>G22*('LE Shares'!G23/'LE Shares'!G22)/('LE Efficiency'!G23/'LE Efficiency'!G22)</f>
        <v>1.586246851526665</v>
      </c>
      <c r="H23" s="169">
        <f>H22*('LE Shares'!H23/'LE Shares'!H22)/('LE Efficiency'!H23/'LE Efficiency'!H22)</f>
        <v>0.36175243140322166</v>
      </c>
      <c r="I23" s="169">
        <f>I22*('LE Shares'!I23/'LE Shares'!I22)/('LE Efficiency'!I23/'LE Efficiency'!I22)</f>
        <v>3.2557718826289923</v>
      </c>
      <c r="J23" s="169">
        <f>J22*('LE Shares'!J23/'LE Shares'!J22)/('LE Efficiency'!J23/'LE Efficiency'!J22)</f>
        <v>0.40189264588062074</v>
      </c>
      <c r="K23" s="169">
        <f>K22*('LE Shares'!K23/'LE Shares'!K22)/('LE Efficiency'!K23/'LE Efficiency'!K22)</f>
        <v>3.9074003323897863</v>
      </c>
      <c r="L23" s="173"/>
      <c r="M23" s="169">
        <f t="shared" si="0"/>
        <v>11.894563024495669</v>
      </c>
      <c r="N23" s="169">
        <f t="shared" si="1"/>
        <v>14.420483942769765</v>
      </c>
    </row>
    <row r="24" spans="1:14" x14ac:dyDescent="0.2">
      <c r="A24" s="168">
        <v>2017</v>
      </c>
      <c r="B24" s="169">
        <f>B23*('LE Shares'!B24/'LE Shares'!B23)/('LE Efficiency'!B24/'LE Efficiency'!B23)</f>
        <v>0.54231590045621236</v>
      </c>
      <c r="C24" s="169">
        <f>C23*('LE Shares'!C24/'LE Shares'!C23)/('LE Efficiency'!C24/'LE Efficiency'!C23)</f>
        <v>1.9547759342654463</v>
      </c>
      <c r="D24" s="169">
        <f>D23*('LE Shares'!D24/'LE Shares'!D23)/('LE Efficiency'!D24/'LE Efficiency'!D23)</f>
        <v>1.9793428010850753</v>
      </c>
      <c r="E24" s="169">
        <f>E23*('LE Shares'!E24/'LE Shares'!E23)/('LE Efficiency'!E24/'LE Efficiency'!E23)</f>
        <v>0.32849924289877697</v>
      </c>
      <c r="F24" s="169">
        <f>F23*('LE Shares'!F24/'LE Shares'!F23)/('LE Efficiency'!F24/'LE Efficiency'!F23)</f>
        <v>7.0183246288829743E-2</v>
      </c>
      <c r="G24" s="169">
        <f>G23*('LE Shares'!G24/'LE Shares'!G23)/('LE Efficiency'!G24/'LE Efficiency'!G23)</f>
        <v>1.5550469426172002</v>
      </c>
      <c r="H24" s="169">
        <f>H23*('LE Shares'!H24/'LE Shares'!H23)/('LE Efficiency'!H24/'LE Efficiency'!H23)</f>
        <v>0.36027031200818288</v>
      </c>
      <c r="I24" s="169">
        <f>I23*('LE Shares'!I24/'LE Shares'!I23)/('LE Efficiency'!I24/'LE Efficiency'!I23)</f>
        <v>3.2424328080736431</v>
      </c>
      <c r="J24" s="169">
        <f>J23*('LE Shares'!J24/'LE Shares'!J23)/('LE Efficiency'!J24/'LE Efficiency'!J23)</f>
        <v>0.40194896161958515</v>
      </c>
      <c r="K24" s="169">
        <f>K23*('LE Shares'!K24/'LE Shares'!K23)/('LE Efficiency'!K24/'LE Efficiency'!K23)</f>
        <v>4.0050569339488984</v>
      </c>
      <c r="L24" s="173"/>
      <c r="M24" s="169">
        <f t="shared" si="0"/>
        <v>11.942781248540189</v>
      </c>
      <c r="N24" s="169">
        <f t="shared" si="1"/>
        <v>14.439873083261849</v>
      </c>
    </row>
    <row r="25" spans="1:14" x14ac:dyDescent="0.2">
      <c r="A25" s="168">
        <v>2018</v>
      </c>
      <c r="B25" s="169">
        <f>B24*('LE Shares'!B25/'LE Shares'!B24)/('LE Efficiency'!B25/'LE Efficiency'!B24)</f>
        <v>0.53481348346496149</v>
      </c>
      <c r="C25" s="169">
        <f>C24*('LE Shares'!C25/'LE Shares'!C24)/('LE Efficiency'!C25/'LE Efficiency'!C24)</f>
        <v>1.9376181171923621</v>
      </c>
      <c r="D25" s="169">
        <f>D24*('LE Shares'!D25/'LE Shares'!D24)/('LE Efficiency'!D25/'LE Efficiency'!D24)</f>
        <v>1.9814084221585424</v>
      </c>
      <c r="E25" s="169">
        <f>E24*('LE Shares'!E25/'LE Shares'!E24)/('LE Efficiency'!E25/'LE Efficiency'!E24)</f>
        <v>0.32388849151315352</v>
      </c>
      <c r="F25" s="169">
        <f>F24*('LE Shares'!F25/'LE Shares'!F24)/('LE Efficiency'!F25/'LE Efficiency'!F24)</f>
        <v>6.9069734481955566E-2</v>
      </c>
      <c r="G25" s="169">
        <f>G24*('LE Shares'!G25/'LE Shares'!G24)/('LE Efficiency'!G25/'LE Efficiency'!G24)</f>
        <v>1.5276191336270946</v>
      </c>
      <c r="H25" s="169">
        <f>H24*('LE Shares'!H25/'LE Shares'!H24)/('LE Efficiency'!H25/'LE Efficiency'!H24)</f>
        <v>0.35916982155079891</v>
      </c>
      <c r="I25" s="169">
        <f>I24*('LE Shares'!I25/'LE Shares'!I24)/('LE Efficiency'!I25/'LE Efficiency'!I24)</f>
        <v>3.2325283939571867</v>
      </c>
      <c r="J25" s="169">
        <f>J24*('LE Shares'!J25/'LE Shares'!J24)/('LE Efficiency'!J25/'LE Efficiency'!J24)</f>
        <v>0.40200527735854957</v>
      </c>
      <c r="K25" s="169">
        <f>K24*('LE Shares'!K25/'LE Shares'!K24)/('LE Efficiency'!K25/'LE Efficiency'!K24)</f>
        <v>4.097585522776896</v>
      </c>
      <c r="L25" s="173"/>
      <c r="M25" s="169">
        <f t="shared" si="0"/>
        <v>11.993274797424178</v>
      </c>
      <c r="N25" s="169">
        <f t="shared" si="1"/>
        <v>14.465706398081501</v>
      </c>
    </row>
    <row r="26" spans="1:14" x14ac:dyDescent="0.2">
      <c r="A26" s="168">
        <v>2019</v>
      </c>
      <c r="B26" s="169">
        <f>B25*('LE Shares'!B26/'LE Shares'!B25)/('LE Efficiency'!B26/'LE Efficiency'!B25)</f>
        <v>0.52831088723175224</v>
      </c>
      <c r="C26" s="169">
        <f>C25*('LE Shares'!C26/'LE Shares'!C25)/('LE Efficiency'!C26/'LE Efficiency'!C25)</f>
        <v>1.9237266650301066</v>
      </c>
      <c r="D26" s="169">
        <f>D25*('LE Shares'!D26/'LE Shares'!D25)/('LE Efficiency'!D26/'LE Efficiency'!D25)</f>
        <v>1.9838877015678096</v>
      </c>
      <c r="E26" s="169">
        <f>E25*('LE Shares'!E26/'LE Shares'!E25)/('LE Efficiency'!E26/'LE Efficiency'!E25)</f>
        <v>0.3196611323059913</v>
      </c>
      <c r="F26" s="169">
        <f>F25*('LE Shares'!F26/'LE Shares'!F25)/('LE Efficiency'!F26/'LE Efficiency'!F25)</f>
        <v>6.8125492782883587E-2</v>
      </c>
      <c r="G26" s="169">
        <f>G25*('LE Shares'!G26/'LE Shares'!G25)/('LE Efficiency'!G26/'LE Efficiency'!G25)</f>
        <v>1.5039800646942314</v>
      </c>
      <c r="H26" s="169">
        <f>H25*('LE Shares'!H26/'LE Shares'!H25)/('LE Efficiency'!H26/'LE Efficiency'!H25)</f>
        <v>0.35834994315879259</v>
      </c>
      <c r="I26" s="169">
        <f>I25*('LE Shares'!I26/'LE Shares'!I25)/('LE Efficiency'!I26/'LE Efficiency'!I25)</f>
        <v>3.2251494884291301</v>
      </c>
      <c r="J26" s="169">
        <f>J25*('LE Shares'!J26/'LE Shares'!J25)/('LE Efficiency'!J26/'LE Efficiency'!J25)</f>
        <v>0.40206159309751405</v>
      </c>
      <c r="K26" s="169">
        <f>K25*('LE Shares'!K26/'LE Shares'!K25)/('LE Efficiency'!K26/'LE Efficiency'!K25)</f>
        <v>4.1875181766411478</v>
      </c>
      <c r="L26" s="173"/>
      <c r="M26" s="169">
        <f t="shared" si="0"/>
        <v>12.048733592677502</v>
      </c>
      <c r="N26" s="169">
        <f t="shared" si="1"/>
        <v>14.50077114493936</v>
      </c>
    </row>
    <row r="27" spans="1:14" x14ac:dyDescent="0.2">
      <c r="A27" s="168">
        <v>2020</v>
      </c>
      <c r="B27" s="169">
        <f>B26*('LE Shares'!B27/'LE Shares'!B26)/('LE Efficiency'!B27/'LE Efficiency'!B26)</f>
        <v>0.52261798972264062</v>
      </c>
      <c r="C27" s="169">
        <f>C26*('LE Shares'!C27/'LE Shares'!C26)/('LE Efficiency'!C27/'LE Efficiency'!C26)</f>
        <v>1.9094926065675779</v>
      </c>
      <c r="D27" s="169">
        <f>D26*('LE Shares'!D27/'LE Shares'!D26)/('LE Efficiency'!D27/'LE Efficiency'!D26)</f>
        <v>1.9860182698489253</v>
      </c>
      <c r="E27" s="169">
        <f>E26*('LE Shares'!E27/'LE Shares'!E26)/('LE Efficiency'!E27/'LE Efficiency'!E26)</f>
        <v>0.31574469299627511</v>
      </c>
      <c r="F27" s="169">
        <f>F26*('LE Shares'!F27/'LE Shares'!F26)/('LE Efficiency'!F27/'LE Efficiency'!F26)</f>
        <v>6.7296018934770066E-2</v>
      </c>
      <c r="G27" s="169">
        <f>G26*('LE Shares'!G27/'LE Shares'!G26)/('LE Efficiency'!G27/'LE Efficiency'!G26)</f>
        <v>1.4833792735436768</v>
      </c>
      <c r="H27" s="169">
        <f>H26*('LE Shares'!H27/'LE Shares'!H26)/('LE Efficiency'!H27/'LE Efficiency'!H26)</f>
        <v>0.35720475218349018</v>
      </c>
      <c r="I27" s="169">
        <f>I26*('LE Shares'!I27/'LE Shares'!I26)/('LE Efficiency'!I27/'LE Efficiency'!I26)</f>
        <v>3.2148427696514075</v>
      </c>
      <c r="J27" s="169">
        <f>J26*('LE Shares'!J27/'LE Shares'!J26)/('LE Efficiency'!J27/'LE Efficiency'!J26)</f>
        <v>0.40211790883647852</v>
      </c>
      <c r="K27" s="169">
        <f>K26*('LE Shares'!K27/'LE Shares'!K26)/('LE Efficiency'!K27/'LE Efficiency'!K26)</f>
        <v>4.2748202972828073</v>
      </c>
      <c r="L27" s="173"/>
      <c r="M27" s="169">
        <f t="shared" si="0"/>
        <v>12.101423983277829</v>
      </c>
      <c r="N27" s="169">
        <f t="shared" si="1"/>
        <v>14.533534579568048</v>
      </c>
    </row>
    <row r="28" spans="1:14" x14ac:dyDescent="0.2">
      <c r="A28" s="176">
        <v>2021</v>
      </c>
      <c r="B28" s="169">
        <f>B27*('LE Shares'!B28/'LE Shares'!B27)/('LE Efficiency'!B28/'LE Efficiency'!B27)</f>
        <v>0.51768616544123247</v>
      </c>
      <c r="C28" s="169">
        <f>C27*('LE Shares'!C28/'LE Shares'!C27)/('LE Efficiency'!C28/'LE Efficiency'!C27)</f>
        <v>1.8990507577152065</v>
      </c>
      <c r="D28" s="169">
        <f>D27*('LE Shares'!D28/'LE Shares'!D27)/('LE Efficiency'!D28/'LE Efficiency'!D27)</f>
        <v>1.9879904385364153</v>
      </c>
      <c r="E28" s="169">
        <f>E27*('LE Shares'!E28/'LE Shares'!E27)/('LE Efficiency'!E28/'LE Efficiency'!E27)</f>
        <v>0.31222476281669109</v>
      </c>
      <c r="F28" s="169">
        <f>F27*('LE Shares'!F28/'LE Shares'!F27)/('LE Efficiency'!F28/'LE Efficiency'!F27)</f>
        <v>6.6332434798041531E-2</v>
      </c>
      <c r="G28" s="169">
        <f>G27*('LE Shares'!G28/'LE Shares'!G27)/('LE Efficiency'!G28/'LE Efficiency'!G27)</f>
        <v>1.4657839564550494</v>
      </c>
      <c r="H28" s="169">
        <f>H27*('LE Shares'!H28/'LE Shares'!H27)/('LE Efficiency'!H28/'LE Efficiency'!H27)</f>
        <v>0.3562904967639306</v>
      </c>
      <c r="I28" s="169">
        <f>I27*('LE Shares'!I28/'LE Shares'!I27)/('LE Efficiency'!I28/'LE Efficiency'!I27)</f>
        <v>3.2066144708753717</v>
      </c>
      <c r="J28" s="169">
        <f>J27*('LE Shares'!J28/'LE Shares'!J27)/('LE Efficiency'!J28/'LE Efficiency'!J27)</f>
        <v>0.40217422457544294</v>
      </c>
      <c r="K28" s="169">
        <f>K27*('LE Shares'!K28/'LE Shares'!K27)/('LE Efficiency'!K28/'LE Efficiency'!K27)</f>
        <v>4.3653792216830789</v>
      </c>
      <c r="L28" s="173"/>
      <c r="M28" s="169">
        <f t="shared" si="0"/>
        <v>12.162790006504022</v>
      </c>
      <c r="N28" s="169">
        <f t="shared" si="1"/>
        <v>14.57952692966046</v>
      </c>
    </row>
    <row r="29" spans="1:14" x14ac:dyDescent="0.2">
      <c r="A29" s="176">
        <v>2022</v>
      </c>
      <c r="B29" s="169">
        <f>B28*('LE Shares'!B29/'LE Shares'!B28)/('LE Efficiency'!B29/'LE Efficiency'!B28)</f>
        <v>0.51454405123132507</v>
      </c>
      <c r="C29" s="169">
        <f>C28*('LE Shares'!C29/'LE Shares'!C28)/('LE Efficiency'!C29/'LE Efficiency'!C28)</f>
        <v>1.8917286293990945</v>
      </c>
      <c r="D29" s="169">
        <f>D28*('LE Shares'!D29/'LE Shares'!D28)/('LE Efficiency'!D29/'LE Efficiency'!D28)</f>
        <v>1.9897364620031461</v>
      </c>
      <c r="E29" s="169">
        <f>E28*('LE Shares'!E29/'LE Shares'!E28)/('LE Efficiency'!E29/'LE Efficiency'!E28)</f>
        <v>0.30917503813023672</v>
      </c>
      <c r="F29" s="169">
        <f>F28*('LE Shares'!F29/'LE Shares'!F28)/('LE Efficiency'!F29/'LE Efficiency'!F28)</f>
        <v>6.593197705300087E-2</v>
      </c>
      <c r="G29" s="169">
        <f>G28*('LE Shares'!G29/'LE Shares'!G28)/('LE Efficiency'!G29/'LE Efficiency'!G28)</f>
        <v>1.4512653842934502</v>
      </c>
      <c r="H29" s="169">
        <f>H28*('LE Shares'!H29/'LE Shares'!H28)/('LE Efficiency'!H29/'LE Efficiency'!H28)</f>
        <v>0.35557332904273042</v>
      </c>
      <c r="I29" s="169">
        <f>I28*('LE Shares'!I29/'LE Shares'!I28)/('LE Efficiency'!I29/'LE Efficiency'!I28)</f>
        <v>3.2001599613845704</v>
      </c>
      <c r="J29" s="169">
        <f>J28*('LE Shares'!J29/'LE Shares'!J28)/('LE Efficiency'!J29/'LE Efficiency'!J28)</f>
        <v>0.40223054031440736</v>
      </c>
      <c r="K29" s="169">
        <f>K28*('LE Shares'!K29/'LE Shares'!K28)/('LE Efficiency'!K29/'LE Efficiency'!K28)</f>
        <v>4.4516611456692923</v>
      </c>
      <c r="L29" s="173"/>
      <c r="M29" s="169">
        <f t="shared" si="0"/>
        <v>12.225733837890834</v>
      </c>
      <c r="N29" s="169">
        <f t="shared" si="1"/>
        <v>14.632006518521255</v>
      </c>
    </row>
    <row r="30" spans="1:14" x14ac:dyDescent="0.2">
      <c r="A30" s="176">
        <v>2023</v>
      </c>
      <c r="B30" s="169">
        <f>B29*('LE Shares'!B30/'LE Shares'!B29)/('LE Efficiency'!B30/'LE Efficiency'!B29)</f>
        <v>0.51250956481562926</v>
      </c>
      <c r="C30" s="169">
        <f>C29*('LE Shares'!C30/'LE Shares'!C29)/('LE Efficiency'!C30/'LE Efficiency'!C29)</f>
        <v>1.8861662168911479</v>
      </c>
      <c r="D30" s="169">
        <f>D29*('LE Shares'!D30/'LE Shares'!D29)/('LE Efficiency'!D30/'LE Efficiency'!D29)</f>
        <v>1.9906124811605026</v>
      </c>
      <c r="E30" s="169">
        <f>E29*('LE Shares'!E30/'LE Shares'!E29)/('LE Efficiency'!E30/'LE Efficiency'!E29)</f>
        <v>0.30640949513726901</v>
      </c>
      <c r="F30" s="169">
        <f>F29*('LE Shares'!F30/'LE Shares'!F29)/('LE Efficiency'!F30/'LE Efficiency'!F29)</f>
        <v>6.547729148034237E-2</v>
      </c>
      <c r="G30" s="169">
        <f>G29*('LE Shares'!G30/'LE Shares'!G29)/('LE Efficiency'!G30/'LE Efficiency'!G29)</f>
        <v>1.4394186461832406</v>
      </c>
      <c r="H30" s="169">
        <f>H29*('LE Shares'!H30/'LE Shares'!H29)/('LE Efficiency'!H30/'LE Efficiency'!H29)</f>
        <v>0.35499929255118506</v>
      </c>
      <c r="I30" s="169">
        <f>I29*('LE Shares'!I30/'LE Shares'!I29)/('LE Efficiency'!I30/'LE Efficiency'!I29)</f>
        <v>3.1949936329606619</v>
      </c>
      <c r="J30" s="169">
        <f>J29*('LE Shares'!J30/'LE Shares'!J29)/('LE Efficiency'!J30/'LE Efficiency'!J29)</f>
        <v>0.40228685605337183</v>
      </c>
      <c r="K30" s="169">
        <f>K29*('LE Shares'!K30/'LE Shares'!K29)/('LE Efficiency'!K30/'LE Efficiency'!K29)</f>
        <v>4.5429245279616097</v>
      </c>
      <c r="L30" s="173"/>
      <c r="M30" s="169">
        <f t="shared" si="0"/>
        <v>12.297122223488186</v>
      </c>
      <c r="N30" s="169">
        <f t="shared" si="1"/>
        <v>14.695798005194963</v>
      </c>
    </row>
    <row r="31" spans="1:14" x14ac:dyDescent="0.2">
      <c r="A31" s="176">
        <v>2024</v>
      </c>
      <c r="B31" s="169">
        <f>B30*('LE Shares'!B31/'LE Shares'!B30)/('LE Efficiency'!B31/'LE Efficiency'!B30)</f>
        <v>0.51059605930063889</v>
      </c>
      <c r="C31" s="169">
        <f>C30*('LE Shares'!C31/'LE Shares'!C30)/('LE Efficiency'!C31/'LE Efficiency'!C30)</f>
        <v>1.8829011953713386</v>
      </c>
      <c r="D31" s="169">
        <f>D30*('LE Shares'!D31/'LE Shares'!D30)/('LE Efficiency'!D31/'LE Efficiency'!D30)</f>
        <v>1.9913517579998228</v>
      </c>
      <c r="E31" s="169">
        <f>E30*('LE Shares'!E31/'LE Shares'!E30)/('LE Efficiency'!E31/'LE Efficiency'!E30)</f>
        <v>0.30371218611876577</v>
      </c>
      <c r="F31" s="169">
        <f>F30*('LE Shares'!F31/'LE Shares'!F30)/('LE Efficiency'!F31/'LE Efficiency'!F30)</f>
        <v>6.4790488708574109E-2</v>
      </c>
      <c r="G31" s="169">
        <f>G30*('LE Shares'!G31/'LE Shares'!G30)/('LE Efficiency'!G31/'LE Efficiency'!G30)</f>
        <v>1.4293077509091914</v>
      </c>
      <c r="H31" s="169">
        <f>H30*('LE Shares'!H31/'LE Shares'!H30)/('LE Efficiency'!H31/'LE Efficiency'!H30)</f>
        <v>0.35457023068909937</v>
      </c>
      <c r="I31" s="169">
        <f>I30*('LE Shares'!I31/'LE Shares'!I30)/('LE Efficiency'!I31/'LE Efficiency'!I30)</f>
        <v>3.1911320762018911</v>
      </c>
      <c r="J31" s="169">
        <f>J30*('LE Shares'!J31/'LE Shares'!J30)/('LE Efficiency'!J31/'LE Efficiency'!J30)</f>
        <v>0.40234317179233625</v>
      </c>
      <c r="K31" s="169">
        <f>K30*('LE Shares'!K31/'LE Shares'!K30)/('LE Efficiency'!K31/'LE Efficiency'!K30)</f>
        <v>4.6346435500999714</v>
      </c>
      <c r="L31" s="173"/>
      <c r="M31" s="169">
        <f t="shared" si="0"/>
        <v>12.371851212519653</v>
      </c>
      <c r="N31" s="169">
        <f t="shared" si="1"/>
        <v>14.765348467191631</v>
      </c>
    </row>
    <row r="32" spans="1:14" x14ac:dyDescent="0.2">
      <c r="A32" s="176">
        <v>2025</v>
      </c>
      <c r="B32" s="169">
        <f>B31*('LE Shares'!B32/'LE Shares'!B31)/('LE Efficiency'!B32/'LE Efficiency'!B31)</f>
        <v>0.50836752522796436</v>
      </c>
      <c r="C32" s="169">
        <f>C31*('LE Shares'!C32/'LE Shares'!C31)/('LE Efficiency'!C32/'LE Efficiency'!C31)</f>
        <v>1.8776769427238158</v>
      </c>
      <c r="D32" s="169">
        <f>D31*('LE Shares'!D32/'LE Shares'!D31)/('LE Efficiency'!D32/'LE Efficiency'!D31)</f>
        <v>1.9918647448499083</v>
      </c>
      <c r="E32" s="169">
        <f>E31*('LE Shares'!E32/'LE Shares'!E31)/('LE Efficiency'!E32/'LE Efficiency'!E31)</f>
        <v>0.30085034140963474</v>
      </c>
      <c r="F32" s="169">
        <f>F31*('LE Shares'!F32/'LE Shares'!F31)/('LE Efficiency'!F32/'LE Efficiency'!F31)</f>
        <v>6.433566833367646E-2</v>
      </c>
      <c r="G32" s="169">
        <f>G31*('LE Shares'!G32/'LE Shares'!G31)/('LE Efficiency'!G32/'LE Efficiency'!G31)</f>
        <v>1.4202311454180494</v>
      </c>
      <c r="H32" s="169">
        <f>H31*('LE Shares'!H32/'LE Shares'!H31)/('LE Efficiency'!H32/'LE Efficiency'!H31)</f>
        <v>0.35424465528070331</v>
      </c>
      <c r="I32" s="169">
        <f>I31*('LE Shares'!I32/'LE Shares'!I31)/('LE Efficiency'!I32/'LE Efficiency'!I31)</f>
        <v>3.1882018975263264</v>
      </c>
      <c r="J32" s="169">
        <f>J31*('LE Shares'!J32/'LE Shares'!J31)/('LE Efficiency'!J32/'LE Efficiency'!J31)</f>
        <v>0.40239948753130067</v>
      </c>
      <c r="K32" s="169">
        <f>K31*('LE Shares'!K32/'LE Shares'!K31)/('LE Efficiency'!K32/'LE Efficiency'!K31)</f>
        <v>4.727990495086634</v>
      </c>
      <c r="L32" s="173"/>
      <c r="M32" s="169">
        <f t="shared" si="0"/>
        <v>12.450118435436231</v>
      </c>
      <c r="N32" s="169">
        <f t="shared" si="1"/>
        <v>14.836162903388011</v>
      </c>
    </row>
    <row r="33" spans="1:14" x14ac:dyDescent="0.2">
      <c r="A33" s="176">
        <f t="shared" ref="A33:A49" si="2">A32+1</f>
        <v>2026</v>
      </c>
      <c r="B33" s="169">
        <f>B32*('LE Shares'!B33/'LE Shares'!B32)/('LE Efficiency'!B33/'LE Efficiency'!B32)</f>
        <v>0.50498054219868715</v>
      </c>
      <c r="C33" s="169">
        <f>C32*('LE Shares'!C33/'LE Shares'!C32)/('LE Efficiency'!C33/'LE Efficiency'!C32)</f>
        <v>1.8686281959264261</v>
      </c>
      <c r="D33" s="169">
        <f>D32*('LE Shares'!D33/'LE Shares'!D32)/('LE Efficiency'!D33/'LE Efficiency'!D32)</f>
        <v>1.9911993997726185</v>
      </c>
      <c r="E33" s="169">
        <f>E32*('LE Shares'!E33/'LE Shares'!E32)/('LE Efficiency'!E33/'LE Efficiency'!E32)</f>
        <v>0.29757222847722725</v>
      </c>
      <c r="F33" s="169">
        <f>F32*('LE Shares'!F33/'LE Shares'!F32)/('LE Efficiency'!F33/'LE Efficiency'!F32)</f>
        <v>6.3602741544053251E-2</v>
      </c>
      <c r="G33" s="169">
        <f>G32*('LE Shares'!G33/'LE Shares'!G32)/('LE Efficiency'!G33/'LE Efficiency'!G32)</f>
        <v>1.4114677363604633</v>
      </c>
      <c r="H33" s="169">
        <f>H32*('LE Shares'!H33/'LE Shares'!H32)/('LE Efficiency'!H33/'LE Efficiency'!H32)</f>
        <v>0.35396393719667424</v>
      </c>
      <c r="I33" s="169">
        <f>I32*('LE Shares'!I33/'LE Shares'!I32)/('LE Efficiency'!I33/'LE Efficiency'!I32)</f>
        <v>3.1856754347700647</v>
      </c>
      <c r="J33" s="169">
        <f>J32*('LE Shares'!J33/'LE Shares'!J32)/('LE Efficiency'!J33/'LE Efficiency'!J32)</f>
        <v>0.40245580327026509</v>
      </c>
      <c r="K33" s="169">
        <f>K32*('LE Shares'!K33/'LE Shares'!K32)/('LE Efficiency'!K33/'LE Efficiency'!K32)</f>
        <v>4.8165534742860254</v>
      </c>
      <c r="L33" s="173"/>
      <c r="M33" s="169">
        <f t="shared" si="0"/>
        <v>12.522490755677392</v>
      </c>
      <c r="N33" s="169">
        <f t="shared" si="1"/>
        <v>14.896099493802506</v>
      </c>
    </row>
    <row r="34" spans="1:14" x14ac:dyDescent="0.2">
      <c r="A34" s="176">
        <f t="shared" si="2"/>
        <v>2027</v>
      </c>
      <c r="B34" s="169">
        <f>B33*('LE Shares'!B34/'LE Shares'!B33)/('LE Efficiency'!B34/'LE Efficiency'!B33)</f>
        <v>0.50167582346390904</v>
      </c>
      <c r="C34" s="169">
        <f>C33*('LE Shares'!C34/'LE Shares'!C33)/('LE Efficiency'!C34/'LE Efficiency'!C33)</f>
        <v>1.8607545841325126</v>
      </c>
      <c r="D34" s="169">
        <f>D33*('LE Shares'!D34/'LE Shares'!D33)/('LE Efficiency'!D34/'LE Efficiency'!D33)</f>
        <v>1.9910916482735832</v>
      </c>
      <c r="E34" s="169">
        <f>E33*('LE Shares'!E34/'LE Shares'!E33)/('LE Efficiency'!E34/'LE Efficiency'!E33)</f>
        <v>0.29413124354601239</v>
      </c>
      <c r="F34" s="169">
        <f>F33*('LE Shares'!F34/'LE Shares'!F33)/('LE Efficiency'!F34/'LE Efficiency'!F33)</f>
        <v>6.2938668867005776E-2</v>
      </c>
      <c r="G34" s="169">
        <f>G33*('LE Shares'!G34/'LE Shares'!G33)/('LE Efficiency'!G34/'LE Efficiency'!G33)</f>
        <v>1.4037997166073701</v>
      </c>
      <c r="H34" s="169">
        <f>H33*('LE Shares'!H34/'LE Shares'!H33)/('LE Efficiency'!H34/'LE Efficiency'!H33)</f>
        <v>0.35372862797127008</v>
      </c>
      <c r="I34" s="169">
        <f>I33*('LE Shares'!I34/'LE Shares'!I33)/('LE Efficiency'!I34/'LE Efficiency'!I33)</f>
        <v>3.1835576517414275</v>
      </c>
      <c r="J34" s="169">
        <f>J33*('LE Shares'!J34/'LE Shares'!J33)/('LE Efficiency'!J34/'LE Efficiency'!J33)</f>
        <v>0.40251211900922956</v>
      </c>
      <c r="K34" s="169">
        <f>K33*('LE Shares'!K34/'LE Shares'!K33)/('LE Efficiency'!K34/'LE Efficiency'!K33)</f>
        <v>4.9035469437015937</v>
      </c>
      <c r="L34" s="173"/>
      <c r="M34" s="169">
        <f t="shared" si="0"/>
        <v>12.595306619717492</v>
      </c>
      <c r="N34" s="169">
        <f t="shared" si="1"/>
        <v>14.957737027313915</v>
      </c>
    </row>
    <row r="35" spans="1:14" x14ac:dyDescent="0.2">
      <c r="A35" s="176">
        <f t="shared" si="2"/>
        <v>2028</v>
      </c>
      <c r="B35" s="169">
        <f>B34*('LE Shares'!B35/'LE Shares'!B34)/('LE Efficiency'!B35/'LE Efficiency'!B34)</f>
        <v>0.49811228836854948</v>
      </c>
      <c r="C35" s="169">
        <f>C34*('LE Shares'!C35/'LE Shares'!C34)/('LE Efficiency'!C35/'LE Efficiency'!C34)</f>
        <v>1.8513790495699505</v>
      </c>
      <c r="D35" s="169">
        <f>D34*('LE Shares'!D35/'LE Shares'!D34)/('LE Efficiency'!D35/'LE Efficiency'!D34)</f>
        <v>1.9908798948275466</v>
      </c>
      <c r="E35" s="169">
        <f>E34*('LE Shares'!E35/'LE Shares'!E34)/('LE Efficiency'!E35/'LE Efficiency'!E34)</f>
        <v>0.29071404907191234</v>
      </c>
      <c r="F35" s="169">
        <f>F34*('LE Shares'!F35/'LE Shares'!F34)/('LE Efficiency'!F35/'LE Efficiency'!F34)</f>
        <v>6.2235086019578216E-2</v>
      </c>
      <c r="G35" s="169">
        <f>G34*('LE Shares'!G35/'LE Shares'!G34)/('LE Efficiency'!G35/'LE Efficiency'!G34)</f>
        <v>1.3969334009755239</v>
      </c>
      <c r="H35" s="169">
        <f>H34*('LE Shares'!H35/'LE Shares'!H34)/('LE Efficiency'!H35/'LE Efficiency'!H34)</f>
        <v>0.35354325037940804</v>
      </c>
      <c r="I35" s="169">
        <f>I34*('LE Shares'!I35/'LE Shares'!I34)/('LE Efficiency'!I35/'LE Efficiency'!I34)</f>
        <v>3.1818892534146692</v>
      </c>
      <c r="J35" s="169">
        <f>J34*('LE Shares'!J35/'LE Shares'!J34)/('LE Efficiency'!J35/'LE Efficiency'!J34)</f>
        <v>0.40256843474819398</v>
      </c>
      <c r="K35" s="169">
        <f>K34*('LE Shares'!K35/'LE Shares'!K34)/('LE Efficiency'!K35/'LE Efficiency'!K34)</f>
        <v>4.9884517989111101</v>
      </c>
      <c r="L35" s="173"/>
      <c r="M35" s="169">
        <f t="shared" si="0"/>
        <v>12.667215168347944</v>
      </c>
      <c r="N35" s="169">
        <f t="shared" si="1"/>
        <v>15.016706506286443</v>
      </c>
    </row>
    <row r="36" spans="1:14" x14ac:dyDescent="0.2">
      <c r="A36" s="176">
        <f t="shared" si="2"/>
        <v>2029</v>
      </c>
      <c r="B36" s="169">
        <f>B35*('LE Shares'!B36/'LE Shares'!B35)/('LE Efficiency'!B36/'LE Efficiency'!B35)</f>
        <v>0.49446496141030588</v>
      </c>
      <c r="C36" s="169">
        <f>C35*('LE Shares'!C36/'LE Shares'!C35)/('LE Efficiency'!C36/'LE Efficiency'!C35)</f>
        <v>1.8446129084024527</v>
      </c>
      <c r="D36" s="169">
        <f>D35*('LE Shares'!D36/'LE Shares'!D35)/('LE Efficiency'!D36/'LE Efficiency'!D35)</f>
        <v>1.9902411924424983</v>
      </c>
      <c r="E36" s="169">
        <f>E35*('LE Shares'!E36/'LE Shares'!E35)/('LE Efficiency'!E36/'LE Efficiency'!E35)</f>
        <v>0.28732973812822638</v>
      </c>
      <c r="F36" s="169">
        <f>F35*('LE Shares'!F36/'LE Shares'!F35)/('LE Efficiency'!F36/'LE Efficiency'!F35)</f>
        <v>6.1657427665062103E-2</v>
      </c>
      <c r="G36" s="169">
        <f>G35*('LE Shares'!G36/'LE Shares'!G35)/('LE Efficiency'!G36/'LE Efficiency'!G35)</f>
        <v>1.3911033062550944</v>
      </c>
      <c r="H36" s="169">
        <f>H35*('LE Shares'!H36/'LE Shares'!H35)/('LE Efficiency'!H36/'LE Efficiency'!H35)</f>
        <v>0.35345254565569106</v>
      </c>
      <c r="I36" s="169">
        <f>I35*('LE Shares'!I36/'LE Shares'!I35)/('LE Efficiency'!I36/'LE Efficiency'!I35)</f>
        <v>3.1810729109012161</v>
      </c>
      <c r="J36" s="169">
        <f>J35*('LE Shares'!J36/'LE Shares'!J35)/('LE Efficiency'!J36/'LE Efficiency'!J35)</f>
        <v>0.40262475048715846</v>
      </c>
      <c r="K36" s="169">
        <f>K35*('LE Shares'!K36/'LE Shares'!K35)/('LE Efficiency'!K36/'LE Efficiency'!K35)</f>
        <v>5.0734536595863959</v>
      </c>
      <c r="L36" s="173"/>
      <c r="M36" s="169">
        <f t="shared" si="0"/>
        <v>12.740935531121343</v>
      </c>
      <c r="N36" s="169">
        <f t="shared" si="1"/>
        <v>15.080013400934103</v>
      </c>
    </row>
    <row r="37" spans="1:14" x14ac:dyDescent="0.2">
      <c r="A37" s="176">
        <f t="shared" si="2"/>
        <v>2030</v>
      </c>
      <c r="B37" s="169">
        <f>B36*('LE Shares'!B37/'LE Shares'!B36)/('LE Efficiency'!B37/'LE Efficiency'!B36)</f>
        <v>0.49227368614870826</v>
      </c>
      <c r="C37" s="169">
        <f>C36*('LE Shares'!C37/'LE Shares'!C36)/('LE Efficiency'!C37/'LE Efficiency'!C36)</f>
        <v>1.8403890162967889</v>
      </c>
      <c r="D37" s="169">
        <f>D36*('LE Shares'!D37/'LE Shares'!D36)/('LE Efficiency'!D37/'LE Efficiency'!D36)</f>
        <v>1.9882682625968962</v>
      </c>
      <c r="E37" s="169">
        <f>E36*('LE Shares'!E37/'LE Shares'!E36)/('LE Efficiency'!E37/'LE Efficiency'!E36)</f>
        <v>0.28445467236802363</v>
      </c>
      <c r="F37" s="169">
        <f>F36*('LE Shares'!F37/'LE Shares'!F36)/('LE Efficiency'!F37/'LE Efficiency'!F36)</f>
        <v>6.1040001834929358E-2</v>
      </c>
      <c r="G37" s="169">
        <f>G36*('LE Shares'!G37/'LE Shares'!G36)/('LE Efficiency'!G37/'LE Efficiency'!G36)</f>
        <v>1.3867337181914239</v>
      </c>
      <c r="H37" s="169">
        <f>H36*('LE Shares'!H37/'LE Shares'!H36)/('LE Efficiency'!H37/'LE Efficiency'!H36)</f>
        <v>0.3534119082539629</v>
      </c>
      <c r="I37" s="169">
        <f>I36*('LE Shares'!I37/'LE Shares'!I36)/('LE Efficiency'!I37/'LE Efficiency'!I36)</f>
        <v>3.1807071742856623</v>
      </c>
      <c r="J37" s="169">
        <f>J36*('LE Shares'!J37/'LE Shares'!J36)/('LE Efficiency'!J37/'LE Efficiency'!J36)</f>
        <v>0.40268106622612293</v>
      </c>
      <c r="K37" s="169">
        <f>K36*('LE Shares'!K37/'LE Shares'!K36)/('LE Efficiency'!K37/'LE Efficiency'!K36)</f>
        <v>5.1597552485711526</v>
      </c>
      <c r="L37" s="173"/>
      <c r="M37" s="169">
        <f t="shared" si="0"/>
        <v>12.817052052328176</v>
      </c>
      <c r="N37" s="169">
        <f t="shared" si="1"/>
        <v>15.149714754773672</v>
      </c>
    </row>
    <row r="38" spans="1:14" x14ac:dyDescent="0.2">
      <c r="A38" s="176">
        <f t="shared" si="2"/>
        <v>2031</v>
      </c>
      <c r="B38" s="169">
        <f>B37*('LE Shares'!B38/'LE Shares'!B37)/('LE Efficiency'!B38/'LE Efficiency'!B37)</f>
        <v>0.4895530531979444</v>
      </c>
      <c r="C38" s="169">
        <f>C37*('LE Shares'!C38/'LE Shares'!C37)/('LE Efficiency'!C38/'LE Efficiency'!C37)</f>
        <v>1.834160215567713</v>
      </c>
      <c r="D38" s="169">
        <f>D37*('LE Shares'!D38/'LE Shares'!D37)/('LE Efficiency'!D38/'LE Efficiency'!D37)</f>
        <v>1.9863731932524502</v>
      </c>
      <c r="E38" s="169">
        <f>E37*('LE Shares'!E38/'LE Shares'!E37)/('LE Efficiency'!E38/'LE Efficiency'!E37)</f>
        <v>0.28142399578911709</v>
      </c>
      <c r="F38" s="169">
        <f>F37*('LE Shares'!F38/'LE Shares'!F37)/('LE Efficiency'!F38/'LE Efficiency'!F37)</f>
        <v>6.043426707805951E-2</v>
      </c>
      <c r="G38" s="169">
        <f>G37*('LE Shares'!G38/'LE Shares'!G37)/('LE Efficiency'!G38/'LE Efficiency'!G37)</f>
        <v>1.382651991066675</v>
      </c>
      <c r="H38" s="169">
        <f>H37*('LE Shares'!H38/'LE Shares'!H37)/('LE Efficiency'!H38/'LE Efficiency'!H37)</f>
        <v>0.35341329589045378</v>
      </c>
      <c r="I38" s="169">
        <f>I37*('LE Shares'!I38/'LE Shares'!I37)/('LE Efficiency'!I38/'LE Efficiency'!I37)</f>
        <v>3.1807196630140799</v>
      </c>
      <c r="J38" s="169">
        <f>J37*('LE Shares'!J38/'LE Shares'!J37)/('LE Efficiency'!J38/'LE Efficiency'!J37)</f>
        <v>0.40273738196508735</v>
      </c>
      <c r="K38" s="169">
        <f>K37*('LE Shares'!K38/'LE Shares'!K37)/('LE Efficiency'!K38/'LE Efficiency'!K37)</f>
        <v>5.2436418831568679</v>
      </c>
      <c r="L38" s="173"/>
      <c r="M38" s="169">
        <f t="shared" si="0"/>
        <v>12.891395671212788</v>
      </c>
      <c r="N38" s="169">
        <f t="shared" si="1"/>
        <v>15.215108939978446</v>
      </c>
    </row>
    <row r="39" spans="1:14" x14ac:dyDescent="0.2">
      <c r="A39" s="176">
        <f t="shared" si="2"/>
        <v>2032</v>
      </c>
      <c r="B39" s="169">
        <f>B38*('LE Shares'!B39/'LE Shares'!B38)/('LE Efficiency'!B39/'LE Efficiency'!B38)</f>
        <v>0.48730109336296668</v>
      </c>
      <c r="C39" s="169">
        <f>C38*('LE Shares'!C39/'LE Shares'!C38)/('LE Efficiency'!C39/'LE Efficiency'!C38)</f>
        <v>1.8309797161059458</v>
      </c>
      <c r="D39" s="169">
        <f>D38*('LE Shares'!D39/'LE Shares'!D38)/('LE Efficiency'!D39/'LE Efficiency'!D38)</f>
        <v>1.9845481685023847</v>
      </c>
      <c r="E39" s="169">
        <f>E38*('LE Shares'!E39/'LE Shares'!E38)/('LE Efficiency'!E39/'LE Efficiency'!E38)</f>
        <v>0.27877000190411716</v>
      </c>
      <c r="F39" s="169">
        <f>F38*('LE Shares'!F39/'LE Shares'!F38)/('LE Efficiency'!F39/'LE Efficiency'!F38)</f>
        <v>5.9841304509715518E-2</v>
      </c>
      <c r="G39" s="169">
        <f>G38*('LE Shares'!G39/'LE Shares'!G38)/('LE Efficiency'!G39/'LE Efficiency'!G38)</f>
        <v>1.3796641086039894</v>
      </c>
      <c r="H39" s="169">
        <f>H38*('LE Shares'!H39/'LE Shares'!H38)/('LE Efficiency'!H39/'LE Efficiency'!H38)</f>
        <v>0.35343584372506159</v>
      </c>
      <c r="I39" s="169">
        <f>I38*('LE Shares'!I39/'LE Shares'!I38)/('LE Efficiency'!I39/'LE Efficiency'!I38)</f>
        <v>3.1809225935255498</v>
      </c>
      <c r="J39" s="169">
        <f>J38*('LE Shares'!J39/'LE Shares'!J38)/('LE Efficiency'!J39/'LE Efficiency'!J38)</f>
        <v>0.40279369770405177</v>
      </c>
      <c r="K39" s="169">
        <f>K38*('LE Shares'!K39/'LE Shares'!K38)/('LE Efficiency'!K39/'LE Efficiency'!K38)</f>
        <v>5.3256249346914188</v>
      </c>
      <c r="L39" s="173"/>
      <c r="M39" s="169">
        <f t="shared" si="0"/>
        <v>12.965600653166289</v>
      </c>
      <c r="N39" s="169">
        <f t="shared" si="1"/>
        <v>15.283881462635202</v>
      </c>
    </row>
    <row r="40" spans="1:14" x14ac:dyDescent="0.2">
      <c r="A40" s="176">
        <f t="shared" si="2"/>
        <v>2033</v>
      </c>
      <c r="B40" s="169">
        <f>B39*('LE Shares'!B40/'LE Shares'!B39)/('LE Efficiency'!B40/'LE Efficiency'!B39)</f>
        <v>0.48438572117320228</v>
      </c>
      <c r="C40" s="169">
        <f>C39*('LE Shares'!C40/'LE Shares'!C39)/('LE Efficiency'!C40/'LE Efficiency'!C39)</f>
        <v>1.8251042107222408</v>
      </c>
      <c r="D40" s="169">
        <f>D39*('LE Shares'!D40/'LE Shares'!D39)/('LE Efficiency'!D40/'LE Efficiency'!D39)</f>
        <v>1.9828038657678126</v>
      </c>
      <c r="E40" s="169">
        <f>E39*('LE Shares'!E40/'LE Shares'!E39)/('LE Efficiency'!E40/'LE Efficiency'!E39)</f>
        <v>0.27566734247653918</v>
      </c>
      <c r="F40" s="169">
        <f>F39*('LE Shares'!F40/'LE Shares'!F39)/('LE Efficiency'!F40/'LE Efficiency'!F39)</f>
        <v>5.9159965397360119E-2</v>
      </c>
      <c r="G40" s="169">
        <f>G39*('LE Shares'!G40/'LE Shares'!G39)/('LE Efficiency'!G40/'LE Efficiency'!G39)</f>
        <v>1.3766443280814171</v>
      </c>
      <c r="H40" s="169">
        <f>H39*('LE Shares'!H40/'LE Shares'!H39)/('LE Efficiency'!H40/'LE Efficiency'!H39)</f>
        <v>0.35351408746952073</v>
      </c>
      <c r="I40" s="169">
        <f>I39*('LE Shares'!I40/'LE Shares'!I39)/('LE Efficiency'!I40/'LE Efficiency'!I39)</f>
        <v>3.181626787225682</v>
      </c>
      <c r="J40" s="169">
        <f>J39*('LE Shares'!J40/'LE Shares'!J39)/('LE Efficiency'!J40/'LE Efficiency'!J39)</f>
        <v>0.40285001344301624</v>
      </c>
      <c r="K40" s="169">
        <f>K39*('LE Shares'!K40/'LE Shares'!K39)/('LE Efficiency'!K40/'LE Efficiency'!K39)</f>
        <v>5.4049287082018509</v>
      </c>
      <c r="L40" s="173"/>
      <c r="M40" s="169">
        <f t="shared" si="0"/>
        <v>13.037195098063199</v>
      </c>
      <c r="N40" s="169">
        <f t="shared" si="1"/>
        <v>15.346685029958643</v>
      </c>
    </row>
    <row r="41" spans="1:14" x14ac:dyDescent="0.2">
      <c r="A41" s="176">
        <f t="shared" si="2"/>
        <v>2034</v>
      </c>
      <c r="B41" s="169">
        <f>B40*('LE Shares'!B41/'LE Shares'!B40)/('LE Efficiency'!B41/'LE Efficiency'!B40)</f>
        <v>0.48099629084651763</v>
      </c>
      <c r="C41" s="169">
        <f>C40*('LE Shares'!C41/'LE Shares'!C40)/('LE Efficiency'!C41/'LE Efficiency'!C40)</f>
        <v>1.8200896821525423</v>
      </c>
      <c r="D41" s="169">
        <f>D40*('LE Shares'!D41/'LE Shares'!D40)/('LE Efficiency'!D41/'LE Efficiency'!D40)</f>
        <v>1.9810994076444017</v>
      </c>
      <c r="E41" s="169">
        <f>E40*('LE Shares'!E41/'LE Shares'!E40)/('LE Efficiency'!E41/'LE Efficiency'!E40)</f>
        <v>0.27248898265979249</v>
      </c>
      <c r="F41" s="169">
        <f>F40*('LE Shares'!F41/'LE Shares'!F40)/('LE Efficiency'!F41/'LE Efficiency'!F40)</f>
        <v>5.8495416851604698E-2</v>
      </c>
      <c r="G41" s="169">
        <f>G40*('LE Shares'!G41/'LE Shares'!G40)/('LE Efficiency'!G41/'LE Efficiency'!G40)</f>
        <v>1.3738061876469927</v>
      </c>
      <c r="H41" s="169">
        <f>H40*('LE Shares'!H41/'LE Shares'!H40)/('LE Efficiency'!H41/'LE Efficiency'!H40)</f>
        <v>0.35362014443403272</v>
      </c>
      <c r="I41" s="169">
        <f>I40*('LE Shares'!I41/'LE Shares'!I40)/('LE Efficiency'!I41/'LE Efficiency'!I40)</f>
        <v>3.1825812999062895</v>
      </c>
      <c r="J41" s="169">
        <f>J40*('LE Shares'!J41/'LE Shares'!J40)/('LE Efficiency'!J41/'LE Efficiency'!J40)</f>
        <v>0.40290632918198072</v>
      </c>
      <c r="K41" s="169">
        <f>K40*('LE Shares'!K41/'LE Shares'!K40)/('LE Efficiency'!K41/'LE Efficiency'!K40)</f>
        <v>5.4811761286139236</v>
      </c>
      <c r="L41" s="173"/>
      <c r="M41" s="169">
        <f t="shared" si="0"/>
        <v>13.106173896939021</v>
      </c>
      <c r="N41" s="169">
        <f t="shared" si="1"/>
        <v>15.40725986993808</v>
      </c>
    </row>
    <row r="42" spans="1:14" x14ac:dyDescent="0.2">
      <c r="A42" s="176">
        <f t="shared" si="2"/>
        <v>2035</v>
      </c>
      <c r="B42" s="169">
        <f>B41*('LE Shares'!B42/'LE Shares'!B41)/('LE Efficiency'!B42/'LE Efficiency'!B41)</f>
        <v>0.47947896520062439</v>
      </c>
      <c r="C42" s="169">
        <f>C41*('LE Shares'!C42/'LE Shares'!C41)/('LE Efficiency'!C42/'LE Efficiency'!C41)</f>
        <v>1.8201695479911946</v>
      </c>
      <c r="D42" s="169">
        <f>D41*('LE Shares'!D42/'LE Shares'!D41)/('LE Efficiency'!D42/'LE Efficiency'!D41)</f>
        <v>1.9794566288005746</v>
      </c>
      <c r="E42" s="169">
        <f>E41*('LE Shares'!E42/'LE Shares'!E41)/('LE Efficiency'!E42/'LE Efficiency'!E41)</f>
        <v>0.27048388661614775</v>
      </c>
      <c r="F42" s="169">
        <f>F41*('LE Shares'!F42/'LE Shares'!F41)/('LE Efficiency'!F42/'LE Efficiency'!F41)</f>
        <v>5.8046331743506263E-2</v>
      </c>
      <c r="G42" s="169">
        <f>G41*('LE Shares'!G42/'LE Shares'!G41)/('LE Efficiency'!G42/'LE Efficiency'!G41)</f>
        <v>1.372570152997566</v>
      </c>
      <c r="H42" s="169">
        <f>H41*('LE Shares'!H42/'LE Shares'!H41)/('LE Efficiency'!H42/'LE Efficiency'!H41)</f>
        <v>0.35376640175373619</v>
      </c>
      <c r="I42" s="169">
        <f>I41*('LE Shares'!I42/'LE Shares'!I41)/('LE Efficiency'!I42/'LE Efficiency'!I41)</f>
        <v>3.1838976157836218</v>
      </c>
      <c r="J42" s="169">
        <f>J41*('LE Shares'!J42/'LE Shares'!J41)/('LE Efficiency'!J42/'LE Efficiency'!J41)</f>
        <v>0.40296264492094597</v>
      </c>
      <c r="K42" s="169">
        <f>K41*('LE Shares'!K42/'LE Shares'!K41)/('LE Efficiency'!K42/'LE Efficiency'!K41)</f>
        <v>5.5595006789559864</v>
      </c>
      <c r="L42" s="173"/>
      <c r="M42" s="169">
        <f t="shared" si="0"/>
        <v>13.180684341572086</v>
      </c>
      <c r="N42" s="169">
        <f t="shared" si="1"/>
        <v>15.480332854763905</v>
      </c>
    </row>
    <row r="43" spans="1:14" x14ac:dyDescent="0.2">
      <c r="A43" s="176">
        <f t="shared" si="2"/>
        <v>2036</v>
      </c>
      <c r="B43" s="169">
        <f>B42*('LE Shares'!B43/'LE Shares'!B42)/('LE Efficiency'!B43/'LE Efficiency'!B42)</f>
        <v>0.48209344444303309</v>
      </c>
      <c r="C43" s="169">
        <f>C42*('LE Shares'!C43/'LE Shares'!C42)/('LE Efficiency'!C43/'LE Efficiency'!C42)</f>
        <v>1.8178053818381952</v>
      </c>
      <c r="D43" s="169">
        <f>D42*('LE Shares'!D43/'LE Shares'!D42)/('LE Efficiency'!D43/'LE Efficiency'!D42)</f>
        <v>1.9772558346345017</v>
      </c>
      <c r="E43" s="169">
        <f>E42*('LE Shares'!E43/'LE Shares'!E42)/('LE Efficiency'!E43/'LE Efficiency'!E42)</f>
        <v>0.26683282574980571</v>
      </c>
      <c r="F43" s="169">
        <f>F42*('LE Shares'!F43/'LE Shares'!F42)/('LE Efficiency'!F43/'LE Efficiency'!F42)</f>
        <v>5.7247596343153864E-2</v>
      </c>
      <c r="G43" s="169">
        <f>G42*('LE Shares'!G43/'LE Shares'!G42)/('LE Efficiency'!G43/'LE Efficiency'!G42)</f>
        <v>1.3584534038959619</v>
      </c>
      <c r="H43" s="169">
        <f>H42*('LE Shares'!H43/'LE Shares'!H42)/('LE Efficiency'!H43/'LE Efficiency'!H42)</f>
        <v>0.35480492774479983</v>
      </c>
      <c r="I43" s="169">
        <f>I42*('LE Shares'!I43/'LE Shares'!I42)/('LE Efficiency'!I43/'LE Efficiency'!I42)</f>
        <v>3.1907590563438726</v>
      </c>
      <c r="J43" s="169">
        <f>J42*('LE Shares'!J43/'LE Shares'!J42)/('LE Efficiency'!J43/'LE Efficiency'!J42)</f>
        <v>0.40300779314497337</v>
      </c>
      <c r="K43" s="169">
        <f>K42*('LE Shares'!K43/'LE Shares'!K42)/('LE Efficiency'!K43/'LE Efficiency'!K42)</f>
        <v>5.598516438772835</v>
      </c>
      <c r="L43" s="173"/>
      <c r="M43" s="169">
        <f t="shared" si="0"/>
        <v>13.206877876629903</v>
      </c>
      <c r="N43" s="169">
        <f t="shared" si="1"/>
        <v>15.506776702911131</v>
      </c>
    </row>
    <row r="44" spans="1:14" x14ac:dyDescent="0.2">
      <c r="A44" s="176">
        <f t="shared" si="2"/>
        <v>2037</v>
      </c>
      <c r="B44" s="169">
        <f>B43*('LE Shares'!B44/'LE Shares'!B43)/('LE Efficiency'!B44/'LE Efficiency'!B43)</f>
        <v>0.48468463875523826</v>
      </c>
      <c r="C44" s="169">
        <f>C43*('LE Shares'!C44/'LE Shares'!C43)/('LE Efficiency'!C44/'LE Efficiency'!C43)</f>
        <v>1.8133351267452069</v>
      </c>
      <c r="D44" s="169">
        <f>D43*('LE Shares'!D44/'LE Shares'!D43)/('LE Efficiency'!D44/'LE Efficiency'!D43)</f>
        <v>1.9750599287956496</v>
      </c>
      <c r="E44" s="169">
        <f>E43*('LE Shares'!E44/'LE Shares'!E43)/('LE Efficiency'!E44/'LE Efficiency'!E43)</f>
        <v>0.26318247072095102</v>
      </c>
      <c r="F44" s="169">
        <f>F43*('LE Shares'!F44/'LE Shares'!F43)/('LE Efficiency'!F44/'LE Efficiency'!F43)</f>
        <v>5.6450108757270689E-2</v>
      </c>
      <c r="G44" s="169">
        <f>G43*('LE Shares'!G44/'LE Shares'!G43)/('LE Efficiency'!G44/'LE Efficiency'!G43)</f>
        <v>1.3443463033733605</v>
      </c>
      <c r="H44" s="169">
        <f>H43*('LE Shares'!H44/'LE Shares'!H43)/('LE Efficiency'!H44/'LE Efficiency'!H43)</f>
        <v>0.35584336003756223</v>
      </c>
      <c r="I44" s="169">
        <f>I43*('LE Shares'!I44/'LE Shares'!I43)/('LE Efficiency'!I44/'LE Efficiency'!I43)</f>
        <v>3.1976198778485299</v>
      </c>
      <c r="J44" s="169">
        <f>J43*('LE Shares'!J44/'LE Shares'!J43)/('LE Efficiency'!J44/'LE Efficiency'!J43)</f>
        <v>0.40305294136900083</v>
      </c>
      <c r="K44" s="169">
        <f>K43*('LE Shares'!K44/'LE Shares'!K43)/('LE Efficiency'!K44/'LE Efficiency'!K43)</f>
        <v>5.6375321985896836</v>
      </c>
      <c r="L44" s="173"/>
      <c r="M44" s="169">
        <f t="shared" si="0"/>
        <v>13.233087189492009</v>
      </c>
      <c r="N44" s="169">
        <f t="shared" si="1"/>
        <v>15.531106954992454</v>
      </c>
    </row>
    <row r="45" spans="1:14" x14ac:dyDescent="0.2">
      <c r="A45" s="176">
        <f t="shared" si="2"/>
        <v>2038</v>
      </c>
      <c r="B45" s="169">
        <f>B44*('LE Shares'!B45/'LE Shares'!B44)/('LE Efficiency'!B45/'LE Efficiency'!B44)</f>
        <v>0.48725285782660394</v>
      </c>
      <c r="C45" s="169">
        <f>C44*('LE Shares'!C45/'LE Shares'!C44)/('LE Efficiency'!C45/'LE Efficiency'!C44)</f>
        <v>1.8089038758237077</v>
      </c>
      <c r="D45" s="169">
        <f>D44*('LE Shares'!D45/'LE Shares'!D44)/('LE Efficiency'!D45/'LE Efficiency'!D44)</f>
        <v>1.9728688950154132</v>
      </c>
      <c r="E45" s="169">
        <f>E44*('LE Shares'!E45/'LE Shares'!E44)/('LE Efficiency'!E45/'LE Efficiency'!E44)</f>
        <v>0.2595328213249205</v>
      </c>
      <c r="F45" s="169">
        <f>F44*('LE Shares'!F45/'LE Shares'!F44)/('LE Efficiency'!F45/'LE Efficiency'!F44)</f>
        <v>5.5653866064064979E-2</v>
      </c>
      <c r="G45" s="169">
        <f>G44*('LE Shares'!G45/'LE Shares'!G44)/('LE Efficiency'!G45/'LE Efficiency'!G44)</f>
        <v>1.33024884154116</v>
      </c>
      <c r="H45" s="169">
        <f>H44*('LE Shares'!H45/'LE Shares'!H44)/('LE Efficiency'!H45/'LE Efficiency'!H44)</f>
        <v>0.35688169864470348</v>
      </c>
      <c r="I45" s="169">
        <f>I44*('LE Shares'!I45/'LE Shares'!I44)/('LE Efficiency'!I45/'LE Efficiency'!I44)</f>
        <v>3.2044800803813693</v>
      </c>
      <c r="J45" s="169">
        <f>J44*('LE Shares'!J45/'LE Shares'!J44)/('LE Efficiency'!J45/'LE Efficiency'!J44)</f>
        <v>0.40309808959302829</v>
      </c>
      <c r="K45" s="169">
        <f>K44*('LE Shares'!K45/'LE Shares'!K44)/('LE Efficiency'!K45/'LE Efficiency'!K44)</f>
        <v>5.676547958406533</v>
      </c>
      <c r="L45" s="173"/>
      <c r="M45" s="169">
        <f t="shared" si="0"/>
        <v>13.25931225097119</v>
      </c>
      <c r="N45" s="169">
        <f t="shared" si="1"/>
        <v>15.555468984621502</v>
      </c>
    </row>
    <row r="46" spans="1:14" x14ac:dyDescent="0.2">
      <c r="A46" s="176">
        <f t="shared" si="2"/>
        <v>2039</v>
      </c>
      <c r="B46" s="169">
        <f>B45*('LE Shares'!B46/'LE Shares'!B45)/('LE Efficiency'!B46/'LE Efficiency'!B45)</f>
        <v>0.48979840587891293</v>
      </c>
      <c r="C46" s="169">
        <f>C45*('LE Shares'!C46/'LE Shares'!C45)/('LE Efficiency'!C46/'LE Efficiency'!C45)</f>
        <v>1.8045111208083284</v>
      </c>
      <c r="D46" s="169">
        <f>D45*('LE Shares'!D46/'LE Shares'!D45)/('LE Efficiency'!D46/'LE Efficiency'!D45)</f>
        <v>1.9706827170972974</v>
      </c>
      <c r="E46" s="169">
        <f>E45*('LE Shares'!E46/'LE Shares'!E45)/('LE Efficiency'!E46/'LE Efficiency'!E45)</f>
        <v>0.2558838773571302</v>
      </c>
      <c r="F46" s="169">
        <f>F45*('LE Shares'!F46/'LE Shares'!F45)/('LE Efficiency'!F46/'LE Efficiency'!F45)</f>
        <v>5.4858865350859813E-2</v>
      </c>
      <c r="G46" s="169">
        <f>G45*('LE Shares'!G46/'LE Shares'!G45)/('LE Efficiency'!G46/'LE Efficiency'!G45)</f>
        <v>1.3161610085242668</v>
      </c>
      <c r="H46" s="169">
        <f>H45*('LE Shares'!H46/'LE Shares'!H45)/('LE Efficiency'!H46/'LE Efficiency'!H45)</f>
        <v>0.35791994357890117</v>
      </c>
      <c r="I46" s="169">
        <f>I45*('LE Shares'!I46/'LE Shares'!I45)/('LE Efficiency'!I46/'LE Efficiency'!I45)</f>
        <v>3.2113396640261502</v>
      </c>
      <c r="J46" s="169">
        <f>J45*('LE Shares'!J46/'LE Shares'!J45)/('LE Efficiency'!J46/'LE Efficiency'!J45)</f>
        <v>0.4031432378170558</v>
      </c>
      <c r="K46" s="169">
        <f>K45*('LE Shares'!K46/'LE Shares'!K45)/('LE Efficiency'!K46/'LE Efficiency'!K45)</f>
        <v>5.7155637182233825</v>
      </c>
      <c r="L46" s="173"/>
      <c r="M46" s="169">
        <f t="shared" si="0"/>
        <v>13.285553031975043</v>
      </c>
      <c r="N46" s="169">
        <f t="shared" si="1"/>
        <v>15.579862558662285</v>
      </c>
    </row>
    <row r="47" spans="1:14" x14ac:dyDescent="0.2">
      <c r="A47" s="176">
        <f t="shared" si="2"/>
        <v>2040</v>
      </c>
      <c r="B47" s="169">
        <f>B46*('LE Shares'!B47/'LE Shares'!B46)/('LE Efficiency'!B47/'LE Efficiency'!B46)</f>
        <v>0.49232158178649937</v>
      </c>
      <c r="C47" s="169">
        <f>C46*('LE Shares'!C47/'LE Shares'!C46)/('LE Efficiency'!C47/'LE Efficiency'!C46)</f>
        <v>1.8001563622264833</v>
      </c>
      <c r="D47" s="169">
        <f>D46*('LE Shares'!D47/'LE Shares'!D46)/('LE Efficiency'!D47/'LE Efficiency'!D46)</f>
        <v>1.9685013789165184</v>
      </c>
      <c r="E47" s="169">
        <f>E46*('LE Shares'!E47/'LE Shares'!E46)/('LE Efficiency'!E47/'LE Efficiency'!E46)</f>
        <v>0.25223563861307502</v>
      </c>
      <c r="F47" s="169">
        <f>F46*('LE Shares'!F47/'LE Shares'!F46)/('LE Efficiency'!F47/'LE Efficiency'!F46)</f>
        <v>5.4065103714057601E-2</v>
      </c>
      <c r="G47" s="169">
        <f>G46*('LE Shares'!G47/'LE Shares'!G46)/('LE Efficiency'!G47/'LE Efficiency'!G46)</f>
        <v>1.3020827944610724</v>
      </c>
      <c r="H47" s="169">
        <f>H46*('LE Shares'!H47/'LE Shares'!H46)/('LE Efficiency'!H47/'LE Efficiency'!H46)</f>
        <v>0.3589580948528307</v>
      </c>
      <c r="I47" s="169">
        <f>I46*('LE Shares'!I47/'LE Shares'!I46)/('LE Efficiency'!I47/'LE Efficiency'!I46)</f>
        <v>3.2181986288666171</v>
      </c>
      <c r="J47" s="169">
        <f>J46*('LE Shares'!J47/'LE Shares'!J46)/('LE Efficiency'!J47/'LE Efficiency'!J46)</f>
        <v>0.40318838604108331</v>
      </c>
      <c r="K47" s="169">
        <f>K46*('LE Shares'!K47/'LE Shares'!K46)/('LE Efficiency'!K47/'LE Efficiency'!K46)</f>
        <v>5.7545794780402311</v>
      </c>
      <c r="L47" s="173"/>
      <c r="M47" s="169">
        <f t="shared" si="0"/>
        <v>13.311809503505486</v>
      </c>
      <c r="N47" s="169">
        <f t="shared" si="1"/>
        <v>15.604287447518468</v>
      </c>
    </row>
    <row r="48" spans="1:14" x14ac:dyDescent="0.2">
      <c r="A48" s="176">
        <f t="shared" si="2"/>
        <v>2041</v>
      </c>
      <c r="B48" s="169">
        <f>B47*('LE Shares'!B48/'LE Shares'!B47)/('LE Efficiency'!B48/'LE Efficiency'!B47)</f>
        <v>0.49482267919322798</v>
      </c>
      <c r="C48" s="169">
        <f>C47*('LE Shares'!C48/'LE Shares'!C47)/('LE Efficiency'!C48/'LE Efficiency'!C47)</f>
        <v>1.7958391092090482</v>
      </c>
      <c r="D48" s="169">
        <f>D47*('LE Shares'!D48/'LE Shares'!D47)/('LE Efficiency'!D48/'LE Efficiency'!D47)</f>
        <v>1.9663248644196079</v>
      </c>
      <c r="E48" s="169">
        <f>E47*('LE Shares'!E48/'LE Shares'!E47)/('LE Efficiency'!E48/'LE Efficiency'!E47)</f>
        <v>0.24858810488832908</v>
      </c>
      <c r="F48" s="169">
        <f>F47*('LE Shares'!F48/'LE Shares'!F47)/('LE Efficiency'!F48/'LE Efficiency'!F47)</f>
        <v>5.3272578259104697E-2</v>
      </c>
      <c r="G48" s="169">
        <f>G47*('LE Shares'!G48/'LE Shares'!G47)/('LE Efficiency'!G48/'LE Efficiency'!G47)</f>
        <v>1.2880141895034309</v>
      </c>
      <c r="H48" s="169">
        <f>H47*('LE Shares'!H48/'LE Shares'!H47)/('LE Efficiency'!H48/'LE Efficiency'!H47)</f>
        <v>0.35999615247916528</v>
      </c>
      <c r="I48" s="169">
        <f>I47*('LE Shares'!I48/'LE Shares'!I47)/('LE Efficiency'!I48/'LE Efficiency'!I47)</f>
        <v>3.2250569749865012</v>
      </c>
      <c r="J48" s="169">
        <f>J47*('LE Shares'!J48/'LE Shares'!J47)/('LE Efficiency'!J48/'LE Efficiency'!J47)</f>
        <v>0.40323353426511077</v>
      </c>
      <c r="K48" s="169">
        <f>K47*('LE Shares'!K48/'LE Shares'!K47)/('LE Efficiency'!K48/'LE Efficiency'!K47)</f>
        <v>5.7935952378570805</v>
      </c>
      <c r="L48" s="173"/>
      <c r="M48" s="169">
        <f t="shared" si="0"/>
        <v>13.33808163665833</v>
      </c>
      <c r="N48" s="169">
        <f t="shared" si="1"/>
        <v>15.628743425060605</v>
      </c>
    </row>
    <row r="49" spans="1:14" x14ac:dyDescent="0.2">
      <c r="A49" s="176">
        <f t="shared" si="2"/>
        <v>2042</v>
      </c>
      <c r="B49" s="169">
        <f>B48*('LE Shares'!B49/'LE Shares'!B48)/('LE Efficiency'!B49/'LE Efficiency'!B48)</f>
        <v>0.49730198662641562</v>
      </c>
      <c r="C49" s="169">
        <f>C48*('LE Shares'!C49/'LE Shares'!C48)/('LE Efficiency'!C49/'LE Efficiency'!C48)</f>
        <v>1.791558879305913</v>
      </c>
      <c r="D49" s="169">
        <f>D48*('LE Shares'!D49/'LE Shares'!D48)/('LE Efficiency'!D49/'LE Efficiency'!D48)</f>
        <v>1.9641531576240177</v>
      </c>
      <c r="E49" s="169">
        <f>E48*('LE Shares'!E49/'LE Shares'!E48)/('LE Efficiency'!E49/'LE Efficiency'!E48)</f>
        <v>0.24494127597854551</v>
      </c>
      <c r="F49" s="169">
        <f>F48*('LE Shares'!F49/'LE Shares'!F48)/('LE Efficiency'!F49/'LE Efficiency'!F48)</f>
        <v>5.2481286100456236E-2</v>
      </c>
      <c r="G49" s="169">
        <f>G48*('LE Shares'!G49/'LE Shares'!G48)/('LE Efficiency'!G49/'LE Efficiency'!G48)</f>
        <v>1.2739551838166348</v>
      </c>
      <c r="H49" s="169">
        <f>H48*('LE Shares'!H49/'LE Shares'!H48)/('LE Efficiency'!H49/'LE Efficiency'!H48)</f>
        <v>0.36103411647057559</v>
      </c>
      <c r="I49" s="169">
        <f>I48*('LE Shares'!I49/'LE Shares'!I48)/('LE Efficiency'!I49/'LE Efficiency'!I48)</f>
        <v>3.2319147024695174</v>
      </c>
      <c r="J49" s="169">
        <f>J48*('LE Shares'!J49/'LE Shares'!J48)/('LE Efficiency'!J49/'LE Efficiency'!J48)</f>
        <v>0.40327868248913823</v>
      </c>
      <c r="K49" s="169">
        <f>K48*('LE Shares'!K49/'LE Shares'!K48)/('LE Efficiency'!K49/'LE Efficiency'!K48)</f>
        <v>5.83261099767393</v>
      </c>
      <c r="L49" s="173"/>
      <c r="M49" s="169">
        <f t="shared" si="0"/>
        <v>13.364369402622813</v>
      </c>
      <c r="N49" s="169">
        <f t="shared" si="1"/>
        <v>15.653230268555143</v>
      </c>
    </row>
  </sheetData>
  <pageMargins left="0.7" right="0.7" top="0.75" bottom="0.75" header="0.3" footer="0.3"/>
  <pageSetup scale="83" orientation="landscape" r:id="rId1"/>
  <headerFooter>
    <oddFooter>&amp;R&amp;"Times New Roman,Bold"&amp;12Attachment to Response to AG-1 Question No. 13 #8
Page &amp;P of &amp;N
Sinclair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54"/>
  <sheetViews>
    <sheetView view="pageBreakPreview" zoomScale="60" zoomScaleNormal="100" workbookViewId="0">
      <pane ySplit="2" topLeftCell="A3" activePane="bottomLeft" state="frozen"/>
      <selection pane="bottomLeft"/>
    </sheetView>
  </sheetViews>
  <sheetFormatPr defaultRowHeight="12.75" x14ac:dyDescent="0.2"/>
  <cols>
    <col min="1" max="7" width="9.140625" style="3"/>
    <col min="8" max="14" width="9.140625" style="3" customWidth="1"/>
    <col min="15" max="19" width="9.140625" style="3"/>
    <col min="20" max="20" width="11.28515625" style="3" bestFit="1" customWidth="1"/>
    <col min="21" max="21" width="21.5703125" style="3" bestFit="1" customWidth="1"/>
    <col min="22" max="22" width="10.42578125" style="3" bestFit="1" customWidth="1"/>
    <col min="23" max="23" width="16.7109375" style="3" hidden="1" customWidth="1"/>
    <col min="24" max="24" width="12.42578125" style="3" hidden="1" customWidth="1"/>
    <col min="25" max="25" width="11.7109375" style="3" hidden="1" customWidth="1"/>
    <col min="26" max="27" width="9.140625" style="3"/>
    <col min="28" max="29" width="0" style="3" hidden="1" customWidth="1"/>
    <col min="30" max="16384" width="9.140625" style="3"/>
  </cols>
  <sheetData>
    <row r="1" spans="2:30" x14ac:dyDescent="0.2">
      <c r="C1" s="237" t="s">
        <v>181</v>
      </c>
      <c r="T1" s="3">
        <v>1000</v>
      </c>
      <c r="W1" s="3" t="s">
        <v>182</v>
      </c>
      <c r="AC1" s="94"/>
      <c r="AD1" s="95"/>
    </row>
    <row r="2" spans="2:30" x14ac:dyDescent="0.2">
      <c r="B2" s="6" t="s">
        <v>72</v>
      </c>
      <c r="C2" s="6" t="s">
        <v>183</v>
      </c>
      <c r="D2" s="6"/>
      <c r="E2" s="4"/>
      <c r="F2" s="4"/>
      <c r="P2" s="3" t="s">
        <v>2</v>
      </c>
      <c r="Q2" s="3" t="s">
        <v>50</v>
      </c>
      <c r="R2" s="3" t="s">
        <v>56</v>
      </c>
      <c r="S2" s="3" t="s">
        <v>184</v>
      </c>
      <c r="T2" s="3" t="s">
        <v>185</v>
      </c>
      <c r="U2" s="3" t="s">
        <v>186</v>
      </c>
      <c r="V2" s="3" t="s">
        <v>187</v>
      </c>
      <c r="W2" s="3" t="s">
        <v>188</v>
      </c>
      <c r="X2" s="3" t="s">
        <v>189</v>
      </c>
      <c r="Y2" s="3" t="s">
        <v>190</v>
      </c>
      <c r="Z2" s="3" t="s">
        <v>53</v>
      </c>
      <c r="AA2" s="3" t="s">
        <v>54</v>
      </c>
      <c r="AB2" s="3" t="s">
        <v>156</v>
      </c>
      <c r="AC2" s="3" t="s">
        <v>157</v>
      </c>
    </row>
    <row r="3" spans="2:30" x14ac:dyDescent="0.2">
      <c r="C3" s="93"/>
      <c r="D3" s="93"/>
      <c r="P3" s="3">
        <v>2001</v>
      </c>
      <c r="Q3" s="3">
        <v>1</v>
      </c>
      <c r="R3" s="3" t="str">
        <f t="shared" ref="R3:R66" si="0">P3&amp;Q3</f>
        <v>20011</v>
      </c>
      <c r="S3" s="98">
        <v>3800</v>
      </c>
      <c r="T3" s="238">
        <v>11966.744000000001</v>
      </c>
      <c r="U3" s="239"/>
      <c r="V3" s="3">
        <f t="shared" ref="V3:V66" si="1">T3/S3*1000</f>
        <v>3149.1431578947368</v>
      </c>
      <c r="W3" s="63"/>
      <c r="X3" s="63"/>
      <c r="Y3" s="3" t="e">
        <f t="shared" ref="Y3:Y66" si="2">X3/W3*1000</f>
        <v>#DIV/0!</v>
      </c>
      <c r="Z3" s="240">
        <v>1166.2</v>
      </c>
      <c r="AA3" s="240">
        <v>0</v>
      </c>
      <c r="AB3" s="241">
        <v>979</v>
      </c>
      <c r="AC3" s="241">
        <v>0</v>
      </c>
    </row>
    <row r="4" spans="2:30" x14ac:dyDescent="0.2">
      <c r="C4" s="93"/>
      <c r="D4" s="93"/>
      <c r="P4" s="3">
        <v>2001</v>
      </c>
      <c r="Q4" s="3">
        <v>2</v>
      </c>
      <c r="R4" s="3" t="str">
        <f t="shared" si="0"/>
        <v>20012</v>
      </c>
      <c r="S4" s="99">
        <v>3702</v>
      </c>
      <c r="T4" s="242">
        <v>8950.3089999999993</v>
      </c>
      <c r="U4" s="239"/>
      <c r="V4" s="3">
        <f t="shared" si="1"/>
        <v>2417.6955699621826</v>
      </c>
      <c r="W4" s="48"/>
      <c r="X4" s="48"/>
      <c r="Y4" s="3" t="e">
        <f t="shared" si="2"/>
        <v>#DIV/0!</v>
      </c>
      <c r="Z4" s="240">
        <v>765.75</v>
      </c>
      <c r="AA4" s="240">
        <v>0</v>
      </c>
      <c r="AB4" s="241">
        <v>602</v>
      </c>
      <c r="AC4" s="241">
        <v>0</v>
      </c>
    </row>
    <row r="5" spans="2:30" x14ac:dyDescent="0.2">
      <c r="C5" s="93"/>
      <c r="D5" s="93"/>
      <c r="P5" s="3">
        <v>2001</v>
      </c>
      <c r="Q5" s="3">
        <v>3</v>
      </c>
      <c r="R5" s="3" t="str">
        <f t="shared" si="0"/>
        <v>20013</v>
      </c>
      <c r="S5" s="99">
        <v>3692</v>
      </c>
      <c r="T5" s="242">
        <v>7539.3410000000003</v>
      </c>
      <c r="U5" s="239"/>
      <c r="V5" s="3">
        <f t="shared" si="1"/>
        <v>2042.0750270855908</v>
      </c>
      <c r="W5" s="48"/>
      <c r="X5" s="48"/>
      <c r="Y5" s="3" t="e">
        <f t="shared" si="2"/>
        <v>#DIV/0!</v>
      </c>
      <c r="Z5" s="240">
        <v>615.5</v>
      </c>
      <c r="AA5" s="240">
        <v>0</v>
      </c>
      <c r="AB5" s="241">
        <v>675</v>
      </c>
      <c r="AC5" s="241">
        <v>0</v>
      </c>
    </row>
    <row r="6" spans="2:30" x14ac:dyDescent="0.2">
      <c r="C6" s="93"/>
      <c r="D6" s="93"/>
      <c r="P6" s="3">
        <v>2001</v>
      </c>
      <c r="Q6" s="3">
        <v>4</v>
      </c>
      <c r="R6" s="3" t="str">
        <f t="shared" si="0"/>
        <v>20014</v>
      </c>
      <c r="S6" s="99">
        <v>3715</v>
      </c>
      <c r="T6" s="242">
        <v>6895.1139999999996</v>
      </c>
      <c r="U6" s="239"/>
      <c r="V6" s="3">
        <f t="shared" si="1"/>
        <v>1856.0199192462987</v>
      </c>
      <c r="W6" s="48"/>
      <c r="X6" s="48"/>
      <c r="Y6" s="3" t="e">
        <f t="shared" si="2"/>
        <v>#DIV/0!</v>
      </c>
      <c r="Z6" s="240">
        <v>446</v>
      </c>
      <c r="AA6" s="240">
        <v>15.9</v>
      </c>
      <c r="AB6" s="241">
        <v>232</v>
      </c>
      <c r="AC6" s="241">
        <v>25</v>
      </c>
    </row>
    <row r="7" spans="2:30" x14ac:dyDescent="0.2">
      <c r="C7" s="93"/>
      <c r="D7" s="93"/>
      <c r="P7" s="3">
        <v>2001</v>
      </c>
      <c r="Q7" s="3">
        <v>5</v>
      </c>
      <c r="R7" s="3" t="str">
        <f t="shared" si="0"/>
        <v>20015</v>
      </c>
      <c r="S7" s="99">
        <v>3715</v>
      </c>
      <c r="T7" s="242">
        <v>5666.0119999999997</v>
      </c>
      <c r="U7" s="239"/>
      <c r="V7" s="3">
        <f t="shared" si="1"/>
        <v>1525.1714670255719</v>
      </c>
      <c r="W7" s="48"/>
      <c r="X7" s="48"/>
      <c r="Y7" s="3" t="e">
        <f t="shared" si="2"/>
        <v>#DIV/0!</v>
      </c>
      <c r="Z7" s="240">
        <v>123.45</v>
      </c>
      <c r="AA7" s="240">
        <v>46.15</v>
      </c>
      <c r="AB7" s="241">
        <v>56</v>
      </c>
      <c r="AC7" s="241">
        <v>67</v>
      </c>
    </row>
    <row r="8" spans="2:30" x14ac:dyDescent="0.2">
      <c r="B8" s="3">
        <v>2000</v>
      </c>
      <c r="C8" s="3">
        <v>71.023978299999996</v>
      </c>
      <c r="D8" s="96">
        <f t="shared" ref="D8:D13" si="3">C9/C8-1</f>
        <v>3.1459130472278662E-2</v>
      </c>
      <c r="E8" s="105">
        <f t="shared" ref="E8:E13" si="4">E9-D8*E9</f>
        <v>50.944655970427711</v>
      </c>
      <c r="P8" s="3">
        <v>2001</v>
      </c>
      <c r="Q8" s="3">
        <v>6</v>
      </c>
      <c r="R8" s="3" t="str">
        <f t="shared" si="0"/>
        <v>20016</v>
      </c>
      <c r="S8" s="99">
        <v>3716</v>
      </c>
      <c r="T8" s="242">
        <v>5817.13</v>
      </c>
      <c r="U8" s="239"/>
      <c r="V8" s="3">
        <f t="shared" si="1"/>
        <v>1565.4278794402583</v>
      </c>
      <c r="W8" s="48"/>
      <c r="X8" s="48"/>
      <c r="Y8" s="3" t="e">
        <f t="shared" si="2"/>
        <v>#DIV/0!</v>
      </c>
      <c r="Z8" s="240">
        <v>35.799999999999997</v>
      </c>
      <c r="AA8" s="240">
        <v>111.05</v>
      </c>
      <c r="AB8" s="241">
        <v>0</v>
      </c>
      <c r="AC8" s="241">
        <v>187</v>
      </c>
    </row>
    <row r="9" spans="2:30" x14ac:dyDescent="0.2">
      <c r="B9" s="3">
        <v>2001</v>
      </c>
      <c r="C9" s="3">
        <v>73.25833089999999</v>
      </c>
      <c r="D9" s="96">
        <f t="shared" si="3"/>
        <v>2.6482979835403375E-2</v>
      </c>
      <c r="E9" s="105">
        <f t="shared" si="4"/>
        <v>52.599386947160298</v>
      </c>
      <c r="P9" s="3">
        <v>2001</v>
      </c>
      <c r="Q9" s="3">
        <v>7</v>
      </c>
      <c r="R9" s="3" t="str">
        <f t="shared" si="0"/>
        <v>20017</v>
      </c>
      <c r="S9" s="99">
        <v>3729</v>
      </c>
      <c r="T9" s="242">
        <v>6305.2280000000001</v>
      </c>
      <c r="U9" s="239"/>
      <c r="V9" s="3">
        <f t="shared" si="1"/>
        <v>1690.8629659426119</v>
      </c>
      <c r="W9" s="48"/>
      <c r="X9" s="48"/>
      <c r="Y9" s="3" t="e">
        <f t="shared" si="2"/>
        <v>#DIV/0!</v>
      </c>
      <c r="Z9" s="240">
        <v>0</v>
      </c>
      <c r="AA9" s="240">
        <v>231.45</v>
      </c>
      <c r="AB9" s="241">
        <v>0</v>
      </c>
      <c r="AC9" s="241">
        <v>262</v>
      </c>
    </row>
    <row r="10" spans="2:30" x14ac:dyDescent="0.2">
      <c r="B10" s="3">
        <v>2002</v>
      </c>
      <c r="C10" s="3">
        <v>75.1984298</v>
      </c>
      <c r="D10" s="96">
        <f t="shared" si="3"/>
        <v>-6.4852338180070301E-3</v>
      </c>
      <c r="E10" s="105">
        <f t="shared" si="4"/>
        <v>54.030269484417538</v>
      </c>
      <c r="P10" s="3">
        <v>2001</v>
      </c>
      <c r="Q10" s="3">
        <v>8</v>
      </c>
      <c r="R10" s="3" t="str">
        <f t="shared" si="0"/>
        <v>20018</v>
      </c>
      <c r="S10" s="99">
        <v>3693</v>
      </c>
      <c r="T10" s="242">
        <v>6429.0020000000004</v>
      </c>
      <c r="U10" s="239"/>
      <c r="V10" s="3">
        <f t="shared" si="1"/>
        <v>1740.861630111021</v>
      </c>
      <c r="W10" s="48"/>
      <c r="X10" s="48"/>
      <c r="Y10" s="3" t="e">
        <f t="shared" si="2"/>
        <v>#DIV/0!</v>
      </c>
      <c r="Z10" s="240">
        <v>0</v>
      </c>
      <c r="AA10" s="240">
        <v>292.2</v>
      </c>
      <c r="AB10" s="241">
        <v>0</v>
      </c>
      <c r="AC10" s="241">
        <v>300</v>
      </c>
    </row>
    <row r="11" spans="2:30" x14ac:dyDescent="0.2">
      <c r="B11" s="3">
        <v>2003</v>
      </c>
      <c r="C11" s="3">
        <v>74.710750400000009</v>
      </c>
      <c r="D11" s="96">
        <f t="shared" si="3"/>
        <v>-1.1158649799882125E-2</v>
      </c>
      <c r="E11" s="105">
        <f t="shared" si="4"/>
        <v>53.682128330346977</v>
      </c>
      <c r="P11" s="3">
        <v>2001</v>
      </c>
      <c r="Q11" s="3">
        <v>9</v>
      </c>
      <c r="R11" s="3" t="str">
        <f t="shared" si="0"/>
        <v>20019</v>
      </c>
      <c r="S11" s="99">
        <v>3703</v>
      </c>
      <c r="T11" s="242">
        <v>6474.74</v>
      </c>
      <c r="U11" s="239"/>
      <c r="V11" s="3">
        <f t="shared" si="1"/>
        <v>1748.5120172832837</v>
      </c>
      <c r="W11" s="48"/>
      <c r="X11" s="48"/>
      <c r="Y11" s="3" t="e">
        <f t="shared" si="2"/>
        <v>#DIV/0!</v>
      </c>
      <c r="Z11" s="240">
        <v>13.8</v>
      </c>
      <c r="AA11" s="240">
        <v>210.45</v>
      </c>
      <c r="AB11" s="241">
        <v>101</v>
      </c>
      <c r="AC11" s="241">
        <v>92</v>
      </c>
    </row>
    <row r="12" spans="2:30" x14ac:dyDescent="0.2">
      <c r="B12" s="3">
        <v>2004</v>
      </c>
      <c r="C12" s="3">
        <v>73.877079300000005</v>
      </c>
      <c r="D12" s="96">
        <f t="shared" si="3"/>
        <v>6.6905651209197226E-2</v>
      </c>
      <c r="E12" s="105">
        <f t="shared" si="4"/>
        <v>53.089718750832205</v>
      </c>
      <c r="P12" s="3">
        <v>2001</v>
      </c>
      <c r="Q12" s="3">
        <v>10</v>
      </c>
      <c r="R12" s="3" t="str">
        <f t="shared" si="0"/>
        <v>200110</v>
      </c>
      <c r="S12" s="99">
        <v>3805</v>
      </c>
      <c r="T12" s="242">
        <v>5866.4219999999996</v>
      </c>
      <c r="U12" s="239"/>
      <c r="V12" s="3">
        <f t="shared" si="1"/>
        <v>1541.7666228646517</v>
      </c>
      <c r="W12" s="48"/>
      <c r="X12" s="48"/>
      <c r="Y12" s="3" t="e">
        <f t="shared" si="2"/>
        <v>#DIV/0!</v>
      </c>
      <c r="Z12" s="240">
        <v>212.8</v>
      </c>
      <c r="AA12" s="240">
        <v>26.5</v>
      </c>
      <c r="AB12" s="241">
        <v>348</v>
      </c>
      <c r="AC12" s="241">
        <v>2</v>
      </c>
    </row>
    <row r="13" spans="2:30" x14ac:dyDescent="0.2">
      <c r="B13" s="3">
        <v>2005</v>
      </c>
      <c r="C13" s="3">
        <v>78.819873400000006</v>
      </c>
      <c r="D13" s="96">
        <f t="shared" si="3"/>
        <v>4.4010573099956263E-2</v>
      </c>
      <c r="E13" s="105">
        <f t="shared" si="4"/>
        <v>56.896410121475057</v>
      </c>
      <c r="P13" s="3">
        <v>2001</v>
      </c>
      <c r="Q13" s="3">
        <v>11</v>
      </c>
      <c r="R13" s="3" t="str">
        <f t="shared" si="0"/>
        <v>200111</v>
      </c>
      <c r="S13" s="99">
        <v>3639</v>
      </c>
      <c r="T13" s="242">
        <v>5942.6629999999996</v>
      </c>
      <c r="U13" s="239"/>
      <c r="V13" s="3">
        <f t="shared" si="1"/>
        <v>1633.0483649354217</v>
      </c>
      <c r="W13" s="48"/>
      <c r="X13" s="48"/>
      <c r="Y13" s="3" t="e">
        <f t="shared" si="2"/>
        <v>#DIV/0!</v>
      </c>
      <c r="Z13" s="240">
        <v>411.3</v>
      </c>
      <c r="AA13" s="240">
        <v>1.3</v>
      </c>
      <c r="AB13" s="241">
        <v>435</v>
      </c>
      <c r="AC13" s="241">
        <v>0</v>
      </c>
    </row>
    <row r="14" spans="2:30" x14ac:dyDescent="0.2">
      <c r="B14" s="3">
        <v>2006</v>
      </c>
      <c r="C14" s="3">
        <v>82.288781200000003</v>
      </c>
      <c r="D14" s="96">
        <f>C15/C14-1</f>
        <v>3.067026432030806E-2</v>
      </c>
      <c r="E14" s="105">
        <f>E15-D14*E15</f>
        <v>59.515731576625505</v>
      </c>
      <c r="P14" s="3">
        <v>2001</v>
      </c>
      <c r="Q14" s="3">
        <v>12</v>
      </c>
      <c r="R14" s="3" t="str">
        <f t="shared" si="0"/>
        <v>200112</v>
      </c>
      <c r="S14" s="99">
        <v>3789</v>
      </c>
      <c r="T14" s="242">
        <v>7323.6369999999997</v>
      </c>
      <c r="U14" s="239"/>
      <c r="V14" s="3">
        <f t="shared" si="1"/>
        <v>1932.8680390604379</v>
      </c>
      <c r="W14" s="48"/>
      <c r="X14" s="48"/>
      <c r="Y14" s="3" t="e">
        <f t="shared" si="2"/>
        <v>#DIV/0!</v>
      </c>
      <c r="Z14" s="240">
        <v>466.2</v>
      </c>
      <c r="AA14" s="240">
        <v>0</v>
      </c>
      <c r="AB14" s="241">
        <v>678</v>
      </c>
      <c r="AC14" s="241">
        <v>0</v>
      </c>
    </row>
    <row r="15" spans="2:30" x14ac:dyDescent="0.2">
      <c r="B15" s="3">
        <v>2007</v>
      </c>
      <c r="C15" s="3">
        <v>84.81259987</v>
      </c>
      <c r="E15" s="105">
        <v>61.39885055201902</v>
      </c>
      <c r="P15" s="3">
        <v>2002</v>
      </c>
      <c r="Q15" s="3">
        <v>1</v>
      </c>
      <c r="R15" s="3" t="str">
        <f t="shared" si="0"/>
        <v>20021</v>
      </c>
      <c r="S15" s="98">
        <v>3822</v>
      </c>
      <c r="T15" s="238">
        <v>9977.9789999999994</v>
      </c>
      <c r="U15" s="239"/>
      <c r="V15" s="3">
        <f t="shared" si="1"/>
        <v>2610.6695447409734</v>
      </c>
      <c r="W15" s="63"/>
      <c r="X15" s="63"/>
      <c r="Y15" s="3" t="e">
        <f t="shared" si="2"/>
        <v>#DIV/0!</v>
      </c>
      <c r="Z15" s="240">
        <v>940</v>
      </c>
      <c r="AA15" s="240">
        <v>0</v>
      </c>
      <c r="AB15" s="241">
        <v>822</v>
      </c>
      <c r="AC15" s="241">
        <v>0</v>
      </c>
    </row>
    <row r="16" spans="2:30" x14ac:dyDescent="0.2">
      <c r="B16" s="3">
        <v>2008</v>
      </c>
      <c r="C16" s="3">
        <v>86.901638689999984</v>
      </c>
      <c r="D16" s="96"/>
      <c r="E16" s="105">
        <v>67.164872436072557</v>
      </c>
      <c r="P16" s="3">
        <v>2002</v>
      </c>
      <c r="Q16" s="3">
        <v>2</v>
      </c>
      <c r="R16" s="3" t="str">
        <f t="shared" si="0"/>
        <v>20022</v>
      </c>
      <c r="S16" s="99">
        <v>3742</v>
      </c>
      <c r="T16" s="242">
        <v>8684.7720000000008</v>
      </c>
      <c r="U16" s="239"/>
      <c r="V16" s="3">
        <f t="shared" si="1"/>
        <v>2320.8904329235706</v>
      </c>
      <c r="W16" s="48"/>
      <c r="X16" s="48"/>
      <c r="Y16" s="3" t="e">
        <f t="shared" si="2"/>
        <v>#DIV/0!</v>
      </c>
      <c r="Z16" s="240">
        <v>737.6</v>
      </c>
      <c r="AA16" s="240">
        <v>0</v>
      </c>
      <c r="AB16" s="241">
        <v>737</v>
      </c>
      <c r="AC16" s="241">
        <v>0</v>
      </c>
    </row>
    <row r="17" spans="2:29" x14ac:dyDescent="0.2">
      <c r="B17" s="3">
        <v>2009</v>
      </c>
      <c r="C17" s="3">
        <v>88.884443352999995</v>
      </c>
      <c r="D17" s="96"/>
      <c r="E17" s="105">
        <v>66.648701037618181</v>
      </c>
      <c r="F17" s="5"/>
      <c r="P17" s="3">
        <v>2002</v>
      </c>
      <c r="Q17" s="3">
        <v>3</v>
      </c>
      <c r="R17" s="3" t="str">
        <f t="shared" si="0"/>
        <v>20023</v>
      </c>
      <c r="S17" s="99">
        <v>3761</v>
      </c>
      <c r="T17" s="242">
        <v>8092.3720000000003</v>
      </c>
      <c r="U17" s="239"/>
      <c r="V17" s="3">
        <f t="shared" si="1"/>
        <v>2151.6543472480721</v>
      </c>
      <c r="W17" s="48"/>
      <c r="X17" s="48"/>
      <c r="Y17" s="3" t="e">
        <f t="shared" si="2"/>
        <v>#DIV/0!</v>
      </c>
      <c r="Z17" s="240">
        <v>646.85</v>
      </c>
      <c r="AA17" s="240">
        <v>0</v>
      </c>
      <c r="AB17" s="241">
        <v>541</v>
      </c>
      <c r="AC17" s="241">
        <v>0</v>
      </c>
    </row>
    <row r="18" spans="2:29" x14ac:dyDescent="0.2">
      <c r="B18" s="3">
        <v>2010</v>
      </c>
      <c r="C18" s="3">
        <v>89.554697026999989</v>
      </c>
      <c r="D18" s="96"/>
      <c r="E18" s="243">
        <v>57.07</v>
      </c>
      <c r="F18" s="5"/>
      <c r="P18" s="3">
        <v>2002</v>
      </c>
      <c r="Q18" s="3">
        <v>4</v>
      </c>
      <c r="R18" s="3" t="str">
        <f t="shared" si="0"/>
        <v>20024</v>
      </c>
      <c r="S18" s="99">
        <v>3486</v>
      </c>
      <c r="T18" s="242">
        <v>6417.6210000000001</v>
      </c>
      <c r="U18" s="239"/>
      <c r="V18" s="3">
        <f t="shared" si="1"/>
        <v>1840.9698795180723</v>
      </c>
      <c r="W18" s="48"/>
      <c r="X18" s="48"/>
      <c r="Y18" s="3" t="e">
        <f t="shared" si="2"/>
        <v>#DIV/0!</v>
      </c>
      <c r="Z18" s="240">
        <v>364.1</v>
      </c>
      <c r="AA18" s="240">
        <v>18.45</v>
      </c>
      <c r="AB18" s="241">
        <v>215</v>
      </c>
      <c r="AC18" s="241">
        <v>51</v>
      </c>
    </row>
    <row r="19" spans="2:29" x14ac:dyDescent="0.2">
      <c r="B19" s="3">
        <v>2011</v>
      </c>
      <c r="C19" s="3">
        <v>90.216563793000006</v>
      </c>
      <c r="D19" s="96"/>
      <c r="E19" s="105">
        <v>67.537930065703563</v>
      </c>
      <c r="F19" s="5"/>
      <c r="P19" s="3">
        <v>2002</v>
      </c>
      <c r="Q19" s="3">
        <v>5</v>
      </c>
      <c r="R19" s="3" t="str">
        <f t="shared" si="0"/>
        <v>20025</v>
      </c>
      <c r="S19" s="99">
        <v>3746</v>
      </c>
      <c r="T19" s="242">
        <v>6228.482</v>
      </c>
      <c r="U19" s="239"/>
      <c r="V19" s="3">
        <f t="shared" si="1"/>
        <v>1662.7020822210357</v>
      </c>
      <c r="W19" s="48"/>
      <c r="X19" s="48"/>
      <c r="Y19" s="3" t="e">
        <f t="shared" si="2"/>
        <v>#DIV/0!</v>
      </c>
      <c r="Z19" s="240">
        <v>152.44999999999999</v>
      </c>
      <c r="AA19" s="240">
        <v>65.7</v>
      </c>
      <c r="AB19" s="241">
        <v>143</v>
      </c>
      <c r="AC19" s="241">
        <v>69</v>
      </c>
    </row>
    <row r="20" spans="2:29" x14ac:dyDescent="0.2">
      <c r="B20" s="3">
        <v>2012</v>
      </c>
      <c r="C20" s="3">
        <v>92.119692837000002</v>
      </c>
      <c r="D20" s="96"/>
      <c r="E20" s="105">
        <v>68.888768953360042</v>
      </c>
      <c r="F20" s="5"/>
      <c r="P20" s="3">
        <v>2002</v>
      </c>
      <c r="Q20" s="3">
        <v>6</v>
      </c>
      <c r="R20" s="3" t="str">
        <f t="shared" si="0"/>
        <v>20026</v>
      </c>
      <c r="S20" s="99">
        <v>3727</v>
      </c>
      <c r="T20" s="242">
        <v>6393.6949999999997</v>
      </c>
      <c r="U20" s="239"/>
      <c r="V20" s="3">
        <f t="shared" si="1"/>
        <v>1715.5071102763618</v>
      </c>
      <c r="W20" s="48"/>
      <c r="X20" s="48"/>
      <c r="Y20" s="3" t="e">
        <f t="shared" si="2"/>
        <v>#DIV/0!</v>
      </c>
      <c r="Z20" s="240">
        <v>75.400000000000006</v>
      </c>
      <c r="AA20" s="240">
        <v>170.6</v>
      </c>
      <c r="AB20" s="241">
        <v>1</v>
      </c>
      <c r="AC20" s="241">
        <v>266</v>
      </c>
    </row>
    <row r="21" spans="2:29" x14ac:dyDescent="0.2">
      <c r="B21" s="3">
        <v>2013</v>
      </c>
      <c r="C21" s="3">
        <v>92.987737741000004</v>
      </c>
      <c r="D21" s="96"/>
      <c r="E21" s="105">
        <v>71.497105075581061</v>
      </c>
      <c r="F21" s="106">
        <f t="shared" ref="F21:F26" si="5">E21/E20-1</f>
        <v>3.7863009629145017E-2</v>
      </c>
      <c r="P21" s="3">
        <v>2002</v>
      </c>
      <c r="Q21" s="3">
        <v>7</v>
      </c>
      <c r="R21" s="3" t="str">
        <f t="shared" si="0"/>
        <v>20027</v>
      </c>
      <c r="S21" s="99">
        <v>3657</v>
      </c>
      <c r="T21" s="242">
        <v>6809.5150000000003</v>
      </c>
      <c r="U21" s="239"/>
      <c r="V21" s="3">
        <f t="shared" si="1"/>
        <v>1862.0494941208642</v>
      </c>
      <c r="W21" s="48"/>
      <c r="X21" s="48"/>
      <c r="Y21" s="3" t="e">
        <f t="shared" si="2"/>
        <v>#DIV/0!</v>
      </c>
      <c r="Z21" s="240">
        <v>0.5</v>
      </c>
      <c r="AA21" s="240">
        <v>315.60000000000002</v>
      </c>
      <c r="AB21" s="241">
        <v>0</v>
      </c>
      <c r="AC21" s="241">
        <v>364</v>
      </c>
    </row>
    <row r="22" spans="2:29" x14ac:dyDescent="0.2">
      <c r="B22" s="3">
        <v>2014</v>
      </c>
      <c r="C22" s="3">
        <v>93.776805933000006</v>
      </c>
      <c r="D22" s="96"/>
      <c r="E22" s="105">
        <v>74.490112691052872</v>
      </c>
      <c r="F22" s="106">
        <f t="shared" si="5"/>
        <v>4.1861941295495031E-2</v>
      </c>
      <c r="P22" s="3">
        <v>2002</v>
      </c>
      <c r="Q22" s="3">
        <v>8</v>
      </c>
      <c r="R22" s="3" t="str">
        <f t="shared" si="0"/>
        <v>20028</v>
      </c>
      <c r="S22" s="99">
        <v>3797</v>
      </c>
      <c r="T22" s="242">
        <v>6784.9660000000003</v>
      </c>
      <c r="U22" s="239"/>
      <c r="V22" s="3">
        <f t="shared" si="1"/>
        <v>1786.9281011324731</v>
      </c>
      <c r="W22" s="48"/>
      <c r="X22" s="48"/>
      <c r="Y22" s="3" t="e">
        <f t="shared" si="2"/>
        <v>#DIV/0!</v>
      </c>
      <c r="Z22" s="240">
        <v>0</v>
      </c>
      <c r="AA22" s="240">
        <v>351.2</v>
      </c>
      <c r="AB22" s="241">
        <v>0</v>
      </c>
      <c r="AC22" s="241">
        <v>346</v>
      </c>
    </row>
    <row r="23" spans="2:29" x14ac:dyDescent="0.2">
      <c r="B23" s="3">
        <v>2015</v>
      </c>
      <c r="C23" s="3">
        <v>95.026455118000015</v>
      </c>
      <c r="D23" s="96"/>
      <c r="E23" s="105">
        <v>75.393458314576606</v>
      </c>
      <c r="F23" s="106">
        <f t="shared" si="5"/>
        <v>1.2127054059783093E-2</v>
      </c>
      <c r="P23" s="3">
        <v>2002</v>
      </c>
      <c r="Q23" s="3">
        <v>9</v>
      </c>
      <c r="R23" s="3" t="str">
        <f t="shared" si="0"/>
        <v>20029</v>
      </c>
      <c r="S23" s="99">
        <v>3711</v>
      </c>
      <c r="T23" s="242">
        <v>6569.3540000000003</v>
      </c>
      <c r="U23" s="239"/>
      <c r="V23" s="3">
        <f t="shared" si="1"/>
        <v>1770.238210724872</v>
      </c>
      <c r="W23" s="48"/>
      <c r="X23" s="48"/>
      <c r="Y23" s="3" t="e">
        <f t="shared" si="2"/>
        <v>#DIV/0!</v>
      </c>
      <c r="Z23" s="240">
        <v>0.6</v>
      </c>
      <c r="AA23" s="240">
        <v>291</v>
      </c>
      <c r="AB23" s="241">
        <v>4</v>
      </c>
      <c r="AC23" s="241">
        <v>204</v>
      </c>
    </row>
    <row r="24" spans="2:29" x14ac:dyDescent="0.2">
      <c r="B24" s="3">
        <v>2016</v>
      </c>
      <c r="C24" s="3">
        <v>96.248147945999989</v>
      </c>
      <c r="D24" s="96"/>
      <c r="E24" s="105">
        <v>76.846353422299387</v>
      </c>
      <c r="F24" s="106">
        <f t="shared" si="5"/>
        <v>1.9270837818058828E-2</v>
      </c>
      <c r="P24" s="3">
        <v>2002</v>
      </c>
      <c r="Q24" s="3">
        <v>10</v>
      </c>
      <c r="R24" s="3" t="str">
        <f t="shared" si="0"/>
        <v>200210</v>
      </c>
      <c r="S24" s="99">
        <v>3730</v>
      </c>
      <c r="T24" s="242">
        <v>5899.7610000000004</v>
      </c>
      <c r="U24" s="239"/>
      <c r="V24" s="3">
        <f t="shared" si="1"/>
        <v>1581.7053619302949</v>
      </c>
      <c r="W24" s="48"/>
      <c r="X24" s="48"/>
      <c r="Y24" s="3" t="e">
        <f t="shared" si="2"/>
        <v>#DIV/0!</v>
      </c>
      <c r="Z24" s="240">
        <v>57.85</v>
      </c>
      <c r="AA24" s="240">
        <v>130.1</v>
      </c>
      <c r="AB24" s="241">
        <v>201</v>
      </c>
      <c r="AC24" s="241">
        <v>50</v>
      </c>
    </row>
    <row r="25" spans="2:29" x14ac:dyDescent="0.2">
      <c r="B25" s="3">
        <v>2017</v>
      </c>
      <c r="C25" s="3">
        <v>97.764780346000009</v>
      </c>
      <c r="D25" s="96"/>
      <c r="E25" s="105">
        <v>77.785529168905668</v>
      </c>
      <c r="F25" s="106">
        <f t="shared" si="5"/>
        <v>1.2221474471861615E-2</v>
      </c>
      <c r="P25" s="3">
        <v>2002</v>
      </c>
      <c r="Q25" s="3">
        <v>11</v>
      </c>
      <c r="R25" s="3" t="str">
        <f t="shared" si="0"/>
        <v>200211</v>
      </c>
      <c r="S25" s="99">
        <v>3729</v>
      </c>
      <c r="T25" s="242">
        <v>6403.116</v>
      </c>
      <c r="U25" s="239"/>
      <c r="V25" s="3">
        <f t="shared" si="1"/>
        <v>1717.113435237329</v>
      </c>
      <c r="W25" s="48"/>
      <c r="X25" s="48"/>
      <c r="Y25" s="3" t="e">
        <f t="shared" si="2"/>
        <v>#DIV/0!</v>
      </c>
      <c r="Z25" s="240">
        <v>381.6</v>
      </c>
      <c r="AA25" s="240">
        <v>7.95</v>
      </c>
      <c r="AB25" s="241">
        <v>635</v>
      </c>
      <c r="AC25" s="241">
        <v>1</v>
      </c>
    </row>
    <row r="26" spans="2:29" x14ac:dyDescent="0.2">
      <c r="B26" s="3">
        <v>2018</v>
      </c>
      <c r="C26" s="3">
        <v>99.962848961000006</v>
      </c>
      <c r="D26" s="96"/>
      <c r="E26" s="105">
        <v>78.733200006262592</v>
      </c>
      <c r="F26" s="106">
        <f t="shared" si="5"/>
        <v>1.2183125158139907E-2</v>
      </c>
      <c r="P26" s="3">
        <v>2002</v>
      </c>
      <c r="Q26" s="3">
        <v>12</v>
      </c>
      <c r="R26" s="3" t="str">
        <f t="shared" si="0"/>
        <v>200212</v>
      </c>
      <c r="S26" s="99">
        <v>3762</v>
      </c>
      <c r="T26" s="242">
        <v>9027.7360000000008</v>
      </c>
      <c r="U26" s="239"/>
      <c r="V26" s="3">
        <f t="shared" si="1"/>
        <v>2399.7171717171718</v>
      </c>
      <c r="W26" s="48"/>
      <c r="X26" s="48"/>
      <c r="Y26" s="3" t="e">
        <f t="shared" si="2"/>
        <v>#DIV/0!</v>
      </c>
      <c r="Z26" s="240">
        <v>783.25</v>
      </c>
      <c r="AA26" s="240">
        <v>0.4</v>
      </c>
      <c r="AB26" s="241">
        <v>841</v>
      </c>
      <c r="AC26" s="241">
        <v>0</v>
      </c>
    </row>
    <row r="27" spans="2:29" x14ac:dyDescent="0.2">
      <c r="B27" s="3">
        <v>2019</v>
      </c>
      <c r="C27" s="3">
        <v>102.38736407399999</v>
      </c>
      <c r="D27" s="96"/>
      <c r="E27" s="108">
        <f>E26+$F$27*E26</f>
        <v>79.8315771874463</v>
      </c>
      <c r="F27" s="107">
        <f>AVERAGE(F23:F26)</f>
        <v>1.3950622876960861E-2</v>
      </c>
      <c r="P27" s="3">
        <v>2003</v>
      </c>
      <c r="Q27" s="3">
        <v>1</v>
      </c>
      <c r="R27" s="3" t="str">
        <f t="shared" si="0"/>
        <v>20031</v>
      </c>
      <c r="S27" s="98">
        <v>3766</v>
      </c>
      <c r="T27" s="238">
        <v>10800.433000000001</v>
      </c>
      <c r="U27" s="239"/>
      <c r="V27" s="3">
        <f t="shared" si="1"/>
        <v>2867.879182156134</v>
      </c>
      <c r="W27" s="63"/>
      <c r="X27" s="63"/>
      <c r="Y27" s="3" t="e">
        <f t="shared" si="2"/>
        <v>#DIV/0!</v>
      </c>
      <c r="Z27" s="240">
        <v>952.8</v>
      </c>
      <c r="AA27" s="240">
        <v>0</v>
      </c>
      <c r="AB27" s="241">
        <v>1059</v>
      </c>
      <c r="AC27" s="241">
        <v>0</v>
      </c>
    </row>
    <row r="28" spans="2:29" x14ac:dyDescent="0.2">
      <c r="B28" s="3">
        <v>2020</v>
      </c>
      <c r="C28" s="3">
        <v>103.90818992800001</v>
      </c>
      <c r="D28" s="96"/>
      <c r="E28" s="108">
        <f t="shared" ref="E28:E50" si="6">E27+$F$27*E27</f>
        <v>80.945277414461358</v>
      </c>
      <c r="F28" s="5"/>
      <c r="P28" s="3">
        <v>2003</v>
      </c>
      <c r="Q28" s="3">
        <v>2</v>
      </c>
      <c r="R28" s="3" t="str">
        <f t="shared" si="0"/>
        <v>20032</v>
      </c>
      <c r="S28" s="99">
        <v>3753</v>
      </c>
      <c r="T28" s="242">
        <v>11238.929</v>
      </c>
      <c r="U28" s="239"/>
      <c r="V28" s="3">
        <f t="shared" si="1"/>
        <v>2994.6520117239543</v>
      </c>
      <c r="W28" s="48"/>
      <c r="X28" s="48"/>
      <c r="Y28" s="3" t="e">
        <f t="shared" si="2"/>
        <v>#DIV/0!</v>
      </c>
      <c r="Z28" s="240">
        <v>1011.95</v>
      </c>
      <c r="AA28" s="240">
        <v>0</v>
      </c>
      <c r="AB28" s="241">
        <v>772</v>
      </c>
      <c r="AC28" s="241">
        <v>0</v>
      </c>
    </row>
    <row r="29" spans="2:29" x14ac:dyDescent="0.2">
      <c r="B29" s="3">
        <v>2021</v>
      </c>
      <c r="C29" s="3">
        <v>106.02099165300001</v>
      </c>
      <c r="D29" s="96"/>
      <c r="E29" s="108">
        <f t="shared" si="6"/>
        <v>82.074514453341493</v>
      </c>
      <c r="F29" s="5"/>
      <c r="P29" s="3">
        <v>2003</v>
      </c>
      <c r="Q29" s="3">
        <v>3</v>
      </c>
      <c r="R29" s="3" t="str">
        <f t="shared" si="0"/>
        <v>20033</v>
      </c>
      <c r="S29" s="99">
        <v>3779</v>
      </c>
      <c r="T29" s="242">
        <v>8005.8969999999999</v>
      </c>
      <c r="U29" s="239"/>
      <c r="V29" s="3">
        <f t="shared" si="1"/>
        <v>2118.5226250330775</v>
      </c>
      <c r="W29" s="48"/>
      <c r="X29" s="48"/>
      <c r="Y29" s="3" t="e">
        <f t="shared" si="2"/>
        <v>#DIV/0!</v>
      </c>
      <c r="Z29" s="240">
        <v>582.70000000000005</v>
      </c>
      <c r="AA29" s="240">
        <v>0</v>
      </c>
      <c r="AB29" s="241">
        <v>449</v>
      </c>
      <c r="AC29" s="241">
        <v>0</v>
      </c>
    </row>
    <row r="30" spans="2:29" x14ac:dyDescent="0.2">
      <c r="B30" s="3">
        <v>2022</v>
      </c>
      <c r="C30" s="3">
        <v>108.48115112299999</v>
      </c>
      <c r="D30" s="96"/>
      <c r="E30" s="108">
        <f t="shared" si="6"/>
        <v>83.219505052289733</v>
      </c>
      <c r="F30" s="5"/>
      <c r="P30" s="3">
        <v>2003</v>
      </c>
      <c r="Q30" s="3">
        <v>4</v>
      </c>
      <c r="R30" s="3" t="str">
        <f t="shared" si="0"/>
        <v>20034</v>
      </c>
      <c r="S30" s="99">
        <v>3767</v>
      </c>
      <c r="T30" s="242">
        <v>6545.3670000000002</v>
      </c>
      <c r="U30" s="239"/>
      <c r="V30" s="3">
        <f t="shared" si="1"/>
        <v>1737.5542872312187</v>
      </c>
      <c r="W30" s="48"/>
      <c r="X30" s="48"/>
      <c r="Y30" s="3" t="e">
        <f t="shared" si="2"/>
        <v>#DIV/0!</v>
      </c>
      <c r="Z30" s="240">
        <v>343.25</v>
      </c>
      <c r="AA30" s="240">
        <v>0.15</v>
      </c>
      <c r="AB30" s="241">
        <v>249</v>
      </c>
      <c r="AC30" s="241">
        <v>3</v>
      </c>
    </row>
    <row r="31" spans="2:29" x14ac:dyDescent="0.2">
      <c r="B31" s="3">
        <v>2023</v>
      </c>
      <c r="C31" s="3">
        <v>112.41321281899999</v>
      </c>
      <c r="D31" s="96"/>
      <c r="E31" s="108">
        <f t="shared" si="6"/>
        <v>84.38046898328156</v>
      </c>
      <c r="F31" s="5"/>
      <c r="P31" s="3">
        <v>2003</v>
      </c>
      <c r="Q31" s="3">
        <v>5</v>
      </c>
      <c r="R31" s="3" t="str">
        <f t="shared" si="0"/>
        <v>20035</v>
      </c>
      <c r="S31" s="99">
        <v>3773</v>
      </c>
      <c r="T31" s="242">
        <v>6286.7359999999999</v>
      </c>
      <c r="U31" s="239"/>
      <c r="V31" s="3">
        <f t="shared" si="1"/>
        <v>1666.2433077126955</v>
      </c>
      <c r="W31" s="48"/>
      <c r="X31" s="48"/>
      <c r="Y31" s="3" t="e">
        <f t="shared" si="2"/>
        <v>#DIV/0!</v>
      </c>
      <c r="Z31" s="240">
        <v>116.95</v>
      </c>
      <c r="AA31" s="240">
        <v>25.3</v>
      </c>
      <c r="AB31" s="241">
        <v>51</v>
      </c>
      <c r="AC31" s="241">
        <v>34</v>
      </c>
    </row>
    <row r="32" spans="2:29" x14ac:dyDescent="0.2">
      <c r="B32" s="3">
        <v>2024</v>
      </c>
      <c r="C32" s="3">
        <v>115.98813204700001</v>
      </c>
      <c r="D32" s="96"/>
      <c r="E32" s="108">
        <f t="shared" si="6"/>
        <v>85.557629084248418</v>
      </c>
      <c r="F32" s="5"/>
      <c r="P32" s="3">
        <v>2003</v>
      </c>
      <c r="Q32" s="3">
        <v>6</v>
      </c>
      <c r="R32" s="3" t="str">
        <f t="shared" si="0"/>
        <v>20036</v>
      </c>
      <c r="S32" s="99">
        <v>3783</v>
      </c>
      <c r="T32" s="242">
        <v>6270.2860000000001</v>
      </c>
      <c r="U32" s="239"/>
      <c r="V32" s="3">
        <f t="shared" si="1"/>
        <v>1657.4903515728258</v>
      </c>
      <c r="W32" s="48"/>
      <c r="X32" s="48"/>
      <c r="Y32" s="3" t="e">
        <f t="shared" si="2"/>
        <v>#DIV/0!</v>
      </c>
      <c r="Z32" s="240">
        <v>47.1</v>
      </c>
      <c r="AA32" s="240">
        <v>76.3</v>
      </c>
      <c r="AB32" s="241">
        <v>20</v>
      </c>
      <c r="AC32" s="241">
        <v>145</v>
      </c>
    </row>
    <row r="33" spans="2:29" x14ac:dyDescent="0.2">
      <c r="B33" s="3">
        <v>2025</v>
      </c>
      <c r="C33" s="3">
        <v>118.953602675</v>
      </c>
      <c r="D33" s="96"/>
      <c r="E33" s="108">
        <f t="shared" si="6"/>
        <v>86.751211301849665</v>
      </c>
      <c r="F33" s="5"/>
      <c r="P33" s="3">
        <v>2003</v>
      </c>
      <c r="Q33" s="3">
        <v>7</v>
      </c>
      <c r="R33" s="3" t="str">
        <f t="shared" si="0"/>
        <v>20037</v>
      </c>
      <c r="S33" s="99">
        <v>3801</v>
      </c>
      <c r="T33" s="242">
        <v>7027.9269999999997</v>
      </c>
      <c r="U33" s="239"/>
      <c r="V33" s="3">
        <f t="shared" si="1"/>
        <v>1848.9679031833728</v>
      </c>
      <c r="W33" s="48"/>
      <c r="X33" s="48"/>
      <c r="Y33" s="3" t="e">
        <f t="shared" si="2"/>
        <v>#DIV/0!</v>
      </c>
      <c r="Z33" s="240">
        <v>2.95</v>
      </c>
      <c r="AA33" s="240">
        <v>226.05</v>
      </c>
      <c r="AB33" s="241">
        <v>0</v>
      </c>
      <c r="AC33" s="241">
        <v>274</v>
      </c>
    </row>
    <row r="34" spans="2:29" x14ac:dyDescent="0.2">
      <c r="B34" s="3">
        <v>2026</v>
      </c>
      <c r="C34" s="3">
        <v>121.23274472999999</v>
      </c>
      <c r="D34" s="96"/>
      <c r="E34" s="108">
        <f t="shared" si="6"/>
        <v>87.961444734841308</v>
      </c>
      <c r="F34" s="5"/>
      <c r="P34" s="3">
        <v>2003</v>
      </c>
      <c r="Q34" s="3">
        <v>8</v>
      </c>
      <c r="R34" s="3" t="str">
        <f t="shared" si="0"/>
        <v>20038</v>
      </c>
      <c r="S34" s="99">
        <v>3804</v>
      </c>
      <c r="T34" s="242">
        <v>6925.73</v>
      </c>
      <c r="U34" s="239"/>
      <c r="V34" s="3">
        <f t="shared" si="1"/>
        <v>1820.6440588853836</v>
      </c>
      <c r="W34" s="48"/>
      <c r="X34" s="48"/>
      <c r="Y34" s="3" t="e">
        <f t="shared" si="2"/>
        <v>#DIV/0!</v>
      </c>
      <c r="Z34" s="240">
        <v>0</v>
      </c>
      <c r="AA34" s="240">
        <v>267.85000000000002</v>
      </c>
      <c r="AB34" s="241">
        <v>0</v>
      </c>
      <c r="AC34" s="241">
        <v>314</v>
      </c>
    </row>
    <row r="35" spans="2:29" x14ac:dyDescent="0.2">
      <c r="B35" s="3">
        <v>2027</v>
      </c>
      <c r="C35" s="3">
        <v>122.01342603000001</v>
      </c>
      <c r="D35" s="96"/>
      <c r="E35" s="108">
        <f t="shared" si="6"/>
        <v>89.188561678049709</v>
      </c>
      <c r="F35" s="5"/>
      <c r="P35" s="3">
        <v>2003</v>
      </c>
      <c r="Q35" s="3">
        <v>9</v>
      </c>
      <c r="R35" s="3" t="str">
        <f t="shared" si="0"/>
        <v>20039</v>
      </c>
      <c r="S35" s="99">
        <v>3825</v>
      </c>
      <c r="T35" s="242">
        <v>7525.5640000000003</v>
      </c>
      <c r="U35" s="239"/>
      <c r="V35" s="3">
        <f t="shared" si="1"/>
        <v>1967.4677124183006</v>
      </c>
      <c r="W35" s="48"/>
      <c r="X35" s="48"/>
      <c r="Y35" s="3" t="e">
        <f t="shared" si="2"/>
        <v>#DIV/0!</v>
      </c>
      <c r="Z35" s="240">
        <v>5.7</v>
      </c>
      <c r="AA35" s="240">
        <v>233.2</v>
      </c>
      <c r="AB35" s="241">
        <v>52</v>
      </c>
      <c r="AC35" s="241">
        <v>84</v>
      </c>
    </row>
    <row r="36" spans="2:29" x14ac:dyDescent="0.2">
      <c r="B36" s="3">
        <v>2028</v>
      </c>
      <c r="C36" s="3">
        <v>123.55941258</v>
      </c>
      <c r="D36" s="96"/>
      <c r="E36" s="108">
        <f t="shared" si="6"/>
        <v>90.432797666958749</v>
      </c>
      <c r="F36" s="5"/>
      <c r="P36" s="3">
        <v>2003</v>
      </c>
      <c r="Q36" s="3">
        <v>10</v>
      </c>
      <c r="R36" s="3" t="str">
        <f t="shared" si="0"/>
        <v>200310</v>
      </c>
      <c r="S36" s="99">
        <v>3814</v>
      </c>
      <c r="T36" s="242">
        <v>6092.2719999999999</v>
      </c>
      <c r="U36" s="239"/>
      <c r="V36" s="3">
        <f t="shared" si="1"/>
        <v>1597.3445201887782</v>
      </c>
      <c r="W36" s="48"/>
      <c r="X36" s="48"/>
      <c r="Y36" s="3" t="e">
        <f t="shared" si="2"/>
        <v>#DIV/0!</v>
      </c>
      <c r="Z36" s="240">
        <v>165.15</v>
      </c>
      <c r="AA36" s="240">
        <v>29.65</v>
      </c>
      <c r="AB36" s="241">
        <v>288</v>
      </c>
      <c r="AC36" s="241">
        <v>7</v>
      </c>
    </row>
    <row r="37" spans="2:29" x14ac:dyDescent="0.2">
      <c r="B37" s="3">
        <v>2029</v>
      </c>
      <c r="C37" s="3">
        <v>126.95750787999999</v>
      </c>
      <c r="D37" s="96"/>
      <c r="E37" s="108">
        <f t="shared" si="6"/>
        <v>91.694391522918991</v>
      </c>
      <c r="F37" s="5"/>
      <c r="P37" s="3">
        <v>2003</v>
      </c>
      <c r="Q37" s="3">
        <v>11</v>
      </c>
      <c r="R37" s="3" t="str">
        <f t="shared" si="0"/>
        <v>200311</v>
      </c>
      <c r="S37" s="99">
        <v>3856</v>
      </c>
      <c r="T37" s="242">
        <v>6416.2160000000003</v>
      </c>
      <c r="U37" s="239"/>
      <c r="V37" s="3">
        <f t="shared" si="1"/>
        <v>1663.9564315352698</v>
      </c>
      <c r="W37" s="48"/>
      <c r="X37" s="48"/>
      <c r="Y37" s="3" t="e">
        <f t="shared" si="2"/>
        <v>#DIV/0!</v>
      </c>
      <c r="Z37" s="240">
        <v>292.64999999999998</v>
      </c>
      <c r="AA37" s="240">
        <v>5.7</v>
      </c>
      <c r="AB37" s="241">
        <v>429</v>
      </c>
      <c r="AC37" s="241">
        <v>4</v>
      </c>
    </row>
    <row r="38" spans="2:29" x14ac:dyDescent="0.2">
      <c r="B38" s="3">
        <v>2030</v>
      </c>
      <c r="C38" s="3">
        <v>130.61000599000002</v>
      </c>
      <c r="D38" s="96"/>
      <c r="E38" s="108">
        <f t="shared" si="6"/>
        <v>92.973585398987638</v>
      </c>
      <c r="F38" s="5"/>
      <c r="P38" s="3">
        <v>2003</v>
      </c>
      <c r="Q38" s="3">
        <v>12</v>
      </c>
      <c r="R38" s="3" t="str">
        <f t="shared" si="0"/>
        <v>200312</v>
      </c>
      <c r="S38" s="99">
        <v>3869</v>
      </c>
      <c r="T38" s="242">
        <v>8734.2209999999995</v>
      </c>
      <c r="U38" s="239"/>
      <c r="V38" s="3">
        <f t="shared" si="1"/>
        <v>2257.48798139054</v>
      </c>
      <c r="W38" s="48"/>
      <c r="X38" s="48"/>
      <c r="Y38" s="3" t="e">
        <f t="shared" si="2"/>
        <v>#DIV/0!</v>
      </c>
      <c r="Z38" s="240">
        <v>700.8</v>
      </c>
      <c r="AA38" s="240">
        <v>0.8</v>
      </c>
      <c r="AB38" s="241">
        <v>890</v>
      </c>
      <c r="AC38" s="241">
        <v>0</v>
      </c>
    </row>
    <row r="39" spans="2:29" x14ac:dyDescent="0.2">
      <c r="B39" s="3">
        <v>2031</v>
      </c>
      <c r="C39" s="3">
        <v>133.51606935000001</v>
      </c>
      <c r="D39" s="96"/>
      <c r="E39" s="108">
        <f t="shared" si="6"/>
        <v>94.270624826407825</v>
      </c>
      <c r="F39" s="5"/>
      <c r="P39" s="3">
        <v>2004</v>
      </c>
      <c r="Q39" s="3">
        <v>1</v>
      </c>
      <c r="R39" s="3" t="str">
        <f t="shared" si="0"/>
        <v>20041</v>
      </c>
      <c r="S39" s="98">
        <v>3898</v>
      </c>
      <c r="T39" s="238">
        <v>11003.356</v>
      </c>
      <c r="U39" s="239"/>
      <c r="V39" s="3">
        <f t="shared" si="1"/>
        <v>2822.820933812211</v>
      </c>
      <c r="W39" s="63"/>
      <c r="X39" s="63"/>
      <c r="Y39" s="3" t="e">
        <f t="shared" si="2"/>
        <v>#DIV/0!</v>
      </c>
      <c r="Z39" s="240">
        <v>969.7</v>
      </c>
      <c r="AA39" s="240">
        <v>0</v>
      </c>
      <c r="AB39" s="241">
        <v>976</v>
      </c>
      <c r="AC39" s="241">
        <v>0</v>
      </c>
    </row>
    <row r="40" spans="2:29" x14ac:dyDescent="0.2">
      <c r="B40" s="3">
        <v>2032</v>
      </c>
      <c r="C40" s="3">
        <v>135.34790967000001</v>
      </c>
      <c r="D40" s="96"/>
      <c r="E40" s="108">
        <f t="shared" si="6"/>
        <v>95.5857587617365</v>
      </c>
      <c r="F40" s="5"/>
      <c r="P40" s="3">
        <v>2004</v>
      </c>
      <c r="Q40" s="3">
        <v>2</v>
      </c>
      <c r="R40" s="3" t="str">
        <f t="shared" si="0"/>
        <v>20042</v>
      </c>
      <c r="S40" s="99">
        <v>3885</v>
      </c>
      <c r="T40" s="242">
        <v>10479.541999999999</v>
      </c>
      <c r="U40" s="239"/>
      <c r="V40" s="3">
        <f t="shared" si="1"/>
        <v>2697.4368082368082</v>
      </c>
      <c r="W40" s="48"/>
      <c r="X40" s="48"/>
      <c r="Y40" s="3" t="e">
        <f t="shared" si="2"/>
        <v>#DIV/0!</v>
      </c>
      <c r="Z40" s="240">
        <v>896.85</v>
      </c>
      <c r="AA40" s="240">
        <v>0</v>
      </c>
      <c r="AB40" s="241">
        <v>761</v>
      </c>
      <c r="AC40" s="241">
        <v>0</v>
      </c>
    </row>
    <row r="41" spans="2:29" x14ac:dyDescent="0.2">
      <c r="B41" s="3">
        <v>2033</v>
      </c>
      <c r="C41" s="3">
        <v>136.68632031000001</v>
      </c>
      <c r="D41" s="96"/>
      <c r="E41" s="108">
        <f t="shared" si="6"/>
        <v>96.919239634629648</v>
      </c>
      <c r="F41" s="5"/>
      <c r="P41" s="3">
        <v>2004</v>
      </c>
      <c r="Q41" s="3">
        <v>3</v>
      </c>
      <c r="R41" s="3" t="str">
        <f t="shared" si="0"/>
        <v>20043</v>
      </c>
      <c r="S41" s="99">
        <v>3909</v>
      </c>
      <c r="T41" s="242">
        <v>8327.2240000000002</v>
      </c>
      <c r="U41" s="239"/>
      <c r="V41" s="3">
        <f t="shared" si="1"/>
        <v>2130.269634177539</v>
      </c>
      <c r="W41" s="48"/>
      <c r="X41" s="48"/>
      <c r="Y41" s="3" t="e">
        <f t="shared" si="2"/>
        <v>#DIV/0!</v>
      </c>
      <c r="Z41" s="240">
        <v>597.20000000000005</v>
      </c>
      <c r="AA41" s="240">
        <v>0</v>
      </c>
      <c r="AB41" s="241">
        <v>463</v>
      </c>
      <c r="AC41" s="241">
        <v>0</v>
      </c>
    </row>
    <row r="42" spans="2:29" x14ac:dyDescent="0.2">
      <c r="B42" s="3">
        <v>2034</v>
      </c>
      <c r="C42" s="3">
        <v>137.90312076000001</v>
      </c>
      <c r="D42" s="96"/>
      <c r="E42" s="108">
        <f t="shared" si="6"/>
        <v>98.271323396294164</v>
      </c>
      <c r="F42" s="5"/>
      <c r="P42" s="3">
        <v>2004</v>
      </c>
      <c r="Q42" s="3">
        <v>4</v>
      </c>
      <c r="R42" s="3" t="str">
        <f t="shared" si="0"/>
        <v>20044</v>
      </c>
      <c r="S42" s="99">
        <v>3888</v>
      </c>
      <c r="T42" s="242">
        <v>7649.4719999999998</v>
      </c>
      <c r="U42" s="239"/>
      <c r="V42" s="3">
        <f t="shared" si="1"/>
        <v>1967.4567901234568</v>
      </c>
      <c r="W42" s="48"/>
      <c r="X42" s="48"/>
      <c r="Y42" s="3" t="e">
        <f t="shared" si="2"/>
        <v>#DIV/0!</v>
      </c>
      <c r="Z42" s="240">
        <v>426.05</v>
      </c>
      <c r="AA42" s="240">
        <v>3.25</v>
      </c>
      <c r="AB42" s="241">
        <v>292</v>
      </c>
      <c r="AC42" s="241">
        <v>15</v>
      </c>
    </row>
    <row r="43" spans="2:29" x14ac:dyDescent="0.2">
      <c r="B43" s="3">
        <v>2035</v>
      </c>
      <c r="C43" s="3">
        <v>139.47007461000001</v>
      </c>
      <c r="D43" s="96"/>
      <c r="E43" s="108">
        <f t="shared" si="6"/>
        <v>99.642269568615731</v>
      </c>
      <c r="F43" s="5"/>
      <c r="P43" s="3">
        <v>2004</v>
      </c>
      <c r="Q43" s="3">
        <v>5</v>
      </c>
      <c r="R43" s="3" t="str">
        <f t="shared" si="0"/>
        <v>20045</v>
      </c>
      <c r="S43" s="99">
        <v>3913</v>
      </c>
      <c r="T43" s="242">
        <v>6426.5249999999996</v>
      </c>
      <c r="U43" s="239"/>
      <c r="V43" s="3">
        <f t="shared" si="1"/>
        <v>1642.3524150268336</v>
      </c>
      <c r="W43" s="48"/>
      <c r="X43" s="48"/>
      <c r="Y43" s="3" t="e">
        <f t="shared" si="2"/>
        <v>#DIV/0!</v>
      </c>
      <c r="Z43" s="240">
        <v>141.65</v>
      </c>
      <c r="AA43" s="240">
        <v>64.3</v>
      </c>
      <c r="AB43" s="241">
        <v>46</v>
      </c>
      <c r="AC43" s="241">
        <v>150</v>
      </c>
    </row>
    <row r="44" spans="2:29" x14ac:dyDescent="0.2">
      <c r="B44" s="3">
        <v>2036</v>
      </c>
      <c r="C44" s="3">
        <v>141.03213608999999</v>
      </c>
      <c r="D44" s="96"/>
      <c r="E44" s="108">
        <f t="shared" si="6"/>
        <v>101.03234129397197</v>
      </c>
      <c r="F44" s="5"/>
      <c r="P44" s="3">
        <v>2004</v>
      </c>
      <c r="Q44" s="3">
        <v>6</v>
      </c>
      <c r="R44" s="3" t="str">
        <f t="shared" si="0"/>
        <v>20046</v>
      </c>
      <c r="S44" s="99">
        <v>3920</v>
      </c>
      <c r="T44" s="242">
        <v>6593.8410000000003</v>
      </c>
      <c r="U44" s="239"/>
      <c r="V44" s="3">
        <f t="shared" si="1"/>
        <v>1682.1022959183674</v>
      </c>
      <c r="W44" s="48"/>
      <c r="X44" s="48"/>
      <c r="Y44" s="3" t="e">
        <f t="shared" si="2"/>
        <v>#DIV/0!</v>
      </c>
      <c r="Z44" s="240">
        <v>1.25</v>
      </c>
      <c r="AA44" s="240">
        <v>182.1</v>
      </c>
      <c r="AB44" s="241">
        <v>0</v>
      </c>
      <c r="AC44" s="241">
        <v>196</v>
      </c>
    </row>
    <row r="45" spans="2:29" x14ac:dyDescent="0.2">
      <c r="B45" s="3">
        <v>2037</v>
      </c>
      <c r="C45" s="93"/>
      <c r="D45" s="96"/>
      <c r="E45" s="108">
        <f t="shared" si="6"/>
        <v>102.44180538574057</v>
      </c>
      <c r="F45" s="5"/>
      <c r="P45" s="3">
        <v>2004</v>
      </c>
      <c r="Q45" s="3">
        <v>7</v>
      </c>
      <c r="R45" s="3" t="str">
        <f t="shared" si="0"/>
        <v>20047</v>
      </c>
      <c r="S45" s="99">
        <v>3915</v>
      </c>
      <c r="T45" s="242">
        <v>7125.4889999999996</v>
      </c>
      <c r="U45" s="239"/>
      <c r="V45" s="3">
        <f t="shared" si="1"/>
        <v>1820.0482758620687</v>
      </c>
      <c r="W45" s="48"/>
      <c r="X45" s="48"/>
      <c r="Y45" s="3" t="e">
        <f t="shared" si="2"/>
        <v>#DIV/0!</v>
      </c>
      <c r="Z45" s="240">
        <v>0</v>
      </c>
      <c r="AA45" s="240">
        <v>263.10000000000002</v>
      </c>
      <c r="AB45" s="241">
        <v>0</v>
      </c>
      <c r="AC45" s="241">
        <v>288</v>
      </c>
    </row>
    <row r="46" spans="2:29" x14ac:dyDescent="0.2">
      <c r="B46" s="3">
        <v>2038</v>
      </c>
      <c r="C46" s="93"/>
      <c r="D46" s="96"/>
      <c r="E46" s="108">
        <f t="shared" si="6"/>
        <v>103.87093237951206</v>
      </c>
      <c r="F46" s="5"/>
      <c r="P46" s="3">
        <v>2004</v>
      </c>
      <c r="Q46" s="3">
        <v>8</v>
      </c>
      <c r="R46" s="3" t="str">
        <f t="shared" si="0"/>
        <v>20048</v>
      </c>
      <c r="S46" s="99">
        <v>3925</v>
      </c>
      <c r="T46" s="242">
        <v>7020.0720000000001</v>
      </c>
      <c r="U46" s="239"/>
      <c r="V46" s="3">
        <f t="shared" si="1"/>
        <v>1788.5533757961784</v>
      </c>
      <c r="W46" s="48"/>
      <c r="X46" s="48"/>
      <c r="Y46" s="3" t="e">
        <f t="shared" si="2"/>
        <v>#DIV/0!</v>
      </c>
      <c r="Z46" s="240">
        <v>4.6500000000000004</v>
      </c>
      <c r="AA46" s="240">
        <v>225.2</v>
      </c>
      <c r="AB46" s="241">
        <v>6</v>
      </c>
      <c r="AC46" s="241">
        <v>206</v>
      </c>
    </row>
    <row r="47" spans="2:29" x14ac:dyDescent="0.2">
      <c r="B47" s="3">
        <v>2039</v>
      </c>
      <c r="E47" s="108">
        <f t="shared" si="6"/>
        <v>105.31999658501694</v>
      </c>
      <c r="P47" s="3">
        <v>2004</v>
      </c>
      <c r="Q47" s="3">
        <v>9</v>
      </c>
      <c r="R47" s="3" t="str">
        <f t="shared" si="0"/>
        <v>20049</v>
      </c>
      <c r="S47" s="99">
        <v>3939</v>
      </c>
      <c r="T47" s="242">
        <v>7047.93</v>
      </c>
      <c r="U47" s="239"/>
      <c r="V47" s="3">
        <f t="shared" si="1"/>
        <v>1789.2688499619194</v>
      </c>
      <c r="W47" s="48"/>
      <c r="X47" s="48"/>
      <c r="Y47" s="3" t="e">
        <f t="shared" si="2"/>
        <v>#DIV/0!</v>
      </c>
      <c r="Z47" s="240">
        <v>7.1</v>
      </c>
      <c r="AA47" s="240">
        <v>183.7</v>
      </c>
      <c r="AB47" s="241">
        <v>19</v>
      </c>
      <c r="AC47" s="241">
        <v>111</v>
      </c>
    </row>
    <row r="48" spans="2:29" x14ac:dyDescent="0.2">
      <c r="B48" s="3">
        <v>2040</v>
      </c>
      <c r="E48" s="108">
        <f t="shared" si="6"/>
        <v>106.78927613877731</v>
      </c>
      <c r="P48" s="3">
        <v>2004</v>
      </c>
      <c r="Q48" s="3">
        <v>10</v>
      </c>
      <c r="R48" s="3" t="str">
        <f t="shared" si="0"/>
        <v>200410</v>
      </c>
      <c r="S48" s="99">
        <v>3941</v>
      </c>
      <c r="T48" s="242">
        <v>6382.63</v>
      </c>
      <c r="U48" s="239"/>
      <c r="V48" s="3">
        <f t="shared" si="1"/>
        <v>1619.5458005582339</v>
      </c>
      <c r="W48" s="48"/>
      <c r="X48" s="48"/>
      <c r="Y48" s="3" t="e">
        <f t="shared" si="2"/>
        <v>#DIV/0!</v>
      </c>
      <c r="Z48" s="240">
        <v>77.599999999999994</v>
      </c>
      <c r="AA48" s="240">
        <v>46.4</v>
      </c>
      <c r="AB48" s="241">
        <v>137</v>
      </c>
      <c r="AC48" s="241">
        <v>6</v>
      </c>
    </row>
    <row r="49" spans="1:29" x14ac:dyDescent="0.2">
      <c r="B49" s="3">
        <v>2041</v>
      </c>
      <c r="E49" s="108">
        <f t="shared" si="6"/>
        <v>108.27905305749303</v>
      </c>
      <c r="P49" s="3">
        <v>2004</v>
      </c>
      <c r="Q49" s="3">
        <v>11</v>
      </c>
      <c r="R49" s="3" t="str">
        <f t="shared" si="0"/>
        <v>200411</v>
      </c>
      <c r="S49" s="99">
        <v>3935</v>
      </c>
      <c r="T49" s="242">
        <v>6813.9769999999999</v>
      </c>
      <c r="U49" s="239"/>
      <c r="V49" s="3">
        <f t="shared" si="1"/>
        <v>1731.6332909783989</v>
      </c>
      <c r="W49" s="48"/>
      <c r="X49" s="48"/>
      <c r="Y49" s="3" t="e">
        <f t="shared" si="2"/>
        <v>#DIV/0!</v>
      </c>
      <c r="Z49" s="240">
        <v>224.2</v>
      </c>
      <c r="AA49" s="240">
        <v>7.6</v>
      </c>
      <c r="AB49" s="241">
        <v>435</v>
      </c>
      <c r="AC49" s="241">
        <v>4</v>
      </c>
    </row>
    <row r="50" spans="1:29" x14ac:dyDescent="0.2">
      <c r="B50" s="3">
        <v>2042</v>
      </c>
      <c r="E50" s="108">
        <f t="shared" si="6"/>
        <v>109.78961329217255</v>
      </c>
      <c r="P50" s="3">
        <v>2004</v>
      </c>
      <c r="Q50" s="3">
        <v>12</v>
      </c>
      <c r="R50" s="3" t="str">
        <f t="shared" si="0"/>
        <v>200412</v>
      </c>
      <c r="S50" s="99">
        <v>3953</v>
      </c>
      <c r="T50" s="242">
        <v>8972.1890000000003</v>
      </c>
      <c r="U50" s="239"/>
      <c r="V50" s="3">
        <f t="shared" si="1"/>
        <v>2269.7164179104479</v>
      </c>
      <c r="W50" s="48"/>
      <c r="X50" s="48"/>
      <c r="Y50" s="3" t="e">
        <f t="shared" si="2"/>
        <v>#DIV/0!</v>
      </c>
      <c r="Z50" s="240">
        <v>632.54999999999995</v>
      </c>
      <c r="AA50" s="240">
        <v>0.35</v>
      </c>
      <c r="AB50" s="241">
        <v>881</v>
      </c>
      <c r="AC50" s="241">
        <v>0</v>
      </c>
    </row>
    <row r="51" spans="1:29" x14ac:dyDescent="0.2">
      <c r="P51" s="3">
        <v>2005</v>
      </c>
      <c r="Q51" s="3">
        <v>1</v>
      </c>
      <c r="R51" s="3" t="str">
        <f t="shared" si="0"/>
        <v>20051</v>
      </c>
      <c r="S51" s="98">
        <v>3978</v>
      </c>
      <c r="T51" s="238">
        <v>10725.93</v>
      </c>
      <c r="U51" s="239"/>
      <c r="V51" s="3">
        <f t="shared" si="1"/>
        <v>2696.3122171945702</v>
      </c>
      <c r="W51" s="63"/>
      <c r="X51" s="63"/>
      <c r="Y51" s="3" t="e">
        <f t="shared" si="2"/>
        <v>#DIV/0!</v>
      </c>
      <c r="Z51" s="240">
        <v>851.95</v>
      </c>
      <c r="AA51" s="240">
        <v>0</v>
      </c>
      <c r="AB51" s="241">
        <v>785</v>
      </c>
      <c r="AC51" s="241">
        <v>0</v>
      </c>
    </row>
    <row r="52" spans="1:29" x14ac:dyDescent="0.2">
      <c r="P52" s="3">
        <v>2005</v>
      </c>
      <c r="Q52" s="3">
        <v>2</v>
      </c>
      <c r="R52" s="3" t="str">
        <f t="shared" si="0"/>
        <v>20052</v>
      </c>
      <c r="S52" s="99">
        <v>3985</v>
      </c>
      <c r="T52" s="242">
        <v>10237.98</v>
      </c>
      <c r="U52" s="239"/>
      <c r="V52" s="3">
        <f t="shared" si="1"/>
        <v>2569.1292346298619</v>
      </c>
      <c r="W52" s="48"/>
      <c r="X52" s="48"/>
      <c r="Y52" s="3" t="e">
        <f t="shared" si="2"/>
        <v>#DIV/0!</v>
      </c>
      <c r="Z52" s="240">
        <v>795.4</v>
      </c>
      <c r="AA52" s="240">
        <v>0</v>
      </c>
      <c r="AB52" s="241">
        <v>666</v>
      </c>
      <c r="AC52" s="241">
        <v>0</v>
      </c>
    </row>
    <row r="53" spans="1:29" x14ac:dyDescent="0.2">
      <c r="P53" s="3">
        <v>2005</v>
      </c>
      <c r="Q53" s="3">
        <v>3</v>
      </c>
      <c r="R53" s="3" t="str">
        <f t="shared" si="0"/>
        <v>20053</v>
      </c>
      <c r="S53" s="99">
        <v>3969</v>
      </c>
      <c r="T53" s="242">
        <v>9804.027</v>
      </c>
      <c r="U53" s="239"/>
      <c r="V53" s="3">
        <f t="shared" si="1"/>
        <v>2470.1504157218442</v>
      </c>
      <c r="W53" s="48"/>
      <c r="X53" s="48"/>
      <c r="Y53" s="3" t="e">
        <f t="shared" si="2"/>
        <v>#DIV/0!</v>
      </c>
      <c r="Z53" s="240">
        <v>714.2</v>
      </c>
      <c r="AA53" s="240">
        <v>0</v>
      </c>
      <c r="AB53" s="241">
        <v>624</v>
      </c>
      <c r="AC53" s="241">
        <v>0</v>
      </c>
    </row>
    <row r="54" spans="1:29" x14ac:dyDescent="0.2">
      <c r="P54" s="3">
        <v>2005</v>
      </c>
      <c r="Q54" s="3">
        <v>4</v>
      </c>
      <c r="R54" s="3" t="str">
        <f t="shared" si="0"/>
        <v>20054</v>
      </c>
      <c r="S54" s="99">
        <v>3983</v>
      </c>
      <c r="T54" s="242">
        <v>7771.7749999999996</v>
      </c>
      <c r="U54" s="239"/>
      <c r="V54" s="3">
        <f t="shared" si="1"/>
        <v>1951.2365051468742</v>
      </c>
      <c r="W54" s="48"/>
      <c r="X54" s="48"/>
      <c r="Y54" s="3" t="e">
        <f t="shared" si="2"/>
        <v>#DIV/0!</v>
      </c>
      <c r="Z54" s="240">
        <v>376</v>
      </c>
      <c r="AA54" s="240">
        <v>0</v>
      </c>
      <c r="AB54" s="241">
        <v>293</v>
      </c>
      <c r="AC54" s="241">
        <v>0</v>
      </c>
    </row>
    <row r="55" spans="1:29" x14ac:dyDescent="0.2">
      <c r="P55" s="3">
        <v>2005</v>
      </c>
      <c r="Q55" s="3">
        <v>5</v>
      </c>
      <c r="R55" s="3" t="str">
        <f t="shared" si="0"/>
        <v>20055</v>
      </c>
      <c r="S55" s="99">
        <v>4003</v>
      </c>
      <c r="T55" s="242">
        <v>7172.56</v>
      </c>
      <c r="U55" s="239"/>
      <c r="V55" s="3">
        <f t="shared" si="1"/>
        <v>1791.7961528853361</v>
      </c>
      <c r="W55" s="48"/>
      <c r="X55" s="48"/>
      <c r="Y55" s="3" t="e">
        <f t="shared" si="2"/>
        <v>#DIV/0!</v>
      </c>
      <c r="Z55" s="240">
        <v>260.60000000000002</v>
      </c>
      <c r="AA55" s="240">
        <v>8.65</v>
      </c>
      <c r="AB55" s="241">
        <v>147</v>
      </c>
      <c r="AC55" s="241">
        <v>21</v>
      </c>
    </row>
    <row r="56" spans="1:29" x14ac:dyDescent="0.2">
      <c r="P56" s="3">
        <v>2005</v>
      </c>
      <c r="Q56" s="3">
        <v>6</v>
      </c>
      <c r="R56" s="3" t="str">
        <f t="shared" si="0"/>
        <v>20056</v>
      </c>
      <c r="S56" s="99">
        <v>4021</v>
      </c>
      <c r="T56" s="242">
        <v>6860.3050000000003</v>
      </c>
      <c r="U56" s="239"/>
      <c r="V56" s="3">
        <f t="shared" si="1"/>
        <v>1706.1191245958719</v>
      </c>
      <c r="W56" s="48"/>
      <c r="X56" s="48"/>
      <c r="Y56" s="3" t="e">
        <f t="shared" si="2"/>
        <v>#DIV/0!</v>
      </c>
      <c r="Z56" s="240">
        <v>51.75</v>
      </c>
      <c r="AA56" s="240">
        <v>105.05</v>
      </c>
      <c r="AB56" s="241">
        <v>3</v>
      </c>
      <c r="AC56" s="241">
        <v>217</v>
      </c>
    </row>
    <row r="57" spans="1:29" x14ac:dyDescent="0.2">
      <c r="P57" s="3">
        <v>2005</v>
      </c>
      <c r="Q57" s="3">
        <v>7</v>
      </c>
      <c r="R57" s="3" t="str">
        <f t="shared" si="0"/>
        <v>20057</v>
      </c>
      <c r="S57" s="99">
        <v>4019</v>
      </c>
      <c r="T57" s="242">
        <v>7858.1049999999996</v>
      </c>
      <c r="U57" s="239"/>
      <c r="V57" s="3">
        <f t="shared" si="1"/>
        <v>1955.2388653894002</v>
      </c>
      <c r="W57" s="48"/>
      <c r="X57" s="48"/>
      <c r="Y57" s="3" t="e">
        <f t="shared" si="2"/>
        <v>#DIV/0!</v>
      </c>
      <c r="Z57" s="240">
        <v>0</v>
      </c>
      <c r="AA57" s="240">
        <v>292.85000000000002</v>
      </c>
      <c r="AB57" s="241">
        <v>0</v>
      </c>
      <c r="AC57" s="241">
        <v>344</v>
      </c>
    </row>
    <row r="58" spans="1:29" x14ac:dyDescent="0.2">
      <c r="P58" s="3">
        <v>2005</v>
      </c>
      <c r="Q58" s="3">
        <v>8</v>
      </c>
      <c r="R58" s="3" t="str">
        <f t="shared" si="0"/>
        <v>20058</v>
      </c>
      <c r="S58" s="99">
        <v>4044</v>
      </c>
      <c r="T58" s="242">
        <v>7345.2020000000002</v>
      </c>
      <c r="U58" s="239"/>
      <c r="V58" s="3">
        <f t="shared" si="1"/>
        <v>1816.3209693372899</v>
      </c>
      <c r="W58" s="48"/>
      <c r="X58" s="48"/>
      <c r="Y58" s="3" t="e">
        <f t="shared" si="2"/>
        <v>#DIV/0!</v>
      </c>
      <c r="Z58" s="240">
        <v>0</v>
      </c>
      <c r="AA58" s="240">
        <v>342.2</v>
      </c>
      <c r="AB58" s="241">
        <v>0</v>
      </c>
      <c r="AC58" s="241">
        <v>374</v>
      </c>
    </row>
    <row r="59" spans="1:29" x14ac:dyDescent="0.2">
      <c r="P59" s="3">
        <v>2005</v>
      </c>
      <c r="Q59" s="3">
        <v>9</v>
      </c>
      <c r="R59" s="3" t="str">
        <f t="shared" si="0"/>
        <v>20059</v>
      </c>
      <c r="S59" s="99">
        <v>4045</v>
      </c>
      <c r="T59" s="242">
        <v>7514.8509999999997</v>
      </c>
      <c r="U59" s="239"/>
      <c r="V59" s="3">
        <f t="shared" si="1"/>
        <v>1857.8123609394313</v>
      </c>
      <c r="W59" s="48"/>
      <c r="X59" s="48"/>
      <c r="Y59" s="3" t="e">
        <f t="shared" si="2"/>
        <v>#DIV/0!</v>
      </c>
      <c r="Z59" s="240">
        <v>0</v>
      </c>
      <c r="AA59" s="240">
        <v>286.60000000000002</v>
      </c>
      <c r="AB59" s="241">
        <v>6</v>
      </c>
      <c r="AC59" s="241">
        <v>173</v>
      </c>
    </row>
    <row r="60" spans="1:29" x14ac:dyDescent="0.2">
      <c r="P60" s="3">
        <v>2005</v>
      </c>
      <c r="Q60" s="3">
        <v>10</v>
      </c>
      <c r="R60" s="3" t="str">
        <f t="shared" si="0"/>
        <v>200510</v>
      </c>
      <c r="S60" s="99">
        <v>4062</v>
      </c>
      <c r="T60" s="242">
        <v>6500.335</v>
      </c>
      <c r="U60" s="239"/>
      <c r="V60" s="3">
        <f t="shared" si="1"/>
        <v>1600.2794190054162</v>
      </c>
      <c r="W60" s="48"/>
      <c r="X60" s="48"/>
      <c r="Y60" s="3" t="e">
        <f t="shared" si="2"/>
        <v>#DIV/0!</v>
      </c>
      <c r="Z60" s="240">
        <v>41.3</v>
      </c>
      <c r="AA60" s="240">
        <v>117.2</v>
      </c>
      <c r="AB60" s="241">
        <v>225</v>
      </c>
      <c r="AC60" s="241">
        <v>30</v>
      </c>
    </row>
    <row r="61" spans="1:29" x14ac:dyDescent="0.2">
      <c r="P61" s="3">
        <v>2005</v>
      </c>
      <c r="Q61" s="3">
        <v>11</v>
      </c>
      <c r="R61" s="3" t="str">
        <f t="shared" si="0"/>
        <v>200511</v>
      </c>
      <c r="S61" s="99">
        <v>4062</v>
      </c>
      <c r="T61" s="242">
        <v>7389.8220000000001</v>
      </c>
      <c r="U61" s="239"/>
      <c r="V61" s="3">
        <f t="shared" si="1"/>
        <v>1819.2570162481536</v>
      </c>
      <c r="W61" s="48"/>
      <c r="X61" s="48"/>
      <c r="Y61" s="3" t="e">
        <f t="shared" si="2"/>
        <v>#DIV/0!</v>
      </c>
      <c r="Z61" s="240">
        <v>364.3</v>
      </c>
      <c r="AA61" s="240">
        <v>6.9</v>
      </c>
      <c r="AB61" s="241">
        <v>500</v>
      </c>
      <c r="AC61" s="241">
        <v>1</v>
      </c>
    </row>
    <row r="62" spans="1:29" x14ac:dyDescent="0.2">
      <c r="P62" s="3">
        <v>2005</v>
      </c>
      <c r="Q62" s="3">
        <v>12</v>
      </c>
      <c r="R62" s="3" t="str">
        <f t="shared" si="0"/>
        <v>200512</v>
      </c>
      <c r="S62" s="99">
        <v>4113</v>
      </c>
      <c r="T62" s="242">
        <v>9761.8639999999996</v>
      </c>
      <c r="U62" s="239"/>
      <c r="V62" s="3">
        <f t="shared" si="1"/>
        <v>2373.4169705810841</v>
      </c>
      <c r="W62" s="48"/>
      <c r="X62" s="48"/>
      <c r="Y62" s="3" t="e">
        <f t="shared" si="2"/>
        <v>#DIV/0!</v>
      </c>
      <c r="Z62" s="240">
        <v>745.05</v>
      </c>
      <c r="AA62" s="240">
        <v>0.55000000000000004</v>
      </c>
      <c r="AB62" s="241">
        <v>922</v>
      </c>
      <c r="AC62" s="241">
        <v>0</v>
      </c>
    </row>
    <row r="63" spans="1:29" x14ac:dyDescent="0.2">
      <c r="A63" s="3">
        <v>2001</v>
      </c>
      <c r="B63" s="3">
        <v>1</v>
      </c>
      <c r="C63" s="244">
        <v>48.8454633501252</v>
      </c>
      <c r="E63" s="3">
        <v>42.640099999999997</v>
      </c>
      <c r="P63" s="3">
        <v>2006</v>
      </c>
      <c r="Q63" s="3">
        <v>1</v>
      </c>
      <c r="R63" s="3" t="str">
        <f t="shared" si="0"/>
        <v>20061</v>
      </c>
      <c r="S63" s="98">
        <v>4109</v>
      </c>
      <c r="T63" s="238">
        <v>10537.808999999999</v>
      </c>
      <c r="U63" s="239"/>
      <c r="V63" s="3">
        <f t="shared" si="1"/>
        <v>2564.5677780481865</v>
      </c>
      <c r="W63" s="63"/>
      <c r="X63" s="63"/>
      <c r="Y63" s="3" t="e">
        <f t="shared" si="2"/>
        <v>#DIV/0!</v>
      </c>
      <c r="Z63" s="240">
        <v>844</v>
      </c>
      <c r="AA63" s="240">
        <v>0</v>
      </c>
      <c r="AB63" s="241">
        <v>671</v>
      </c>
      <c r="AC63" s="241">
        <v>0</v>
      </c>
    </row>
    <row r="64" spans="1:29" x14ac:dyDescent="0.2">
      <c r="A64" s="3">
        <v>2001</v>
      </c>
      <c r="B64" s="3">
        <v>2</v>
      </c>
      <c r="C64" s="244">
        <v>48.8454633501252</v>
      </c>
      <c r="E64" s="3">
        <v>42.392899999999997</v>
      </c>
      <c r="P64" s="3">
        <v>2006</v>
      </c>
      <c r="Q64" s="3">
        <v>2</v>
      </c>
      <c r="R64" s="3" t="str">
        <f t="shared" si="0"/>
        <v>20062</v>
      </c>
      <c r="S64" s="99">
        <v>4099</v>
      </c>
      <c r="T64" s="242">
        <v>9506.5470000000005</v>
      </c>
      <c r="U64" s="239"/>
      <c r="V64" s="3">
        <f t="shared" si="1"/>
        <v>2319.2356672359115</v>
      </c>
      <c r="W64" s="48"/>
      <c r="X64" s="48"/>
      <c r="Y64" s="3" t="e">
        <f t="shared" si="2"/>
        <v>#DIV/0!</v>
      </c>
      <c r="Z64" s="240">
        <v>743.45</v>
      </c>
      <c r="AA64" s="240">
        <v>0</v>
      </c>
      <c r="AB64" s="241">
        <v>788</v>
      </c>
      <c r="AC64" s="241">
        <v>0</v>
      </c>
    </row>
    <row r="65" spans="1:29" x14ac:dyDescent="0.2">
      <c r="A65" s="3">
        <v>2001</v>
      </c>
      <c r="B65" s="3">
        <v>3</v>
      </c>
      <c r="C65" s="244">
        <v>48.8454633501252</v>
      </c>
      <c r="E65" s="3">
        <v>39.514099999999999</v>
      </c>
      <c r="P65" s="3">
        <v>2006</v>
      </c>
      <c r="Q65" s="3">
        <v>3</v>
      </c>
      <c r="R65" s="3" t="str">
        <f t="shared" si="0"/>
        <v>20063</v>
      </c>
      <c r="S65" s="99">
        <v>4110</v>
      </c>
      <c r="T65" s="242">
        <v>9088.2890000000007</v>
      </c>
      <c r="U65" s="239"/>
      <c r="V65" s="3">
        <f t="shared" si="1"/>
        <v>2211.2625304136254</v>
      </c>
      <c r="W65" s="48"/>
      <c r="X65" s="48"/>
      <c r="Y65" s="3" t="e">
        <f t="shared" si="2"/>
        <v>#DIV/0!</v>
      </c>
      <c r="Z65" s="240">
        <v>652.6</v>
      </c>
      <c r="AA65" s="240">
        <v>0</v>
      </c>
      <c r="AB65" s="241">
        <v>578</v>
      </c>
      <c r="AC65" s="241">
        <v>0</v>
      </c>
    </row>
    <row r="66" spans="1:29" x14ac:dyDescent="0.2">
      <c r="A66" s="3">
        <v>2001</v>
      </c>
      <c r="B66" s="3">
        <v>4</v>
      </c>
      <c r="C66" s="244">
        <v>48.8454633501252</v>
      </c>
      <c r="E66" s="3">
        <v>40.003599999999999</v>
      </c>
      <c r="P66" s="3">
        <v>2006</v>
      </c>
      <c r="Q66" s="3">
        <v>4</v>
      </c>
      <c r="R66" s="3" t="str">
        <f t="shared" si="0"/>
        <v>20064</v>
      </c>
      <c r="S66" s="99">
        <v>4100</v>
      </c>
      <c r="T66" s="242">
        <v>7756.0360000000001</v>
      </c>
      <c r="U66" s="239"/>
      <c r="V66" s="3">
        <f t="shared" si="1"/>
        <v>1891.7160975609756</v>
      </c>
      <c r="W66" s="48"/>
      <c r="X66" s="48"/>
      <c r="Y66" s="3" t="e">
        <f t="shared" si="2"/>
        <v>#DIV/0!</v>
      </c>
      <c r="Z66" s="240">
        <v>384.4</v>
      </c>
      <c r="AA66" s="240">
        <v>7</v>
      </c>
      <c r="AB66" s="241">
        <v>182</v>
      </c>
      <c r="AC66" s="241">
        <v>15</v>
      </c>
    </row>
    <row r="67" spans="1:29" x14ac:dyDescent="0.2">
      <c r="A67" s="3">
        <v>2001</v>
      </c>
      <c r="B67" s="3">
        <v>5</v>
      </c>
      <c r="C67" s="244">
        <v>48.8454633501252</v>
      </c>
      <c r="E67" s="3">
        <v>39.837699999999998</v>
      </c>
      <c r="P67" s="3">
        <v>2006</v>
      </c>
      <c r="Q67" s="3">
        <v>5</v>
      </c>
      <c r="R67" s="3" t="str">
        <f t="shared" ref="R67:R130" si="7">P67&amp;Q67</f>
        <v>20065</v>
      </c>
      <c r="S67" s="99">
        <v>4088</v>
      </c>
      <c r="T67" s="242">
        <v>6809.8909999999996</v>
      </c>
      <c r="U67" s="239"/>
      <c r="V67" s="3">
        <f t="shared" ref="V67:V125" si="8">T67/S67*1000</f>
        <v>1665.8246086105676</v>
      </c>
      <c r="W67" s="48"/>
      <c r="X67" s="48"/>
      <c r="Y67" s="3" t="e">
        <f t="shared" ref="Y67:Y96" si="9">X67/W67*1000</f>
        <v>#DIV/0!</v>
      </c>
      <c r="Z67" s="240">
        <v>164.85</v>
      </c>
      <c r="AA67" s="240">
        <v>13.15</v>
      </c>
      <c r="AB67" s="241">
        <v>154</v>
      </c>
      <c r="AC67" s="241">
        <v>51</v>
      </c>
    </row>
    <row r="68" spans="1:29" x14ac:dyDescent="0.2">
      <c r="A68" s="3">
        <v>2001</v>
      </c>
      <c r="B68" s="3">
        <v>6</v>
      </c>
      <c r="C68" s="244">
        <v>48.8454633501252</v>
      </c>
      <c r="E68" s="3">
        <v>41.096800000000002</v>
      </c>
      <c r="P68" s="3">
        <v>2006</v>
      </c>
      <c r="Q68" s="3">
        <v>6</v>
      </c>
      <c r="R68" s="3" t="str">
        <f t="shared" si="7"/>
        <v>20066</v>
      </c>
      <c r="S68" s="99">
        <v>4105</v>
      </c>
      <c r="T68" s="242">
        <v>7196.4930000000004</v>
      </c>
      <c r="U68" s="239"/>
      <c r="V68" s="3">
        <f t="shared" si="8"/>
        <v>1753.1042630937882</v>
      </c>
      <c r="W68" s="48"/>
      <c r="X68" s="48"/>
      <c r="Y68" s="3" t="e">
        <f t="shared" si="9"/>
        <v>#DIV/0!</v>
      </c>
      <c r="Z68" s="240">
        <v>70.55</v>
      </c>
      <c r="AA68" s="240">
        <v>122.7</v>
      </c>
      <c r="AB68" s="241">
        <v>9</v>
      </c>
      <c r="AC68" s="241">
        <v>175</v>
      </c>
    </row>
    <row r="69" spans="1:29" x14ac:dyDescent="0.2">
      <c r="A69" s="3">
        <v>2001</v>
      </c>
      <c r="B69" s="3">
        <v>7</v>
      </c>
      <c r="C69" s="244">
        <v>48.8454633501252</v>
      </c>
      <c r="E69" s="3">
        <v>43.582099999999997</v>
      </c>
      <c r="P69" s="3">
        <v>2006</v>
      </c>
      <c r="Q69" s="3">
        <v>7</v>
      </c>
      <c r="R69" s="3" t="str">
        <f t="shared" si="7"/>
        <v>20067</v>
      </c>
      <c r="S69" s="99">
        <v>4103</v>
      </c>
      <c r="T69" s="242">
        <v>7294.6360000000004</v>
      </c>
      <c r="U69" s="239"/>
      <c r="V69" s="3">
        <f t="shared" si="8"/>
        <v>1777.8786253960516</v>
      </c>
      <c r="W69" s="48"/>
      <c r="X69" s="48"/>
      <c r="Y69" s="3" t="e">
        <f t="shared" si="9"/>
        <v>#DIV/0!</v>
      </c>
      <c r="Z69" s="240">
        <v>0.7</v>
      </c>
      <c r="AA69" s="240">
        <v>260.5</v>
      </c>
      <c r="AB69" s="241">
        <v>0</v>
      </c>
      <c r="AC69" s="241">
        <v>325</v>
      </c>
    </row>
    <row r="70" spans="1:29" x14ac:dyDescent="0.2">
      <c r="A70" s="3">
        <v>2001</v>
      </c>
      <c r="B70" s="3">
        <v>8</v>
      </c>
      <c r="C70" s="244">
        <v>48.8454633501252</v>
      </c>
      <c r="E70" s="3">
        <v>38.375900000000001</v>
      </c>
      <c r="P70" s="3">
        <v>2006</v>
      </c>
      <c r="Q70" s="3">
        <v>8</v>
      </c>
      <c r="R70" s="3" t="str">
        <f t="shared" si="7"/>
        <v>20068</v>
      </c>
      <c r="S70" s="99">
        <v>4136</v>
      </c>
      <c r="T70" s="242">
        <v>7768.326</v>
      </c>
      <c r="U70" s="239"/>
      <c r="V70" s="3">
        <f t="shared" si="8"/>
        <v>1878.2219535783368</v>
      </c>
      <c r="W70" s="48"/>
      <c r="X70" s="48"/>
      <c r="Y70" s="3" t="e">
        <f t="shared" si="9"/>
        <v>#DIV/0!</v>
      </c>
      <c r="Z70" s="240">
        <v>0</v>
      </c>
      <c r="AA70" s="240">
        <v>359.5</v>
      </c>
      <c r="AB70" s="241">
        <v>0</v>
      </c>
      <c r="AC70" s="241">
        <v>370</v>
      </c>
    </row>
    <row r="71" spans="1:29" x14ac:dyDescent="0.2">
      <c r="A71" s="3">
        <v>2001</v>
      </c>
      <c r="B71" s="3">
        <v>9</v>
      </c>
      <c r="C71" s="244">
        <v>48.8454633501252</v>
      </c>
      <c r="E71" s="3">
        <v>41.513500000000001</v>
      </c>
      <c r="P71" s="3">
        <v>2006</v>
      </c>
      <c r="Q71" s="3">
        <v>9</v>
      </c>
      <c r="R71" s="3" t="str">
        <f t="shared" si="7"/>
        <v>20069</v>
      </c>
      <c r="S71" s="99">
        <v>4161</v>
      </c>
      <c r="T71" s="242">
        <v>7711.82</v>
      </c>
      <c r="U71" s="239"/>
      <c r="V71" s="3">
        <f t="shared" si="8"/>
        <v>1853.3573660177842</v>
      </c>
      <c r="W71" s="48"/>
      <c r="X71" s="48"/>
      <c r="Y71" s="3" t="e">
        <f t="shared" si="9"/>
        <v>#DIV/0!</v>
      </c>
      <c r="Z71" s="240">
        <v>10.050000000000001</v>
      </c>
      <c r="AA71" s="240">
        <v>222</v>
      </c>
      <c r="AB71" s="241">
        <v>64</v>
      </c>
      <c r="AC71" s="241">
        <v>66</v>
      </c>
    </row>
    <row r="72" spans="1:29" x14ac:dyDescent="0.2">
      <c r="A72" s="3">
        <v>2001</v>
      </c>
      <c r="B72" s="3">
        <v>10</v>
      </c>
      <c r="C72" s="244">
        <v>48.8454633501252</v>
      </c>
      <c r="E72" s="3">
        <v>41.580399999999997</v>
      </c>
      <c r="P72" s="3">
        <v>2006</v>
      </c>
      <c r="Q72" s="3">
        <v>10</v>
      </c>
      <c r="R72" s="3" t="str">
        <f t="shared" si="7"/>
        <v>200610</v>
      </c>
      <c r="S72" s="99">
        <v>4170</v>
      </c>
      <c r="T72" s="242">
        <v>6837.4189999999999</v>
      </c>
      <c r="U72" s="239"/>
      <c r="V72" s="3">
        <f t="shared" si="8"/>
        <v>1639.6688249400479</v>
      </c>
      <c r="W72" s="48"/>
      <c r="X72" s="48"/>
      <c r="Y72" s="3" t="e">
        <f t="shared" si="9"/>
        <v>#DIV/0!</v>
      </c>
      <c r="Z72" s="240">
        <v>177.25</v>
      </c>
      <c r="AA72" s="240">
        <v>19.5</v>
      </c>
      <c r="AB72" s="241">
        <v>358</v>
      </c>
      <c r="AC72" s="241">
        <v>3</v>
      </c>
    </row>
    <row r="73" spans="1:29" x14ac:dyDescent="0.2">
      <c r="A73" s="3">
        <v>2001</v>
      </c>
      <c r="B73" s="3">
        <v>11</v>
      </c>
      <c r="C73" s="244">
        <v>48.8454633501252</v>
      </c>
      <c r="E73" s="3">
        <v>40.816000000000003</v>
      </c>
      <c r="P73" s="3">
        <v>2006</v>
      </c>
      <c r="Q73" s="3">
        <v>11</v>
      </c>
      <c r="R73" s="3" t="str">
        <f t="shared" si="7"/>
        <v>200611</v>
      </c>
      <c r="S73" s="99">
        <v>4166</v>
      </c>
      <c r="T73" s="242">
        <v>8245.2510000000002</v>
      </c>
      <c r="U73" s="239"/>
      <c r="V73" s="3">
        <f t="shared" si="8"/>
        <v>1979.1769083053291</v>
      </c>
      <c r="W73" s="48"/>
      <c r="X73" s="48"/>
      <c r="Y73" s="3" t="e">
        <f t="shared" si="9"/>
        <v>#DIV/0!</v>
      </c>
      <c r="Z73" s="240">
        <v>472.15</v>
      </c>
      <c r="AA73" s="240">
        <v>0.65</v>
      </c>
      <c r="AB73" s="241">
        <v>526</v>
      </c>
      <c r="AC73" s="241">
        <v>0</v>
      </c>
    </row>
    <row r="74" spans="1:29" x14ac:dyDescent="0.2">
      <c r="A74" s="3">
        <v>2001</v>
      </c>
      <c r="B74" s="3">
        <v>12</v>
      </c>
      <c r="C74" s="244">
        <v>48.8454633501252</v>
      </c>
      <c r="E74" s="3">
        <v>40.631100000000004</v>
      </c>
      <c r="P74" s="3">
        <v>2006</v>
      </c>
      <c r="Q74" s="3">
        <v>12</v>
      </c>
      <c r="R74" s="3" t="str">
        <f t="shared" si="7"/>
        <v>200612</v>
      </c>
      <c r="S74" s="99">
        <v>4129</v>
      </c>
      <c r="T74" s="242">
        <v>8909.1620000000003</v>
      </c>
      <c r="U74" s="239"/>
      <c r="V74" s="3">
        <f t="shared" si="8"/>
        <v>2157.7045289416324</v>
      </c>
      <c r="W74" s="48"/>
      <c r="X74" s="48"/>
      <c r="Y74" s="3" t="e">
        <f t="shared" si="9"/>
        <v>#DIV/0!</v>
      </c>
      <c r="Z74" s="240">
        <v>655.15</v>
      </c>
      <c r="AA74" s="240">
        <v>0</v>
      </c>
      <c r="AB74" s="241">
        <v>726</v>
      </c>
      <c r="AC74" s="241">
        <v>0</v>
      </c>
    </row>
    <row r="75" spans="1:29" x14ac:dyDescent="0.2">
      <c r="A75" s="3">
        <f>A63+1</f>
        <v>2002</v>
      </c>
      <c r="B75" s="3">
        <f>B63</f>
        <v>1</v>
      </c>
      <c r="C75" s="244">
        <v>50.706216850874497</v>
      </c>
      <c r="E75" s="3">
        <v>41.377299999999998</v>
      </c>
      <c r="P75" s="3">
        <v>2007</v>
      </c>
      <c r="Q75" s="3">
        <v>1</v>
      </c>
      <c r="R75" s="3" t="str">
        <f t="shared" si="7"/>
        <v>20071</v>
      </c>
      <c r="S75" s="98">
        <v>4187</v>
      </c>
      <c r="T75" s="238">
        <v>10438.319</v>
      </c>
      <c r="U75" s="239"/>
      <c r="V75" s="3">
        <f t="shared" si="8"/>
        <v>2493.0305708144256</v>
      </c>
      <c r="W75" s="63"/>
      <c r="X75" s="63"/>
      <c r="Y75" s="3" t="e">
        <f t="shared" si="9"/>
        <v>#DIV/0!</v>
      </c>
      <c r="Z75" s="240">
        <v>737.45</v>
      </c>
      <c r="AA75" s="240">
        <v>0</v>
      </c>
      <c r="AB75" s="241">
        <v>819</v>
      </c>
      <c r="AC75" s="241">
        <v>0</v>
      </c>
    </row>
    <row r="76" spans="1:29" x14ac:dyDescent="0.2">
      <c r="A76" s="3">
        <f t="shared" ref="A76:A139" si="10">A64+1</f>
        <v>2002</v>
      </c>
      <c r="B76" s="3">
        <f t="shared" ref="B76:B139" si="11">B64</f>
        <v>2</v>
      </c>
      <c r="C76" s="244">
        <v>50.706216850874497</v>
      </c>
      <c r="E76" s="3">
        <v>42.690199999999997</v>
      </c>
      <c r="P76" s="3">
        <v>2007</v>
      </c>
      <c r="Q76" s="3">
        <v>2</v>
      </c>
      <c r="R76" s="3" t="str">
        <f t="shared" si="7"/>
        <v>20072</v>
      </c>
      <c r="S76" s="99">
        <v>4179</v>
      </c>
      <c r="T76" s="242">
        <v>11214.817999999999</v>
      </c>
      <c r="U76" s="239"/>
      <c r="V76" s="3">
        <f t="shared" si="8"/>
        <v>2683.6128260349365</v>
      </c>
      <c r="W76" s="48"/>
      <c r="X76" s="48"/>
      <c r="Y76" s="3" t="e">
        <f t="shared" si="9"/>
        <v>#DIV/0!</v>
      </c>
      <c r="Z76" s="240">
        <v>938.3</v>
      </c>
      <c r="AA76" s="240">
        <v>0</v>
      </c>
      <c r="AB76" s="241">
        <v>857</v>
      </c>
      <c r="AC76" s="241">
        <v>0</v>
      </c>
    </row>
    <row r="77" spans="1:29" x14ac:dyDescent="0.2">
      <c r="A77" s="3">
        <f t="shared" si="10"/>
        <v>2002</v>
      </c>
      <c r="B77" s="3">
        <f t="shared" si="11"/>
        <v>3</v>
      </c>
      <c r="C77" s="244">
        <v>50.706216850874497</v>
      </c>
      <c r="E77" s="3">
        <v>42.8354</v>
      </c>
      <c r="P77" s="3">
        <v>2007</v>
      </c>
      <c r="Q77" s="3">
        <v>3</v>
      </c>
      <c r="R77" s="3" t="str">
        <f t="shared" si="7"/>
        <v>20073</v>
      </c>
      <c r="S77" s="99">
        <v>4193</v>
      </c>
      <c r="T77" s="242">
        <v>9397.8780000000006</v>
      </c>
      <c r="U77" s="239"/>
      <c r="V77" s="3">
        <f t="shared" si="8"/>
        <v>2241.3255425709517</v>
      </c>
      <c r="W77" s="48"/>
      <c r="X77" s="48"/>
      <c r="Y77" s="3" t="e">
        <f t="shared" si="9"/>
        <v>#DIV/0!</v>
      </c>
      <c r="Z77" s="240">
        <v>623</v>
      </c>
      <c r="AA77" s="240">
        <v>1</v>
      </c>
      <c r="AB77" s="241">
        <v>387</v>
      </c>
      <c r="AC77" s="241">
        <v>7</v>
      </c>
    </row>
    <row r="78" spans="1:29" x14ac:dyDescent="0.2">
      <c r="A78" s="3">
        <f t="shared" si="10"/>
        <v>2002</v>
      </c>
      <c r="B78" s="3">
        <f t="shared" si="11"/>
        <v>4</v>
      </c>
      <c r="C78" s="244">
        <v>50.706216850874497</v>
      </c>
      <c r="E78" s="3">
        <v>41.630099999999999</v>
      </c>
      <c r="P78" s="3">
        <v>2007</v>
      </c>
      <c r="Q78" s="3">
        <v>4</v>
      </c>
      <c r="R78" s="3" t="str">
        <f t="shared" si="7"/>
        <v>20074</v>
      </c>
      <c r="S78" s="99">
        <v>4180</v>
      </c>
      <c r="T78" s="242">
        <v>7964.2619999999997</v>
      </c>
      <c r="U78" s="239"/>
      <c r="V78" s="3">
        <f t="shared" si="8"/>
        <v>1905.3258373205742</v>
      </c>
      <c r="W78" s="48"/>
      <c r="X78" s="48"/>
      <c r="Y78" s="3" t="e">
        <f t="shared" si="9"/>
        <v>#DIV/0!</v>
      </c>
      <c r="Z78" s="240">
        <v>347.45</v>
      </c>
      <c r="AA78" s="240">
        <v>7.2</v>
      </c>
      <c r="AB78" s="241">
        <v>345</v>
      </c>
      <c r="AC78" s="241">
        <v>6</v>
      </c>
    </row>
    <row r="79" spans="1:29" x14ac:dyDescent="0.2">
      <c r="A79" s="3">
        <f t="shared" si="10"/>
        <v>2002</v>
      </c>
      <c r="B79" s="3">
        <f t="shared" si="11"/>
        <v>5</v>
      </c>
      <c r="C79" s="244">
        <v>50.706216850874497</v>
      </c>
      <c r="E79" s="3">
        <v>42.1691</v>
      </c>
      <c r="P79" s="3">
        <v>2007</v>
      </c>
      <c r="Q79" s="3">
        <v>5</v>
      </c>
      <c r="R79" s="3" t="str">
        <f t="shared" si="7"/>
        <v>20075</v>
      </c>
      <c r="S79" s="99">
        <v>4235</v>
      </c>
      <c r="T79" s="242">
        <v>7001.1719999999996</v>
      </c>
      <c r="U79" s="239"/>
      <c r="V79" s="3">
        <f t="shared" si="8"/>
        <v>1653.1693034238488</v>
      </c>
      <c r="W79" s="48"/>
      <c r="X79" s="48"/>
      <c r="Y79" s="3" t="e">
        <f t="shared" si="9"/>
        <v>#DIV/0!</v>
      </c>
      <c r="Z79" s="240">
        <v>151.15</v>
      </c>
      <c r="AA79" s="240">
        <v>36.5</v>
      </c>
      <c r="AB79" s="241">
        <v>58</v>
      </c>
      <c r="AC79" s="241">
        <v>98</v>
      </c>
    </row>
    <row r="80" spans="1:29" x14ac:dyDescent="0.2">
      <c r="A80" s="3">
        <f t="shared" si="10"/>
        <v>2002</v>
      </c>
      <c r="B80" s="3">
        <f t="shared" si="11"/>
        <v>6</v>
      </c>
      <c r="C80" s="244">
        <v>50.706216850874497</v>
      </c>
      <c r="E80" s="3">
        <v>42.359299999999998</v>
      </c>
      <c r="P80" s="3">
        <v>2007</v>
      </c>
      <c r="Q80" s="3">
        <v>6</v>
      </c>
      <c r="R80" s="3" t="str">
        <f t="shared" si="7"/>
        <v>20076</v>
      </c>
      <c r="S80" s="99">
        <v>4203</v>
      </c>
      <c r="T80" s="242">
        <v>7142.8040000000001</v>
      </c>
      <c r="U80" s="239"/>
      <c r="V80" s="3">
        <f t="shared" si="8"/>
        <v>1699.4537235308114</v>
      </c>
      <c r="W80" s="48"/>
      <c r="X80" s="48"/>
      <c r="Y80" s="3" t="e">
        <f t="shared" si="9"/>
        <v>#DIV/0!</v>
      </c>
      <c r="Z80" s="240">
        <v>27.65</v>
      </c>
      <c r="AA80" s="240">
        <v>171.05</v>
      </c>
      <c r="AB80" s="241">
        <v>0</v>
      </c>
      <c r="AC80" s="241">
        <v>245</v>
      </c>
    </row>
    <row r="81" spans="1:29" x14ac:dyDescent="0.2">
      <c r="A81" s="3">
        <f t="shared" si="10"/>
        <v>2002</v>
      </c>
      <c r="B81" s="3">
        <f t="shared" si="11"/>
        <v>7</v>
      </c>
      <c r="C81" s="244">
        <v>50.706216850874497</v>
      </c>
      <c r="E81" s="3">
        <v>41.640099999999997</v>
      </c>
      <c r="P81" s="3">
        <v>2007</v>
      </c>
      <c r="Q81" s="3">
        <v>7</v>
      </c>
      <c r="R81" s="3" t="str">
        <f t="shared" si="7"/>
        <v>20077</v>
      </c>
      <c r="S81" s="99">
        <v>4249</v>
      </c>
      <c r="T81" s="242">
        <v>7384.924</v>
      </c>
      <c r="U81" s="239"/>
      <c r="V81" s="3">
        <f t="shared" si="8"/>
        <v>1738.0381266180277</v>
      </c>
      <c r="W81" s="48"/>
      <c r="X81" s="48"/>
      <c r="Y81" s="3" t="e">
        <f t="shared" si="9"/>
        <v>#DIV/0!</v>
      </c>
      <c r="Z81" s="240">
        <v>0</v>
      </c>
      <c r="AA81" s="240">
        <v>283.60000000000002</v>
      </c>
      <c r="AB81" s="241">
        <v>0</v>
      </c>
      <c r="AC81" s="241">
        <v>260</v>
      </c>
    </row>
    <row r="82" spans="1:29" x14ac:dyDescent="0.2">
      <c r="A82" s="3">
        <f t="shared" si="10"/>
        <v>2002</v>
      </c>
      <c r="B82" s="3">
        <f t="shared" si="11"/>
        <v>8</v>
      </c>
      <c r="C82" s="244">
        <v>50.706216850874497</v>
      </c>
      <c r="E82" s="3">
        <v>42.849800000000002</v>
      </c>
      <c r="P82" s="3">
        <v>2007</v>
      </c>
      <c r="Q82" s="3">
        <v>8</v>
      </c>
      <c r="R82" s="3" t="str">
        <f t="shared" si="7"/>
        <v>20078</v>
      </c>
      <c r="S82" s="99">
        <v>4252</v>
      </c>
      <c r="T82" s="242">
        <v>5081.2219999999998</v>
      </c>
      <c r="U82" s="239"/>
      <c r="V82" s="3">
        <f t="shared" si="8"/>
        <v>1195.019285042333</v>
      </c>
      <c r="W82" s="48"/>
      <c r="X82" s="48"/>
      <c r="Y82" s="3" t="e">
        <f t="shared" si="9"/>
        <v>#DIV/0!</v>
      </c>
      <c r="Z82" s="240">
        <v>0</v>
      </c>
      <c r="AA82" s="240">
        <v>328</v>
      </c>
      <c r="AB82" s="241">
        <v>0</v>
      </c>
      <c r="AC82" s="241">
        <v>440</v>
      </c>
    </row>
    <row r="83" spans="1:29" x14ac:dyDescent="0.2">
      <c r="A83" s="3">
        <f t="shared" si="10"/>
        <v>2002</v>
      </c>
      <c r="B83" s="3">
        <f t="shared" si="11"/>
        <v>9</v>
      </c>
      <c r="C83" s="244">
        <v>50.706216850874497</v>
      </c>
      <c r="E83" s="3">
        <v>41.943600000000004</v>
      </c>
      <c r="P83" s="3">
        <v>2007</v>
      </c>
      <c r="Q83" s="3">
        <v>9</v>
      </c>
      <c r="R83" s="3" t="str">
        <f t="shared" si="7"/>
        <v>20079</v>
      </c>
      <c r="S83" s="99">
        <v>4252</v>
      </c>
      <c r="T83" s="242">
        <v>7634.018</v>
      </c>
      <c r="U83" s="239"/>
      <c r="V83" s="3">
        <f t="shared" si="8"/>
        <v>1795.3946378174976</v>
      </c>
      <c r="W83" s="48"/>
      <c r="X83" s="48"/>
      <c r="Y83" s="3" t="e">
        <f t="shared" si="9"/>
        <v>#DIV/0!</v>
      </c>
      <c r="Z83" s="240">
        <v>4.5</v>
      </c>
      <c r="AA83" s="240">
        <v>354.55</v>
      </c>
      <c r="AB83" s="241">
        <v>16</v>
      </c>
      <c r="AC83" s="241">
        <v>208</v>
      </c>
    </row>
    <row r="84" spans="1:29" x14ac:dyDescent="0.2">
      <c r="A84" s="3">
        <f t="shared" si="10"/>
        <v>2002</v>
      </c>
      <c r="B84" s="3">
        <f t="shared" si="11"/>
        <v>10</v>
      </c>
      <c r="C84" s="244">
        <v>50.706216850874497</v>
      </c>
      <c r="E84" s="3">
        <v>42.391399999999997</v>
      </c>
      <c r="P84" s="3">
        <v>2007</v>
      </c>
      <c r="Q84" s="3">
        <v>10</v>
      </c>
      <c r="R84" s="3" t="str">
        <f t="shared" si="7"/>
        <v>200710</v>
      </c>
      <c r="S84" s="99">
        <v>4259</v>
      </c>
      <c r="T84" s="242">
        <v>6713.1180000000004</v>
      </c>
      <c r="U84" s="239"/>
      <c r="V84" s="3">
        <f t="shared" si="8"/>
        <v>1576.2193003052359</v>
      </c>
      <c r="W84" s="48"/>
      <c r="X84" s="48"/>
      <c r="Y84" s="3" t="e">
        <f t="shared" si="9"/>
        <v>#DIV/0!</v>
      </c>
      <c r="Z84" s="240">
        <v>50.4</v>
      </c>
      <c r="AA84" s="240">
        <v>133.05000000000001</v>
      </c>
      <c r="AB84" s="241">
        <v>141</v>
      </c>
      <c r="AC84" s="241">
        <v>73</v>
      </c>
    </row>
    <row r="85" spans="1:29" x14ac:dyDescent="0.2">
      <c r="A85" s="3">
        <f t="shared" si="10"/>
        <v>2002</v>
      </c>
      <c r="B85" s="3">
        <f t="shared" si="11"/>
        <v>11</v>
      </c>
      <c r="C85" s="244">
        <v>50.706216850874497</v>
      </c>
      <c r="E85" s="3">
        <v>42.333199999999998</v>
      </c>
      <c r="P85" s="3">
        <v>2007</v>
      </c>
      <c r="Q85" s="3">
        <v>11</v>
      </c>
      <c r="R85" s="3" t="str">
        <f t="shared" si="7"/>
        <v>200711</v>
      </c>
      <c r="S85" s="99">
        <v>4244</v>
      </c>
      <c r="T85" s="242">
        <v>7562.6109999999999</v>
      </c>
      <c r="U85" s="239"/>
      <c r="V85" s="3">
        <f t="shared" si="8"/>
        <v>1781.9535815268614</v>
      </c>
      <c r="W85" s="48"/>
      <c r="X85" s="48"/>
      <c r="Y85" s="3" t="e">
        <f t="shared" si="9"/>
        <v>#DIV/0!</v>
      </c>
      <c r="Z85" s="240">
        <v>359.15</v>
      </c>
      <c r="AA85" s="240">
        <v>22.1</v>
      </c>
      <c r="AB85" s="241">
        <v>572</v>
      </c>
      <c r="AC85" s="241">
        <v>0</v>
      </c>
    </row>
    <row r="86" spans="1:29" x14ac:dyDescent="0.2">
      <c r="A86" s="3">
        <f t="shared" si="10"/>
        <v>2002</v>
      </c>
      <c r="B86" s="3">
        <f t="shared" si="11"/>
        <v>12</v>
      </c>
      <c r="C86" s="244">
        <v>50.706216850874497</v>
      </c>
      <c r="E86" s="3">
        <v>43.031100000000002</v>
      </c>
      <c r="P86" s="3">
        <v>2007</v>
      </c>
      <c r="Q86" s="3">
        <v>12</v>
      </c>
      <c r="R86" s="3" t="str">
        <f t="shared" si="7"/>
        <v>200712</v>
      </c>
      <c r="S86" s="99">
        <v>4275</v>
      </c>
      <c r="T86" s="242">
        <v>8830.8690000000006</v>
      </c>
      <c r="U86" s="239"/>
      <c r="V86" s="3">
        <f t="shared" si="8"/>
        <v>2065.7003508771932</v>
      </c>
      <c r="W86" s="48"/>
      <c r="X86" s="48"/>
      <c r="Y86" s="3" t="e">
        <f t="shared" si="9"/>
        <v>#DIV/0!</v>
      </c>
      <c r="Z86" s="240">
        <v>628.54999999999995</v>
      </c>
      <c r="AA86" s="240">
        <v>0</v>
      </c>
      <c r="AB86" s="241">
        <v>686</v>
      </c>
      <c r="AC86" s="241">
        <v>0</v>
      </c>
    </row>
    <row r="87" spans="1:29" x14ac:dyDescent="0.2">
      <c r="A87" s="3">
        <f t="shared" si="10"/>
        <v>2003</v>
      </c>
      <c r="B87" s="3">
        <f t="shared" si="11"/>
        <v>1</v>
      </c>
      <c r="C87" s="244">
        <v>50.914602160439898</v>
      </c>
      <c r="E87" s="3">
        <v>42.267899999999997</v>
      </c>
      <c r="P87" s="3">
        <f>P75+1</f>
        <v>2008</v>
      </c>
      <c r="Q87" s="3">
        <f>Q75</f>
        <v>1</v>
      </c>
      <c r="R87" s="3" t="str">
        <f t="shared" si="7"/>
        <v>20081</v>
      </c>
      <c r="S87" s="98">
        <v>4297</v>
      </c>
      <c r="T87" s="238">
        <v>11072.358</v>
      </c>
      <c r="U87" s="239"/>
      <c r="V87" s="3">
        <f t="shared" si="8"/>
        <v>2576.7647195717946</v>
      </c>
      <c r="W87" s="63"/>
      <c r="X87" s="63"/>
      <c r="Y87" s="3" t="e">
        <f t="shared" si="9"/>
        <v>#DIV/0!</v>
      </c>
      <c r="Z87" s="240">
        <v>866</v>
      </c>
      <c r="AA87" s="240">
        <v>0</v>
      </c>
      <c r="AB87" s="241">
        <v>937</v>
      </c>
      <c r="AC87" s="241">
        <v>0</v>
      </c>
    </row>
    <row r="88" spans="1:29" x14ac:dyDescent="0.2">
      <c r="A88" s="3">
        <f t="shared" si="10"/>
        <v>2003</v>
      </c>
      <c r="B88" s="3">
        <f t="shared" si="11"/>
        <v>2</v>
      </c>
      <c r="C88" s="244">
        <v>50.914602160439898</v>
      </c>
      <c r="E88" s="3">
        <v>41.67</v>
      </c>
      <c r="P88" s="3">
        <f t="shared" ref="P88:P151" si="12">P76+1</f>
        <v>2008</v>
      </c>
      <c r="Q88" s="3">
        <f t="shared" ref="Q88:Q151" si="13">Q76</f>
        <v>2</v>
      </c>
      <c r="R88" s="3" t="str">
        <f t="shared" si="7"/>
        <v>20082</v>
      </c>
      <c r="S88" s="99">
        <v>4302</v>
      </c>
      <c r="T88" s="242">
        <v>10129.735000000001</v>
      </c>
      <c r="U88" s="239"/>
      <c r="V88" s="3">
        <f t="shared" si="8"/>
        <v>2354.6571362157138</v>
      </c>
      <c r="W88" s="48"/>
      <c r="X88" s="48"/>
      <c r="Y88" s="3" t="e">
        <f t="shared" si="9"/>
        <v>#DIV/0!</v>
      </c>
      <c r="Z88" s="240">
        <v>788.4</v>
      </c>
      <c r="AA88" s="240">
        <v>0</v>
      </c>
      <c r="AB88" s="241">
        <v>695</v>
      </c>
      <c r="AC88" s="241">
        <v>0</v>
      </c>
    </row>
    <row r="89" spans="1:29" x14ac:dyDescent="0.2">
      <c r="A89" s="3">
        <f t="shared" si="10"/>
        <v>2003</v>
      </c>
      <c r="B89" s="3">
        <f t="shared" si="11"/>
        <v>3</v>
      </c>
      <c r="C89" s="244">
        <v>50.914602160439898</v>
      </c>
      <c r="E89" s="3">
        <v>42.276899999999998</v>
      </c>
      <c r="P89" s="3">
        <f t="shared" si="12"/>
        <v>2008</v>
      </c>
      <c r="Q89" s="3">
        <f t="shared" si="13"/>
        <v>3</v>
      </c>
      <c r="R89" s="3" t="str">
        <f t="shared" si="7"/>
        <v>20083</v>
      </c>
      <c r="S89" s="99">
        <v>4311</v>
      </c>
      <c r="T89" s="242">
        <v>9428.1020000000008</v>
      </c>
      <c r="U89" s="239"/>
      <c r="V89" s="3">
        <f t="shared" si="8"/>
        <v>2186.9872419392254</v>
      </c>
      <c r="W89" s="48"/>
      <c r="X89" s="48"/>
      <c r="Y89" s="3" t="e">
        <f t="shared" si="9"/>
        <v>#DIV/0!</v>
      </c>
      <c r="Z89" s="240">
        <v>666</v>
      </c>
      <c r="AA89" s="240">
        <v>0</v>
      </c>
      <c r="AB89" s="241">
        <v>573</v>
      </c>
      <c r="AC89" s="241">
        <v>0</v>
      </c>
    </row>
    <row r="90" spans="1:29" x14ac:dyDescent="0.2">
      <c r="A90" s="3">
        <f t="shared" si="10"/>
        <v>2003</v>
      </c>
      <c r="B90" s="3">
        <f t="shared" si="11"/>
        <v>4</v>
      </c>
      <c r="C90" s="244">
        <v>50.914602160439898</v>
      </c>
      <c r="E90" s="3">
        <v>41.851100000000002</v>
      </c>
      <c r="P90" s="3">
        <f t="shared" si="12"/>
        <v>2008</v>
      </c>
      <c r="Q90" s="3">
        <f t="shared" si="13"/>
        <v>4</v>
      </c>
      <c r="R90" s="3" t="str">
        <f t="shared" si="7"/>
        <v>20084</v>
      </c>
      <c r="S90" s="99">
        <v>4303</v>
      </c>
      <c r="T90" s="242">
        <v>7999.473</v>
      </c>
      <c r="U90" s="239"/>
      <c r="V90" s="3">
        <f t="shared" si="8"/>
        <v>1859.0455496165466</v>
      </c>
      <c r="W90" s="48"/>
      <c r="X90" s="48"/>
      <c r="Y90" s="3" t="e">
        <f t="shared" si="9"/>
        <v>#DIV/0!</v>
      </c>
      <c r="Z90" s="240">
        <v>400</v>
      </c>
      <c r="AA90" s="240">
        <v>5</v>
      </c>
      <c r="AB90" s="241">
        <v>276</v>
      </c>
      <c r="AC90" s="241">
        <v>11</v>
      </c>
    </row>
    <row r="91" spans="1:29" x14ac:dyDescent="0.2">
      <c r="A91" s="3">
        <f t="shared" si="10"/>
        <v>2003</v>
      </c>
      <c r="B91" s="3">
        <f t="shared" si="11"/>
        <v>5</v>
      </c>
      <c r="C91" s="244">
        <v>50.914602160439898</v>
      </c>
      <c r="E91" s="3">
        <v>42.194699999999997</v>
      </c>
      <c r="P91" s="3">
        <f t="shared" si="12"/>
        <v>2008</v>
      </c>
      <c r="Q91" s="3">
        <f t="shared" si="13"/>
        <v>5</v>
      </c>
      <c r="R91" s="3" t="str">
        <f t="shared" si="7"/>
        <v>20085</v>
      </c>
      <c r="S91" s="99">
        <v>4309</v>
      </c>
      <c r="T91" s="242">
        <v>6595.1469999999999</v>
      </c>
      <c r="U91" s="239"/>
      <c r="V91" s="3">
        <f t="shared" si="8"/>
        <v>1530.5516361104665</v>
      </c>
      <c r="W91" s="48"/>
      <c r="X91" s="48"/>
      <c r="Y91" s="3" t="e">
        <f t="shared" si="9"/>
        <v>#DIV/0!</v>
      </c>
      <c r="Z91" s="240">
        <v>190.4</v>
      </c>
      <c r="AA91" s="240">
        <v>17.55</v>
      </c>
      <c r="AB91" s="241">
        <v>104</v>
      </c>
      <c r="AC91" s="241">
        <v>39</v>
      </c>
    </row>
    <row r="92" spans="1:29" x14ac:dyDescent="0.2">
      <c r="A92" s="3">
        <f t="shared" si="10"/>
        <v>2003</v>
      </c>
      <c r="B92" s="3">
        <f t="shared" si="11"/>
        <v>6</v>
      </c>
      <c r="C92" s="244">
        <v>50.914602160439898</v>
      </c>
      <c r="E92" s="3">
        <v>43.878100000000003</v>
      </c>
      <c r="P92" s="3">
        <f t="shared" si="12"/>
        <v>2008</v>
      </c>
      <c r="Q92" s="3">
        <f t="shared" si="13"/>
        <v>6</v>
      </c>
      <c r="R92" s="3" t="str">
        <f t="shared" si="7"/>
        <v>20086</v>
      </c>
      <c r="S92" s="99">
        <v>4316</v>
      </c>
      <c r="T92" s="242">
        <v>7036.7579999999998</v>
      </c>
      <c r="U92" s="239"/>
      <c r="V92" s="3">
        <f t="shared" si="8"/>
        <v>1630.3887859128822</v>
      </c>
      <c r="W92" s="48"/>
      <c r="X92" s="48"/>
      <c r="Y92" s="3" t="e">
        <f t="shared" si="9"/>
        <v>#DIV/0!</v>
      </c>
      <c r="Z92" s="240">
        <v>46.45</v>
      </c>
      <c r="AA92" s="240">
        <v>163.4</v>
      </c>
      <c r="AB92" s="241">
        <v>1</v>
      </c>
      <c r="AC92" s="241">
        <v>269</v>
      </c>
    </row>
    <row r="93" spans="1:29" x14ac:dyDescent="0.2">
      <c r="A93" s="3">
        <f t="shared" si="10"/>
        <v>2003</v>
      </c>
      <c r="B93" s="3">
        <f t="shared" si="11"/>
        <v>7</v>
      </c>
      <c r="C93" s="244">
        <v>50.914602160439898</v>
      </c>
      <c r="E93" s="3">
        <v>43.505899999999997</v>
      </c>
      <c r="P93" s="3">
        <f t="shared" si="12"/>
        <v>2008</v>
      </c>
      <c r="Q93" s="3">
        <f t="shared" si="13"/>
        <v>7</v>
      </c>
      <c r="R93" s="3" t="str">
        <f t="shared" si="7"/>
        <v>20087</v>
      </c>
      <c r="S93" s="99">
        <v>4317</v>
      </c>
      <c r="T93" s="242">
        <v>7230.4489999999996</v>
      </c>
      <c r="U93" s="239"/>
      <c r="V93" s="3">
        <f t="shared" si="8"/>
        <v>1674.87815612694</v>
      </c>
      <c r="W93" s="48"/>
      <c r="X93" s="48"/>
      <c r="Y93" s="3" t="e">
        <f t="shared" si="9"/>
        <v>#DIV/0!</v>
      </c>
      <c r="Z93" s="240">
        <v>1</v>
      </c>
      <c r="AA93" s="240">
        <v>265</v>
      </c>
      <c r="AB93" s="241">
        <v>0</v>
      </c>
      <c r="AC93" s="241">
        <v>280</v>
      </c>
    </row>
    <row r="94" spans="1:29" x14ac:dyDescent="0.2">
      <c r="A94" s="3">
        <f t="shared" si="10"/>
        <v>2003</v>
      </c>
      <c r="B94" s="3">
        <f t="shared" si="11"/>
        <v>8</v>
      </c>
      <c r="C94" s="244">
        <v>50.914602160439898</v>
      </c>
      <c r="E94" s="3">
        <v>44.536099999999998</v>
      </c>
      <c r="P94" s="3">
        <f t="shared" si="12"/>
        <v>2008</v>
      </c>
      <c r="Q94" s="3">
        <f t="shared" si="13"/>
        <v>8</v>
      </c>
      <c r="R94" s="3" t="str">
        <f t="shared" si="7"/>
        <v>20088</v>
      </c>
      <c r="S94" s="99">
        <v>4323</v>
      </c>
      <c r="T94" s="242">
        <v>7349.7209999999995</v>
      </c>
      <c r="U94" s="239"/>
      <c r="V94" s="3">
        <f t="shared" si="8"/>
        <v>1700.1436502428869</v>
      </c>
      <c r="W94" s="48"/>
      <c r="X94" s="48"/>
      <c r="Y94" s="3" t="e">
        <f t="shared" si="9"/>
        <v>#DIV/0!</v>
      </c>
      <c r="Z94" s="240">
        <v>0</v>
      </c>
      <c r="AA94" s="240">
        <v>274</v>
      </c>
      <c r="AB94" s="241">
        <v>0</v>
      </c>
      <c r="AC94" s="241">
        <v>255</v>
      </c>
    </row>
    <row r="95" spans="1:29" x14ac:dyDescent="0.2">
      <c r="A95" s="3">
        <f t="shared" si="10"/>
        <v>2003</v>
      </c>
      <c r="B95" s="3">
        <f t="shared" si="11"/>
        <v>9</v>
      </c>
      <c r="C95" s="244">
        <v>50.914602160439898</v>
      </c>
      <c r="E95" s="3">
        <v>43.564300000000003</v>
      </c>
      <c r="P95" s="3">
        <f t="shared" si="12"/>
        <v>2008</v>
      </c>
      <c r="Q95" s="3">
        <f t="shared" si="13"/>
        <v>9</v>
      </c>
      <c r="R95" s="3" t="str">
        <f t="shared" si="7"/>
        <v>20089</v>
      </c>
      <c r="S95" s="99">
        <v>4334</v>
      </c>
      <c r="T95" s="242">
        <v>7485.09</v>
      </c>
      <c r="U95" s="239"/>
      <c r="V95" s="3">
        <f t="shared" si="8"/>
        <v>1727.0627595754499</v>
      </c>
      <c r="W95" s="48"/>
      <c r="X95" s="48"/>
      <c r="Y95" s="3" t="e">
        <f t="shared" si="9"/>
        <v>#DIV/0!</v>
      </c>
      <c r="Z95" s="240">
        <v>1.4</v>
      </c>
      <c r="AA95" s="240">
        <v>237.7</v>
      </c>
      <c r="AB95" s="241">
        <v>10</v>
      </c>
      <c r="AC95" s="241">
        <v>150</v>
      </c>
    </row>
    <row r="96" spans="1:29" x14ac:dyDescent="0.2">
      <c r="A96" s="3">
        <f t="shared" si="10"/>
        <v>2003</v>
      </c>
      <c r="B96" s="3">
        <f t="shared" si="11"/>
        <v>10</v>
      </c>
      <c r="C96" s="244">
        <v>50.914602160439898</v>
      </c>
      <c r="E96" s="3">
        <v>44.411799999999999</v>
      </c>
      <c r="P96" s="3">
        <f t="shared" si="12"/>
        <v>2008</v>
      </c>
      <c r="Q96" s="3">
        <f t="shared" si="13"/>
        <v>10</v>
      </c>
      <c r="R96" s="3" t="str">
        <f t="shared" si="7"/>
        <v>200810</v>
      </c>
      <c r="S96" s="99">
        <v>4341</v>
      </c>
      <c r="T96" s="242">
        <v>6736.549</v>
      </c>
      <c r="U96" s="239"/>
      <c r="V96" s="3">
        <f t="shared" si="8"/>
        <v>1551.8426629808798</v>
      </c>
      <c r="W96" s="48"/>
      <c r="X96" s="48"/>
      <c r="Y96" s="3" t="e">
        <f t="shared" si="9"/>
        <v>#DIV/0!</v>
      </c>
      <c r="Z96" s="240">
        <v>109</v>
      </c>
      <c r="AA96" s="240">
        <v>44</v>
      </c>
      <c r="AB96" s="241">
        <v>331</v>
      </c>
      <c r="AC96" s="241">
        <v>5</v>
      </c>
    </row>
    <row r="97" spans="1:29" x14ac:dyDescent="0.2">
      <c r="A97" s="3">
        <f t="shared" si="10"/>
        <v>2003</v>
      </c>
      <c r="B97" s="3">
        <f t="shared" si="11"/>
        <v>11</v>
      </c>
      <c r="C97" s="244">
        <v>50.914602160439898</v>
      </c>
      <c r="E97" s="3">
        <v>44.913200000000003</v>
      </c>
      <c r="P97" s="3">
        <f t="shared" si="12"/>
        <v>2008</v>
      </c>
      <c r="Q97" s="3">
        <f t="shared" si="13"/>
        <v>11</v>
      </c>
      <c r="R97" s="3" t="str">
        <f t="shared" si="7"/>
        <v>200811</v>
      </c>
      <c r="S97" s="100">
        <v>4355</v>
      </c>
      <c r="T97" s="97">
        <v>7942.8829999999998</v>
      </c>
      <c r="U97" s="97"/>
      <c r="V97" s="3">
        <f t="shared" si="8"/>
        <v>1823.8537313432835</v>
      </c>
      <c r="Z97" s="240">
        <v>458</v>
      </c>
      <c r="AA97" s="240">
        <v>2</v>
      </c>
      <c r="AB97" s="241">
        <v>683</v>
      </c>
      <c r="AC97" s="241">
        <v>0</v>
      </c>
    </row>
    <row r="98" spans="1:29" x14ac:dyDescent="0.2">
      <c r="A98" s="3">
        <f t="shared" si="10"/>
        <v>2003</v>
      </c>
      <c r="B98" s="3">
        <f t="shared" si="11"/>
        <v>12</v>
      </c>
      <c r="C98" s="244">
        <v>50.914602160439898</v>
      </c>
      <c r="E98" s="3">
        <v>44.228000000000002</v>
      </c>
      <c r="P98" s="3">
        <f t="shared" si="12"/>
        <v>2008</v>
      </c>
      <c r="Q98" s="3">
        <f t="shared" si="13"/>
        <v>12</v>
      </c>
      <c r="R98" s="3" t="str">
        <f t="shared" si="7"/>
        <v>200812</v>
      </c>
      <c r="S98" s="100">
        <v>4345</v>
      </c>
      <c r="T98" s="97">
        <v>10802.082</v>
      </c>
      <c r="U98" s="97"/>
      <c r="V98" s="3">
        <f t="shared" si="8"/>
        <v>2486.0948216340621</v>
      </c>
      <c r="Z98" s="240">
        <v>828.6</v>
      </c>
      <c r="AA98" s="240">
        <v>0</v>
      </c>
      <c r="AB98" s="241">
        <v>746</v>
      </c>
      <c r="AC98" s="241">
        <v>0</v>
      </c>
    </row>
    <row r="99" spans="1:29" x14ac:dyDescent="0.2">
      <c r="A99" s="3">
        <f t="shared" si="10"/>
        <v>2004</v>
      </c>
      <c r="B99" s="3">
        <f t="shared" si="11"/>
        <v>1</v>
      </c>
      <c r="C99" s="244">
        <v>52.766333890162201</v>
      </c>
      <c r="E99" s="3">
        <v>43.663499999999999</v>
      </c>
      <c r="P99" s="3">
        <f t="shared" si="12"/>
        <v>2009</v>
      </c>
      <c r="Q99" s="3">
        <f t="shared" si="13"/>
        <v>1</v>
      </c>
      <c r="R99" s="3" t="str">
        <f t="shared" si="7"/>
        <v>20091</v>
      </c>
      <c r="S99" s="100">
        <v>4357</v>
      </c>
      <c r="T99" s="97">
        <v>10838.683000000001</v>
      </c>
      <c r="U99" s="97"/>
      <c r="V99" s="3">
        <f t="shared" si="8"/>
        <v>2487.6481523984394</v>
      </c>
      <c r="Z99" s="240">
        <v>843</v>
      </c>
      <c r="AA99" s="240">
        <v>0</v>
      </c>
      <c r="AB99" s="241">
        <v>945</v>
      </c>
      <c r="AC99" s="241">
        <v>0</v>
      </c>
    </row>
    <row r="100" spans="1:29" x14ac:dyDescent="0.2">
      <c r="A100" s="3">
        <f t="shared" si="10"/>
        <v>2004</v>
      </c>
      <c r="B100" s="3">
        <f t="shared" si="11"/>
        <v>2</v>
      </c>
      <c r="C100" s="244">
        <v>52.766333890162201</v>
      </c>
      <c r="E100" s="3">
        <v>42.961599999999997</v>
      </c>
      <c r="P100" s="3">
        <f t="shared" si="12"/>
        <v>2009</v>
      </c>
      <c r="Q100" s="3">
        <f t="shared" si="13"/>
        <v>2</v>
      </c>
      <c r="R100" s="3" t="str">
        <f t="shared" si="7"/>
        <v>20092</v>
      </c>
      <c r="S100" s="100">
        <v>4356</v>
      </c>
      <c r="T100" s="97">
        <v>10852.97</v>
      </c>
      <c r="U100" s="97"/>
      <c r="V100" s="3">
        <f t="shared" si="8"/>
        <v>2491.4990817263542</v>
      </c>
      <c r="Z100" s="240">
        <v>845</v>
      </c>
      <c r="AA100" s="240">
        <v>0</v>
      </c>
      <c r="AB100" s="241">
        <v>728</v>
      </c>
      <c r="AC100" s="241">
        <v>0</v>
      </c>
    </row>
    <row r="101" spans="1:29" x14ac:dyDescent="0.2">
      <c r="A101" s="3">
        <f t="shared" si="10"/>
        <v>2004</v>
      </c>
      <c r="B101" s="3">
        <f t="shared" si="11"/>
        <v>3</v>
      </c>
      <c r="C101" s="244">
        <v>52.766333890162201</v>
      </c>
      <c r="E101" s="3">
        <v>43.998699999999999</v>
      </c>
      <c r="P101" s="3">
        <f t="shared" si="12"/>
        <v>2009</v>
      </c>
      <c r="Q101" s="3">
        <f t="shared" si="13"/>
        <v>3</v>
      </c>
      <c r="R101" s="3" t="str">
        <f t="shared" si="7"/>
        <v>20093</v>
      </c>
      <c r="S101" s="100">
        <v>4345</v>
      </c>
      <c r="T101" s="97">
        <v>8302.9359999999997</v>
      </c>
      <c r="U101" s="97"/>
      <c r="V101" s="3">
        <f t="shared" si="8"/>
        <v>1910.9173762945916</v>
      </c>
      <c r="Z101" s="241">
        <v>615.70000000000005</v>
      </c>
      <c r="AA101" s="241">
        <v>0</v>
      </c>
      <c r="AB101" s="241">
        <v>514</v>
      </c>
      <c r="AC101" s="241">
        <v>0</v>
      </c>
    </row>
    <row r="102" spans="1:29" x14ac:dyDescent="0.2">
      <c r="A102" s="3">
        <f t="shared" si="10"/>
        <v>2004</v>
      </c>
      <c r="B102" s="3">
        <f t="shared" si="11"/>
        <v>4</v>
      </c>
      <c r="C102" s="244">
        <v>52.766333890162201</v>
      </c>
      <c r="E102" s="3">
        <v>44.586599999999997</v>
      </c>
      <c r="P102" s="3">
        <f t="shared" si="12"/>
        <v>2009</v>
      </c>
      <c r="Q102" s="3">
        <f t="shared" si="13"/>
        <v>4</v>
      </c>
      <c r="R102" s="3" t="str">
        <f t="shared" si="7"/>
        <v>20094</v>
      </c>
      <c r="S102" s="100">
        <v>4345</v>
      </c>
      <c r="T102" s="48">
        <v>9006.1980000000003</v>
      </c>
      <c r="U102" s="48">
        <v>2094.6381412468368</v>
      </c>
      <c r="V102" s="3">
        <f t="shared" si="8"/>
        <v>2072.772842347526</v>
      </c>
      <c r="Z102" s="241">
        <v>429</v>
      </c>
      <c r="AA102" s="241">
        <v>1</v>
      </c>
      <c r="AB102" s="241">
        <v>300</v>
      </c>
      <c r="AC102" s="241">
        <v>18</v>
      </c>
    </row>
    <row r="103" spans="1:29" x14ac:dyDescent="0.2">
      <c r="A103" s="3">
        <f t="shared" si="10"/>
        <v>2004</v>
      </c>
      <c r="B103" s="3">
        <f t="shared" si="11"/>
        <v>5</v>
      </c>
      <c r="C103" s="244">
        <v>52.766333890162201</v>
      </c>
      <c r="E103" s="3">
        <v>42.004300000000001</v>
      </c>
      <c r="P103" s="3">
        <f t="shared" si="12"/>
        <v>2009</v>
      </c>
      <c r="Q103" s="3">
        <f t="shared" si="13"/>
        <v>5</v>
      </c>
      <c r="R103" s="3" t="str">
        <f t="shared" si="7"/>
        <v>20095</v>
      </c>
      <c r="S103" s="100">
        <v>4345</v>
      </c>
      <c r="T103" s="48">
        <v>6872.04</v>
      </c>
      <c r="U103" s="48">
        <v>1568.4881363741072</v>
      </c>
      <c r="V103" s="3">
        <f t="shared" si="8"/>
        <v>1581.597238204833</v>
      </c>
      <c r="Z103" s="241">
        <v>173.35</v>
      </c>
      <c r="AA103" s="241">
        <v>32.049999999999997</v>
      </c>
      <c r="AB103" s="241">
        <v>71</v>
      </c>
      <c r="AC103" s="241">
        <v>71</v>
      </c>
    </row>
    <row r="104" spans="1:29" x14ac:dyDescent="0.2">
      <c r="A104" s="3">
        <f t="shared" si="10"/>
        <v>2004</v>
      </c>
      <c r="B104" s="3">
        <f t="shared" si="11"/>
        <v>6</v>
      </c>
      <c r="C104" s="244">
        <v>52.766333890162201</v>
      </c>
      <c r="E104" s="3">
        <v>46.903100000000002</v>
      </c>
      <c r="P104" s="3">
        <f t="shared" si="12"/>
        <v>2009</v>
      </c>
      <c r="Q104" s="3">
        <f t="shared" si="13"/>
        <v>6</v>
      </c>
      <c r="R104" s="3" t="str">
        <f t="shared" si="7"/>
        <v>20096</v>
      </c>
      <c r="S104" s="100">
        <v>4345</v>
      </c>
      <c r="T104" s="48">
        <v>7347.1660000000002</v>
      </c>
      <c r="U104" s="48">
        <v>1642.4188229906113</v>
      </c>
      <c r="V104" s="3">
        <f t="shared" si="8"/>
        <v>1690.9472957422324</v>
      </c>
      <c r="Z104" s="241">
        <v>38</v>
      </c>
      <c r="AA104" s="241">
        <v>146</v>
      </c>
      <c r="AB104" s="241">
        <v>0</v>
      </c>
      <c r="AC104" s="241">
        <v>234</v>
      </c>
    </row>
    <row r="105" spans="1:29" x14ac:dyDescent="0.2">
      <c r="A105" s="3">
        <f t="shared" si="10"/>
        <v>2004</v>
      </c>
      <c r="B105" s="3">
        <f t="shared" si="11"/>
        <v>7</v>
      </c>
      <c r="C105" s="244">
        <v>52.766333890162201</v>
      </c>
      <c r="E105" s="3">
        <v>44.964500000000001</v>
      </c>
      <c r="P105" s="3">
        <f t="shared" si="12"/>
        <v>2009</v>
      </c>
      <c r="Q105" s="3">
        <f t="shared" si="13"/>
        <v>7</v>
      </c>
      <c r="R105" s="3" t="str">
        <f t="shared" si="7"/>
        <v>20097</v>
      </c>
      <c r="S105" s="100">
        <v>4345</v>
      </c>
      <c r="T105" s="48">
        <v>7559.4139999999998</v>
      </c>
      <c r="U105" s="48">
        <v>1775.8724571428572</v>
      </c>
      <c r="V105" s="3">
        <f t="shared" si="8"/>
        <v>1739.7960874568471</v>
      </c>
      <c r="Z105" s="241">
        <v>0</v>
      </c>
      <c r="AA105" s="241">
        <v>229.65</v>
      </c>
      <c r="AB105" s="241">
        <v>0</v>
      </c>
      <c r="AC105" s="241">
        <v>202</v>
      </c>
    </row>
    <row r="106" spans="1:29" x14ac:dyDescent="0.2">
      <c r="A106" s="3">
        <f t="shared" si="10"/>
        <v>2004</v>
      </c>
      <c r="B106" s="3">
        <f t="shared" si="11"/>
        <v>8</v>
      </c>
      <c r="C106" s="244">
        <v>52.766333890162201</v>
      </c>
      <c r="E106" s="3">
        <v>42.077300000000001</v>
      </c>
      <c r="P106" s="3">
        <f t="shared" si="12"/>
        <v>2009</v>
      </c>
      <c r="Q106" s="3">
        <f t="shared" si="13"/>
        <v>8</v>
      </c>
      <c r="R106" s="3" t="str">
        <f t="shared" si="7"/>
        <v>20098</v>
      </c>
      <c r="S106" s="100">
        <v>4345</v>
      </c>
      <c r="T106" s="48">
        <v>7306.509</v>
      </c>
      <c r="U106" s="48">
        <v>1624.4686001370173</v>
      </c>
      <c r="V106" s="3">
        <f t="shared" si="8"/>
        <v>1681.5901035673189</v>
      </c>
      <c r="Z106" s="241">
        <v>0</v>
      </c>
      <c r="AA106" s="241">
        <v>234</v>
      </c>
      <c r="AB106" s="241">
        <v>0</v>
      </c>
      <c r="AC106" s="241">
        <v>271</v>
      </c>
    </row>
    <row r="107" spans="1:29" x14ac:dyDescent="0.2">
      <c r="A107" s="3">
        <f t="shared" si="10"/>
        <v>2004</v>
      </c>
      <c r="B107" s="3">
        <f t="shared" si="11"/>
        <v>9</v>
      </c>
      <c r="C107" s="244">
        <v>52.766333890162201</v>
      </c>
      <c r="E107" s="3">
        <v>43.406300000000002</v>
      </c>
      <c r="P107" s="3">
        <f t="shared" si="12"/>
        <v>2009</v>
      </c>
      <c r="Q107" s="3">
        <f t="shared" si="13"/>
        <v>9</v>
      </c>
      <c r="R107" s="3" t="str">
        <f t="shared" si="7"/>
        <v>20099</v>
      </c>
      <c r="S107" s="100">
        <v>4345</v>
      </c>
      <c r="T107" s="48">
        <v>7268.0919999999996</v>
      </c>
      <c r="U107" s="48">
        <v>1647.4629798903106</v>
      </c>
      <c r="V107" s="3">
        <f t="shared" si="8"/>
        <v>1672.7484464902184</v>
      </c>
      <c r="Z107" s="241">
        <v>0</v>
      </c>
      <c r="AA107" s="241">
        <v>215</v>
      </c>
      <c r="AB107" s="241">
        <v>27</v>
      </c>
      <c r="AC107" s="241">
        <v>137</v>
      </c>
    </row>
    <row r="108" spans="1:29" x14ac:dyDescent="0.2">
      <c r="A108" s="3">
        <f t="shared" si="10"/>
        <v>2004</v>
      </c>
      <c r="B108" s="3">
        <f t="shared" si="11"/>
        <v>10</v>
      </c>
      <c r="C108" s="244">
        <v>52.766333890162201</v>
      </c>
      <c r="E108" s="3">
        <v>45.257599999999996</v>
      </c>
      <c r="P108" s="3">
        <f t="shared" si="12"/>
        <v>2009</v>
      </c>
      <c r="Q108" s="3">
        <f t="shared" si="13"/>
        <v>10</v>
      </c>
      <c r="R108" s="3" t="str">
        <f t="shared" si="7"/>
        <v>200910</v>
      </c>
      <c r="S108" s="100">
        <v>4345</v>
      </c>
      <c r="T108" s="48">
        <v>6713.6180000000004</v>
      </c>
      <c r="U108" s="48">
        <v>1562.6133667883214</v>
      </c>
      <c r="V108" s="3">
        <f t="shared" si="8"/>
        <v>1545.1364787111622</v>
      </c>
      <c r="Z108" s="241">
        <v>128.6</v>
      </c>
      <c r="AA108" s="241">
        <v>85</v>
      </c>
      <c r="AB108" s="241">
        <v>292</v>
      </c>
      <c r="AC108" s="241">
        <v>8</v>
      </c>
    </row>
    <row r="109" spans="1:29" x14ac:dyDescent="0.2">
      <c r="A109" s="3">
        <f t="shared" si="10"/>
        <v>2004</v>
      </c>
      <c r="B109" s="3">
        <f t="shared" si="11"/>
        <v>11</v>
      </c>
      <c r="C109" s="244">
        <v>52.766333890162201</v>
      </c>
      <c r="E109" s="3">
        <v>43.084899999999998</v>
      </c>
      <c r="P109" s="3">
        <f t="shared" si="12"/>
        <v>2009</v>
      </c>
      <c r="Q109" s="3">
        <f t="shared" si="13"/>
        <v>11</v>
      </c>
      <c r="R109" s="3" t="str">
        <f t="shared" si="7"/>
        <v>200911</v>
      </c>
      <c r="S109" s="100">
        <v>4345</v>
      </c>
      <c r="T109" s="48">
        <v>6789.5410000000002</v>
      </c>
      <c r="U109" s="48">
        <v>1576.5021507810729</v>
      </c>
      <c r="V109" s="3">
        <f t="shared" si="8"/>
        <v>1562.6101265822786</v>
      </c>
      <c r="Z109" s="245">
        <v>356.75</v>
      </c>
      <c r="AA109" s="245">
        <v>3.7</v>
      </c>
      <c r="AB109" s="241">
        <v>496</v>
      </c>
      <c r="AC109" s="241">
        <v>0</v>
      </c>
    </row>
    <row r="110" spans="1:29" x14ac:dyDescent="0.2">
      <c r="A110" s="3">
        <f t="shared" si="10"/>
        <v>2004</v>
      </c>
      <c r="B110" s="3">
        <f t="shared" si="11"/>
        <v>12</v>
      </c>
      <c r="C110" s="244">
        <v>52.766333890162201</v>
      </c>
      <c r="E110" s="3">
        <v>44.237900000000003</v>
      </c>
      <c r="P110" s="3">
        <f t="shared" si="12"/>
        <v>2009</v>
      </c>
      <c r="Q110" s="3">
        <f t="shared" si="13"/>
        <v>12</v>
      </c>
      <c r="R110" s="3" t="str">
        <f t="shared" si="7"/>
        <v>200912</v>
      </c>
      <c r="S110" s="100">
        <v>4345</v>
      </c>
      <c r="T110" s="48">
        <v>10269.407999999999</v>
      </c>
      <c r="U110" s="48">
        <v>2319.3882113821142</v>
      </c>
      <c r="V110" s="3">
        <f t="shared" si="8"/>
        <v>2363.5001150747985</v>
      </c>
      <c r="Z110" s="245">
        <v>684</v>
      </c>
      <c r="AA110" s="241">
        <v>0</v>
      </c>
      <c r="AB110" s="241">
        <v>871</v>
      </c>
      <c r="AC110" s="241">
        <v>0</v>
      </c>
    </row>
    <row r="111" spans="1:29" x14ac:dyDescent="0.2">
      <c r="A111" s="3">
        <f t="shared" si="10"/>
        <v>2005</v>
      </c>
      <c r="B111" s="3">
        <f t="shared" si="11"/>
        <v>1</v>
      </c>
      <c r="C111" s="244">
        <v>54.452724684276603</v>
      </c>
      <c r="E111" s="3">
        <v>43.113100000000003</v>
      </c>
      <c r="P111" s="3">
        <f t="shared" si="12"/>
        <v>2010</v>
      </c>
      <c r="Q111" s="3">
        <f t="shared" si="13"/>
        <v>1</v>
      </c>
      <c r="R111" s="3" t="str">
        <f t="shared" si="7"/>
        <v>20101</v>
      </c>
      <c r="S111" s="100">
        <v>4400</v>
      </c>
      <c r="T111" s="48">
        <v>12221.888000000001</v>
      </c>
      <c r="U111" s="48">
        <v>2760.4915525114152</v>
      </c>
      <c r="V111" s="3">
        <f t="shared" si="8"/>
        <v>2777.7018181818185</v>
      </c>
      <c r="Z111" s="241">
        <v>1052.2</v>
      </c>
      <c r="AA111" s="241">
        <v>0</v>
      </c>
      <c r="AB111" s="241">
        <v>1041</v>
      </c>
      <c r="AC111" s="241">
        <v>0</v>
      </c>
    </row>
    <row r="112" spans="1:29" x14ac:dyDescent="0.2">
      <c r="A112" s="3">
        <f t="shared" si="10"/>
        <v>2005</v>
      </c>
      <c r="B112" s="3">
        <f t="shared" si="11"/>
        <v>2</v>
      </c>
      <c r="C112" s="244">
        <v>54.452724684276603</v>
      </c>
      <c r="E112" s="3">
        <v>43.593899999999998</v>
      </c>
      <c r="P112" s="3">
        <f t="shared" si="12"/>
        <v>2010</v>
      </c>
      <c r="Q112" s="3">
        <f t="shared" si="13"/>
        <v>2</v>
      </c>
      <c r="R112" s="3" t="str">
        <f t="shared" si="7"/>
        <v>20102</v>
      </c>
      <c r="S112" s="100">
        <v>4338</v>
      </c>
      <c r="T112" s="48">
        <v>10544.832</v>
      </c>
      <c r="U112" s="48">
        <v>2472.4304237091919</v>
      </c>
      <c r="V112" s="3">
        <f t="shared" si="8"/>
        <v>2430.8049792531119</v>
      </c>
      <c r="Z112" s="241">
        <v>878</v>
      </c>
      <c r="AA112" s="241">
        <v>0</v>
      </c>
      <c r="AB112" s="241">
        <v>903</v>
      </c>
      <c r="AC112" s="241">
        <v>0</v>
      </c>
    </row>
    <row r="113" spans="1:29" x14ac:dyDescent="0.2">
      <c r="A113" s="3">
        <f t="shared" si="10"/>
        <v>2005</v>
      </c>
      <c r="B113" s="3">
        <f t="shared" si="11"/>
        <v>3</v>
      </c>
      <c r="C113" s="244">
        <v>54.452724684276603</v>
      </c>
      <c r="E113" s="3">
        <v>41.427100000000003</v>
      </c>
      <c r="P113" s="3">
        <f t="shared" si="12"/>
        <v>2010</v>
      </c>
      <c r="Q113" s="3">
        <f t="shared" si="13"/>
        <v>3</v>
      </c>
      <c r="R113" s="3" t="str">
        <f t="shared" si="7"/>
        <v>20103</v>
      </c>
      <c r="S113" s="100">
        <v>4332</v>
      </c>
      <c r="T113" s="48">
        <v>10656.998</v>
      </c>
      <c r="U113" s="48">
        <v>2471.2720946416143</v>
      </c>
      <c r="V113" s="3">
        <f t="shared" si="8"/>
        <v>2460.0641735918744</v>
      </c>
      <c r="Z113" s="241">
        <v>852</v>
      </c>
      <c r="AA113" s="241">
        <v>0</v>
      </c>
      <c r="AB113" s="241">
        <v>611</v>
      </c>
      <c r="AC113" s="241">
        <v>0</v>
      </c>
    </row>
    <row r="114" spans="1:29" x14ac:dyDescent="0.2">
      <c r="A114" s="3">
        <f t="shared" si="10"/>
        <v>2005</v>
      </c>
      <c r="B114" s="3">
        <f t="shared" si="11"/>
        <v>4</v>
      </c>
      <c r="C114" s="244">
        <v>54.452724684276603</v>
      </c>
      <c r="E114" s="3">
        <v>42.391800000000003</v>
      </c>
      <c r="P114" s="3">
        <f t="shared" si="12"/>
        <v>2010</v>
      </c>
      <c r="Q114" s="3">
        <f t="shared" si="13"/>
        <v>4</v>
      </c>
      <c r="R114" s="3" t="str">
        <f t="shared" si="7"/>
        <v>20104</v>
      </c>
      <c r="S114" s="3">
        <v>4309</v>
      </c>
      <c r="T114" s="125">
        <v>8171</v>
      </c>
      <c r="U114" s="48">
        <v>1896.7113641645362</v>
      </c>
      <c r="V114" s="3">
        <f t="shared" si="8"/>
        <v>1896.2636342538872</v>
      </c>
      <c r="Z114" s="241">
        <v>445</v>
      </c>
      <c r="AA114" s="241">
        <v>11</v>
      </c>
      <c r="AB114" s="241">
        <v>281</v>
      </c>
      <c r="AC114" s="241">
        <v>14</v>
      </c>
    </row>
    <row r="115" spans="1:29" x14ac:dyDescent="0.2">
      <c r="A115" s="3">
        <f t="shared" si="10"/>
        <v>2005</v>
      </c>
      <c r="B115" s="3">
        <f t="shared" si="11"/>
        <v>5</v>
      </c>
      <c r="C115" s="244">
        <v>54.452724684276603</v>
      </c>
      <c r="E115" s="3">
        <v>42.6905</v>
      </c>
      <c r="P115" s="3">
        <f t="shared" si="12"/>
        <v>2010</v>
      </c>
      <c r="Q115" s="3">
        <f t="shared" si="13"/>
        <v>5</v>
      </c>
      <c r="R115" s="3" t="str">
        <f t="shared" si="7"/>
        <v>20105</v>
      </c>
      <c r="S115" s="3">
        <v>4295</v>
      </c>
      <c r="T115" s="125">
        <v>6778</v>
      </c>
      <c r="U115" s="48">
        <v>1567.9612529002318</v>
      </c>
      <c r="V115" s="3">
        <f t="shared" si="8"/>
        <v>1578.1140861466822</v>
      </c>
      <c r="Z115" s="241">
        <v>188</v>
      </c>
      <c r="AA115" s="241">
        <v>48</v>
      </c>
      <c r="AB115" s="241">
        <v>93</v>
      </c>
      <c r="AC115" s="241">
        <v>68</v>
      </c>
    </row>
    <row r="116" spans="1:29" x14ac:dyDescent="0.2">
      <c r="A116" s="3">
        <f t="shared" si="10"/>
        <v>2005</v>
      </c>
      <c r="B116" s="3">
        <f t="shared" si="11"/>
        <v>6</v>
      </c>
      <c r="C116" s="244">
        <v>54.452724684276603</v>
      </c>
      <c r="E116" s="3">
        <v>43.638800000000003</v>
      </c>
      <c r="P116" s="3">
        <f t="shared" si="12"/>
        <v>2010</v>
      </c>
      <c r="Q116" s="3">
        <f t="shared" si="13"/>
        <v>6</v>
      </c>
      <c r="R116" s="3" t="str">
        <f t="shared" si="7"/>
        <v>20106</v>
      </c>
      <c r="S116" s="3">
        <v>4312</v>
      </c>
      <c r="T116" s="125">
        <v>8218</v>
      </c>
      <c r="U116" s="48">
        <v>1694.7206768660174</v>
      </c>
      <c r="V116" s="3">
        <f t="shared" si="8"/>
        <v>1905.8441558441559</v>
      </c>
      <c r="Z116" s="241">
        <v>49</v>
      </c>
      <c r="AA116" s="241">
        <v>164</v>
      </c>
      <c r="AB116" s="241">
        <v>9</v>
      </c>
      <c r="AC116" s="241">
        <v>214</v>
      </c>
    </row>
    <row r="117" spans="1:29" x14ac:dyDescent="0.2">
      <c r="A117" s="3">
        <f t="shared" si="10"/>
        <v>2005</v>
      </c>
      <c r="B117" s="3">
        <f t="shared" si="11"/>
        <v>7</v>
      </c>
      <c r="C117" s="244">
        <v>54.452724684276603</v>
      </c>
      <c r="E117" s="3">
        <v>41.369700000000002</v>
      </c>
      <c r="P117" s="3">
        <f t="shared" si="12"/>
        <v>2010</v>
      </c>
      <c r="Q117" s="3">
        <f t="shared" si="13"/>
        <v>7</v>
      </c>
      <c r="R117" s="3" t="str">
        <f t="shared" si="7"/>
        <v>20107</v>
      </c>
      <c r="S117" s="3">
        <v>4318</v>
      </c>
      <c r="T117" s="125">
        <v>8199</v>
      </c>
      <c r="U117" s="48">
        <v>1901.2289017341043</v>
      </c>
      <c r="V117" s="3">
        <f t="shared" si="8"/>
        <v>1898.7957387679483</v>
      </c>
      <c r="Z117" s="241">
        <v>2</v>
      </c>
      <c r="AA117" s="241">
        <v>321</v>
      </c>
      <c r="AB117" s="241">
        <v>0</v>
      </c>
      <c r="AC117" s="241">
        <v>312</v>
      </c>
    </row>
    <row r="118" spans="1:29" x14ac:dyDescent="0.2">
      <c r="A118" s="3">
        <f t="shared" si="10"/>
        <v>2005</v>
      </c>
      <c r="B118" s="3">
        <f t="shared" si="11"/>
        <v>8</v>
      </c>
      <c r="C118" s="244">
        <v>54.452724684276603</v>
      </c>
      <c r="E118" s="3">
        <v>44.4497</v>
      </c>
      <c r="P118" s="3">
        <f t="shared" si="12"/>
        <v>2010</v>
      </c>
      <c r="Q118" s="3">
        <f t="shared" si="13"/>
        <v>8</v>
      </c>
      <c r="R118" s="3" t="str">
        <f t="shared" si="7"/>
        <v>20108</v>
      </c>
      <c r="S118" s="3">
        <v>4346</v>
      </c>
      <c r="T118" s="125">
        <v>8322</v>
      </c>
      <c r="U118" s="48">
        <v>1915.0589725869618</v>
      </c>
      <c r="V118" s="3">
        <f t="shared" si="8"/>
        <v>1914.8642429820525</v>
      </c>
      <c r="Z118" s="241">
        <v>1</v>
      </c>
      <c r="AA118" s="241">
        <v>331</v>
      </c>
      <c r="AB118" s="241">
        <v>2</v>
      </c>
      <c r="AC118" s="241">
        <v>292</v>
      </c>
    </row>
    <row r="119" spans="1:29" x14ac:dyDescent="0.2">
      <c r="A119" s="3">
        <f t="shared" si="10"/>
        <v>2005</v>
      </c>
      <c r="B119" s="3">
        <f t="shared" si="11"/>
        <v>9</v>
      </c>
      <c r="C119" s="244">
        <v>54.452724684276603</v>
      </c>
      <c r="E119" s="3">
        <v>44.308999999999997</v>
      </c>
      <c r="P119" s="3">
        <f t="shared" si="12"/>
        <v>2010</v>
      </c>
      <c r="Q119" s="3">
        <f t="shared" si="13"/>
        <v>9</v>
      </c>
      <c r="R119" s="3" t="str">
        <f t="shared" si="7"/>
        <v>20109</v>
      </c>
      <c r="S119" s="3">
        <v>4355</v>
      </c>
      <c r="T119" s="125">
        <v>8213</v>
      </c>
      <c r="U119" s="48">
        <v>1885.4352832795946</v>
      </c>
      <c r="V119" s="3">
        <f t="shared" si="8"/>
        <v>1885.8783008036739</v>
      </c>
      <c r="Z119" s="241">
        <v>12</v>
      </c>
      <c r="AA119" s="241">
        <v>256</v>
      </c>
      <c r="AB119" s="241">
        <v>41</v>
      </c>
      <c r="AC119" s="241">
        <v>131</v>
      </c>
    </row>
    <row r="120" spans="1:29" x14ac:dyDescent="0.2">
      <c r="A120" s="3">
        <f t="shared" si="10"/>
        <v>2005</v>
      </c>
      <c r="B120" s="3">
        <f t="shared" si="11"/>
        <v>10</v>
      </c>
      <c r="C120" s="244">
        <v>54.452724684276603</v>
      </c>
      <c r="E120" s="3">
        <v>45.303100000000001</v>
      </c>
      <c r="P120" s="3">
        <f t="shared" si="12"/>
        <v>2010</v>
      </c>
      <c r="Q120" s="3">
        <f t="shared" si="13"/>
        <v>10</v>
      </c>
      <c r="R120" s="3" t="str">
        <f t="shared" si="7"/>
        <v>201010</v>
      </c>
      <c r="S120" s="3">
        <v>4346</v>
      </c>
      <c r="T120" s="125">
        <v>7008</v>
      </c>
      <c r="U120" s="48">
        <v>1614.5794198895028</v>
      </c>
      <c r="V120" s="3">
        <f t="shared" si="8"/>
        <v>1612.5172572480442</v>
      </c>
      <c r="Z120" s="241">
        <v>139</v>
      </c>
      <c r="AA120" s="241">
        <v>72</v>
      </c>
      <c r="AB120" s="241">
        <v>265</v>
      </c>
      <c r="AC120" s="241">
        <v>14</v>
      </c>
    </row>
    <row r="121" spans="1:29" x14ac:dyDescent="0.2">
      <c r="A121" s="3">
        <f t="shared" si="10"/>
        <v>2005</v>
      </c>
      <c r="B121" s="3">
        <f t="shared" si="11"/>
        <v>11</v>
      </c>
      <c r="C121" s="244">
        <v>54.452724684276603</v>
      </c>
      <c r="E121" s="3">
        <v>47.447200000000002</v>
      </c>
      <c r="P121" s="3">
        <f t="shared" si="12"/>
        <v>2010</v>
      </c>
      <c r="Q121" s="3">
        <f t="shared" si="13"/>
        <v>11</v>
      </c>
      <c r="R121" s="3" t="str">
        <f t="shared" si="7"/>
        <v>201011</v>
      </c>
      <c r="S121" s="3">
        <v>4363</v>
      </c>
      <c r="T121" s="125">
        <v>7519</v>
      </c>
      <c r="U121" s="48">
        <v>1719.5036730945824</v>
      </c>
      <c r="V121" s="3">
        <f t="shared" si="8"/>
        <v>1723.3554893421958</v>
      </c>
      <c r="Z121" s="241">
        <v>394</v>
      </c>
      <c r="AA121" s="241">
        <v>8</v>
      </c>
      <c r="AB121" s="241">
        <v>547</v>
      </c>
      <c r="AC121" s="241">
        <v>1</v>
      </c>
    </row>
    <row r="122" spans="1:29" x14ac:dyDescent="0.2">
      <c r="A122" s="3">
        <f t="shared" si="10"/>
        <v>2005</v>
      </c>
      <c r="B122" s="3">
        <f t="shared" si="11"/>
        <v>12</v>
      </c>
      <c r="C122" s="244">
        <v>54.452724684276603</v>
      </c>
      <c r="E122" s="3">
        <v>46.9833</v>
      </c>
      <c r="P122" s="3">
        <f t="shared" si="12"/>
        <v>2010</v>
      </c>
      <c r="Q122" s="3">
        <f t="shared" si="13"/>
        <v>12</v>
      </c>
      <c r="R122" s="3" t="str">
        <f t="shared" si="7"/>
        <v>201012</v>
      </c>
      <c r="S122" s="100">
        <v>4329</v>
      </c>
      <c r="T122" s="125">
        <v>10366</v>
      </c>
      <c r="U122" s="48">
        <v>2382.6946740128556</v>
      </c>
      <c r="V122" s="3">
        <f t="shared" si="8"/>
        <v>2394.5483945483948</v>
      </c>
      <c r="Z122" s="241">
        <v>723</v>
      </c>
      <c r="AA122" s="241">
        <v>0</v>
      </c>
      <c r="AB122" s="241">
        <v>803</v>
      </c>
      <c r="AC122" s="241">
        <v>0</v>
      </c>
    </row>
    <row r="123" spans="1:29" x14ac:dyDescent="0.2">
      <c r="A123" s="3">
        <f t="shared" si="10"/>
        <v>2006</v>
      </c>
      <c r="B123" s="3">
        <f t="shared" si="11"/>
        <v>1</v>
      </c>
      <c r="C123" s="244">
        <v>55.198857039922004</v>
      </c>
      <c r="E123" s="3">
        <v>45.576300000000003</v>
      </c>
      <c r="P123" s="3">
        <f t="shared" si="12"/>
        <v>2011</v>
      </c>
      <c r="Q123" s="3">
        <f t="shared" si="13"/>
        <v>1</v>
      </c>
      <c r="R123" s="3" t="str">
        <f t="shared" si="7"/>
        <v>20111</v>
      </c>
      <c r="S123" s="3">
        <v>4367</v>
      </c>
      <c r="T123" s="125">
        <v>15161.821</v>
      </c>
      <c r="U123" s="48">
        <v>3101.1589449541284</v>
      </c>
      <c r="V123" s="3">
        <f t="shared" si="8"/>
        <v>3471.9077169681705</v>
      </c>
      <c r="Z123" s="157">
        <v>1131.8499999999999</v>
      </c>
      <c r="AA123" s="157">
        <v>0</v>
      </c>
      <c r="AB123" s="241">
        <v>861</v>
      </c>
      <c r="AC123" s="241">
        <v>0</v>
      </c>
    </row>
    <row r="124" spans="1:29" x14ac:dyDescent="0.2">
      <c r="A124" s="3">
        <f t="shared" si="10"/>
        <v>2006</v>
      </c>
      <c r="B124" s="3">
        <f t="shared" si="11"/>
        <v>2</v>
      </c>
      <c r="C124" s="244">
        <v>55.198857039922004</v>
      </c>
      <c r="E124" s="3">
        <v>47.584800000000001</v>
      </c>
      <c r="P124" s="3">
        <f t="shared" si="12"/>
        <v>2011</v>
      </c>
      <c r="Q124" s="3">
        <f t="shared" si="13"/>
        <v>2</v>
      </c>
      <c r="R124" s="3" t="str">
        <f t="shared" si="7"/>
        <v>20112</v>
      </c>
      <c r="S124" s="3">
        <v>4187</v>
      </c>
      <c r="T124" s="125">
        <v>10393.513000000001</v>
      </c>
      <c r="U124" s="48">
        <v>2466.1086056143581</v>
      </c>
      <c r="V124" s="3">
        <f t="shared" si="8"/>
        <v>2482.3293527585383</v>
      </c>
      <c r="Z124" s="157">
        <v>817.85</v>
      </c>
      <c r="AA124" s="157">
        <v>0</v>
      </c>
      <c r="AB124" s="241">
        <v>698</v>
      </c>
      <c r="AC124" s="241">
        <v>0</v>
      </c>
    </row>
    <row r="125" spans="1:29" x14ac:dyDescent="0.2">
      <c r="A125" s="3">
        <f t="shared" si="10"/>
        <v>2006</v>
      </c>
      <c r="B125" s="3">
        <f t="shared" si="11"/>
        <v>3</v>
      </c>
      <c r="C125" s="244">
        <v>55.198857039922004</v>
      </c>
      <c r="E125" s="3">
        <v>46.358199999999997</v>
      </c>
      <c r="P125" s="3">
        <f t="shared" si="12"/>
        <v>2011</v>
      </c>
      <c r="Q125" s="3">
        <f t="shared" si="13"/>
        <v>3</v>
      </c>
      <c r="R125" s="3" t="str">
        <f t="shared" si="7"/>
        <v>20113</v>
      </c>
      <c r="S125" s="3">
        <v>4359</v>
      </c>
      <c r="T125" s="125">
        <v>8358.1740000000009</v>
      </c>
      <c r="U125" s="48">
        <v>2119.9640485459126</v>
      </c>
      <c r="V125" s="3">
        <f t="shared" si="8"/>
        <v>1917.4521679284242</v>
      </c>
      <c r="Z125" s="157">
        <v>556.95000000000005</v>
      </c>
      <c r="AA125" s="157">
        <v>0</v>
      </c>
      <c r="AB125" s="241">
        <v>545</v>
      </c>
      <c r="AC125" s="241">
        <v>1</v>
      </c>
    </row>
    <row r="126" spans="1:29" x14ac:dyDescent="0.2">
      <c r="A126" s="3">
        <f t="shared" si="10"/>
        <v>2006</v>
      </c>
      <c r="B126" s="3">
        <f t="shared" si="11"/>
        <v>4</v>
      </c>
      <c r="C126" s="244">
        <v>55.198857039922004</v>
      </c>
      <c r="E126" s="3">
        <v>46.358800000000002</v>
      </c>
      <c r="P126" s="3">
        <f t="shared" si="12"/>
        <v>2011</v>
      </c>
      <c r="Q126" s="3">
        <f t="shared" si="13"/>
        <v>4</v>
      </c>
      <c r="R126" s="3" t="str">
        <f t="shared" si="7"/>
        <v>20114</v>
      </c>
      <c r="U126" s="48">
        <v>1805.1478857142858</v>
      </c>
      <c r="Z126" s="157">
        <v>377.1</v>
      </c>
      <c r="AA126" s="157">
        <v>8</v>
      </c>
      <c r="AB126" s="241">
        <v>281</v>
      </c>
      <c r="AC126" s="241">
        <v>14</v>
      </c>
    </row>
    <row r="127" spans="1:29" x14ac:dyDescent="0.2">
      <c r="A127" s="3">
        <f t="shared" si="10"/>
        <v>2006</v>
      </c>
      <c r="B127" s="3">
        <f t="shared" si="11"/>
        <v>5</v>
      </c>
      <c r="C127" s="244">
        <v>55.198857039922004</v>
      </c>
      <c r="E127" s="3">
        <v>44.3414</v>
      </c>
      <c r="P127" s="3">
        <f t="shared" si="12"/>
        <v>2011</v>
      </c>
      <c r="Q127" s="3">
        <f t="shared" si="13"/>
        <v>5</v>
      </c>
      <c r="R127" s="3" t="str">
        <f t="shared" si="7"/>
        <v>20115</v>
      </c>
      <c r="U127" s="48">
        <v>1590.3243058716432</v>
      </c>
      <c r="Z127" s="157">
        <v>142.39999999999998</v>
      </c>
      <c r="AA127" s="157">
        <v>76.2</v>
      </c>
      <c r="AB127" s="241">
        <v>93</v>
      </c>
      <c r="AC127" s="241">
        <v>68</v>
      </c>
    </row>
    <row r="128" spans="1:29" x14ac:dyDescent="0.2">
      <c r="A128" s="3">
        <f t="shared" si="10"/>
        <v>2006</v>
      </c>
      <c r="B128" s="3">
        <f t="shared" si="11"/>
        <v>6</v>
      </c>
      <c r="C128" s="244">
        <v>55.198857039922004</v>
      </c>
      <c r="E128" s="3">
        <v>47.247300000000003</v>
      </c>
      <c r="P128" s="3">
        <f t="shared" si="12"/>
        <v>2011</v>
      </c>
      <c r="Q128" s="3">
        <f t="shared" si="13"/>
        <v>6</v>
      </c>
      <c r="R128" s="3" t="str">
        <f t="shared" si="7"/>
        <v>20116</v>
      </c>
      <c r="U128" s="48">
        <v>1706.1703096539163</v>
      </c>
      <c r="Z128" s="157">
        <v>38.700000000000003</v>
      </c>
      <c r="AA128" s="157">
        <v>271</v>
      </c>
      <c r="AB128" s="241">
        <v>9</v>
      </c>
      <c r="AC128" s="241">
        <v>214</v>
      </c>
    </row>
    <row r="129" spans="1:29" x14ac:dyDescent="0.2">
      <c r="A129" s="3">
        <f t="shared" si="10"/>
        <v>2006</v>
      </c>
      <c r="B129" s="3">
        <f t="shared" si="11"/>
        <v>7</v>
      </c>
      <c r="C129" s="244">
        <v>55.198857039922004</v>
      </c>
      <c r="E129" s="3">
        <v>46.154299999999999</v>
      </c>
      <c r="P129" s="3">
        <f t="shared" si="12"/>
        <v>2011</v>
      </c>
      <c r="Q129" s="3">
        <f t="shared" si="13"/>
        <v>7</v>
      </c>
      <c r="R129" s="3" t="str">
        <f t="shared" si="7"/>
        <v>20117</v>
      </c>
      <c r="U129" s="48">
        <v>1677.4921537411872</v>
      </c>
      <c r="Z129" s="157">
        <v>0</v>
      </c>
      <c r="AA129" s="157">
        <v>323</v>
      </c>
      <c r="AB129" s="241">
        <v>0</v>
      </c>
      <c r="AC129" s="241">
        <v>312</v>
      </c>
    </row>
    <row r="130" spans="1:29" x14ac:dyDescent="0.2">
      <c r="A130" s="3">
        <f t="shared" si="10"/>
        <v>2006</v>
      </c>
      <c r="B130" s="3">
        <f t="shared" si="11"/>
        <v>8</v>
      </c>
      <c r="C130" s="244">
        <v>55.198857039922004</v>
      </c>
      <c r="E130" s="3">
        <v>55.8874</v>
      </c>
      <c r="P130" s="3">
        <f t="shared" si="12"/>
        <v>2011</v>
      </c>
      <c r="Q130" s="3">
        <f t="shared" si="13"/>
        <v>8</v>
      </c>
      <c r="R130" s="3" t="str">
        <f t="shared" si="7"/>
        <v>20118</v>
      </c>
      <c r="U130" s="48">
        <v>1815.0373321192806</v>
      </c>
      <c r="Z130" s="157">
        <v>0</v>
      </c>
      <c r="AA130" s="157">
        <v>412.8</v>
      </c>
      <c r="AB130" s="241">
        <v>2</v>
      </c>
      <c r="AC130" s="241">
        <v>292</v>
      </c>
    </row>
    <row r="131" spans="1:29" x14ac:dyDescent="0.2">
      <c r="A131" s="3">
        <f t="shared" si="10"/>
        <v>2006</v>
      </c>
      <c r="B131" s="3">
        <f t="shared" si="11"/>
        <v>9</v>
      </c>
      <c r="C131" s="244">
        <v>55.198857039922004</v>
      </c>
      <c r="E131" s="3">
        <v>52.284500000000001</v>
      </c>
      <c r="P131" s="3">
        <f t="shared" si="12"/>
        <v>2011</v>
      </c>
      <c r="Q131" s="3">
        <f t="shared" si="13"/>
        <v>9</v>
      </c>
      <c r="R131" s="3" t="str">
        <f t="shared" ref="R131:R194" si="14">P131&amp;Q131</f>
        <v>20119</v>
      </c>
      <c r="U131" s="48">
        <v>1768.2610377787892</v>
      </c>
      <c r="Z131" s="157">
        <v>4.5</v>
      </c>
      <c r="AA131" s="157">
        <v>258.15000000000003</v>
      </c>
      <c r="AB131" s="241">
        <v>41</v>
      </c>
      <c r="AC131" s="241">
        <v>131</v>
      </c>
    </row>
    <row r="132" spans="1:29" x14ac:dyDescent="0.2">
      <c r="A132" s="3">
        <f t="shared" si="10"/>
        <v>2006</v>
      </c>
      <c r="B132" s="3">
        <f t="shared" si="11"/>
        <v>10</v>
      </c>
      <c r="C132" s="244">
        <v>55.198857039922004</v>
      </c>
      <c r="E132" s="3">
        <v>53.413699999999999</v>
      </c>
      <c r="P132" s="3">
        <f t="shared" si="12"/>
        <v>2011</v>
      </c>
      <c r="Q132" s="3">
        <f t="shared" si="13"/>
        <v>10</v>
      </c>
      <c r="R132" s="3" t="str">
        <f t="shared" si="14"/>
        <v>201110</v>
      </c>
      <c r="U132" s="48">
        <v>1550.9063423505343</v>
      </c>
      <c r="Z132" s="157">
        <v>107.15</v>
      </c>
      <c r="AA132" s="157">
        <v>57.35</v>
      </c>
      <c r="AB132" s="241">
        <v>265</v>
      </c>
      <c r="AC132" s="241">
        <v>14</v>
      </c>
    </row>
    <row r="133" spans="1:29" x14ac:dyDescent="0.2">
      <c r="A133" s="3">
        <f t="shared" si="10"/>
        <v>2006</v>
      </c>
      <c r="B133" s="3">
        <f t="shared" si="11"/>
        <v>11</v>
      </c>
      <c r="C133" s="244">
        <v>55.198857039922004</v>
      </c>
      <c r="E133" s="3">
        <v>53.045000000000002</v>
      </c>
      <c r="P133" s="3">
        <f t="shared" si="12"/>
        <v>2011</v>
      </c>
      <c r="Q133" s="3">
        <f t="shared" si="13"/>
        <v>11</v>
      </c>
      <c r="R133" s="3" t="str">
        <f t="shared" si="14"/>
        <v>201111</v>
      </c>
      <c r="U133" s="48">
        <v>1544.7102803738317</v>
      </c>
      <c r="Z133" s="157">
        <v>387.7</v>
      </c>
      <c r="AA133" s="157">
        <v>0.9</v>
      </c>
      <c r="AB133" s="241">
        <v>547</v>
      </c>
      <c r="AC133" s="241">
        <v>1</v>
      </c>
    </row>
    <row r="134" spans="1:29" x14ac:dyDescent="0.2">
      <c r="A134" s="3">
        <f t="shared" si="10"/>
        <v>2006</v>
      </c>
      <c r="B134" s="3">
        <f t="shared" si="11"/>
        <v>12</v>
      </c>
      <c r="C134" s="244">
        <v>55.198857039922004</v>
      </c>
      <c r="E134" s="3">
        <v>52.519199999999998</v>
      </c>
      <c r="P134" s="3">
        <f t="shared" si="12"/>
        <v>2011</v>
      </c>
      <c r="Q134" s="3">
        <f t="shared" si="13"/>
        <v>12</v>
      </c>
      <c r="R134" s="3" t="str">
        <f t="shared" si="14"/>
        <v>201112</v>
      </c>
      <c r="U134" s="48">
        <v>1943.2669404517453</v>
      </c>
      <c r="Z134" s="157">
        <v>559.85</v>
      </c>
      <c r="AA134" s="157">
        <v>0</v>
      </c>
      <c r="AB134" s="241">
        <v>803</v>
      </c>
      <c r="AC134" s="241">
        <v>0</v>
      </c>
    </row>
    <row r="135" spans="1:29" x14ac:dyDescent="0.2">
      <c r="A135" s="3">
        <f t="shared" si="10"/>
        <v>2007</v>
      </c>
      <c r="B135" s="3">
        <f t="shared" si="11"/>
        <v>1</v>
      </c>
      <c r="C135" s="244">
        <v>55.1831921243949</v>
      </c>
      <c r="E135" s="3">
        <v>48.043799999999997</v>
      </c>
      <c r="P135" s="3">
        <f t="shared" si="12"/>
        <v>2012</v>
      </c>
      <c r="Q135" s="3">
        <f t="shared" si="13"/>
        <v>1</v>
      </c>
      <c r="R135" s="3" t="str">
        <f t="shared" si="14"/>
        <v>20121</v>
      </c>
      <c r="U135" s="48">
        <v>2378</v>
      </c>
      <c r="Z135" s="157">
        <v>807.09999999999991</v>
      </c>
      <c r="AA135" s="157">
        <v>0</v>
      </c>
      <c r="AB135" s="92">
        <f t="shared" ref="AB135:AC150" si="15">AB123</f>
        <v>861</v>
      </c>
      <c r="AC135" s="92">
        <f t="shared" si="15"/>
        <v>0</v>
      </c>
    </row>
    <row r="136" spans="1:29" x14ac:dyDescent="0.2">
      <c r="A136" s="3">
        <f t="shared" si="10"/>
        <v>2007</v>
      </c>
      <c r="B136" s="3">
        <f t="shared" si="11"/>
        <v>2</v>
      </c>
      <c r="C136" s="244">
        <v>55.1831921243949</v>
      </c>
      <c r="E136" s="3">
        <v>48.373899999999999</v>
      </c>
      <c r="P136" s="3">
        <f t="shared" si="12"/>
        <v>2012</v>
      </c>
      <c r="Q136" s="3">
        <f t="shared" si="13"/>
        <v>2</v>
      </c>
      <c r="R136" s="3" t="str">
        <f t="shared" si="14"/>
        <v>20122</v>
      </c>
      <c r="U136" s="48">
        <v>2128</v>
      </c>
      <c r="Z136" s="157">
        <v>689.15</v>
      </c>
      <c r="AA136" s="157">
        <v>0</v>
      </c>
      <c r="AB136" s="92">
        <f t="shared" si="15"/>
        <v>698</v>
      </c>
      <c r="AC136" s="92">
        <f t="shared" si="15"/>
        <v>0</v>
      </c>
    </row>
    <row r="137" spans="1:29" x14ac:dyDescent="0.2">
      <c r="A137" s="3">
        <f t="shared" si="10"/>
        <v>2007</v>
      </c>
      <c r="B137" s="3">
        <f t="shared" si="11"/>
        <v>3</v>
      </c>
      <c r="C137" s="244">
        <v>55.1831921243949</v>
      </c>
      <c r="E137" s="3">
        <v>47.427799999999998</v>
      </c>
      <c r="P137" s="3">
        <f t="shared" si="12"/>
        <v>2012</v>
      </c>
      <c r="Q137" s="3">
        <f t="shared" si="13"/>
        <v>3</v>
      </c>
      <c r="R137" s="3" t="str">
        <f t="shared" si="14"/>
        <v>20123</v>
      </c>
      <c r="U137" s="48">
        <v>1908</v>
      </c>
      <c r="Z137" s="157">
        <v>494</v>
      </c>
      <c r="AA137" s="157">
        <v>1.5</v>
      </c>
      <c r="AB137" s="92">
        <f t="shared" si="15"/>
        <v>545</v>
      </c>
      <c r="AC137" s="92">
        <f t="shared" si="15"/>
        <v>1</v>
      </c>
    </row>
    <row r="138" spans="1:29" x14ac:dyDescent="0.2">
      <c r="A138" s="3">
        <f t="shared" si="10"/>
        <v>2007</v>
      </c>
      <c r="B138" s="3">
        <f t="shared" si="11"/>
        <v>4</v>
      </c>
      <c r="C138" s="244">
        <v>55.1831921243949</v>
      </c>
      <c r="E138" s="3">
        <v>49.738999999999997</v>
      </c>
      <c r="P138" s="3">
        <f t="shared" si="12"/>
        <v>2012</v>
      </c>
      <c r="Q138" s="3">
        <f t="shared" si="13"/>
        <v>4</v>
      </c>
      <c r="R138" s="3" t="str">
        <f t="shared" si="14"/>
        <v>20124</v>
      </c>
      <c r="U138" s="3">
        <v>1536</v>
      </c>
      <c r="Z138" s="157">
        <v>188</v>
      </c>
      <c r="AA138" s="157">
        <v>7</v>
      </c>
      <c r="AB138" s="92">
        <f t="shared" si="15"/>
        <v>281</v>
      </c>
      <c r="AC138" s="92">
        <f t="shared" si="15"/>
        <v>14</v>
      </c>
    </row>
    <row r="139" spans="1:29" x14ac:dyDescent="0.2">
      <c r="A139" s="3">
        <f t="shared" si="10"/>
        <v>2007</v>
      </c>
      <c r="B139" s="3">
        <f t="shared" si="11"/>
        <v>5</v>
      </c>
      <c r="C139" s="244">
        <v>55.1831921243949</v>
      </c>
      <c r="E139" s="3">
        <v>52.333500000000001</v>
      </c>
      <c r="P139" s="3">
        <f t="shared" si="12"/>
        <v>2012</v>
      </c>
      <c r="Q139" s="3">
        <f t="shared" si="13"/>
        <v>5</v>
      </c>
      <c r="R139" s="3" t="str">
        <f t="shared" si="14"/>
        <v>20125</v>
      </c>
      <c r="Z139" s="90">
        <v>168.35</v>
      </c>
      <c r="AA139" s="90">
        <v>36.549999999999997</v>
      </c>
      <c r="AB139" s="92">
        <f t="shared" si="15"/>
        <v>93</v>
      </c>
      <c r="AC139" s="92">
        <f t="shared" si="15"/>
        <v>68</v>
      </c>
    </row>
    <row r="140" spans="1:29" x14ac:dyDescent="0.2">
      <c r="A140" s="3">
        <f t="shared" ref="A140:A203" si="16">A128+1</f>
        <v>2007</v>
      </c>
      <c r="B140" s="3">
        <f t="shared" ref="B140:B203" si="17">B128</f>
        <v>6</v>
      </c>
      <c r="C140" s="244">
        <v>55.1831921243949</v>
      </c>
      <c r="E140" s="3">
        <v>51.230800000000002</v>
      </c>
      <c r="P140" s="3">
        <f t="shared" si="12"/>
        <v>2012</v>
      </c>
      <c r="Q140" s="3">
        <f t="shared" si="13"/>
        <v>6</v>
      </c>
      <c r="R140" s="3" t="str">
        <f t="shared" si="14"/>
        <v>20126</v>
      </c>
      <c r="Z140" s="90">
        <v>42.45</v>
      </c>
      <c r="AA140" s="90">
        <v>150.75</v>
      </c>
      <c r="AB140" s="92">
        <f t="shared" si="15"/>
        <v>9</v>
      </c>
      <c r="AC140" s="92">
        <f t="shared" si="15"/>
        <v>214</v>
      </c>
    </row>
    <row r="141" spans="1:29" x14ac:dyDescent="0.2">
      <c r="A141" s="3">
        <f t="shared" si="16"/>
        <v>2007</v>
      </c>
      <c r="B141" s="3">
        <f t="shared" si="17"/>
        <v>7</v>
      </c>
      <c r="C141" s="244">
        <v>55.1831921243949</v>
      </c>
      <c r="E141" s="3">
        <v>52.428199999999997</v>
      </c>
      <c r="P141" s="3">
        <f t="shared" si="12"/>
        <v>2012</v>
      </c>
      <c r="Q141" s="3">
        <f t="shared" si="13"/>
        <v>7</v>
      </c>
      <c r="R141" s="3" t="str">
        <f t="shared" si="14"/>
        <v>20127</v>
      </c>
      <c r="Z141" s="90">
        <v>1.35</v>
      </c>
      <c r="AA141" s="90">
        <v>290.10000000000002</v>
      </c>
      <c r="AB141" s="92">
        <f t="shared" si="15"/>
        <v>0</v>
      </c>
      <c r="AC141" s="92">
        <f t="shared" si="15"/>
        <v>312</v>
      </c>
    </row>
    <row r="142" spans="1:29" x14ac:dyDescent="0.2">
      <c r="A142" s="3">
        <f t="shared" si="16"/>
        <v>2007</v>
      </c>
      <c r="B142" s="3">
        <f t="shared" si="17"/>
        <v>8</v>
      </c>
      <c r="C142" s="244">
        <v>55.1831921243949</v>
      </c>
      <c r="E142" s="3">
        <v>54.3384</v>
      </c>
      <c r="P142" s="3">
        <f t="shared" si="12"/>
        <v>2012</v>
      </c>
      <c r="Q142" s="3">
        <f t="shared" si="13"/>
        <v>8</v>
      </c>
      <c r="R142" s="3" t="str">
        <f t="shared" si="14"/>
        <v>20128</v>
      </c>
      <c r="Z142" s="90">
        <v>0.35</v>
      </c>
      <c r="AA142" s="90">
        <v>310.7</v>
      </c>
      <c r="AB142" s="92">
        <f t="shared" si="15"/>
        <v>2</v>
      </c>
      <c r="AC142" s="92">
        <f t="shared" si="15"/>
        <v>292</v>
      </c>
    </row>
    <row r="143" spans="1:29" x14ac:dyDescent="0.2">
      <c r="A143" s="3">
        <f t="shared" si="16"/>
        <v>2007</v>
      </c>
      <c r="B143" s="3">
        <f t="shared" si="17"/>
        <v>9</v>
      </c>
      <c r="C143" s="244">
        <v>55.1831921243949</v>
      </c>
      <c r="E143" s="3">
        <v>54.233699999999999</v>
      </c>
      <c r="P143" s="3">
        <f t="shared" si="12"/>
        <v>2012</v>
      </c>
      <c r="Q143" s="3">
        <f t="shared" si="13"/>
        <v>9</v>
      </c>
      <c r="R143" s="3" t="str">
        <f t="shared" si="14"/>
        <v>20129</v>
      </c>
      <c r="Z143" s="90">
        <v>8.5</v>
      </c>
      <c r="AA143" s="90">
        <v>230</v>
      </c>
      <c r="AB143" s="92">
        <f t="shared" si="15"/>
        <v>41</v>
      </c>
      <c r="AC143" s="92">
        <f t="shared" si="15"/>
        <v>131</v>
      </c>
    </row>
    <row r="144" spans="1:29" x14ac:dyDescent="0.2">
      <c r="A144" s="3">
        <f t="shared" si="16"/>
        <v>2007</v>
      </c>
      <c r="B144" s="3">
        <f t="shared" si="17"/>
        <v>10</v>
      </c>
      <c r="C144" s="244">
        <v>55.1831921243949</v>
      </c>
      <c r="E144" s="3">
        <v>59.080399999999997</v>
      </c>
      <c r="P144" s="3">
        <f t="shared" si="12"/>
        <v>2012</v>
      </c>
      <c r="Q144" s="3">
        <f t="shared" si="13"/>
        <v>10</v>
      </c>
      <c r="R144" s="3" t="str">
        <f t="shared" si="14"/>
        <v>201210</v>
      </c>
      <c r="Z144" s="90">
        <v>132.4</v>
      </c>
      <c r="AA144" s="90">
        <v>58.5</v>
      </c>
      <c r="AB144" s="92">
        <f t="shared" si="15"/>
        <v>265</v>
      </c>
      <c r="AC144" s="92">
        <f t="shared" si="15"/>
        <v>14</v>
      </c>
    </row>
    <row r="145" spans="1:29" x14ac:dyDescent="0.2">
      <c r="A145" s="3">
        <f t="shared" si="16"/>
        <v>2007</v>
      </c>
      <c r="B145" s="3">
        <f t="shared" si="17"/>
        <v>11</v>
      </c>
      <c r="C145" s="244">
        <v>55.1831921243949</v>
      </c>
      <c r="E145" s="3">
        <v>51.589100000000002</v>
      </c>
      <c r="P145" s="3">
        <f t="shared" si="12"/>
        <v>2012</v>
      </c>
      <c r="Q145" s="3">
        <f t="shared" si="13"/>
        <v>11</v>
      </c>
      <c r="R145" s="3" t="str">
        <f t="shared" si="14"/>
        <v>201211</v>
      </c>
      <c r="Z145" s="90">
        <v>384.85</v>
      </c>
      <c r="AA145" s="90">
        <v>4.3499999999999996</v>
      </c>
      <c r="AB145" s="92">
        <f t="shared" si="15"/>
        <v>547</v>
      </c>
      <c r="AC145" s="92">
        <f t="shared" si="15"/>
        <v>1</v>
      </c>
    </row>
    <row r="146" spans="1:29" x14ac:dyDescent="0.2">
      <c r="A146" s="3">
        <f t="shared" si="16"/>
        <v>2007</v>
      </c>
      <c r="B146" s="3">
        <f t="shared" si="17"/>
        <v>12</v>
      </c>
      <c r="C146" s="244">
        <v>55.1831921243949</v>
      </c>
      <c r="E146" s="3">
        <v>51.589100000000002</v>
      </c>
      <c r="P146" s="3">
        <f t="shared" si="12"/>
        <v>2012</v>
      </c>
      <c r="Q146" s="3">
        <f t="shared" si="13"/>
        <v>12</v>
      </c>
      <c r="R146" s="3" t="str">
        <f t="shared" si="14"/>
        <v>201212</v>
      </c>
      <c r="Z146" s="90">
        <v>680.6</v>
      </c>
      <c r="AA146" s="90">
        <v>0.2</v>
      </c>
      <c r="AB146" s="92">
        <f t="shared" si="15"/>
        <v>803</v>
      </c>
      <c r="AC146" s="92">
        <f t="shared" si="15"/>
        <v>0</v>
      </c>
    </row>
    <row r="147" spans="1:29" x14ac:dyDescent="0.2">
      <c r="A147" s="3">
        <f t="shared" si="16"/>
        <v>2008</v>
      </c>
      <c r="B147" s="3">
        <f t="shared" si="17"/>
        <v>1</v>
      </c>
      <c r="C147" s="244">
        <v>54.737367389999996</v>
      </c>
      <c r="E147" s="3">
        <v>50.784999999999997</v>
      </c>
      <c r="I147" s="105"/>
      <c r="P147" s="3">
        <f t="shared" si="12"/>
        <v>2013</v>
      </c>
      <c r="Q147" s="3">
        <f t="shared" si="13"/>
        <v>1</v>
      </c>
      <c r="R147" s="3" t="str">
        <f t="shared" si="14"/>
        <v>20131</v>
      </c>
      <c r="Z147" s="90">
        <v>917</v>
      </c>
      <c r="AA147" s="90">
        <v>0</v>
      </c>
      <c r="AB147" s="92">
        <f t="shared" si="15"/>
        <v>861</v>
      </c>
      <c r="AC147" s="92">
        <f t="shared" si="15"/>
        <v>0</v>
      </c>
    </row>
    <row r="148" spans="1:29" x14ac:dyDescent="0.2">
      <c r="A148" s="3">
        <f t="shared" si="16"/>
        <v>2008</v>
      </c>
      <c r="B148" s="3">
        <f t="shared" si="17"/>
        <v>2</v>
      </c>
      <c r="C148" s="244">
        <v>54.737367389999996</v>
      </c>
      <c r="E148" s="3">
        <v>50.886200000000002</v>
      </c>
      <c r="I148" s="105"/>
      <c r="P148" s="3">
        <f t="shared" si="12"/>
        <v>2013</v>
      </c>
      <c r="Q148" s="3">
        <f t="shared" si="13"/>
        <v>2</v>
      </c>
      <c r="R148" s="3" t="str">
        <f t="shared" si="14"/>
        <v>20132</v>
      </c>
      <c r="Z148" s="90">
        <v>797.55</v>
      </c>
      <c r="AA148" s="90">
        <v>0</v>
      </c>
      <c r="AB148" s="92">
        <f t="shared" si="15"/>
        <v>698</v>
      </c>
      <c r="AC148" s="92">
        <f t="shared" si="15"/>
        <v>0</v>
      </c>
    </row>
    <row r="149" spans="1:29" x14ac:dyDescent="0.2">
      <c r="A149" s="3">
        <f t="shared" si="16"/>
        <v>2008</v>
      </c>
      <c r="B149" s="3">
        <f t="shared" si="17"/>
        <v>3</v>
      </c>
      <c r="C149" s="244">
        <v>54.737367389999996</v>
      </c>
      <c r="E149" s="3">
        <v>50.989400000000003</v>
      </c>
      <c r="I149" s="105"/>
      <c r="P149" s="3">
        <f t="shared" si="12"/>
        <v>2013</v>
      </c>
      <c r="Q149" s="3">
        <f t="shared" si="13"/>
        <v>3</v>
      </c>
      <c r="R149" s="3" t="str">
        <f t="shared" si="14"/>
        <v>20133</v>
      </c>
      <c r="Z149" s="90">
        <v>649.1</v>
      </c>
      <c r="AA149" s="90">
        <v>0.25</v>
      </c>
      <c r="AB149" s="92">
        <f t="shared" si="15"/>
        <v>545</v>
      </c>
      <c r="AC149" s="92">
        <f t="shared" si="15"/>
        <v>1</v>
      </c>
    </row>
    <row r="150" spans="1:29" x14ac:dyDescent="0.2">
      <c r="A150" s="3">
        <f t="shared" si="16"/>
        <v>2008</v>
      </c>
      <c r="B150" s="3">
        <f t="shared" si="17"/>
        <v>4</v>
      </c>
      <c r="C150" s="244">
        <v>54.737367389999996</v>
      </c>
      <c r="E150" s="3">
        <v>51.095799999999997</v>
      </c>
      <c r="I150" s="105"/>
      <c r="P150" s="3">
        <f t="shared" si="12"/>
        <v>2013</v>
      </c>
      <c r="Q150" s="3">
        <f t="shared" si="13"/>
        <v>4</v>
      </c>
      <c r="R150" s="3" t="str">
        <f t="shared" si="14"/>
        <v>20134</v>
      </c>
      <c r="Z150" s="90">
        <v>399.8</v>
      </c>
      <c r="AA150" s="90">
        <v>5.75</v>
      </c>
      <c r="AB150" s="92">
        <f t="shared" si="15"/>
        <v>281</v>
      </c>
      <c r="AC150" s="92">
        <f t="shared" si="15"/>
        <v>14</v>
      </c>
    </row>
    <row r="151" spans="1:29" x14ac:dyDescent="0.2">
      <c r="A151" s="3">
        <f t="shared" si="16"/>
        <v>2008</v>
      </c>
      <c r="B151" s="3">
        <f t="shared" si="17"/>
        <v>5</v>
      </c>
      <c r="C151" s="244">
        <v>54.737367389999996</v>
      </c>
      <c r="E151" s="3">
        <v>51.198999999999998</v>
      </c>
      <c r="I151" s="105"/>
      <c r="P151" s="3">
        <f t="shared" si="12"/>
        <v>2013</v>
      </c>
      <c r="Q151" s="3">
        <f t="shared" si="13"/>
        <v>5</v>
      </c>
      <c r="R151" s="3" t="str">
        <f t="shared" si="14"/>
        <v>20135</v>
      </c>
      <c r="Z151" s="90">
        <v>168.35</v>
      </c>
      <c r="AA151" s="90">
        <v>36.549999999999997</v>
      </c>
      <c r="AB151" s="92">
        <f t="shared" ref="Z151:AC166" si="18">AB139</f>
        <v>93</v>
      </c>
      <c r="AC151" s="92">
        <f t="shared" si="18"/>
        <v>68</v>
      </c>
    </row>
    <row r="152" spans="1:29" x14ac:dyDescent="0.2">
      <c r="A152" s="3">
        <f t="shared" si="16"/>
        <v>2008</v>
      </c>
      <c r="B152" s="3">
        <f t="shared" si="17"/>
        <v>6</v>
      </c>
      <c r="C152" s="244">
        <v>54.737367389999996</v>
      </c>
      <c r="E152" s="3">
        <v>51.300199999999997</v>
      </c>
      <c r="I152" s="105"/>
      <c r="P152" s="3">
        <f t="shared" ref="P152:P215" si="19">P140+1</f>
        <v>2013</v>
      </c>
      <c r="Q152" s="3">
        <f t="shared" ref="Q152:Q215" si="20">Q140</f>
        <v>6</v>
      </c>
      <c r="R152" s="3" t="str">
        <f t="shared" si="14"/>
        <v>20136</v>
      </c>
      <c r="Z152" s="90">
        <v>42.45</v>
      </c>
      <c r="AA152" s="90">
        <v>150.75</v>
      </c>
      <c r="AB152" s="92">
        <f t="shared" si="18"/>
        <v>9</v>
      </c>
      <c r="AC152" s="92">
        <f t="shared" si="18"/>
        <v>214</v>
      </c>
    </row>
    <row r="153" spans="1:29" x14ac:dyDescent="0.2">
      <c r="A153" s="3">
        <f t="shared" si="16"/>
        <v>2008</v>
      </c>
      <c r="B153" s="3">
        <f t="shared" si="17"/>
        <v>7</v>
      </c>
      <c r="C153" s="244">
        <v>54.737367389999996</v>
      </c>
      <c r="E153" s="3">
        <v>51.4086</v>
      </c>
      <c r="I153" s="105"/>
      <c r="P153" s="3">
        <f t="shared" si="19"/>
        <v>2013</v>
      </c>
      <c r="Q153" s="3">
        <f t="shared" si="20"/>
        <v>7</v>
      </c>
      <c r="R153" s="3" t="str">
        <f t="shared" si="14"/>
        <v>20137</v>
      </c>
      <c r="Z153" s="90">
        <v>1.35</v>
      </c>
      <c r="AA153" s="90">
        <v>290.10000000000002</v>
      </c>
      <c r="AB153" s="92">
        <f t="shared" si="18"/>
        <v>0</v>
      </c>
      <c r="AC153" s="92">
        <f t="shared" si="18"/>
        <v>312</v>
      </c>
    </row>
    <row r="154" spans="1:29" x14ac:dyDescent="0.2">
      <c r="A154" s="3">
        <f t="shared" si="16"/>
        <v>2008</v>
      </c>
      <c r="B154" s="3">
        <f t="shared" si="17"/>
        <v>8</v>
      </c>
      <c r="C154" s="244">
        <v>54.737367389999996</v>
      </c>
      <c r="E154" s="3">
        <v>51.509799999999998</v>
      </c>
      <c r="I154" s="105"/>
      <c r="P154" s="3">
        <f t="shared" si="19"/>
        <v>2013</v>
      </c>
      <c r="Q154" s="3">
        <f t="shared" si="20"/>
        <v>8</v>
      </c>
      <c r="R154" s="3" t="str">
        <f t="shared" si="14"/>
        <v>20138</v>
      </c>
      <c r="Z154" s="90">
        <v>0.35</v>
      </c>
      <c r="AA154" s="90">
        <v>310.7</v>
      </c>
      <c r="AB154" s="92">
        <f t="shared" si="18"/>
        <v>2</v>
      </c>
      <c r="AC154" s="92">
        <f t="shared" si="18"/>
        <v>292</v>
      </c>
    </row>
    <row r="155" spans="1:29" x14ac:dyDescent="0.2">
      <c r="A155" s="3">
        <f t="shared" si="16"/>
        <v>2008</v>
      </c>
      <c r="B155" s="3">
        <f t="shared" si="17"/>
        <v>9</v>
      </c>
      <c r="C155" s="244">
        <v>54.737367389999996</v>
      </c>
      <c r="E155" s="3">
        <v>51.613</v>
      </c>
      <c r="I155" s="105"/>
      <c r="P155" s="3">
        <f t="shared" si="19"/>
        <v>2013</v>
      </c>
      <c r="Q155" s="3">
        <f t="shared" si="20"/>
        <v>9</v>
      </c>
      <c r="R155" s="3" t="str">
        <f t="shared" si="14"/>
        <v>20139</v>
      </c>
      <c r="Z155" s="90">
        <v>8.5</v>
      </c>
      <c r="AA155" s="90">
        <v>230</v>
      </c>
      <c r="AB155" s="92">
        <f t="shared" si="18"/>
        <v>41</v>
      </c>
      <c r="AC155" s="92">
        <f t="shared" si="18"/>
        <v>131</v>
      </c>
    </row>
    <row r="156" spans="1:29" x14ac:dyDescent="0.2">
      <c r="A156" s="3">
        <f t="shared" si="16"/>
        <v>2008</v>
      </c>
      <c r="B156" s="3">
        <f t="shared" si="17"/>
        <v>10</v>
      </c>
      <c r="C156" s="244">
        <v>54.737367389999996</v>
      </c>
      <c r="E156" s="3">
        <v>51.7194</v>
      </c>
      <c r="I156" s="105"/>
      <c r="P156" s="3">
        <f t="shared" si="19"/>
        <v>2013</v>
      </c>
      <c r="Q156" s="3">
        <f t="shared" si="20"/>
        <v>10</v>
      </c>
      <c r="R156" s="3" t="str">
        <f t="shared" si="14"/>
        <v>201310</v>
      </c>
      <c r="Z156" s="90">
        <v>132.4</v>
      </c>
      <c r="AA156" s="90">
        <v>58.5</v>
      </c>
      <c r="AB156" s="92">
        <f t="shared" si="18"/>
        <v>265</v>
      </c>
      <c r="AC156" s="92">
        <f t="shared" si="18"/>
        <v>14</v>
      </c>
    </row>
    <row r="157" spans="1:29" x14ac:dyDescent="0.2">
      <c r="A157" s="3">
        <f t="shared" si="16"/>
        <v>2008</v>
      </c>
      <c r="B157" s="3">
        <f t="shared" si="17"/>
        <v>11</v>
      </c>
      <c r="C157" s="244">
        <v>54.737367389999996</v>
      </c>
      <c r="E157" s="3">
        <v>51.822600000000001</v>
      </c>
      <c r="I157" s="105"/>
      <c r="P157" s="3">
        <f t="shared" si="19"/>
        <v>2013</v>
      </c>
      <c r="Q157" s="3">
        <f t="shared" si="20"/>
        <v>11</v>
      </c>
      <c r="R157" s="3" t="str">
        <f t="shared" si="14"/>
        <v>201311</v>
      </c>
      <c r="Z157" s="90">
        <v>384.85</v>
      </c>
      <c r="AA157" s="90">
        <v>4.3499999999999996</v>
      </c>
      <c r="AB157" s="92">
        <f t="shared" si="18"/>
        <v>547</v>
      </c>
      <c r="AC157" s="92">
        <f t="shared" si="18"/>
        <v>1</v>
      </c>
    </row>
    <row r="158" spans="1:29" x14ac:dyDescent="0.2">
      <c r="A158" s="3">
        <f t="shared" si="16"/>
        <v>2008</v>
      </c>
      <c r="B158" s="3">
        <f t="shared" si="17"/>
        <v>12</v>
      </c>
      <c r="C158" s="244">
        <v>54.737367389999996</v>
      </c>
      <c r="E158" s="3">
        <v>51.9238</v>
      </c>
      <c r="I158" s="105"/>
      <c r="P158" s="3">
        <f t="shared" si="19"/>
        <v>2013</v>
      </c>
      <c r="Q158" s="3">
        <f t="shared" si="20"/>
        <v>12</v>
      </c>
      <c r="R158" s="3" t="str">
        <f t="shared" si="14"/>
        <v>201312</v>
      </c>
      <c r="Z158" s="90">
        <v>680.6</v>
      </c>
      <c r="AA158" s="90">
        <v>0.2</v>
      </c>
      <c r="AB158" s="92">
        <f t="shared" si="18"/>
        <v>803</v>
      </c>
      <c r="AC158" s="92">
        <f t="shared" si="18"/>
        <v>0</v>
      </c>
    </row>
    <row r="159" spans="1:29" x14ac:dyDescent="0.2">
      <c r="A159" s="3">
        <f t="shared" si="16"/>
        <v>2009</v>
      </c>
      <c r="B159" s="3">
        <f t="shared" si="17"/>
        <v>1</v>
      </c>
      <c r="C159" s="244">
        <v>55.078410169999998</v>
      </c>
      <c r="E159" s="3">
        <v>53.395000000000003</v>
      </c>
      <c r="P159" s="3">
        <f t="shared" si="19"/>
        <v>2014</v>
      </c>
      <c r="Q159" s="3">
        <f t="shared" si="20"/>
        <v>1</v>
      </c>
      <c r="R159" s="3" t="str">
        <f t="shared" si="14"/>
        <v>20141</v>
      </c>
      <c r="Z159" s="92">
        <f t="shared" si="18"/>
        <v>917</v>
      </c>
      <c r="AA159" s="92">
        <f t="shared" si="18"/>
        <v>0</v>
      </c>
      <c r="AB159" s="92">
        <f t="shared" si="18"/>
        <v>861</v>
      </c>
      <c r="AC159" s="92">
        <f t="shared" si="18"/>
        <v>0</v>
      </c>
    </row>
    <row r="160" spans="1:29" x14ac:dyDescent="0.2">
      <c r="A160" s="3">
        <f t="shared" si="16"/>
        <v>2009</v>
      </c>
      <c r="B160" s="3">
        <f t="shared" si="17"/>
        <v>2</v>
      </c>
      <c r="C160" s="244">
        <v>55.078410169999998</v>
      </c>
      <c r="E160" s="3">
        <v>53.498800000000003</v>
      </c>
      <c r="P160" s="3">
        <f t="shared" si="19"/>
        <v>2014</v>
      </c>
      <c r="Q160" s="3">
        <f t="shared" si="20"/>
        <v>2</v>
      </c>
      <c r="R160" s="3" t="str">
        <f t="shared" si="14"/>
        <v>20142</v>
      </c>
      <c r="Z160" s="92">
        <f t="shared" si="18"/>
        <v>797.55</v>
      </c>
      <c r="AA160" s="92">
        <f t="shared" si="18"/>
        <v>0</v>
      </c>
      <c r="AB160" s="92">
        <f t="shared" si="18"/>
        <v>698</v>
      </c>
      <c r="AC160" s="92">
        <f t="shared" si="18"/>
        <v>0</v>
      </c>
    </row>
    <row r="161" spans="1:29" x14ac:dyDescent="0.2">
      <c r="A161" s="3">
        <f t="shared" si="16"/>
        <v>2009</v>
      </c>
      <c r="B161" s="3">
        <f t="shared" si="17"/>
        <v>3</v>
      </c>
      <c r="C161" s="244">
        <v>55.078410169999998</v>
      </c>
      <c r="E161" s="3">
        <v>53.602699999999999</v>
      </c>
      <c r="P161" s="3">
        <f t="shared" si="19"/>
        <v>2014</v>
      </c>
      <c r="Q161" s="3">
        <f t="shared" si="20"/>
        <v>3</v>
      </c>
      <c r="R161" s="3" t="str">
        <f t="shared" si="14"/>
        <v>20143</v>
      </c>
      <c r="Z161" s="92">
        <f t="shared" si="18"/>
        <v>649.1</v>
      </c>
      <c r="AA161" s="92">
        <f t="shared" si="18"/>
        <v>0.25</v>
      </c>
      <c r="AB161" s="92">
        <f t="shared" si="18"/>
        <v>545</v>
      </c>
      <c r="AC161" s="92">
        <f t="shared" si="18"/>
        <v>1</v>
      </c>
    </row>
    <row r="162" spans="1:29" x14ac:dyDescent="0.2">
      <c r="A162" s="3">
        <f t="shared" si="16"/>
        <v>2009</v>
      </c>
      <c r="B162" s="3">
        <f t="shared" si="17"/>
        <v>4</v>
      </c>
      <c r="C162" s="244">
        <v>52.476457847392346</v>
      </c>
      <c r="E162" s="3">
        <v>53.713900000000002</v>
      </c>
      <c r="P162" s="3">
        <f t="shared" si="19"/>
        <v>2014</v>
      </c>
      <c r="Q162" s="3">
        <f t="shared" si="20"/>
        <v>4</v>
      </c>
      <c r="R162" s="3" t="str">
        <f t="shared" si="14"/>
        <v>20144</v>
      </c>
      <c r="Z162" s="92">
        <f t="shared" si="18"/>
        <v>399.8</v>
      </c>
      <c r="AA162" s="92">
        <f t="shared" si="18"/>
        <v>5.75</v>
      </c>
      <c r="AB162" s="92">
        <f t="shared" si="18"/>
        <v>281</v>
      </c>
      <c r="AC162" s="92">
        <f t="shared" si="18"/>
        <v>14</v>
      </c>
    </row>
    <row r="163" spans="1:29" x14ac:dyDescent="0.2">
      <c r="A163" s="3">
        <f t="shared" si="16"/>
        <v>2009</v>
      </c>
      <c r="B163" s="3">
        <f t="shared" si="17"/>
        <v>5</v>
      </c>
      <c r="C163" s="244">
        <v>52.476457847392346</v>
      </c>
      <c r="E163" s="3">
        <v>53.817799999999998</v>
      </c>
      <c r="P163" s="3">
        <f t="shared" si="19"/>
        <v>2014</v>
      </c>
      <c r="Q163" s="3">
        <f t="shared" si="20"/>
        <v>5</v>
      </c>
      <c r="R163" s="3" t="str">
        <f t="shared" si="14"/>
        <v>20145</v>
      </c>
      <c r="Z163" s="92">
        <f t="shared" si="18"/>
        <v>168.35</v>
      </c>
      <c r="AA163" s="92">
        <f t="shared" si="18"/>
        <v>36.549999999999997</v>
      </c>
      <c r="AB163" s="92">
        <f t="shared" si="18"/>
        <v>93</v>
      </c>
      <c r="AC163" s="92">
        <f t="shared" si="18"/>
        <v>68</v>
      </c>
    </row>
    <row r="164" spans="1:29" x14ac:dyDescent="0.2">
      <c r="A164" s="3">
        <f t="shared" si="16"/>
        <v>2009</v>
      </c>
      <c r="B164" s="3">
        <f t="shared" si="17"/>
        <v>6</v>
      </c>
      <c r="C164" s="244">
        <v>52.476457847392346</v>
      </c>
      <c r="E164" s="3">
        <v>53.923699999999997</v>
      </c>
      <c r="P164" s="3">
        <f t="shared" si="19"/>
        <v>2014</v>
      </c>
      <c r="Q164" s="3">
        <f t="shared" si="20"/>
        <v>6</v>
      </c>
      <c r="R164" s="3" t="str">
        <f t="shared" si="14"/>
        <v>20146</v>
      </c>
      <c r="Z164" s="92">
        <f t="shared" si="18"/>
        <v>42.45</v>
      </c>
      <c r="AA164" s="92">
        <f t="shared" si="18"/>
        <v>150.75</v>
      </c>
      <c r="AB164" s="92">
        <f t="shared" si="18"/>
        <v>9</v>
      </c>
      <c r="AC164" s="92">
        <f t="shared" si="18"/>
        <v>214</v>
      </c>
    </row>
    <row r="165" spans="1:29" x14ac:dyDescent="0.2">
      <c r="A165" s="3">
        <f t="shared" si="16"/>
        <v>2009</v>
      </c>
      <c r="B165" s="3">
        <f t="shared" si="17"/>
        <v>7</v>
      </c>
      <c r="C165" s="244">
        <v>52.476457847392346</v>
      </c>
      <c r="E165" s="3">
        <v>54.042299999999997</v>
      </c>
      <c r="P165" s="3">
        <f t="shared" si="19"/>
        <v>2014</v>
      </c>
      <c r="Q165" s="3">
        <f t="shared" si="20"/>
        <v>7</v>
      </c>
      <c r="R165" s="3" t="str">
        <f t="shared" si="14"/>
        <v>20147</v>
      </c>
      <c r="Z165" s="92">
        <f t="shared" si="18"/>
        <v>1.35</v>
      </c>
      <c r="AA165" s="92">
        <f t="shared" si="18"/>
        <v>290.10000000000002</v>
      </c>
      <c r="AB165" s="92">
        <f t="shared" si="18"/>
        <v>0</v>
      </c>
      <c r="AC165" s="92">
        <f t="shared" si="18"/>
        <v>312</v>
      </c>
    </row>
    <row r="166" spans="1:29" x14ac:dyDescent="0.2">
      <c r="A166" s="3">
        <f t="shared" si="16"/>
        <v>2009</v>
      </c>
      <c r="B166" s="3">
        <f t="shared" si="17"/>
        <v>8</v>
      </c>
      <c r="C166" s="244">
        <v>52.476457847392346</v>
      </c>
      <c r="E166" s="3">
        <v>54.157299999999999</v>
      </c>
      <c r="P166" s="3">
        <f t="shared" si="19"/>
        <v>2014</v>
      </c>
      <c r="Q166" s="3">
        <f t="shared" si="20"/>
        <v>8</v>
      </c>
      <c r="R166" s="3" t="str">
        <f t="shared" si="14"/>
        <v>20148</v>
      </c>
      <c r="Z166" s="92">
        <f t="shared" si="18"/>
        <v>0.35</v>
      </c>
      <c r="AA166" s="92">
        <f t="shared" si="18"/>
        <v>310.7</v>
      </c>
      <c r="AB166" s="92">
        <f t="shared" si="18"/>
        <v>2</v>
      </c>
      <c r="AC166" s="92">
        <f t="shared" si="18"/>
        <v>292</v>
      </c>
    </row>
    <row r="167" spans="1:29" x14ac:dyDescent="0.2">
      <c r="A167" s="3">
        <f t="shared" si="16"/>
        <v>2009</v>
      </c>
      <c r="B167" s="3">
        <f t="shared" si="17"/>
        <v>9</v>
      </c>
      <c r="C167" s="244">
        <v>52.476457847392346</v>
      </c>
      <c r="E167" s="3">
        <v>54.276000000000003</v>
      </c>
      <c r="P167" s="3">
        <f t="shared" si="19"/>
        <v>2014</v>
      </c>
      <c r="Q167" s="3">
        <f t="shared" si="20"/>
        <v>9</v>
      </c>
      <c r="R167" s="3" t="str">
        <f t="shared" si="14"/>
        <v>20149</v>
      </c>
      <c r="Z167" s="92">
        <f t="shared" ref="Z167:AC182" si="21">Z155</f>
        <v>8.5</v>
      </c>
      <c r="AA167" s="92">
        <f t="shared" si="21"/>
        <v>230</v>
      </c>
      <c r="AB167" s="92">
        <f t="shared" si="21"/>
        <v>41</v>
      </c>
      <c r="AC167" s="92">
        <f t="shared" si="21"/>
        <v>131</v>
      </c>
    </row>
    <row r="168" spans="1:29" x14ac:dyDescent="0.2">
      <c r="A168" s="3">
        <f t="shared" si="16"/>
        <v>2009</v>
      </c>
      <c r="B168" s="3">
        <f t="shared" si="17"/>
        <v>10</v>
      </c>
      <c r="C168" s="244">
        <v>52.476457847392346</v>
      </c>
      <c r="E168" s="3">
        <v>54.396500000000003</v>
      </c>
      <c r="P168" s="3">
        <f t="shared" si="19"/>
        <v>2014</v>
      </c>
      <c r="Q168" s="3">
        <f t="shared" si="20"/>
        <v>10</v>
      </c>
      <c r="R168" s="3" t="str">
        <f t="shared" si="14"/>
        <v>201410</v>
      </c>
      <c r="Z168" s="92">
        <f t="shared" si="21"/>
        <v>132.4</v>
      </c>
      <c r="AA168" s="92">
        <f t="shared" si="21"/>
        <v>58.5</v>
      </c>
      <c r="AB168" s="92">
        <f t="shared" si="21"/>
        <v>265</v>
      </c>
      <c r="AC168" s="92">
        <f t="shared" si="21"/>
        <v>14</v>
      </c>
    </row>
    <row r="169" spans="1:29" x14ac:dyDescent="0.2">
      <c r="A169" s="3">
        <f t="shared" si="16"/>
        <v>2009</v>
      </c>
      <c r="B169" s="3">
        <f t="shared" si="17"/>
        <v>11</v>
      </c>
      <c r="C169" s="244">
        <v>52.476457847392346</v>
      </c>
      <c r="E169" s="3">
        <v>54.509599999999999</v>
      </c>
      <c r="P169" s="3">
        <f t="shared" si="19"/>
        <v>2014</v>
      </c>
      <c r="Q169" s="3">
        <f t="shared" si="20"/>
        <v>11</v>
      </c>
      <c r="R169" s="3" t="str">
        <f t="shared" si="14"/>
        <v>201411</v>
      </c>
      <c r="Z169" s="92">
        <f t="shared" si="21"/>
        <v>384.85</v>
      </c>
      <c r="AA169" s="92">
        <f t="shared" si="21"/>
        <v>4.3499999999999996</v>
      </c>
      <c r="AB169" s="92">
        <f t="shared" si="21"/>
        <v>547</v>
      </c>
      <c r="AC169" s="92">
        <f t="shared" si="21"/>
        <v>1</v>
      </c>
    </row>
    <row r="170" spans="1:29" x14ac:dyDescent="0.2">
      <c r="A170" s="3">
        <f t="shared" si="16"/>
        <v>2009</v>
      </c>
      <c r="B170" s="3">
        <f t="shared" si="17"/>
        <v>12</v>
      </c>
      <c r="C170" s="244">
        <v>52.476457847392346</v>
      </c>
      <c r="E170" s="3">
        <v>54.630200000000002</v>
      </c>
      <c r="P170" s="3">
        <f t="shared" si="19"/>
        <v>2014</v>
      </c>
      <c r="Q170" s="3">
        <f t="shared" si="20"/>
        <v>12</v>
      </c>
      <c r="R170" s="3" t="str">
        <f t="shared" si="14"/>
        <v>201412</v>
      </c>
      <c r="Z170" s="92">
        <f t="shared" si="21"/>
        <v>680.6</v>
      </c>
      <c r="AA170" s="92">
        <f t="shared" si="21"/>
        <v>0.2</v>
      </c>
      <c r="AB170" s="92">
        <f t="shared" si="21"/>
        <v>803</v>
      </c>
      <c r="AC170" s="92">
        <f t="shared" si="21"/>
        <v>0</v>
      </c>
    </row>
    <row r="171" spans="1:29" x14ac:dyDescent="0.2">
      <c r="A171" s="3">
        <f t="shared" si="16"/>
        <v>2010</v>
      </c>
      <c r="B171" s="3">
        <f t="shared" si="17"/>
        <v>1</v>
      </c>
      <c r="C171" s="244">
        <v>54.65945452547227</v>
      </c>
      <c r="E171" s="3">
        <v>52.021999999999998</v>
      </c>
      <c r="P171" s="3">
        <f t="shared" si="19"/>
        <v>2015</v>
      </c>
      <c r="Q171" s="3">
        <f t="shared" si="20"/>
        <v>1</v>
      </c>
      <c r="R171" s="3" t="str">
        <f t="shared" si="14"/>
        <v>20151</v>
      </c>
      <c r="Z171" s="92">
        <f t="shared" si="21"/>
        <v>917</v>
      </c>
      <c r="AA171" s="92">
        <f t="shared" si="21"/>
        <v>0</v>
      </c>
      <c r="AB171" s="92">
        <f t="shared" si="21"/>
        <v>861</v>
      </c>
      <c r="AC171" s="92">
        <f t="shared" si="21"/>
        <v>0</v>
      </c>
    </row>
    <row r="172" spans="1:29" x14ac:dyDescent="0.2">
      <c r="A172" s="3">
        <f t="shared" si="16"/>
        <v>2010</v>
      </c>
      <c r="B172" s="3">
        <f t="shared" si="17"/>
        <v>2</v>
      </c>
      <c r="C172" s="244">
        <v>54.65945452547227</v>
      </c>
      <c r="E172" s="3">
        <v>52.134599999999999</v>
      </c>
      <c r="P172" s="3">
        <f t="shared" si="19"/>
        <v>2015</v>
      </c>
      <c r="Q172" s="3">
        <f t="shared" si="20"/>
        <v>2</v>
      </c>
      <c r="R172" s="3" t="str">
        <f t="shared" si="14"/>
        <v>20152</v>
      </c>
      <c r="Z172" s="92">
        <f t="shared" si="21"/>
        <v>797.55</v>
      </c>
      <c r="AA172" s="92">
        <f t="shared" si="21"/>
        <v>0</v>
      </c>
      <c r="AB172" s="92">
        <f t="shared" si="21"/>
        <v>698</v>
      </c>
      <c r="AC172" s="92">
        <f t="shared" si="21"/>
        <v>0</v>
      </c>
    </row>
    <row r="173" spans="1:29" x14ac:dyDescent="0.2">
      <c r="A173" s="3">
        <f t="shared" si="16"/>
        <v>2010</v>
      </c>
      <c r="B173" s="3">
        <f t="shared" si="17"/>
        <v>3</v>
      </c>
      <c r="C173" s="244">
        <v>54.65945452547227</v>
      </c>
      <c r="E173" s="3">
        <v>52.244</v>
      </c>
      <c r="P173" s="3">
        <f t="shared" si="19"/>
        <v>2015</v>
      </c>
      <c r="Q173" s="3">
        <f t="shared" si="20"/>
        <v>3</v>
      </c>
      <c r="R173" s="3" t="str">
        <f t="shared" si="14"/>
        <v>20153</v>
      </c>
      <c r="Z173" s="92">
        <f t="shared" si="21"/>
        <v>649.1</v>
      </c>
      <c r="AA173" s="92">
        <f t="shared" si="21"/>
        <v>0.25</v>
      </c>
      <c r="AB173" s="92">
        <f t="shared" si="21"/>
        <v>545</v>
      </c>
      <c r="AC173" s="92">
        <f t="shared" si="21"/>
        <v>1</v>
      </c>
    </row>
    <row r="174" spans="1:29" x14ac:dyDescent="0.2">
      <c r="A174" s="3">
        <f t="shared" si="16"/>
        <v>2010</v>
      </c>
      <c r="B174" s="3">
        <f t="shared" si="17"/>
        <v>4</v>
      </c>
      <c r="C174" s="244">
        <v>52.077294034346032</v>
      </c>
      <c r="E174" s="3">
        <v>52.356699999999996</v>
      </c>
      <c r="P174" s="3">
        <f t="shared" si="19"/>
        <v>2015</v>
      </c>
      <c r="Q174" s="3">
        <f t="shared" si="20"/>
        <v>4</v>
      </c>
      <c r="R174" s="3" t="str">
        <f t="shared" si="14"/>
        <v>20154</v>
      </c>
      <c r="Z174" s="92">
        <f t="shared" si="21"/>
        <v>399.8</v>
      </c>
      <c r="AA174" s="92">
        <f t="shared" si="21"/>
        <v>5.75</v>
      </c>
      <c r="AB174" s="92">
        <f t="shared" si="21"/>
        <v>281</v>
      </c>
      <c r="AC174" s="92">
        <f t="shared" si="21"/>
        <v>14</v>
      </c>
    </row>
    <row r="175" spans="1:29" x14ac:dyDescent="0.2">
      <c r="A175" s="3">
        <f t="shared" si="16"/>
        <v>2010</v>
      </c>
      <c r="B175" s="3">
        <f t="shared" si="17"/>
        <v>5</v>
      </c>
      <c r="C175" s="244">
        <v>52.077294034346032</v>
      </c>
      <c r="E175" s="3">
        <v>52.466200000000001</v>
      </c>
      <c r="P175" s="3">
        <f t="shared" si="19"/>
        <v>2015</v>
      </c>
      <c r="Q175" s="3">
        <f t="shared" si="20"/>
        <v>5</v>
      </c>
      <c r="R175" s="3" t="str">
        <f t="shared" si="14"/>
        <v>20155</v>
      </c>
      <c r="Z175" s="92">
        <f t="shared" si="21"/>
        <v>168.35</v>
      </c>
      <c r="AA175" s="92">
        <f t="shared" si="21"/>
        <v>36.549999999999997</v>
      </c>
      <c r="AB175" s="92">
        <f t="shared" si="21"/>
        <v>93</v>
      </c>
      <c r="AC175" s="92">
        <f t="shared" si="21"/>
        <v>68</v>
      </c>
    </row>
    <row r="176" spans="1:29" x14ac:dyDescent="0.2">
      <c r="A176" s="3">
        <f t="shared" si="16"/>
        <v>2010</v>
      </c>
      <c r="B176" s="3">
        <f t="shared" si="17"/>
        <v>6</v>
      </c>
      <c r="C176" s="244">
        <v>52.077294034346032</v>
      </c>
      <c r="E176" s="3">
        <v>52.578800000000001</v>
      </c>
      <c r="P176" s="3">
        <f t="shared" si="19"/>
        <v>2015</v>
      </c>
      <c r="Q176" s="3">
        <f t="shared" si="20"/>
        <v>6</v>
      </c>
      <c r="R176" s="3" t="str">
        <f t="shared" si="14"/>
        <v>20156</v>
      </c>
      <c r="Z176" s="92">
        <f t="shared" si="21"/>
        <v>42.45</v>
      </c>
      <c r="AA176" s="92">
        <f t="shared" si="21"/>
        <v>150.75</v>
      </c>
      <c r="AB176" s="92">
        <f t="shared" si="21"/>
        <v>9</v>
      </c>
      <c r="AC176" s="92">
        <f t="shared" si="21"/>
        <v>214</v>
      </c>
    </row>
    <row r="177" spans="1:29" x14ac:dyDescent="0.2">
      <c r="A177" s="3">
        <f t="shared" si="16"/>
        <v>2010</v>
      </c>
      <c r="B177" s="3">
        <f t="shared" si="17"/>
        <v>7</v>
      </c>
      <c r="C177" s="244">
        <v>52.077294034346032</v>
      </c>
      <c r="E177" s="3">
        <v>52.603499999999997</v>
      </c>
      <c r="P177" s="3">
        <f t="shared" si="19"/>
        <v>2015</v>
      </c>
      <c r="Q177" s="3">
        <f t="shared" si="20"/>
        <v>7</v>
      </c>
      <c r="R177" s="3" t="str">
        <f t="shared" si="14"/>
        <v>20157</v>
      </c>
      <c r="Z177" s="92">
        <f t="shared" si="21"/>
        <v>1.35</v>
      </c>
      <c r="AA177" s="92">
        <f t="shared" si="21"/>
        <v>290.10000000000002</v>
      </c>
      <c r="AB177" s="92">
        <f t="shared" si="21"/>
        <v>0</v>
      </c>
      <c r="AC177" s="92">
        <f t="shared" si="21"/>
        <v>312</v>
      </c>
    </row>
    <row r="178" spans="1:29" x14ac:dyDescent="0.2">
      <c r="A178" s="3">
        <f t="shared" si="16"/>
        <v>2010</v>
      </c>
      <c r="B178" s="3">
        <f t="shared" si="17"/>
        <v>8</v>
      </c>
      <c r="C178" s="244">
        <v>52.077294034346032</v>
      </c>
      <c r="E178" s="3">
        <v>52.628100000000003</v>
      </c>
      <c r="P178" s="3">
        <f t="shared" si="19"/>
        <v>2015</v>
      </c>
      <c r="Q178" s="3">
        <f t="shared" si="20"/>
        <v>8</v>
      </c>
      <c r="R178" s="3" t="str">
        <f t="shared" si="14"/>
        <v>20158</v>
      </c>
      <c r="Z178" s="92">
        <f t="shared" si="21"/>
        <v>0.35</v>
      </c>
      <c r="AA178" s="92">
        <f t="shared" si="21"/>
        <v>310.7</v>
      </c>
      <c r="AB178" s="92">
        <f t="shared" si="21"/>
        <v>2</v>
      </c>
      <c r="AC178" s="92">
        <f t="shared" si="21"/>
        <v>292</v>
      </c>
    </row>
    <row r="179" spans="1:29" x14ac:dyDescent="0.2">
      <c r="A179" s="3">
        <f t="shared" si="16"/>
        <v>2010</v>
      </c>
      <c r="B179" s="3">
        <f t="shared" si="17"/>
        <v>9</v>
      </c>
      <c r="C179" s="244">
        <v>52.077294034346032</v>
      </c>
      <c r="E179" s="3">
        <v>52.652900000000002</v>
      </c>
      <c r="P179" s="3">
        <f t="shared" si="19"/>
        <v>2015</v>
      </c>
      <c r="Q179" s="3">
        <f t="shared" si="20"/>
        <v>9</v>
      </c>
      <c r="R179" s="3" t="str">
        <f t="shared" si="14"/>
        <v>20159</v>
      </c>
      <c r="Z179" s="92">
        <f t="shared" si="21"/>
        <v>8.5</v>
      </c>
      <c r="AA179" s="92">
        <f t="shared" si="21"/>
        <v>230</v>
      </c>
      <c r="AB179" s="92">
        <f t="shared" si="21"/>
        <v>41</v>
      </c>
      <c r="AC179" s="92">
        <f t="shared" si="21"/>
        <v>131</v>
      </c>
    </row>
    <row r="180" spans="1:29" x14ac:dyDescent="0.2">
      <c r="A180" s="3">
        <f t="shared" si="16"/>
        <v>2010</v>
      </c>
      <c r="B180" s="3">
        <f t="shared" si="17"/>
        <v>10</v>
      </c>
      <c r="C180" s="244">
        <v>52.077294034346032</v>
      </c>
      <c r="E180" s="3">
        <v>52.679400000000001</v>
      </c>
      <c r="P180" s="3">
        <f t="shared" si="19"/>
        <v>2015</v>
      </c>
      <c r="Q180" s="3">
        <f t="shared" si="20"/>
        <v>10</v>
      </c>
      <c r="R180" s="3" t="str">
        <f t="shared" si="14"/>
        <v>201510</v>
      </c>
      <c r="Z180" s="92">
        <f t="shared" si="21"/>
        <v>132.4</v>
      </c>
      <c r="AA180" s="92">
        <f t="shared" si="21"/>
        <v>58.5</v>
      </c>
      <c r="AB180" s="92">
        <f t="shared" si="21"/>
        <v>265</v>
      </c>
      <c r="AC180" s="92">
        <f t="shared" si="21"/>
        <v>14</v>
      </c>
    </row>
    <row r="181" spans="1:29" x14ac:dyDescent="0.2">
      <c r="A181" s="3">
        <f t="shared" si="16"/>
        <v>2010</v>
      </c>
      <c r="B181" s="3">
        <f t="shared" si="17"/>
        <v>11</v>
      </c>
      <c r="C181" s="244">
        <v>52.077294034346032</v>
      </c>
      <c r="E181" s="3">
        <v>52.704000000000001</v>
      </c>
      <c r="P181" s="3">
        <f t="shared" si="19"/>
        <v>2015</v>
      </c>
      <c r="Q181" s="3">
        <f t="shared" si="20"/>
        <v>11</v>
      </c>
      <c r="R181" s="3" t="str">
        <f t="shared" si="14"/>
        <v>201511</v>
      </c>
      <c r="Z181" s="92">
        <f t="shared" si="21"/>
        <v>384.85</v>
      </c>
      <c r="AA181" s="92">
        <f t="shared" si="21"/>
        <v>4.3499999999999996</v>
      </c>
      <c r="AB181" s="92">
        <f t="shared" si="21"/>
        <v>547</v>
      </c>
      <c r="AC181" s="92">
        <f t="shared" si="21"/>
        <v>1</v>
      </c>
    </row>
    <row r="182" spans="1:29" x14ac:dyDescent="0.2">
      <c r="A182" s="3">
        <f t="shared" si="16"/>
        <v>2010</v>
      </c>
      <c r="B182" s="3">
        <f t="shared" si="17"/>
        <v>12</v>
      </c>
      <c r="C182" s="244">
        <v>52.077294034346032</v>
      </c>
      <c r="E182" s="3">
        <v>52.7288</v>
      </c>
      <c r="P182" s="3">
        <f t="shared" si="19"/>
        <v>2015</v>
      </c>
      <c r="Q182" s="3">
        <f t="shared" si="20"/>
        <v>12</v>
      </c>
      <c r="R182" s="3" t="str">
        <f t="shared" si="14"/>
        <v>201512</v>
      </c>
      <c r="Z182" s="92">
        <f t="shared" si="21"/>
        <v>680.6</v>
      </c>
      <c r="AA182" s="92">
        <f t="shared" si="21"/>
        <v>0.2</v>
      </c>
      <c r="AB182" s="92">
        <f t="shared" si="21"/>
        <v>803</v>
      </c>
      <c r="AC182" s="92">
        <f t="shared" si="21"/>
        <v>0</v>
      </c>
    </row>
    <row r="183" spans="1:29" x14ac:dyDescent="0.2">
      <c r="A183" s="3">
        <f t="shared" si="16"/>
        <v>2011</v>
      </c>
      <c r="B183" s="3">
        <f t="shared" si="17"/>
        <v>1</v>
      </c>
      <c r="C183" s="244">
        <v>54.540660238226849</v>
      </c>
      <c r="E183" s="3">
        <v>52.862000000000002</v>
      </c>
      <c r="P183" s="3">
        <f t="shared" si="19"/>
        <v>2016</v>
      </c>
      <c r="Q183" s="3">
        <f t="shared" si="20"/>
        <v>1</v>
      </c>
      <c r="R183" s="3" t="str">
        <f t="shared" si="14"/>
        <v>20161</v>
      </c>
      <c r="Z183" s="92">
        <f t="shared" ref="Z183:AC198" si="22">Z171</f>
        <v>917</v>
      </c>
      <c r="AA183" s="92">
        <f t="shared" si="22"/>
        <v>0</v>
      </c>
      <c r="AB183" s="92">
        <f t="shared" si="22"/>
        <v>861</v>
      </c>
      <c r="AC183" s="92">
        <f t="shared" si="22"/>
        <v>0</v>
      </c>
    </row>
    <row r="184" spans="1:29" x14ac:dyDescent="0.2">
      <c r="A184" s="3">
        <f t="shared" si="16"/>
        <v>2011</v>
      </c>
      <c r="B184" s="3">
        <f t="shared" si="17"/>
        <v>2</v>
      </c>
      <c r="C184" s="244">
        <v>54.540660238226849</v>
      </c>
      <c r="E184" s="3">
        <v>52.886699999999998</v>
      </c>
      <c r="P184" s="3">
        <f t="shared" si="19"/>
        <v>2016</v>
      </c>
      <c r="Q184" s="3">
        <f t="shared" si="20"/>
        <v>2</v>
      </c>
      <c r="R184" s="3" t="str">
        <f t="shared" si="14"/>
        <v>20162</v>
      </c>
      <c r="Z184" s="92">
        <f t="shared" si="22"/>
        <v>797.55</v>
      </c>
      <c r="AA184" s="92">
        <f t="shared" si="22"/>
        <v>0</v>
      </c>
      <c r="AB184" s="92">
        <f t="shared" si="22"/>
        <v>698</v>
      </c>
      <c r="AC184" s="92">
        <f t="shared" si="22"/>
        <v>0</v>
      </c>
    </row>
    <row r="185" spans="1:29" x14ac:dyDescent="0.2">
      <c r="A185" s="3">
        <f t="shared" si="16"/>
        <v>2011</v>
      </c>
      <c r="B185" s="3">
        <f t="shared" si="17"/>
        <v>3</v>
      </c>
      <c r="C185" s="244">
        <v>54.540660238226849</v>
      </c>
      <c r="E185" s="3">
        <v>52.9114</v>
      </c>
      <c r="P185" s="3">
        <f t="shared" si="19"/>
        <v>2016</v>
      </c>
      <c r="Q185" s="3">
        <f t="shared" si="20"/>
        <v>3</v>
      </c>
      <c r="R185" s="3" t="str">
        <f t="shared" si="14"/>
        <v>20163</v>
      </c>
      <c r="Z185" s="92">
        <f t="shared" si="22"/>
        <v>649.1</v>
      </c>
      <c r="AA185" s="92">
        <f t="shared" si="22"/>
        <v>0.25</v>
      </c>
      <c r="AB185" s="92">
        <f t="shared" si="22"/>
        <v>545</v>
      </c>
      <c r="AC185" s="92">
        <f t="shared" si="22"/>
        <v>1</v>
      </c>
    </row>
    <row r="186" spans="1:29" x14ac:dyDescent="0.2">
      <c r="A186" s="3">
        <f t="shared" si="16"/>
        <v>2011</v>
      </c>
      <c r="B186" s="3">
        <f t="shared" si="17"/>
        <v>4</v>
      </c>
      <c r="C186" s="244">
        <v>51.964111693245329</v>
      </c>
      <c r="E186" s="3">
        <v>52.936100000000003</v>
      </c>
      <c r="P186" s="3">
        <f t="shared" si="19"/>
        <v>2016</v>
      </c>
      <c r="Q186" s="3">
        <f t="shared" si="20"/>
        <v>4</v>
      </c>
      <c r="R186" s="3" t="str">
        <f t="shared" si="14"/>
        <v>20164</v>
      </c>
      <c r="Z186" s="92">
        <f t="shared" si="22"/>
        <v>399.8</v>
      </c>
      <c r="AA186" s="92">
        <f t="shared" si="22"/>
        <v>5.75</v>
      </c>
      <c r="AB186" s="92">
        <f t="shared" si="22"/>
        <v>281</v>
      </c>
      <c r="AC186" s="92">
        <f t="shared" si="22"/>
        <v>14</v>
      </c>
    </row>
    <row r="187" spans="1:29" x14ac:dyDescent="0.2">
      <c r="A187" s="3">
        <f t="shared" si="16"/>
        <v>2011</v>
      </c>
      <c r="B187" s="3">
        <f t="shared" si="17"/>
        <v>5</v>
      </c>
      <c r="C187" s="244">
        <v>51.964111693245329</v>
      </c>
      <c r="E187" s="3">
        <v>52.966099999999997</v>
      </c>
      <c r="P187" s="3">
        <f t="shared" si="19"/>
        <v>2016</v>
      </c>
      <c r="Q187" s="3">
        <f t="shared" si="20"/>
        <v>5</v>
      </c>
      <c r="R187" s="3" t="str">
        <f t="shared" si="14"/>
        <v>20165</v>
      </c>
      <c r="Z187" s="92">
        <f t="shared" si="22"/>
        <v>168.35</v>
      </c>
      <c r="AA187" s="92">
        <f t="shared" si="22"/>
        <v>36.549999999999997</v>
      </c>
      <c r="AB187" s="92">
        <f t="shared" si="22"/>
        <v>93</v>
      </c>
      <c r="AC187" s="92">
        <f t="shared" si="22"/>
        <v>68</v>
      </c>
    </row>
    <row r="188" spans="1:29" x14ac:dyDescent="0.2">
      <c r="A188" s="3">
        <f t="shared" si="16"/>
        <v>2011</v>
      </c>
      <c r="B188" s="3">
        <f t="shared" si="17"/>
        <v>6</v>
      </c>
      <c r="C188" s="244">
        <v>51.964111693245329</v>
      </c>
      <c r="E188" s="3">
        <v>52.9908</v>
      </c>
      <c r="P188" s="3">
        <f t="shared" si="19"/>
        <v>2016</v>
      </c>
      <c r="Q188" s="3">
        <f t="shared" si="20"/>
        <v>6</v>
      </c>
      <c r="R188" s="3" t="str">
        <f t="shared" si="14"/>
        <v>20166</v>
      </c>
      <c r="Z188" s="92">
        <f t="shared" si="22"/>
        <v>42.45</v>
      </c>
      <c r="AA188" s="92">
        <f t="shared" si="22"/>
        <v>150.75</v>
      </c>
      <c r="AB188" s="92">
        <f t="shared" si="22"/>
        <v>9</v>
      </c>
      <c r="AC188" s="92">
        <f t="shared" si="22"/>
        <v>214</v>
      </c>
    </row>
    <row r="189" spans="1:29" x14ac:dyDescent="0.2">
      <c r="A189" s="3">
        <f t="shared" si="16"/>
        <v>2011</v>
      </c>
      <c r="B189" s="3">
        <f t="shared" si="17"/>
        <v>7</v>
      </c>
      <c r="C189" s="244">
        <v>51.964111693245329</v>
      </c>
      <c r="E189" s="3">
        <v>53.006700000000002</v>
      </c>
      <c r="P189" s="3">
        <f t="shared" si="19"/>
        <v>2016</v>
      </c>
      <c r="Q189" s="3">
        <f t="shared" si="20"/>
        <v>7</v>
      </c>
      <c r="R189" s="3" t="str">
        <f t="shared" si="14"/>
        <v>20167</v>
      </c>
      <c r="Z189" s="92">
        <f t="shared" si="22"/>
        <v>1.35</v>
      </c>
      <c r="AA189" s="92">
        <f t="shared" si="22"/>
        <v>290.10000000000002</v>
      </c>
      <c r="AB189" s="92">
        <f t="shared" si="22"/>
        <v>0</v>
      </c>
      <c r="AC189" s="92">
        <f t="shared" si="22"/>
        <v>312</v>
      </c>
    </row>
    <row r="190" spans="1:29" x14ac:dyDescent="0.2">
      <c r="A190" s="3">
        <f t="shared" si="16"/>
        <v>2011</v>
      </c>
      <c r="B190" s="3">
        <f t="shared" si="17"/>
        <v>8</v>
      </c>
      <c r="C190" s="244">
        <v>51.964111693245329</v>
      </c>
      <c r="E190" s="3">
        <v>53.024299999999997</v>
      </c>
      <c r="P190" s="3">
        <f t="shared" si="19"/>
        <v>2016</v>
      </c>
      <c r="Q190" s="3">
        <f t="shared" si="20"/>
        <v>8</v>
      </c>
      <c r="R190" s="3" t="str">
        <f t="shared" si="14"/>
        <v>20168</v>
      </c>
      <c r="Z190" s="92">
        <f t="shared" si="22"/>
        <v>0.35</v>
      </c>
      <c r="AA190" s="92">
        <f t="shared" si="22"/>
        <v>310.7</v>
      </c>
      <c r="AB190" s="92">
        <f t="shared" si="22"/>
        <v>2</v>
      </c>
      <c r="AC190" s="92">
        <f t="shared" si="22"/>
        <v>292</v>
      </c>
    </row>
    <row r="191" spans="1:29" x14ac:dyDescent="0.2">
      <c r="A191" s="3">
        <f t="shared" si="16"/>
        <v>2011</v>
      </c>
      <c r="B191" s="3">
        <f t="shared" si="17"/>
        <v>9</v>
      </c>
      <c r="C191" s="244">
        <v>51.964111693245329</v>
      </c>
      <c r="E191" s="3">
        <v>53.042000000000002</v>
      </c>
      <c r="P191" s="3">
        <f t="shared" si="19"/>
        <v>2016</v>
      </c>
      <c r="Q191" s="3">
        <f t="shared" si="20"/>
        <v>9</v>
      </c>
      <c r="R191" s="3" t="str">
        <f t="shared" si="14"/>
        <v>20169</v>
      </c>
      <c r="Z191" s="92">
        <f t="shared" si="22"/>
        <v>8.5</v>
      </c>
      <c r="AA191" s="92">
        <f t="shared" si="22"/>
        <v>230</v>
      </c>
      <c r="AB191" s="92">
        <f t="shared" si="22"/>
        <v>41</v>
      </c>
      <c r="AC191" s="92">
        <f t="shared" si="22"/>
        <v>131</v>
      </c>
    </row>
    <row r="192" spans="1:29" x14ac:dyDescent="0.2">
      <c r="A192" s="3">
        <f t="shared" si="16"/>
        <v>2011</v>
      </c>
      <c r="B192" s="3">
        <f t="shared" si="17"/>
        <v>10</v>
      </c>
      <c r="C192" s="244">
        <v>51.964111693245329</v>
      </c>
      <c r="E192" s="3">
        <v>53.057899999999997</v>
      </c>
      <c r="P192" s="3">
        <f t="shared" si="19"/>
        <v>2016</v>
      </c>
      <c r="Q192" s="3">
        <f t="shared" si="20"/>
        <v>10</v>
      </c>
      <c r="R192" s="3" t="str">
        <f t="shared" si="14"/>
        <v>201610</v>
      </c>
      <c r="Z192" s="92">
        <f t="shared" si="22"/>
        <v>132.4</v>
      </c>
      <c r="AA192" s="92">
        <f t="shared" si="22"/>
        <v>58.5</v>
      </c>
      <c r="AB192" s="92">
        <f t="shared" si="22"/>
        <v>265</v>
      </c>
      <c r="AC192" s="92">
        <f t="shared" si="22"/>
        <v>14</v>
      </c>
    </row>
    <row r="193" spans="1:29" x14ac:dyDescent="0.2">
      <c r="A193" s="3">
        <f t="shared" si="16"/>
        <v>2011</v>
      </c>
      <c r="B193" s="3">
        <f t="shared" si="17"/>
        <v>11</v>
      </c>
      <c r="C193" s="244">
        <v>51.964111693245329</v>
      </c>
      <c r="E193" s="3">
        <v>53.075699999999998</v>
      </c>
      <c r="P193" s="3">
        <f t="shared" si="19"/>
        <v>2016</v>
      </c>
      <c r="Q193" s="3">
        <f t="shared" si="20"/>
        <v>11</v>
      </c>
      <c r="R193" s="3" t="str">
        <f t="shared" si="14"/>
        <v>201611</v>
      </c>
      <c r="Z193" s="92">
        <f t="shared" si="22"/>
        <v>384.85</v>
      </c>
      <c r="AA193" s="92">
        <f t="shared" si="22"/>
        <v>4.3499999999999996</v>
      </c>
      <c r="AB193" s="92">
        <f t="shared" si="22"/>
        <v>547</v>
      </c>
      <c r="AC193" s="92">
        <f t="shared" si="22"/>
        <v>1</v>
      </c>
    </row>
    <row r="194" spans="1:29" x14ac:dyDescent="0.2">
      <c r="A194" s="3">
        <f t="shared" si="16"/>
        <v>2011</v>
      </c>
      <c r="B194" s="3">
        <f t="shared" si="17"/>
        <v>12</v>
      </c>
      <c r="C194" s="244">
        <v>51.964111693245329</v>
      </c>
      <c r="E194" s="3">
        <v>53.091500000000003</v>
      </c>
      <c r="P194" s="3">
        <f t="shared" si="19"/>
        <v>2016</v>
      </c>
      <c r="Q194" s="3">
        <f t="shared" si="20"/>
        <v>12</v>
      </c>
      <c r="R194" s="3" t="str">
        <f t="shared" si="14"/>
        <v>201612</v>
      </c>
      <c r="Z194" s="92">
        <f t="shared" si="22"/>
        <v>680.6</v>
      </c>
      <c r="AA194" s="92">
        <f t="shared" si="22"/>
        <v>0.2</v>
      </c>
      <c r="AB194" s="92">
        <f t="shared" si="22"/>
        <v>803</v>
      </c>
      <c r="AC194" s="92">
        <f t="shared" si="22"/>
        <v>0</v>
      </c>
    </row>
    <row r="195" spans="1:29" x14ac:dyDescent="0.2">
      <c r="A195" s="3">
        <f t="shared" si="16"/>
        <v>2012</v>
      </c>
      <c r="B195" s="3">
        <f t="shared" si="17"/>
        <v>1</v>
      </c>
      <c r="C195" s="244">
        <v>56.515242581043687</v>
      </c>
      <c r="E195" s="3">
        <v>50.920200000000001</v>
      </c>
      <c r="P195" s="3">
        <f t="shared" si="19"/>
        <v>2017</v>
      </c>
      <c r="Q195" s="3">
        <f t="shared" si="20"/>
        <v>1</v>
      </c>
      <c r="R195" s="3" t="str">
        <f t="shared" ref="R195:R258" si="23">P195&amp;Q195</f>
        <v>20171</v>
      </c>
      <c r="Z195" s="92">
        <f t="shared" si="22"/>
        <v>917</v>
      </c>
      <c r="AA195" s="92">
        <f t="shared" si="22"/>
        <v>0</v>
      </c>
      <c r="AB195" s="92">
        <f t="shared" si="22"/>
        <v>861</v>
      </c>
      <c r="AC195" s="92">
        <f t="shared" si="22"/>
        <v>0</v>
      </c>
    </row>
    <row r="196" spans="1:29" x14ac:dyDescent="0.2">
      <c r="A196" s="3">
        <f t="shared" si="16"/>
        <v>2012</v>
      </c>
      <c r="B196" s="3">
        <f t="shared" si="17"/>
        <v>2</v>
      </c>
      <c r="C196" s="244">
        <v>56.515242581043687</v>
      </c>
      <c r="E196" s="3">
        <v>50.940300000000001</v>
      </c>
      <c r="P196" s="3">
        <f t="shared" si="19"/>
        <v>2017</v>
      </c>
      <c r="Q196" s="3">
        <f t="shared" si="20"/>
        <v>2</v>
      </c>
      <c r="R196" s="3" t="str">
        <f t="shared" si="23"/>
        <v>20172</v>
      </c>
      <c r="Z196" s="92">
        <f t="shared" si="22"/>
        <v>797.55</v>
      </c>
      <c r="AA196" s="92">
        <f t="shared" si="22"/>
        <v>0</v>
      </c>
      <c r="AB196" s="92">
        <f t="shared" si="22"/>
        <v>698</v>
      </c>
      <c r="AC196" s="92">
        <f t="shared" si="22"/>
        <v>0</v>
      </c>
    </row>
    <row r="197" spans="1:29" x14ac:dyDescent="0.2">
      <c r="A197" s="3">
        <f t="shared" si="16"/>
        <v>2012</v>
      </c>
      <c r="B197" s="3">
        <f t="shared" si="17"/>
        <v>3</v>
      </c>
      <c r="C197" s="244">
        <v>56.515242581043687</v>
      </c>
      <c r="E197" s="3">
        <v>50.957299999999996</v>
      </c>
      <c r="P197" s="3">
        <f t="shared" si="19"/>
        <v>2017</v>
      </c>
      <c r="Q197" s="3">
        <f t="shared" si="20"/>
        <v>3</v>
      </c>
      <c r="R197" s="3" t="str">
        <f t="shared" si="23"/>
        <v>20173</v>
      </c>
      <c r="Z197" s="92">
        <f t="shared" si="22"/>
        <v>649.1</v>
      </c>
      <c r="AA197" s="92">
        <f t="shared" si="22"/>
        <v>0.25</v>
      </c>
      <c r="AB197" s="92">
        <f t="shared" si="22"/>
        <v>545</v>
      </c>
      <c r="AC197" s="92">
        <f t="shared" si="22"/>
        <v>1</v>
      </c>
    </row>
    <row r="198" spans="1:29" x14ac:dyDescent="0.2">
      <c r="A198" s="3">
        <f t="shared" si="16"/>
        <v>2012</v>
      </c>
      <c r="B198" s="3">
        <f t="shared" si="17"/>
        <v>4</v>
      </c>
      <c r="C198" s="244">
        <v>53.845413037260379</v>
      </c>
      <c r="E198" s="3">
        <v>50.972499999999997</v>
      </c>
      <c r="P198" s="3">
        <f t="shared" si="19"/>
        <v>2017</v>
      </c>
      <c r="Q198" s="3">
        <f t="shared" si="20"/>
        <v>4</v>
      </c>
      <c r="R198" s="3" t="str">
        <f t="shared" si="23"/>
        <v>20174</v>
      </c>
      <c r="Z198" s="92">
        <f t="shared" si="22"/>
        <v>399.8</v>
      </c>
      <c r="AA198" s="92">
        <f t="shared" si="22"/>
        <v>5.75</v>
      </c>
      <c r="AB198" s="92">
        <f t="shared" si="22"/>
        <v>281</v>
      </c>
      <c r="AC198" s="92">
        <f t="shared" si="22"/>
        <v>14</v>
      </c>
    </row>
    <row r="199" spans="1:29" x14ac:dyDescent="0.2">
      <c r="A199" s="3">
        <f t="shared" si="16"/>
        <v>2012</v>
      </c>
      <c r="B199" s="3">
        <f t="shared" si="17"/>
        <v>5</v>
      </c>
      <c r="C199" s="244">
        <v>53.845413037260379</v>
      </c>
      <c r="E199" s="3">
        <v>50.9895</v>
      </c>
      <c r="P199" s="3">
        <f t="shared" si="19"/>
        <v>2017</v>
      </c>
      <c r="Q199" s="3">
        <f t="shared" si="20"/>
        <v>5</v>
      </c>
      <c r="R199" s="3" t="str">
        <f t="shared" si="23"/>
        <v>20175</v>
      </c>
      <c r="Z199" s="92">
        <f t="shared" ref="Z199:AC214" si="24">Z187</f>
        <v>168.35</v>
      </c>
      <c r="AA199" s="92">
        <f t="shared" si="24"/>
        <v>36.549999999999997</v>
      </c>
      <c r="AB199" s="92">
        <f t="shared" si="24"/>
        <v>93</v>
      </c>
      <c r="AC199" s="92">
        <f t="shared" si="24"/>
        <v>68</v>
      </c>
    </row>
    <row r="200" spans="1:29" x14ac:dyDescent="0.2">
      <c r="A200" s="3">
        <f t="shared" si="16"/>
        <v>2012</v>
      </c>
      <c r="B200" s="3">
        <f t="shared" si="17"/>
        <v>6</v>
      </c>
      <c r="C200" s="244">
        <v>53.845413037260379</v>
      </c>
      <c r="E200" s="3">
        <v>51.0047</v>
      </c>
      <c r="P200" s="3">
        <f t="shared" si="19"/>
        <v>2017</v>
      </c>
      <c r="Q200" s="3">
        <f t="shared" si="20"/>
        <v>6</v>
      </c>
      <c r="R200" s="3" t="str">
        <f t="shared" si="23"/>
        <v>20176</v>
      </c>
      <c r="Z200" s="92">
        <f t="shared" si="24"/>
        <v>42.45</v>
      </c>
      <c r="AA200" s="92">
        <f t="shared" si="24"/>
        <v>150.75</v>
      </c>
      <c r="AB200" s="92">
        <f t="shared" si="24"/>
        <v>9</v>
      </c>
      <c r="AC200" s="92">
        <f t="shared" si="24"/>
        <v>214</v>
      </c>
    </row>
    <row r="201" spans="1:29" x14ac:dyDescent="0.2">
      <c r="A201" s="3">
        <f t="shared" si="16"/>
        <v>2012</v>
      </c>
      <c r="B201" s="3">
        <f t="shared" si="17"/>
        <v>7</v>
      </c>
      <c r="C201" s="244">
        <v>53.845413037260379</v>
      </c>
      <c r="E201" s="3">
        <v>51.116599999999998</v>
      </c>
      <c r="P201" s="3">
        <f t="shared" si="19"/>
        <v>2017</v>
      </c>
      <c r="Q201" s="3">
        <f t="shared" si="20"/>
        <v>7</v>
      </c>
      <c r="R201" s="3" t="str">
        <f t="shared" si="23"/>
        <v>20177</v>
      </c>
      <c r="Z201" s="92">
        <f t="shared" si="24"/>
        <v>1.35</v>
      </c>
      <c r="AA201" s="92">
        <f t="shared" si="24"/>
        <v>290.10000000000002</v>
      </c>
      <c r="AB201" s="92">
        <f t="shared" si="24"/>
        <v>0</v>
      </c>
      <c r="AC201" s="92">
        <f t="shared" si="24"/>
        <v>312</v>
      </c>
    </row>
    <row r="202" spans="1:29" x14ac:dyDescent="0.2">
      <c r="A202" s="3">
        <f t="shared" si="16"/>
        <v>2012</v>
      </c>
      <c r="B202" s="3">
        <f t="shared" si="17"/>
        <v>8</v>
      </c>
      <c r="C202" s="244">
        <v>53.845413037260379</v>
      </c>
      <c r="E202" s="3">
        <v>51.226599999999998</v>
      </c>
      <c r="P202" s="3">
        <f t="shared" si="19"/>
        <v>2017</v>
      </c>
      <c r="Q202" s="3">
        <f t="shared" si="20"/>
        <v>8</v>
      </c>
      <c r="R202" s="3" t="str">
        <f t="shared" si="23"/>
        <v>20178</v>
      </c>
      <c r="Z202" s="92">
        <f t="shared" si="24"/>
        <v>0.35</v>
      </c>
      <c r="AA202" s="92">
        <f t="shared" si="24"/>
        <v>310.7</v>
      </c>
      <c r="AB202" s="92">
        <f t="shared" si="24"/>
        <v>2</v>
      </c>
      <c r="AC202" s="92">
        <f t="shared" si="24"/>
        <v>292</v>
      </c>
    </row>
    <row r="203" spans="1:29" x14ac:dyDescent="0.2">
      <c r="A203" s="3">
        <f t="shared" si="16"/>
        <v>2012</v>
      </c>
      <c r="B203" s="3">
        <f t="shared" si="17"/>
        <v>9</v>
      </c>
      <c r="C203" s="244">
        <v>53.845413037260379</v>
      </c>
      <c r="E203" s="3">
        <v>51.3367</v>
      </c>
      <c r="P203" s="3">
        <f t="shared" si="19"/>
        <v>2017</v>
      </c>
      <c r="Q203" s="3">
        <f t="shared" si="20"/>
        <v>9</v>
      </c>
      <c r="R203" s="3" t="str">
        <f t="shared" si="23"/>
        <v>20179</v>
      </c>
      <c r="Z203" s="92">
        <f t="shared" si="24"/>
        <v>8.5</v>
      </c>
      <c r="AA203" s="92">
        <f t="shared" si="24"/>
        <v>230</v>
      </c>
      <c r="AB203" s="92">
        <f t="shared" si="24"/>
        <v>41</v>
      </c>
      <c r="AC203" s="92">
        <f t="shared" si="24"/>
        <v>131</v>
      </c>
    </row>
    <row r="204" spans="1:29" x14ac:dyDescent="0.2">
      <c r="A204" s="3">
        <f t="shared" ref="A204:A267" si="25">A192+1</f>
        <v>2012</v>
      </c>
      <c r="B204" s="3">
        <f t="shared" ref="B204:B267" si="26">B192</f>
        <v>10</v>
      </c>
      <c r="C204" s="244">
        <v>53.845413037260379</v>
      </c>
      <c r="E204" s="3">
        <v>51.448500000000003</v>
      </c>
      <c r="P204" s="3">
        <f t="shared" si="19"/>
        <v>2017</v>
      </c>
      <c r="Q204" s="3">
        <f t="shared" si="20"/>
        <v>10</v>
      </c>
      <c r="R204" s="3" t="str">
        <f t="shared" si="23"/>
        <v>201710</v>
      </c>
      <c r="Z204" s="92">
        <f t="shared" si="24"/>
        <v>132.4</v>
      </c>
      <c r="AA204" s="92">
        <f t="shared" si="24"/>
        <v>58.5</v>
      </c>
      <c r="AB204" s="92">
        <f t="shared" si="24"/>
        <v>265</v>
      </c>
      <c r="AC204" s="92">
        <f t="shared" si="24"/>
        <v>14</v>
      </c>
    </row>
    <row r="205" spans="1:29" x14ac:dyDescent="0.2">
      <c r="A205" s="3">
        <f t="shared" si="25"/>
        <v>2012</v>
      </c>
      <c r="B205" s="3">
        <f t="shared" si="26"/>
        <v>11</v>
      </c>
      <c r="C205" s="244">
        <v>53.845413037260379</v>
      </c>
      <c r="E205" s="3">
        <v>51.563499999999998</v>
      </c>
      <c r="P205" s="3">
        <f t="shared" si="19"/>
        <v>2017</v>
      </c>
      <c r="Q205" s="3">
        <f t="shared" si="20"/>
        <v>11</v>
      </c>
      <c r="R205" s="3" t="str">
        <f t="shared" si="23"/>
        <v>201711</v>
      </c>
      <c r="Z205" s="92">
        <f t="shared" si="24"/>
        <v>384.85</v>
      </c>
      <c r="AA205" s="92">
        <f t="shared" si="24"/>
        <v>4.3499999999999996</v>
      </c>
      <c r="AB205" s="92">
        <f t="shared" si="24"/>
        <v>547</v>
      </c>
      <c r="AC205" s="92">
        <f t="shared" si="24"/>
        <v>1</v>
      </c>
    </row>
    <row r="206" spans="1:29" x14ac:dyDescent="0.2">
      <c r="A206" s="3">
        <f t="shared" si="25"/>
        <v>2012</v>
      </c>
      <c r="B206" s="3">
        <f t="shared" si="26"/>
        <v>12</v>
      </c>
      <c r="C206" s="244">
        <v>53.845413037260379</v>
      </c>
      <c r="E206" s="3">
        <v>51.6753</v>
      </c>
      <c r="P206" s="3">
        <f t="shared" si="19"/>
        <v>2017</v>
      </c>
      <c r="Q206" s="3">
        <f t="shared" si="20"/>
        <v>12</v>
      </c>
      <c r="R206" s="3" t="str">
        <f t="shared" si="23"/>
        <v>201712</v>
      </c>
      <c r="Z206" s="92">
        <f t="shared" si="24"/>
        <v>680.6</v>
      </c>
      <c r="AA206" s="92">
        <f t="shared" si="24"/>
        <v>0.2</v>
      </c>
      <c r="AB206" s="92">
        <f t="shared" si="24"/>
        <v>803</v>
      </c>
      <c r="AC206" s="92">
        <f t="shared" si="24"/>
        <v>0</v>
      </c>
    </row>
    <row r="207" spans="1:29" x14ac:dyDescent="0.2">
      <c r="A207" s="3">
        <f t="shared" si="25"/>
        <v>2013</v>
      </c>
      <c r="B207" s="3">
        <f t="shared" si="26"/>
        <v>1</v>
      </c>
      <c r="C207" s="244">
        <v>60.14874882346102</v>
      </c>
      <c r="E207" s="3">
        <v>50.697099999999999</v>
      </c>
      <c r="P207" s="3">
        <f t="shared" si="19"/>
        <v>2018</v>
      </c>
      <c r="Q207" s="3">
        <f t="shared" si="20"/>
        <v>1</v>
      </c>
      <c r="R207" s="3" t="str">
        <f t="shared" si="23"/>
        <v>20181</v>
      </c>
      <c r="Z207" s="92">
        <f t="shared" si="24"/>
        <v>917</v>
      </c>
      <c r="AA207" s="92">
        <f t="shared" si="24"/>
        <v>0</v>
      </c>
      <c r="AB207" s="92">
        <f t="shared" si="24"/>
        <v>861</v>
      </c>
      <c r="AC207" s="92">
        <f t="shared" si="24"/>
        <v>0</v>
      </c>
    </row>
    <row r="208" spans="1:29" x14ac:dyDescent="0.2">
      <c r="A208" s="3">
        <f t="shared" si="25"/>
        <v>2013</v>
      </c>
      <c r="B208" s="3">
        <f t="shared" si="26"/>
        <v>2</v>
      </c>
      <c r="C208" s="244">
        <v>60.14874882346102</v>
      </c>
      <c r="E208" s="3">
        <v>50.8048</v>
      </c>
      <c r="P208" s="3">
        <f t="shared" si="19"/>
        <v>2018</v>
      </c>
      <c r="Q208" s="3">
        <f t="shared" si="20"/>
        <v>2</v>
      </c>
      <c r="R208" s="3" t="str">
        <f t="shared" si="23"/>
        <v>20182</v>
      </c>
      <c r="Z208" s="92">
        <f t="shared" si="24"/>
        <v>797.55</v>
      </c>
      <c r="AA208" s="92">
        <f t="shared" si="24"/>
        <v>0</v>
      </c>
      <c r="AB208" s="92">
        <f t="shared" si="24"/>
        <v>698</v>
      </c>
      <c r="AC208" s="92">
        <f t="shared" si="24"/>
        <v>0</v>
      </c>
    </row>
    <row r="209" spans="1:29" x14ac:dyDescent="0.2">
      <c r="A209" s="3">
        <f t="shared" si="25"/>
        <v>2013</v>
      </c>
      <c r="B209" s="3">
        <f t="shared" si="26"/>
        <v>3</v>
      </c>
      <c r="C209" s="244">
        <v>60.14874882346102</v>
      </c>
      <c r="E209" s="3">
        <v>50.914299999999997</v>
      </c>
      <c r="P209" s="3">
        <f t="shared" si="19"/>
        <v>2018</v>
      </c>
      <c r="Q209" s="3">
        <f t="shared" si="20"/>
        <v>3</v>
      </c>
      <c r="R209" s="3" t="str">
        <f t="shared" si="23"/>
        <v>20183</v>
      </c>
      <c r="Z209" s="92">
        <f t="shared" si="24"/>
        <v>649.1</v>
      </c>
      <c r="AA209" s="92">
        <f t="shared" si="24"/>
        <v>0.25</v>
      </c>
      <c r="AB209" s="92">
        <f t="shared" si="24"/>
        <v>545</v>
      </c>
      <c r="AC209" s="92">
        <f t="shared" si="24"/>
        <v>1</v>
      </c>
    </row>
    <row r="210" spans="1:29" x14ac:dyDescent="0.2">
      <c r="A210" s="3">
        <f t="shared" si="25"/>
        <v>2013</v>
      </c>
      <c r="B210" s="3">
        <f t="shared" si="26"/>
        <v>4</v>
      </c>
      <c r="C210" s="244">
        <v>57.307269263319455</v>
      </c>
      <c r="E210" s="3">
        <v>51.021999999999998</v>
      </c>
      <c r="P210" s="3">
        <f t="shared" si="19"/>
        <v>2018</v>
      </c>
      <c r="Q210" s="3">
        <f t="shared" si="20"/>
        <v>4</v>
      </c>
      <c r="R210" s="3" t="str">
        <f t="shared" si="23"/>
        <v>20184</v>
      </c>
      <c r="Z210" s="92">
        <f t="shared" si="24"/>
        <v>399.8</v>
      </c>
      <c r="AA210" s="92">
        <f t="shared" si="24"/>
        <v>5.75</v>
      </c>
      <c r="AB210" s="92">
        <f t="shared" si="24"/>
        <v>281</v>
      </c>
      <c r="AC210" s="92">
        <f t="shared" si="24"/>
        <v>14</v>
      </c>
    </row>
    <row r="211" spans="1:29" x14ac:dyDescent="0.2">
      <c r="A211" s="3">
        <f t="shared" si="25"/>
        <v>2013</v>
      </c>
      <c r="B211" s="3">
        <f t="shared" si="26"/>
        <v>5</v>
      </c>
      <c r="C211" s="244">
        <v>57.307269263319455</v>
      </c>
      <c r="E211" s="3">
        <v>51.1297</v>
      </c>
      <c r="P211" s="3">
        <f t="shared" si="19"/>
        <v>2018</v>
      </c>
      <c r="Q211" s="3">
        <f t="shared" si="20"/>
        <v>5</v>
      </c>
      <c r="R211" s="3" t="str">
        <f t="shared" si="23"/>
        <v>20185</v>
      </c>
      <c r="Z211" s="92">
        <f t="shared" si="24"/>
        <v>168.35</v>
      </c>
      <c r="AA211" s="92">
        <f t="shared" si="24"/>
        <v>36.549999999999997</v>
      </c>
      <c r="AB211" s="92">
        <f t="shared" si="24"/>
        <v>93</v>
      </c>
      <c r="AC211" s="92">
        <f t="shared" si="24"/>
        <v>68</v>
      </c>
    </row>
    <row r="212" spans="1:29" x14ac:dyDescent="0.2">
      <c r="A212" s="3">
        <f t="shared" si="25"/>
        <v>2013</v>
      </c>
      <c r="B212" s="3">
        <f t="shared" si="26"/>
        <v>6</v>
      </c>
      <c r="C212" s="244">
        <v>57.307269263319455</v>
      </c>
      <c r="E212" s="3">
        <v>51.2393</v>
      </c>
      <c r="P212" s="3">
        <f t="shared" si="19"/>
        <v>2018</v>
      </c>
      <c r="Q212" s="3">
        <f t="shared" si="20"/>
        <v>6</v>
      </c>
      <c r="R212" s="3" t="str">
        <f t="shared" si="23"/>
        <v>20186</v>
      </c>
      <c r="Z212" s="92">
        <f t="shared" si="24"/>
        <v>42.45</v>
      </c>
      <c r="AA212" s="92">
        <f t="shared" si="24"/>
        <v>150.75</v>
      </c>
      <c r="AB212" s="92">
        <f t="shared" si="24"/>
        <v>9</v>
      </c>
      <c r="AC212" s="92">
        <f t="shared" si="24"/>
        <v>214</v>
      </c>
    </row>
    <row r="213" spans="1:29" x14ac:dyDescent="0.2">
      <c r="A213" s="3">
        <f t="shared" si="25"/>
        <v>2013</v>
      </c>
      <c r="B213" s="3">
        <f t="shared" si="26"/>
        <v>7</v>
      </c>
      <c r="C213" s="244">
        <v>57.307269263319455</v>
      </c>
      <c r="E213" s="3">
        <v>51.270800000000001</v>
      </c>
      <c r="P213" s="3">
        <f t="shared" si="19"/>
        <v>2018</v>
      </c>
      <c r="Q213" s="3">
        <f t="shared" si="20"/>
        <v>7</v>
      </c>
      <c r="R213" s="3" t="str">
        <f t="shared" si="23"/>
        <v>20187</v>
      </c>
      <c r="Z213" s="92">
        <f t="shared" si="24"/>
        <v>1.35</v>
      </c>
      <c r="AA213" s="92">
        <f t="shared" si="24"/>
        <v>290.10000000000002</v>
      </c>
      <c r="AB213" s="92">
        <f t="shared" si="24"/>
        <v>0</v>
      </c>
      <c r="AC213" s="92">
        <f t="shared" si="24"/>
        <v>312</v>
      </c>
    </row>
    <row r="214" spans="1:29" x14ac:dyDescent="0.2">
      <c r="A214" s="3">
        <f t="shared" si="25"/>
        <v>2013</v>
      </c>
      <c r="B214" s="3">
        <f t="shared" si="26"/>
        <v>8</v>
      </c>
      <c r="C214" s="244">
        <v>57.307269263319455</v>
      </c>
      <c r="E214" s="3">
        <v>51.307099999999998</v>
      </c>
      <c r="P214" s="3">
        <f t="shared" si="19"/>
        <v>2018</v>
      </c>
      <c r="Q214" s="3">
        <f t="shared" si="20"/>
        <v>8</v>
      </c>
      <c r="R214" s="3" t="str">
        <f t="shared" si="23"/>
        <v>20188</v>
      </c>
      <c r="Z214" s="92">
        <f t="shared" si="24"/>
        <v>0.35</v>
      </c>
      <c r="AA214" s="92">
        <f t="shared" si="24"/>
        <v>310.7</v>
      </c>
      <c r="AB214" s="92">
        <f t="shared" si="24"/>
        <v>2</v>
      </c>
      <c r="AC214" s="92">
        <f t="shared" si="24"/>
        <v>292</v>
      </c>
    </row>
    <row r="215" spans="1:29" x14ac:dyDescent="0.2">
      <c r="A215" s="3">
        <f t="shared" si="25"/>
        <v>2013</v>
      </c>
      <c r="B215" s="3">
        <f t="shared" si="26"/>
        <v>9</v>
      </c>
      <c r="C215" s="244">
        <v>57.307269263319455</v>
      </c>
      <c r="E215" s="3">
        <v>51.338700000000003</v>
      </c>
      <c r="P215" s="3">
        <f t="shared" si="19"/>
        <v>2018</v>
      </c>
      <c r="Q215" s="3">
        <f t="shared" si="20"/>
        <v>9</v>
      </c>
      <c r="R215" s="3" t="str">
        <f t="shared" si="23"/>
        <v>20189</v>
      </c>
      <c r="Z215" s="92">
        <f t="shared" ref="Z215:AC230" si="27">Z203</f>
        <v>8.5</v>
      </c>
      <c r="AA215" s="92">
        <f t="shared" si="27"/>
        <v>230</v>
      </c>
      <c r="AB215" s="92">
        <f t="shared" si="27"/>
        <v>41</v>
      </c>
      <c r="AC215" s="92">
        <f t="shared" si="27"/>
        <v>131</v>
      </c>
    </row>
    <row r="216" spans="1:29" x14ac:dyDescent="0.2">
      <c r="A216" s="3">
        <f t="shared" si="25"/>
        <v>2013</v>
      </c>
      <c r="B216" s="3">
        <f t="shared" si="26"/>
        <v>10</v>
      </c>
      <c r="C216" s="244">
        <v>57.307269263319455</v>
      </c>
      <c r="E216" s="3">
        <v>51.370199999999997</v>
      </c>
      <c r="P216" s="3">
        <f t="shared" ref="P216:P279" si="28">P204+1</f>
        <v>2018</v>
      </c>
      <c r="Q216" s="3">
        <f t="shared" ref="Q216:Q279" si="29">Q204</f>
        <v>10</v>
      </c>
      <c r="R216" s="3" t="str">
        <f t="shared" si="23"/>
        <v>201810</v>
      </c>
      <c r="Z216" s="92">
        <f t="shared" si="27"/>
        <v>132.4</v>
      </c>
      <c r="AA216" s="92">
        <f t="shared" si="27"/>
        <v>58.5</v>
      </c>
      <c r="AB216" s="92">
        <f t="shared" si="27"/>
        <v>265</v>
      </c>
      <c r="AC216" s="92">
        <f t="shared" si="27"/>
        <v>14</v>
      </c>
    </row>
    <row r="217" spans="1:29" x14ac:dyDescent="0.2">
      <c r="A217" s="3">
        <f t="shared" si="25"/>
        <v>2013</v>
      </c>
      <c r="B217" s="3">
        <f t="shared" si="26"/>
        <v>11</v>
      </c>
      <c r="C217" s="244">
        <v>57.307269263319455</v>
      </c>
      <c r="E217" s="3">
        <v>51.4</v>
      </c>
      <c r="P217" s="3">
        <f t="shared" si="28"/>
        <v>2018</v>
      </c>
      <c r="Q217" s="3">
        <f t="shared" si="29"/>
        <v>11</v>
      </c>
      <c r="R217" s="3" t="str">
        <f t="shared" si="23"/>
        <v>201811</v>
      </c>
      <c r="Z217" s="92">
        <f t="shared" si="27"/>
        <v>384.85</v>
      </c>
      <c r="AA217" s="92">
        <f t="shared" si="27"/>
        <v>4.3499999999999996</v>
      </c>
      <c r="AB217" s="92">
        <f t="shared" si="27"/>
        <v>547</v>
      </c>
      <c r="AC217" s="92">
        <f t="shared" si="27"/>
        <v>1</v>
      </c>
    </row>
    <row r="218" spans="1:29" x14ac:dyDescent="0.2">
      <c r="A218" s="3">
        <f t="shared" si="25"/>
        <v>2013</v>
      </c>
      <c r="B218" s="3">
        <f t="shared" si="26"/>
        <v>12</v>
      </c>
      <c r="C218" s="244">
        <v>57.307269263319455</v>
      </c>
      <c r="E218" s="3">
        <v>51.4315</v>
      </c>
      <c r="P218" s="3">
        <f t="shared" si="28"/>
        <v>2018</v>
      </c>
      <c r="Q218" s="3">
        <f t="shared" si="29"/>
        <v>12</v>
      </c>
      <c r="R218" s="3" t="str">
        <f t="shared" si="23"/>
        <v>201812</v>
      </c>
      <c r="Z218" s="92">
        <f t="shared" si="27"/>
        <v>680.6</v>
      </c>
      <c r="AA218" s="92">
        <f t="shared" si="27"/>
        <v>0.2</v>
      </c>
      <c r="AB218" s="92">
        <f t="shared" si="27"/>
        <v>803</v>
      </c>
      <c r="AC218" s="92">
        <f t="shared" si="27"/>
        <v>0</v>
      </c>
    </row>
    <row r="219" spans="1:29" x14ac:dyDescent="0.2">
      <c r="A219" s="3">
        <f t="shared" si="25"/>
        <v>2014</v>
      </c>
      <c r="B219" s="3">
        <f t="shared" si="26"/>
        <v>1</v>
      </c>
      <c r="C219" s="244">
        <v>64.287492855466255</v>
      </c>
      <c r="E219" s="3">
        <v>50.401499999999999</v>
      </c>
      <c r="P219" s="3">
        <f t="shared" si="28"/>
        <v>2019</v>
      </c>
      <c r="Q219" s="3">
        <f t="shared" si="29"/>
        <v>1</v>
      </c>
      <c r="R219" s="3" t="str">
        <f t="shared" si="23"/>
        <v>20191</v>
      </c>
      <c r="Z219" s="92">
        <f t="shared" si="27"/>
        <v>917</v>
      </c>
      <c r="AA219" s="92">
        <f t="shared" si="27"/>
        <v>0</v>
      </c>
      <c r="AB219" s="92">
        <f t="shared" si="27"/>
        <v>861</v>
      </c>
      <c r="AC219" s="92">
        <f t="shared" si="27"/>
        <v>0</v>
      </c>
    </row>
    <row r="220" spans="1:29" x14ac:dyDescent="0.2">
      <c r="A220" s="3">
        <f t="shared" si="25"/>
        <v>2014</v>
      </c>
      <c r="B220" s="3">
        <f t="shared" si="26"/>
        <v>2</v>
      </c>
      <c r="C220" s="244">
        <v>64.287492855466255</v>
      </c>
      <c r="E220" s="3">
        <v>50.432400000000001</v>
      </c>
      <c r="P220" s="3">
        <f t="shared" si="28"/>
        <v>2019</v>
      </c>
      <c r="Q220" s="3">
        <f t="shared" si="29"/>
        <v>2</v>
      </c>
      <c r="R220" s="3" t="str">
        <f t="shared" si="23"/>
        <v>20192</v>
      </c>
      <c r="Z220" s="92">
        <f t="shared" si="27"/>
        <v>797.55</v>
      </c>
      <c r="AA220" s="92">
        <f t="shared" si="27"/>
        <v>0</v>
      </c>
      <c r="AB220" s="92">
        <f t="shared" si="27"/>
        <v>698</v>
      </c>
      <c r="AC220" s="92">
        <f t="shared" si="27"/>
        <v>0</v>
      </c>
    </row>
    <row r="221" spans="1:29" x14ac:dyDescent="0.2">
      <c r="A221" s="3">
        <f t="shared" si="25"/>
        <v>2014</v>
      </c>
      <c r="B221" s="3">
        <f t="shared" si="26"/>
        <v>3</v>
      </c>
      <c r="C221" s="244">
        <v>64.287492855466255</v>
      </c>
      <c r="E221" s="3">
        <v>50.463299999999997</v>
      </c>
      <c r="P221" s="3">
        <f t="shared" si="28"/>
        <v>2019</v>
      </c>
      <c r="Q221" s="3">
        <f t="shared" si="29"/>
        <v>3</v>
      </c>
      <c r="R221" s="3" t="str">
        <f t="shared" si="23"/>
        <v>20193</v>
      </c>
      <c r="Z221" s="92">
        <f t="shared" si="27"/>
        <v>649.1</v>
      </c>
      <c r="AA221" s="92">
        <f t="shared" si="27"/>
        <v>0.25</v>
      </c>
      <c r="AB221" s="92">
        <f t="shared" si="27"/>
        <v>545</v>
      </c>
      <c r="AC221" s="92">
        <f t="shared" si="27"/>
        <v>1</v>
      </c>
    </row>
    <row r="222" spans="1:29" x14ac:dyDescent="0.2">
      <c r="A222" s="3">
        <f t="shared" si="25"/>
        <v>2014</v>
      </c>
      <c r="B222" s="3">
        <f t="shared" si="26"/>
        <v>4</v>
      </c>
      <c r="C222" s="244">
        <v>61.250495403404493</v>
      </c>
      <c r="E222" s="3">
        <v>50.494100000000003</v>
      </c>
      <c r="P222" s="3">
        <f t="shared" si="28"/>
        <v>2019</v>
      </c>
      <c r="Q222" s="3">
        <f t="shared" si="29"/>
        <v>4</v>
      </c>
      <c r="R222" s="3" t="str">
        <f t="shared" si="23"/>
        <v>20194</v>
      </c>
      <c r="Z222" s="92">
        <f t="shared" si="27"/>
        <v>399.8</v>
      </c>
      <c r="AA222" s="92">
        <f t="shared" si="27"/>
        <v>5.75</v>
      </c>
      <c r="AB222" s="92">
        <f t="shared" si="27"/>
        <v>281</v>
      </c>
      <c r="AC222" s="92">
        <f t="shared" si="27"/>
        <v>14</v>
      </c>
    </row>
    <row r="223" spans="1:29" x14ac:dyDescent="0.2">
      <c r="A223" s="3">
        <f t="shared" si="25"/>
        <v>2014</v>
      </c>
      <c r="B223" s="3">
        <f t="shared" si="26"/>
        <v>5</v>
      </c>
      <c r="C223" s="244">
        <v>61.250495403404493</v>
      </c>
      <c r="E223" s="3">
        <v>50.525100000000002</v>
      </c>
      <c r="P223" s="3">
        <f t="shared" si="28"/>
        <v>2019</v>
      </c>
      <c r="Q223" s="3">
        <f t="shared" si="29"/>
        <v>5</v>
      </c>
      <c r="R223" s="3" t="str">
        <f t="shared" si="23"/>
        <v>20195</v>
      </c>
      <c r="Z223" s="92">
        <f t="shared" si="27"/>
        <v>168.35</v>
      </c>
      <c r="AA223" s="92">
        <f t="shared" si="27"/>
        <v>36.549999999999997</v>
      </c>
      <c r="AB223" s="92">
        <f t="shared" si="27"/>
        <v>93</v>
      </c>
      <c r="AC223" s="92">
        <f t="shared" si="27"/>
        <v>68</v>
      </c>
    </row>
    <row r="224" spans="1:29" x14ac:dyDescent="0.2">
      <c r="A224" s="3">
        <f t="shared" si="25"/>
        <v>2014</v>
      </c>
      <c r="B224" s="3">
        <f t="shared" si="26"/>
        <v>6</v>
      </c>
      <c r="C224" s="244">
        <v>61.250495403404493</v>
      </c>
      <c r="E224" s="3">
        <v>50.560600000000001</v>
      </c>
      <c r="P224" s="3">
        <f t="shared" si="28"/>
        <v>2019</v>
      </c>
      <c r="Q224" s="3">
        <f t="shared" si="29"/>
        <v>6</v>
      </c>
      <c r="R224" s="3" t="str">
        <f t="shared" si="23"/>
        <v>20196</v>
      </c>
      <c r="Z224" s="92">
        <f t="shared" si="27"/>
        <v>42.45</v>
      </c>
      <c r="AA224" s="92">
        <f t="shared" si="27"/>
        <v>150.75</v>
      </c>
      <c r="AB224" s="92">
        <f t="shared" si="27"/>
        <v>9</v>
      </c>
      <c r="AC224" s="92">
        <f t="shared" si="27"/>
        <v>214</v>
      </c>
    </row>
    <row r="225" spans="1:29" x14ac:dyDescent="0.2">
      <c r="A225" s="3">
        <f t="shared" si="25"/>
        <v>2014</v>
      </c>
      <c r="B225" s="3">
        <f t="shared" si="26"/>
        <v>7</v>
      </c>
      <c r="C225" s="244">
        <v>61.250495403404493</v>
      </c>
      <c r="E225" s="3">
        <v>50.591500000000003</v>
      </c>
      <c r="P225" s="3">
        <f t="shared" si="28"/>
        <v>2019</v>
      </c>
      <c r="Q225" s="3">
        <f t="shared" si="29"/>
        <v>7</v>
      </c>
      <c r="R225" s="3" t="str">
        <f t="shared" si="23"/>
        <v>20197</v>
      </c>
      <c r="Z225" s="92">
        <f t="shared" si="27"/>
        <v>1.35</v>
      </c>
      <c r="AA225" s="92">
        <f t="shared" si="27"/>
        <v>290.10000000000002</v>
      </c>
      <c r="AB225" s="92">
        <f t="shared" si="27"/>
        <v>0</v>
      </c>
      <c r="AC225" s="92">
        <f t="shared" si="27"/>
        <v>312</v>
      </c>
    </row>
    <row r="226" spans="1:29" x14ac:dyDescent="0.2">
      <c r="A226" s="3">
        <f t="shared" si="25"/>
        <v>2014</v>
      </c>
      <c r="B226" s="3">
        <f t="shared" si="26"/>
        <v>8</v>
      </c>
      <c r="C226" s="244">
        <v>61.250495403404493</v>
      </c>
      <c r="E226" s="3">
        <v>50.622399999999999</v>
      </c>
      <c r="P226" s="3">
        <f t="shared" si="28"/>
        <v>2019</v>
      </c>
      <c r="Q226" s="3">
        <f t="shared" si="29"/>
        <v>8</v>
      </c>
      <c r="R226" s="3" t="str">
        <f t="shared" si="23"/>
        <v>20198</v>
      </c>
      <c r="Z226" s="92">
        <f t="shared" si="27"/>
        <v>0.35</v>
      </c>
      <c r="AA226" s="92">
        <f t="shared" si="27"/>
        <v>310.7</v>
      </c>
      <c r="AB226" s="92">
        <f t="shared" si="27"/>
        <v>2</v>
      </c>
      <c r="AC226" s="92">
        <f t="shared" si="27"/>
        <v>292</v>
      </c>
    </row>
    <row r="227" spans="1:29" x14ac:dyDescent="0.2">
      <c r="A227" s="3">
        <f t="shared" si="25"/>
        <v>2014</v>
      </c>
      <c r="B227" s="3">
        <f t="shared" si="26"/>
        <v>9</v>
      </c>
      <c r="C227" s="244">
        <v>61.250495403404493</v>
      </c>
      <c r="E227" s="3">
        <v>50.653199999999998</v>
      </c>
      <c r="P227" s="3">
        <f t="shared" si="28"/>
        <v>2019</v>
      </c>
      <c r="Q227" s="3">
        <f t="shared" si="29"/>
        <v>9</v>
      </c>
      <c r="R227" s="3" t="str">
        <f t="shared" si="23"/>
        <v>20199</v>
      </c>
      <c r="Z227" s="92">
        <f t="shared" si="27"/>
        <v>8.5</v>
      </c>
      <c r="AA227" s="92">
        <f t="shared" si="27"/>
        <v>230</v>
      </c>
      <c r="AB227" s="92">
        <f t="shared" si="27"/>
        <v>41</v>
      </c>
      <c r="AC227" s="92">
        <f t="shared" si="27"/>
        <v>131</v>
      </c>
    </row>
    <row r="228" spans="1:29" x14ac:dyDescent="0.2">
      <c r="A228" s="3">
        <f t="shared" si="25"/>
        <v>2014</v>
      </c>
      <c r="B228" s="3">
        <f t="shared" si="26"/>
        <v>10</v>
      </c>
      <c r="C228" s="244">
        <v>61.250495403404493</v>
      </c>
      <c r="E228" s="3">
        <v>50.682400000000001</v>
      </c>
      <c r="P228" s="3">
        <f t="shared" si="28"/>
        <v>2019</v>
      </c>
      <c r="Q228" s="3">
        <f t="shared" si="29"/>
        <v>10</v>
      </c>
      <c r="R228" s="3" t="str">
        <f t="shared" si="23"/>
        <v>201910</v>
      </c>
      <c r="Z228" s="92">
        <f t="shared" si="27"/>
        <v>132.4</v>
      </c>
      <c r="AA228" s="92">
        <f t="shared" si="27"/>
        <v>58.5</v>
      </c>
      <c r="AB228" s="92">
        <f t="shared" si="27"/>
        <v>265</v>
      </c>
      <c r="AC228" s="92">
        <f t="shared" si="27"/>
        <v>14</v>
      </c>
    </row>
    <row r="229" spans="1:29" x14ac:dyDescent="0.2">
      <c r="A229" s="3">
        <f t="shared" si="25"/>
        <v>2014</v>
      </c>
      <c r="B229" s="3">
        <f t="shared" si="26"/>
        <v>11</v>
      </c>
      <c r="C229" s="244">
        <v>61.250495403404493</v>
      </c>
      <c r="E229" s="3">
        <v>50.713299999999997</v>
      </c>
      <c r="P229" s="3">
        <f t="shared" si="28"/>
        <v>2019</v>
      </c>
      <c r="Q229" s="3">
        <f t="shared" si="29"/>
        <v>11</v>
      </c>
      <c r="R229" s="3" t="str">
        <f t="shared" si="23"/>
        <v>201911</v>
      </c>
      <c r="Z229" s="92">
        <f t="shared" si="27"/>
        <v>384.85</v>
      </c>
      <c r="AA229" s="92">
        <f t="shared" si="27"/>
        <v>4.3499999999999996</v>
      </c>
      <c r="AB229" s="92">
        <f t="shared" si="27"/>
        <v>547</v>
      </c>
      <c r="AC229" s="92">
        <f t="shared" si="27"/>
        <v>1</v>
      </c>
    </row>
    <row r="230" spans="1:29" x14ac:dyDescent="0.2">
      <c r="A230" s="3">
        <f t="shared" si="25"/>
        <v>2014</v>
      </c>
      <c r="B230" s="3">
        <f t="shared" si="26"/>
        <v>12</v>
      </c>
      <c r="C230" s="244">
        <v>61.250495403404493</v>
      </c>
      <c r="E230" s="3">
        <v>50.744199999999999</v>
      </c>
      <c r="P230" s="3">
        <f t="shared" si="28"/>
        <v>2019</v>
      </c>
      <c r="Q230" s="3">
        <f t="shared" si="29"/>
        <v>12</v>
      </c>
      <c r="R230" s="3" t="str">
        <f t="shared" si="23"/>
        <v>201912</v>
      </c>
      <c r="Z230" s="92">
        <f t="shared" si="27"/>
        <v>680.6</v>
      </c>
      <c r="AA230" s="92">
        <f t="shared" si="27"/>
        <v>0.2</v>
      </c>
      <c r="AB230" s="92">
        <f t="shared" si="27"/>
        <v>803</v>
      </c>
      <c r="AC230" s="92">
        <f t="shared" si="27"/>
        <v>0</v>
      </c>
    </row>
    <row r="231" spans="1:29" x14ac:dyDescent="0.2">
      <c r="A231" s="3">
        <f t="shared" si="25"/>
        <v>2015</v>
      </c>
      <c r="B231" s="3">
        <f t="shared" si="26"/>
        <v>1</v>
      </c>
      <c r="C231" s="244">
        <v>67.255959121112099</v>
      </c>
      <c r="E231" s="3">
        <v>49.736600000000003</v>
      </c>
      <c r="P231" s="3">
        <f t="shared" si="28"/>
        <v>2020</v>
      </c>
      <c r="Q231" s="3">
        <f t="shared" si="29"/>
        <v>1</v>
      </c>
      <c r="R231" s="3" t="str">
        <f t="shared" si="23"/>
        <v>20201</v>
      </c>
      <c r="Z231" s="92">
        <f t="shared" ref="Z231:AC246" si="30">Z219</f>
        <v>917</v>
      </c>
      <c r="AA231" s="92">
        <f t="shared" si="30"/>
        <v>0</v>
      </c>
      <c r="AB231" s="92">
        <f t="shared" si="30"/>
        <v>861</v>
      </c>
      <c r="AC231" s="92">
        <f t="shared" si="30"/>
        <v>0</v>
      </c>
    </row>
    <row r="232" spans="1:29" x14ac:dyDescent="0.2">
      <c r="A232" s="3">
        <f t="shared" si="25"/>
        <v>2015</v>
      </c>
      <c r="B232" s="3">
        <f t="shared" si="26"/>
        <v>2</v>
      </c>
      <c r="C232" s="244">
        <v>67.255959121112099</v>
      </c>
      <c r="E232" s="3">
        <v>49.767000000000003</v>
      </c>
      <c r="P232" s="3">
        <f t="shared" si="28"/>
        <v>2020</v>
      </c>
      <c r="Q232" s="3">
        <f t="shared" si="29"/>
        <v>2</v>
      </c>
      <c r="R232" s="3" t="str">
        <f t="shared" si="23"/>
        <v>20202</v>
      </c>
      <c r="Z232" s="92">
        <f t="shared" si="30"/>
        <v>797.55</v>
      </c>
      <c r="AA232" s="92">
        <f t="shared" si="30"/>
        <v>0</v>
      </c>
      <c r="AB232" s="92">
        <f t="shared" si="30"/>
        <v>698</v>
      </c>
      <c r="AC232" s="92">
        <f t="shared" si="30"/>
        <v>0</v>
      </c>
    </row>
    <row r="233" spans="1:29" x14ac:dyDescent="0.2">
      <c r="A233" s="3">
        <f t="shared" si="25"/>
        <v>2015</v>
      </c>
      <c r="B233" s="3">
        <f t="shared" si="26"/>
        <v>3</v>
      </c>
      <c r="C233" s="244">
        <v>67.255959121112099</v>
      </c>
      <c r="E233" s="3">
        <v>49.797199999999997</v>
      </c>
      <c r="P233" s="3">
        <f t="shared" si="28"/>
        <v>2020</v>
      </c>
      <c r="Q233" s="3">
        <f t="shared" si="29"/>
        <v>3</v>
      </c>
      <c r="R233" s="3" t="str">
        <f t="shared" si="23"/>
        <v>20203</v>
      </c>
      <c r="Z233" s="92">
        <f t="shared" si="30"/>
        <v>649.1</v>
      </c>
      <c r="AA233" s="92">
        <f t="shared" si="30"/>
        <v>0.25</v>
      </c>
      <c r="AB233" s="92">
        <f t="shared" si="30"/>
        <v>545</v>
      </c>
      <c r="AC233" s="92">
        <f t="shared" si="30"/>
        <v>1</v>
      </c>
    </row>
    <row r="234" spans="1:29" x14ac:dyDescent="0.2">
      <c r="A234" s="3">
        <f t="shared" si="25"/>
        <v>2015</v>
      </c>
      <c r="B234" s="3">
        <f t="shared" si="26"/>
        <v>4</v>
      </c>
      <c r="C234" s="244">
        <v>64.078728723497989</v>
      </c>
      <c r="E234" s="3">
        <v>49.827399999999997</v>
      </c>
      <c r="P234" s="3">
        <f t="shared" si="28"/>
        <v>2020</v>
      </c>
      <c r="Q234" s="3">
        <f t="shared" si="29"/>
        <v>4</v>
      </c>
      <c r="R234" s="3" t="str">
        <f t="shared" si="23"/>
        <v>20204</v>
      </c>
      <c r="Z234" s="92">
        <f t="shared" si="30"/>
        <v>399.8</v>
      </c>
      <c r="AA234" s="92">
        <f t="shared" si="30"/>
        <v>5.75</v>
      </c>
      <c r="AB234" s="92">
        <f t="shared" si="30"/>
        <v>281</v>
      </c>
      <c r="AC234" s="92">
        <f t="shared" si="30"/>
        <v>14</v>
      </c>
    </row>
    <row r="235" spans="1:29" x14ac:dyDescent="0.2">
      <c r="A235" s="3">
        <f t="shared" si="25"/>
        <v>2015</v>
      </c>
      <c r="B235" s="3">
        <f t="shared" si="26"/>
        <v>5</v>
      </c>
      <c r="C235" s="244">
        <v>64.078728723497989</v>
      </c>
      <c r="E235" s="3">
        <v>49.857700000000001</v>
      </c>
      <c r="P235" s="3">
        <f t="shared" si="28"/>
        <v>2020</v>
      </c>
      <c r="Q235" s="3">
        <f t="shared" si="29"/>
        <v>5</v>
      </c>
      <c r="R235" s="3" t="str">
        <f t="shared" si="23"/>
        <v>20205</v>
      </c>
      <c r="Z235" s="92">
        <f t="shared" si="30"/>
        <v>168.35</v>
      </c>
      <c r="AA235" s="92">
        <f t="shared" si="30"/>
        <v>36.549999999999997</v>
      </c>
      <c r="AB235" s="92">
        <f t="shared" si="30"/>
        <v>93</v>
      </c>
      <c r="AC235" s="92">
        <f t="shared" si="30"/>
        <v>68</v>
      </c>
    </row>
    <row r="236" spans="1:29" x14ac:dyDescent="0.2">
      <c r="A236" s="3">
        <f t="shared" si="25"/>
        <v>2015</v>
      </c>
      <c r="B236" s="3">
        <f t="shared" si="26"/>
        <v>6</v>
      </c>
      <c r="C236" s="244">
        <v>64.078728723497989</v>
      </c>
      <c r="E236" s="3">
        <v>49.886200000000002</v>
      </c>
      <c r="P236" s="3">
        <f t="shared" si="28"/>
        <v>2020</v>
      </c>
      <c r="Q236" s="3">
        <f t="shared" si="29"/>
        <v>6</v>
      </c>
      <c r="R236" s="3" t="str">
        <f t="shared" si="23"/>
        <v>20206</v>
      </c>
      <c r="Z236" s="92">
        <f t="shared" si="30"/>
        <v>42.45</v>
      </c>
      <c r="AA236" s="92">
        <f t="shared" si="30"/>
        <v>150.75</v>
      </c>
      <c r="AB236" s="92">
        <f t="shared" si="30"/>
        <v>9</v>
      </c>
      <c r="AC236" s="92">
        <f t="shared" si="30"/>
        <v>214</v>
      </c>
    </row>
    <row r="237" spans="1:29" x14ac:dyDescent="0.2">
      <c r="A237" s="3">
        <f t="shared" si="25"/>
        <v>2015</v>
      </c>
      <c r="B237" s="3">
        <f t="shared" si="26"/>
        <v>7</v>
      </c>
      <c r="C237" s="244">
        <v>64.078728723497989</v>
      </c>
      <c r="E237" s="3">
        <v>49.9467</v>
      </c>
      <c r="P237" s="3">
        <f t="shared" si="28"/>
        <v>2020</v>
      </c>
      <c r="Q237" s="3">
        <f t="shared" si="29"/>
        <v>7</v>
      </c>
      <c r="R237" s="3" t="str">
        <f t="shared" si="23"/>
        <v>20207</v>
      </c>
      <c r="Z237" s="92">
        <f t="shared" si="30"/>
        <v>1.35</v>
      </c>
      <c r="AA237" s="92">
        <f t="shared" si="30"/>
        <v>290.10000000000002</v>
      </c>
      <c r="AB237" s="92">
        <f t="shared" si="30"/>
        <v>0</v>
      </c>
      <c r="AC237" s="92">
        <f t="shared" si="30"/>
        <v>312</v>
      </c>
    </row>
    <row r="238" spans="1:29" x14ac:dyDescent="0.2">
      <c r="A238" s="3">
        <f t="shared" si="25"/>
        <v>2015</v>
      </c>
      <c r="B238" s="3">
        <f t="shared" si="26"/>
        <v>8</v>
      </c>
      <c r="C238" s="244">
        <v>64.078728723497989</v>
      </c>
      <c r="E238" s="3">
        <v>50.005600000000001</v>
      </c>
      <c r="P238" s="3">
        <f t="shared" si="28"/>
        <v>2020</v>
      </c>
      <c r="Q238" s="3">
        <f t="shared" si="29"/>
        <v>8</v>
      </c>
      <c r="R238" s="3" t="str">
        <f t="shared" si="23"/>
        <v>20208</v>
      </c>
      <c r="Z238" s="92">
        <f t="shared" si="30"/>
        <v>0.35</v>
      </c>
      <c r="AA238" s="92">
        <f t="shared" si="30"/>
        <v>310.7</v>
      </c>
      <c r="AB238" s="92">
        <f t="shared" si="30"/>
        <v>2</v>
      </c>
      <c r="AC238" s="92">
        <f t="shared" si="30"/>
        <v>292</v>
      </c>
    </row>
    <row r="239" spans="1:29" x14ac:dyDescent="0.2">
      <c r="A239" s="3">
        <f t="shared" si="25"/>
        <v>2015</v>
      </c>
      <c r="B239" s="3">
        <f t="shared" si="26"/>
        <v>9</v>
      </c>
      <c r="C239" s="244">
        <v>64.078728723497989</v>
      </c>
      <c r="E239" s="3">
        <v>50.066099999999999</v>
      </c>
      <c r="P239" s="3">
        <f t="shared" si="28"/>
        <v>2020</v>
      </c>
      <c r="Q239" s="3">
        <f t="shared" si="29"/>
        <v>9</v>
      </c>
      <c r="R239" s="3" t="str">
        <f t="shared" si="23"/>
        <v>20209</v>
      </c>
      <c r="Z239" s="92">
        <f t="shared" si="30"/>
        <v>8.5</v>
      </c>
      <c r="AA239" s="92">
        <f t="shared" si="30"/>
        <v>230</v>
      </c>
      <c r="AB239" s="92">
        <f t="shared" si="30"/>
        <v>41</v>
      </c>
      <c r="AC239" s="92">
        <f t="shared" si="30"/>
        <v>131</v>
      </c>
    </row>
    <row r="240" spans="1:29" x14ac:dyDescent="0.2">
      <c r="A240" s="3">
        <f t="shared" si="25"/>
        <v>2015</v>
      </c>
      <c r="B240" s="3">
        <f t="shared" si="26"/>
        <v>10</v>
      </c>
      <c r="C240" s="244">
        <v>64.078728723497989</v>
      </c>
      <c r="E240" s="3">
        <v>50.1295</v>
      </c>
      <c r="P240" s="3">
        <f t="shared" si="28"/>
        <v>2020</v>
      </c>
      <c r="Q240" s="3">
        <f t="shared" si="29"/>
        <v>10</v>
      </c>
      <c r="R240" s="3" t="str">
        <f t="shared" si="23"/>
        <v>202010</v>
      </c>
      <c r="Z240" s="92">
        <f t="shared" si="30"/>
        <v>132.4</v>
      </c>
      <c r="AA240" s="92">
        <f t="shared" si="30"/>
        <v>58.5</v>
      </c>
      <c r="AB240" s="92">
        <f t="shared" si="30"/>
        <v>265</v>
      </c>
      <c r="AC240" s="92">
        <f t="shared" si="30"/>
        <v>14</v>
      </c>
    </row>
    <row r="241" spans="1:29" x14ac:dyDescent="0.2">
      <c r="A241" s="3">
        <f t="shared" si="25"/>
        <v>2015</v>
      </c>
      <c r="B241" s="3">
        <f t="shared" si="26"/>
        <v>11</v>
      </c>
      <c r="C241" s="244">
        <v>64.078728723497989</v>
      </c>
      <c r="E241" s="3">
        <v>50.188299999999998</v>
      </c>
      <c r="P241" s="3">
        <f t="shared" si="28"/>
        <v>2020</v>
      </c>
      <c r="Q241" s="3">
        <f t="shared" si="29"/>
        <v>11</v>
      </c>
      <c r="R241" s="3" t="str">
        <f t="shared" si="23"/>
        <v>202011</v>
      </c>
      <c r="Z241" s="92">
        <f t="shared" si="30"/>
        <v>384.85</v>
      </c>
      <c r="AA241" s="92">
        <f t="shared" si="30"/>
        <v>4.3499999999999996</v>
      </c>
      <c r="AB241" s="92">
        <f t="shared" si="30"/>
        <v>547</v>
      </c>
      <c r="AC241" s="92">
        <f t="shared" si="30"/>
        <v>1</v>
      </c>
    </row>
    <row r="242" spans="1:29" x14ac:dyDescent="0.2">
      <c r="A242" s="3">
        <f t="shared" si="25"/>
        <v>2015</v>
      </c>
      <c r="B242" s="3">
        <f t="shared" si="26"/>
        <v>12</v>
      </c>
      <c r="C242" s="244">
        <v>64.078728723497989</v>
      </c>
      <c r="E242" s="3">
        <v>50.248699999999999</v>
      </c>
      <c r="P242" s="3">
        <f t="shared" si="28"/>
        <v>2020</v>
      </c>
      <c r="Q242" s="3">
        <f t="shared" si="29"/>
        <v>12</v>
      </c>
      <c r="R242" s="3" t="str">
        <f t="shared" si="23"/>
        <v>202012</v>
      </c>
      <c r="Z242" s="92">
        <f t="shared" si="30"/>
        <v>680.6</v>
      </c>
      <c r="AA242" s="92">
        <f t="shared" si="30"/>
        <v>0.2</v>
      </c>
      <c r="AB242" s="92">
        <f t="shared" si="30"/>
        <v>803</v>
      </c>
      <c r="AC242" s="92">
        <f t="shared" si="30"/>
        <v>0</v>
      </c>
    </row>
    <row r="243" spans="1:29" x14ac:dyDescent="0.2">
      <c r="A243" s="3">
        <f t="shared" si="25"/>
        <v>2016</v>
      </c>
      <c r="B243" s="3">
        <f t="shared" si="26"/>
        <v>1</v>
      </c>
      <c r="C243" s="244">
        <v>70.662820312347208</v>
      </c>
      <c r="E243" s="3">
        <v>49.287500000000001</v>
      </c>
      <c r="P243" s="3">
        <f t="shared" si="28"/>
        <v>2021</v>
      </c>
      <c r="Q243" s="3">
        <f t="shared" si="29"/>
        <v>1</v>
      </c>
      <c r="R243" s="3" t="str">
        <f t="shared" si="23"/>
        <v>20211</v>
      </c>
      <c r="Z243" s="92">
        <f t="shared" si="30"/>
        <v>917</v>
      </c>
      <c r="AA243" s="92">
        <f t="shared" si="30"/>
        <v>0</v>
      </c>
      <c r="AB243" s="92">
        <f t="shared" si="30"/>
        <v>861</v>
      </c>
      <c r="AC243" s="92">
        <f t="shared" si="30"/>
        <v>0</v>
      </c>
    </row>
    <row r="244" spans="1:29" x14ac:dyDescent="0.2">
      <c r="A244" s="3">
        <f t="shared" si="25"/>
        <v>2016</v>
      </c>
      <c r="B244" s="3">
        <f t="shared" si="26"/>
        <v>2</v>
      </c>
      <c r="C244" s="244">
        <v>70.662820312347208</v>
      </c>
      <c r="E244" s="3">
        <v>49.345100000000002</v>
      </c>
      <c r="P244" s="3">
        <f t="shared" si="28"/>
        <v>2021</v>
      </c>
      <c r="Q244" s="3">
        <f t="shared" si="29"/>
        <v>2</v>
      </c>
      <c r="R244" s="3" t="str">
        <f t="shared" si="23"/>
        <v>20212</v>
      </c>
      <c r="Z244" s="92">
        <f t="shared" si="30"/>
        <v>797.55</v>
      </c>
      <c r="AA244" s="92">
        <f t="shared" si="30"/>
        <v>0</v>
      </c>
      <c r="AB244" s="92">
        <f t="shared" si="30"/>
        <v>698</v>
      </c>
      <c r="AC244" s="92">
        <f t="shared" si="30"/>
        <v>0</v>
      </c>
    </row>
    <row r="245" spans="1:29" x14ac:dyDescent="0.2">
      <c r="A245" s="3">
        <f t="shared" si="25"/>
        <v>2016</v>
      </c>
      <c r="B245" s="3">
        <f t="shared" si="26"/>
        <v>3</v>
      </c>
      <c r="C245" s="244">
        <v>70.662820312347208</v>
      </c>
      <c r="E245" s="3">
        <v>49.404400000000003</v>
      </c>
      <c r="P245" s="3">
        <f t="shared" si="28"/>
        <v>2021</v>
      </c>
      <c r="Q245" s="3">
        <f t="shared" si="29"/>
        <v>3</v>
      </c>
      <c r="R245" s="3" t="str">
        <f t="shared" si="23"/>
        <v>20213</v>
      </c>
      <c r="Z245" s="92">
        <f t="shared" si="30"/>
        <v>649.1</v>
      </c>
      <c r="AA245" s="92">
        <f t="shared" si="30"/>
        <v>0.25</v>
      </c>
      <c r="AB245" s="92">
        <f t="shared" si="30"/>
        <v>545</v>
      </c>
      <c r="AC245" s="92">
        <f t="shared" si="30"/>
        <v>1</v>
      </c>
    </row>
    <row r="246" spans="1:29" x14ac:dyDescent="0.2">
      <c r="A246" s="3">
        <f t="shared" si="25"/>
        <v>2016</v>
      </c>
      <c r="B246" s="3">
        <f t="shared" si="26"/>
        <v>4</v>
      </c>
      <c r="C246" s="244">
        <v>67.324646809041127</v>
      </c>
      <c r="E246" s="3">
        <v>49.462000000000003</v>
      </c>
      <c r="P246" s="3">
        <f t="shared" si="28"/>
        <v>2021</v>
      </c>
      <c r="Q246" s="3">
        <f t="shared" si="29"/>
        <v>4</v>
      </c>
      <c r="R246" s="3" t="str">
        <f t="shared" si="23"/>
        <v>20214</v>
      </c>
      <c r="Z246" s="92">
        <f t="shared" si="30"/>
        <v>399.8</v>
      </c>
      <c r="AA246" s="92">
        <f t="shared" si="30"/>
        <v>5.75</v>
      </c>
      <c r="AB246" s="92">
        <f t="shared" si="30"/>
        <v>281</v>
      </c>
      <c r="AC246" s="92">
        <f t="shared" si="30"/>
        <v>14</v>
      </c>
    </row>
    <row r="247" spans="1:29" x14ac:dyDescent="0.2">
      <c r="A247" s="3">
        <f t="shared" si="25"/>
        <v>2016</v>
      </c>
      <c r="B247" s="3">
        <f t="shared" si="26"/>
        <v>5</v>
      </c>
      <c r="C247" s="244">
        <v>67.324646809041127</v>
      </c>
      <c r="E247" s="3">
        <v>49.519599999999997</v>
      </c>
      <c r="P247" s="3">
        <f t="shared" si="28"/>
        <v>2021</v>
      </c>
      <c r="Q247" s="3">
        <f t="shared" si="29"/>
        <v>5</v>
      </c>
      <c r="R247" s="3" t="str">
        <f t="shared" si="23"/>
        <v>20215</v>
      </c>
      <c r="Z247" s="92">
        <f t="shared" ref="Z247:AC262" si="31">Z235</f>
        <v>168.35</v>
      </c>
      <c r="AA247" s="92">
        <f t="shared" si="31"/>
        <v>36.549999999999997</v>
      </c>
      <c r="AB247" s="92">
        <f t="shared" si="31"/>
        <v>93</v>
      </c>
      <c r="AC247" s="92">
        <f t="shared" si="31"/>
        <v>68</v>
      </c>
    </row>
    <row r="248" spans="1:29" x14ac:dyDescent="0.2">
      <c r="A248" s="3">
        <f t="shared" si="25"/>
        <v>2016</v>
      </c>
      <c r="B248" s="3">
        <f t="shared" si="26"/>
        <v>6</v>
      </c>
      <c r="C248" s="244">
        <v>67.324646809041127</v>
      </c>
      <c r="E248" s="3">
        <v>49.578899999999997</v>
      </c>
      <c r="P248" s="3">
        <f t="shared" si="28"/>
        <v>2021</v>
      </c>
      <c r="Q248" s="3">
        <f t="shared" si="29"/>
        <v>6</v>
      </c>
      <c r="R248" s="3" t="str">
        <f t="shared" si="23"/>
        <v>20216</v>
      </c>
      <c r="Z248" s="92">
        <f t="shared" si="31"/>
        <v>42.45</v>
      </c>
      <c r="AA248" s="92">
        <f t="shared" si="31"/>
        <v>150.75</v>
      </c>
      <c r="AB248" s="92">
        <f t="shared" si="31"/>
        <v>9</v>
      </c>
      <c r="AC248" s="92">
        <f t="shared" si="31"/>
        <v>214</v>
      </c>
    </row>
    <row r="249" spans="1:29" x14ac:dyDescent="0.2">
      <c r="A249" s="3">
        <f t="shared" si="25"/>
        <v>2016</v>
      </c>
      <c r="B249" s="3">
        <f t="shared" si="26"/>
        <v>7</v>
      </c>
      <c r="C249" s="244">
        <v>67.324646809041127</v>
      </c>
      <c r="E249" s="3">
        <v>49.628700000000002</v>
      </c>
      <c r="P249" s="3">
        <f t="shared" si="28"/>
        <v>2021</v>
      </c>
      <c r="Q249" s="3">
        <f t="shared" si="29"/>
        <v>7</v>
      </c>
      <c r="R249" s="3" t="str">
        <f t="shared" si="23"/>
        <v>20217</v>
      </c>
      <c r="Z249" s="92">
        <f t="shared" si="31"/>
        <v>1.35</v>
      </c>
      <c r="AA249" s="92">
        <f t="shared" si="31"/>
        <v>290.10000000000002</v>
      </c>
      <c r="AB249" s="92">
        <f t="shared" si="31"/>
        <v>0</v>
      </c>
      <c r="AC249" s="92">
        <f t="shared" si="31"/>
        <v>312</v>
      </c>
    </row>
    <row r="250" spans="1:29" x14ac:dyDescent="0.2">
      <c r="A250" s="3">
        <f t="shared" si="25"/>
        <v>2016</v>
      </c>
      <c r="B250" s="3">
        <f t="shared" si="26"/>
        <v>8</v>
      </c>
      <c r="C250" s="244">
        <v>67.324646809041127</v>
      </c>
      <c r="E250" s="3">
        <v>49.680199999999999</v>
      </c>
      <c r="P250" s="3">
        <f t="shared" si="28"/>
        <v>2021</v>
      </c>
      <c r="Q250" s="3">
        <f t="shared" si="29"/>
        <v>8</v>
      </c>
      <c r="R250" s="3" t="str">
        <f t="shared" si="23"/>
        <v>20218</v>
      </c>
      <c r="Z250" s="92">
        <f t="shared" si="31"/>
        <v>0.35</v>
      </c>
      <c r="AA250" s="92">
        <f t="shared" si="31"/>
        <v>310.7</v>
      </c>
      <c r="AB250" s="92">
        <f t="shared" si="31"/>
        <v>2</v>
      </c>
      <c r="AC250" s="92">
        <f t="shared" si="31"/>
        <v>292</v>
      </c>
    </row>
    <row r="251" spans="1:29" x14ac:dyDescent="0.2">
      <c r="A251" s="3">
        <f t="shared" si="25"/>
        <v>2016</v>
      </c>
      <c r="B251" s="3">
        <f t="shared" si="26"/>
        <v>9</v>
      </c>
      <c r="C251" s="244">
        <v>67.324646809041127</v>
      </c>
      <c r="E251" s="3">
        <v>49.7316</v>
      </c>
      <c r="P251" s="3">
        <f t="shared" si="28"/>
        <v>2021</v>
      </c>
      <c r="Q251" s="3">
        <f t="shared" si="29"/>
        <v>9</v>
      </c>
      <c r="R251" s="3" t="str">
        <f t="shared" si="23"/>
        <v>20219</v>
      </c>
      <c r="Z251" s="92">
        <f t="shared" si="31"/>
        <v>8.5</v>
      </c>
      <c r="AA251" s="92">
        <f t="shared" si="31"/>
        <v>230</v>
      </c>
      <c r="AB251" s="92">
        <f t="shared" si="31"/>
        <v>41</v>
      </c>
      <c r="AC251" s="92">
        <f t="shared" si="31"/>
        <v>131</v>
      </c>
    </row>
    <row r="252" spans="1:29" x14ac:dyDescent="0.2">
      <c r="A252" s="3">
        <f t="shared" si="25"/>
        <v>2016</v>
      </c>
      <c r="B252" s="3">
        <f t="shared" si="26"/>
        <v>10</v>
      </c>
      <c r="C252" s="244">
        <v>67.324646809041127</v>
      </c>
      <c r="E252" s="3">
        <v>49.781300000000002</v>
      </c>
      <c r="P252" s="3">
        <f t="shared" si="28"/>
        <v>2021</v>
      </c>
      <c r="Q252" s="3">
        <f t="shared" si="29"/>
        <v>10</v>
      </c>
      <c r="R252" s="3" t="str">
        <f t="shared" si="23"/>
        <v>202110</v>
      </c>
      <c r="Z252" s="92">
        <f t="shared" si="31"/>
        <v>132.4</v>
      </c>
      <c r="AA252" s="92">
        <f t="shared" si="31"/>
        <v>58.5</v>
      </c>
      <c r="AB252" s="92">
        <f t="shared" si="31"/>
        <v>265</v>
      </c>
      <c r="AC252" s="92">
        <f t="shared" si="31"/>
        <v>14</v>
      </c>
    </row>
    <row r="253" spans="1:29" x14ac:dyDescent="0.2">
      <c r="A253" s="3">
        <f t="shared" si="25"/>
        <v>2016</v>
      </c>
      <c r="B253" s="3">
        <f t="shared" si="26"/>
        <v>11</v>
      </c>
      <c r="C253" s="244">
        <v>67.324646809041127</v>
      </c>
      <c r="E253" s="3">
        <v>49.832799999999999</v>
      </c>
      <c r="P253" s="3">
        <f t="shared" si="28"/>
        <v>2021</v>
      </c>
      <c r="Q253" s="3">
        <f t="shared" si="29"/>
        <v>11</v>
      </c>
      <c r="R253" s="3" t="str">
        <f t="shared" si="23"/>
        <v>202111</v>
      </c>
      <c r="Z253" s="92">
        <f t="shared" si="31"/>
        <v>384.85</v>
      </c>
      <c r="AA253" s="92">
        <f t="shared" si="31"/>
        <v>4.3499999999999996</v>
      </c>
      <c r="AB253" s="92">
        <f t="shared" si="31"/>
        <v>547</v>
      </c>
      <c r="AC253" s="92">
        <f t="shared" si="31"/>
        <v>1</v>
      </c>
    </row>
    <row r="254" spans="1:29" x14ac:dyDescent="0.2">
      <c r="A254" s="3">
        <f t="shared" si="25"/>
        <v>2016</v>
      </c>
      <c r="B254" s="3">
        <f t="shared" si="26"/>
        <v>12</v>
      </c>
      <c r="C254" s="244">
        <v>67.324646809041127</v>
      </c>
      <c r="E254" s="3">
        <v>49.882599999999996</v>
      </c>
      <c r="P254" s="3">
        <f t="shared" si="28"/>
        <v>2021</v>
      </c>
      <c r="Q254" s="3">
        <f t="shared" si="29"/>
        <v>12</v>
      </c>
      <c r="R254" s="3" t="str">
        <f t="shared" si="23"/>
        <v>202112</v>
      </c>
      <c r="Z254" s="92">
        <f t="shared" si="31"/>
        <v>680.6</v>
      </c>
      <c r="AA254" s="92">
        <f t="shared" si="31"/>
        <v>0.2</v>
      </c>
      <c r="AB254" s="92">
        <f t="shared" si="31"/>
        <v>803</v>
      </c>
      <c r="AC254" s="92">
        <f t="shared" si="31"/>
        <v>0</v>
      </c>
    </row>
    <row r="255" spans="1:29" x14ac:dyDescent="0.2">
      <c r="A255" s="3">
        <f t="shared" si="25"/>
        <v>2017</v>
      </c>
      <c r="B255" s="3">
        <f t="shared" si="26"/>
        <v>1</v>
      </c>
      <c r="C255" s="244">
        <v>73.539089760098463</v>
      </c>
      <c r="E255" s="3">
        <v>48.528100000000002</v>
      </c>
      <c r="P255" s="3">
        <f t="shared" si="28"/>
        <v>2022</v>
      </c>
      <c r="Q255" s="3">
        <f t="shared" si="29"/>
        <v>1</v>
      </c>
      <c r="R255" s="3" t="str">
        <f t="shared" si="23"/>
        <v>20221</v>
      </c>
      <c r="Z255" s="92">
        <f t="shared" si="31"/>
        <v>917</v>
      </c>
      <c r="AA255" s="92">
        <f t="shared" si="31"/>
        <v>0</v>
      </c>
      <c r="AB255" s="92">
        <f t="shared" si="31"/>
        <v>861</v>
      </c>
      <c r="AC255" s="92">
        <f t="shared" si="31"/>
        <v>0</v>
      </c>
    </row>
    <row r="256" spans="1:29" x14ac:dyDescent="0.2">
      <c r="A256" s="3">
        <f t="shared" si="25"/>
        <v>2017</v>
      </c>
      <c r="B256" s="3">
        <f t="shared" si="26"/>
        <v>2</v>
      </c>
      <c r="C256" s="244">
        <v>73.539089760098463</v>
      </c>
      <c r="E256" s="3">
        <v>48.576500000000003</v>
      </c>
      <c r="P256" s="3">
        <f t="shared" si="28"/>
        <v>2022</v>
      </c>
      <c r="Q256" s="3">
        <f t="shared" si="29"/>
        <v>2</v>
      </c>
      <c r="R256" s="3" t="str">
        <f t="shared" si="23"/>
        <v>20222</v>
      </c>
      <c r="Z256" s="92">
        <f t="shared" si="31"/>
        <v>797.55</v>
      </c>
      <c r="AA256" s="92">
        <f t="shared" si="31"/>
        <v>0</v>
      </c>
      <c r="AB256" s="92">
        <f t="shared" si="31"/>
        <v>698</v>
      </c>
      <c r="AC256" s="92">
        <f t="shared" si="31"/>
        <v>0</v>
      </c>
    </row>
    <row r="257" spans="1:29" x14ac:dyDescent="0.2">
      <c r="A257" s="3">
        <f t="shared" si="25"/>
        <v>2017</v>
      </c>
      <c r="B257" s="3">
        <f t="shared" si="26"/>
        <v>3</v>
      </c>
      <c r="C257" s="244">
        <v>73.539089760098463</v>
      </c>
      <c r="E257" s="3">
        <v>48.626399999999997</v>
      </c>
      <c r="P257" s="3">
        <f t="shared" si="28"/>
        <v>2022</v>
      </c>
      <c r="Q257" s="3">
        <f t="shared" si="29"/>
        <v>3</v>
      </c>
      <c r="R257" s="3" t="str">
        <f t="shared" si="23"/>
        <v>20223</v>
      </c>
      <c r="Z257" s="92">
        <f t="shared" si="31"/>
        <v>649.1</v>
      </c>
      <c r="AA257" s="92">
        <f t="shared" si="31"/>
        <v>0.25</v>
      </c>
      <c r="AB257" s="92">
        <f t="shared" si="31"/>
        <v>545</v>
      </c>
      <c r="AC257" s="92">
        <f t="shared" si="31"/>
        <v>1</v>
      </c>
    </row>
    <row r="258" spans="1:29" x14ac:dyDescent="0.2">
      <c r="A258" s="3">
        <f t="shared" si="25"/>
        <v>2017</v>
      </c>
      <c r="B258" s="3">
        <f t="shared" si="26"/>
        <v>4</v>
      </c>
      <c r="C258" s="244">
        <v>70.065038769644104</v>
      </c>
      <c r="E258" s="3">
        <v>48.674900000000001</v>
      </c>
      <c r="P258" s="3">
        <f t="shared" si="28"/>
        <v>2022</v>
      </c>
      <c r="Q258" s="3">
        <f t="shared" si="29"/>
        <v>4</v>
      </c>
      <c r="R258" s="3" t="str">
        <f t="shared" si="23"/>
        <v>20224</v>
      </c>
      <c r="Z258" s="92">
        <f t="shared" si="31"/>
        <v>399.8</v>
      </c>
      <c r="AA258" s="92">
        <f t="shared" si="31"/>
        <v>5.75</v>
      </c>
      <c r="AB258" s="92">
        <f t="shared" si="31"/>
        <v>281</v>
      </c>
      <c r="AC258" s="92">
        <f t="shared" si="31"/>
        <v>14</v>
      </c>
    </row>
    <row r="259" spans="1:29" x14ac:dyDescent="0.2">
      <c r="A259" s="3">
        <f t="shared" si="25"/>
        <v>2017</v>
      </c>
      <c r="B259" s="3">
        <f t="shared" si="26"/>
        <v>5</v>
      </c>
      <c r="C259" s="244">
        <v>70.065038769644104</v>
      </c>
      <c r="E259" s="3">
        <v>48.724899999999998</v>
      </c>
      <c r="P259" s="3">
        <f t="shared" si="28"/>
        <v>2022</v>
      </c>
      <c r="Q259" s="3">
        <f t="shared" si="29"/>
        <v>5</v>
      </c>
      <c r="R259" s="3" t="str">
        <f t="shared" ref="R259:R322" si="32">P259&amp;Q259</f>
        <v>20225</v>
      </c>
      <c r="Z259" s="92">
        <f t="shared" si="31"/>
        <v>168.35</v>
      </c>
      <c r="AA259" s="92">
        <f t="shared" si="31"/>
        <v>36.549999999999997</v>
      </c>
      <c r="AB259" s="92">
        <f t="shared" si="31"/>
        <v>93</v>
      </c>
      <c r="AC259" s="92">
        <f t="shared" si="31"/>
        <v>68</v>
      </c>
    </row>
    <row r="260" spans="1:29" x14ac:dyDescent="0.2">
      <c r="A260" s="3">
        <f t="shared" si="25"/>
        <v>2017</v>
      </c>
      <c r="B260" s="3">
        <f t="shared" si="26"/>
        <v>6</v>
      </c>
      <c r="C260" s="244">
        <v>70.065038769644104</v>
      </c>
      <c r="E260" s="3">
        <v>48.774799999999999</v>
      </c>
      <c r="P260" s="3">
        <f t="shared" si="28"/>
        <v>2022</v>
      </c>
      <c r="Q260" s="3">
        <f t="shared" si="29"/>
        <v>6</v>
      </c>
      <c r="R260" s="3" t="str">
        <f t="shared" si="32"/>
        <v>20226</v>
      </c>
      <c r="Z260" s="92">
        <f t="shared" si="31"/>
        <v>42.45</v>
      </c>
      <c r="AA260" s="92">
        <f t="shared" si="31"/>
        <v>150.75</v>
      </c>
      <c r="AB260" s="92">
        <f t="shared" si="31"/>
        <v>9</v>
      </c>
      <c r="AC260" s="92">
        <f t="shared" si="31"/>
        <v>214</v>
      </c>
    </row>
    <row r="261" spans="1:29" x14ac:dyDescent="0.2">
      <c r="A261" s="3">
        <f t="shared" si="25"/>
        <v>2017</v>
      </c>
      <c r="B261" s="3">
        <f t="shared" si="26"/>
        <v>7</v>
      </c>
      <c r="C261" s="244">
        <v>70.065038769644104</v>
      </c>
      <c r="E261" s="3">
        <v>48.832500000000003</v>
      </c>
      <c r="P261" s="3">
        <f t="shared" si="28"/>
        <v>2022</v>
      </c>
      <c r="Q261" s="3">
        <f t="shared" si="29"/>
        <v>7</v>
      </c>
      <c r="R261" s="3" t="str">
        <f t="shared" si="32"/>
        <v>20227</v>
      </c>
      <c r="Z261" s="92">
        <f t="shared" si="31"/>
        <v>1.35</v>
      </c>
      <c r="AA261" s="92">
        <f t="shared" si="31"/>
        <v>290.10000000000002</v>
      </c>
      <c r="AB261" s="92">
        <f t="shared" si="31"/>
        <v>0</v>
      </c>
      <c r="AC261" s="92">
        <f t="shared" si="31"/>
        <v>312</v>
      </c>
    </row>
    <row r="262" spans="1:29" x14ac:dyDescent="0.2">
      <c r="A262" s="3">
        <f t="shared" si="25"/>
        <v>2017</v>
      </c>
      <c r="B262" s="3">
        <f t="shared" si="26"/>
        <v>8</v>
      </c>
      <c r="C262" s="244">
        <v>70.065038769644104</v>
      </c>
      <c r="E262" s="3">
        <v>48.894399999999997</v>
      </c>
      <c r="P262" s="3">
        <f t="shared" si="28"/>
        <v>2022</v>
      </c>
      <c r="Q262" s="3">
        <f t="shared" si="29"/>
        <v>8</v>
      </c>
      <c r="R262" s="3" t="str">
        <f t="shared" si="32"/>
        <v>20228</v>
      </c>
      <c r="Z262" s="92">
        <f t="shared" si="31"/>
        <v>0.35</v>
      </c>
      <c r="AA262" s="92">
        <f t="shared" si="31"/>
        <v>310.7</v>
      </c>
      <c r="AB262" s="92">
        <f t="shared" si="31"/>
        <v>2</v>
      </c>
      <c r="AC262" s="92">
        <f t="shared" si="31"/>
        <v>292</v>
      </c>
    </row>
    <row r="263" spans="1:29" x14ac:dyDescent="0.2">
      <c r="A263" s="3">
        <f t="shared" si="25"/>
        <v>2017</v>
      </c>
      <c r="B263" s="3">
        <f t="shared" si="26"/>
        <v>9</v>
      </c>
      <c r="C263" s="244">
        <v>70.065038769644104</v>
      </c>
      <c r="E263" s="3">
        <v>48.952100000000002</v>
      </c>
      <c r="P263" s="3">
        <f t="shared" si="28"/>
        <v>2022</v>
      </c>
      <c r="Q263" s="3">
        <f t="shared" si="29"/>
        <v>9</v>
      </c>
      <c r="R263" s="3" t="str">
        <f t="shared" si="32"/>
        <v>20229</v>
      </c>
      <c r="Z263" s="92">
        <f t="shared" ref="Z263:AC278" si="33">Z251</f>
        <v>8.5</v>
      </c>
      <c r="AA263" s="92">
        <f t="shared" si="33"/>
        <v>230</v>
      </c>
      <c r="AB263" s="92">
        <f t="shared" si="33"/>
        <v>41</v>
      </c>
      <c r="AC263" s="92">
        <f t="shared" si="33"/>
        <v>131</v>
      </c>
    </row>
    <row r="264" spans="1:29" x14ac:dyDescent="0.2">
      <c r="A264" s="3">
        <f t="shared" si="25"/>
        <v>2017</v>
      </c>
      <c r="B264" s="3">
        <f t="shared" si="26"/>
        <v>10</v>
      </c>
      <c r="C264" s="244">
        <v>70.065038769644104</v>
      </c>
      <c r="E264" s="3">
        <v>49.014000000000003</v>
      </c>
      <c r="P264" s="3">
        <f t="shared" si="28"/>
        <v>2022</v>
      </c>
      <c r="Q264" s="3">
        <f t="shared" si="29"/>
        <v>10</v>
      </c>
      <c r="R264" s="3" t="str">
        <f t="shared" si="32"/>
        <v>202210</v>
      </c>
      <c r="Z264" s="92">
        <f t="shared" si="33"/>
        <v>132.4</v>
      </c>
      <c r="AA264" s="92">
        <f t="shared" si="33"/>
        <v>58.5</v>
      </c>
      <c r="AB264" s="92">
        <f t="shared" si="33"/>
        <v>265</v>
      </c>
      <c r="AC264" s="92">
        <f t="shared" si="33"/>
        <v>14</v>
      </c>
    </row>
    <row r="265" spans="1:29" x14ac:dyDescent="0.2">
      <c r="A265" s="3">
        <f t="shared" si="25"/>
        <v>2017</v>
      </c>
      <c r="B265" s="3">
        <f t="shared" si="26"/>
        <v>11</v>
      </c>
      <c r="C265" s="244">
        <v>70.065038769644104</v>
      </c>
      <c r="E265" s="3">
        <v>49.077599999999997</v>
      </c>
      <c r="P265" s="3">
        <f t="shared" si="28"/>
        <v>2022</v>
      </c>
      <c r="Q265" s="3">
        <f t="shared" si="29"/>
        <v>11</v>
      </c>
      <c r="R265" s="3" t="str">
        <f t="shared" si="32"/>
        <v>202211</v>
      </c>
      <c r="Z265" s="92">
        <f t="shared" si="33"/>
        <v>384.85</v>
      </c>
      <c r="AA265" s="92">
        <f t="shared" si="33"/>
        <v>4.3499999999999996</v>
      </c>
      <c r="AB265" s="92">
        <f t="shared" si="33"/>
        <v>547</v>
      </c>
      <c r="AC265" s="92">
        <f t="shared" si="33"/>
        <v>1</v>
      </c>
    </row>
    <row r="266" spans="1:29" x14ac:dyDescent="0.2">
      <c r="A266" s="3">
        <f t="shared" si="25"/>
        <v>2017</v>
      </c>
      <c r="B266" s="3">
        <f t="shared" si="26"/>
        <v>12</v>
      </c>
      <c r="C266" s="244">
        <v>70.065038769644104</v>
      </c>
      <c r="E266" s="3">
        <v>49.135300000000001</v>
      </c>
      <c r="P266" s="3">
        <f t="shared" si="28"/>
        <v>2022</v>
      </c>
      <c r="Q266" s="3">
        <f t="shared" si="29"/>
        <v>12</v>
      </c>
      <c r="R266" s="3" t="str">
        <f t="shared" si="32"/>
        <v>202212</v>
      </c>
      <c r="Z266" s="92">
        <f t="shared" si="33"/>
        <v>680.6</v>
      </c>
      <c r="AA266" s="92">
        <f t="shared" si="33"/>
        <v>0.2</v>
      </c>
      <c r="AB266" s="92">
        <f t="shared" si="33"/>
        <v>803</v>
      </c>
      <c r="AC266" s="92">
        <f t="shared" si="33"/>
        <v>0</v>
      </c>
    </row>
    <row r="267" spans="1:29" x14ac:dyDescent="0.2">
      <c r="A267" s="3">
        <f t="shared" si="25"/>
        <v>2018</v>
      </c>
      <c r="B267" s="3">
        <f t="shared" si="26"/>
        <v>1</v>
      </c>
      <c r="C267" s="244">
        <v>76.630834598816847</v>
      </c>
      <c r="E267" s="3">
        <v>48.292400000000001</v>
      </c>
      <c r="P267" s="3">
        <f t="shared" si="28"/>
        <v>2023</v>
      </c>
      <c r="Q267" s="3">
        <f t="shared" si="29"/>
        <v>1</v>
      </c>
      <c r="R267" s="3" t="str">
        <f t="shared" si="32"/>
        <v>20231</v>
      </c>
      <c r="Z267" s="92">
        <f t="shared" si="33"/>
        <v>917</v>
      </c>
      <c r="AA267" s="92">
        <f t="shared" si="33"/>
        <v>0</v>
      </c>
      <c r="AB267" s="92">
        <f t="shared" si="33"/>
        <v>861</v>
      </c>
      <c r="AC267" s="92">
        <f t="shared" si="33"/>
        <v>0</v>
      </c>
    </row>
    <row r="268" spans="1:29" x14ac:dyDescent="0.2">
      <c r="A268" s="3">
        <f t="shared" ref="A268:A331" si="34">A256+1</f>
        <v>2018</v>
      </c>
      <c r="B268" s="3">
        <f t="shared" ref="B268:B331" si="35">B256</f>
        <v>2</v>
      </c>
      <c r="C268" s="244">
        <v>76.630834598816847</v>
      </c>
      <c r="E268" s="3">
        <v>48.348999999999997</v>
      </c>
      <c r="P268" s="3">
        <f t="shared" si="28"/>
        <v>2023</v>
      </c>
      <c r="Q268" s="3">
        <f t="shared" si="29"/>
        <v>2</v>
      </c>
      <c r="R268" s="3" t="str">
        <f t="shared" si="32"/>
        <v>20232</v>
      </c>
      <c r="Z268" s="92">
        <f t="shared" si="33"/>
        <v>797.55</v>
      </c>
      <c r="AA268" s="92">
        <f t="shared" si="33"/>
        <v>0</v>
      </c>
      <c r="AB268" s="92">
        <f t="shared" si="33"/>
        <v>698</v>
      </c>
      <c r="AC268" s="92">
        <f t="shared" si="33"/>
        <v>0</v>
      </c>
    </row>
    <row r="269" spans="1:29" x14ac:dyDescent="0.2">
      <c r="A269" s="3">
        <f t="shared" si="34"/>
        <v>2018</v>
      </c>
      <c r="B269" s="3">
        <f t="shared" si="35"/>
        <v>3</v>
      </c>
      <c r="C269" s="244">
        <v>76.630834598816847</v>
      </c>
      <c r="E269" s="3">
        <v>48.411499999999997</v>
      </c>
      <c r="P269" s="3">
        <f t="shared" si="28"/>
        <v>2023</v>
      </c>
      <c r="Q269" s="3">
        <f t="shared" si="29"/>
        <v>3</v>
      </c>
      <c r="R269" s="3" t="str">
        <f t="shared" si="32"/>
        <v>20233</v>
      </c>
      <c r="Z269" s="92">
        <f t="shared" si="33"/>
        <v>649.1</v>
      </c>
      <c r="AA269" s="92">
        <f t="shared" si="33"/>
        <v>0.25</v>
      </c>
      <c r="AB269" s="92">
        <f t="shared" si="33"/>
        <v>545</v>
      </c>
      <c r="AC269" s="92">
        <f t="shared" si="33"/>
        <v>1</v>
      </c>
    </row>
    <row r="270" spans="1:29" x14ac:dyDescent="0.2">
      <c r="A270" s="3">
        <f t="shared" si="34"/>
        <v>2018</v>
      </c>
      <c r="B270" s="3">
        <f t="shared" si="35"/>
        <v>4</v>
      </c>
      <c r="C270" s="244">
        <v>73.010726875076543</v>
      </c>
      <c r="E270" s="3">
        <v>48.472299999999997</v>
      </c>
      <c r="P270" s="3">
        <f t="shared" si="28"/>
        <v>2023</v>
      </c>
      <c r="Q270" s="3">
        <f t="shared" si="29"/>
        <v>4</v>
      </c>
      <c r="R270" s="3" t="str">
        <f t="shared" si="32"/>
        <v>20234</v>
      </c>
      <c r="Z270" s="92">
        <f t="shared" si="33"/>
        <v>399.8</v>
      </c>
      <c r="AA270" s="92">
        <f t="shared" si="33"/>
        <v>5.75</v>
      </c>
      <c r="AB270" s="92">
        <f t="shared" si="33"/>
        <v>281</v>
      </c>
      <c r="AC270" s="92">
        <f t="shared" si="33"/>
        <v>14</v>
      </c>
    </row>
    <row r="271" spans="1:29" x14ac:dyDescent="0.2">
      <c r="A271" s="3">
        <f t="shared" si="34"/>
        <v>2018</v>
      </c>
      <c r="B271" s="3">
        <f t="shared" si="35"/>
        <v>5</v>
      </c>
      <c r="C271" s="244">
        <v>73.010726875076543</v>
      </c>
      <c r="E271" s="3">
        <v>48.528799999999997</v>
      </c>
      <c r="P271" s="3">
        <f t="shared" si="28"/>
        <v>2023</v>
      </c>
      <c r="Q271" s="3">
        <f t="shared" si="29"/>
        <v>5</v>
      </c>
      <c r="R271" s="3" t="str">
        <f t="shared" si="32"/>
        <v>20235</v>
      </c>
      <c r="Z271" s="92">
        <f t="shared" si="33"/>
        <v>168.35</v>
      </c>
      <c r="AA271" s="92">
        <f t="shared" si="33"/>
        <v>36.549999999999997</v>
      </c>
      <c r="AB271" s="92">
        <f t="shared" si="33"/>
        <v>93</v>
      </c>
      <c r="AC271" s="92">
        <f t="shared" si="33"/>
        <v>68</v>
      </c>
    </row>
    <row r="272" spans="1:29" x14ac:dyDescent="0.2">
      <c r="A272" s="3">
        <f t="shared" si="34"/>
        <v>2018</v>
      </c>
      <c r="B272" s="3">
        <f t="shared" si="35"/>
        <v>6</v>
      </c>
      <c r="C272" s="244">
        <v>73.010726875076543</v>
      </c>
      <c r="E272" s="3">
        <v>48.589700000000001</v>
      </c>
      <c r="P272" s="3">
        <f t="shared" si="28"/>
        <v>2023</v>
      </c>
      <c r="Q272" s="3">
        <f t="shared" si="29"/>
        <v>6</v>
      </c>
      <c r="R272" s="3" t="str">
        <f t="shared" si="32"/>
        <v>20236</v>
      </c>
      <c r="Z272" s="92">
        <f t="shared" si="33"/>
        <v>42.45</v>
      </c>
      <c r="AA272" s="92">
        <f t="shared" si="33"/>
        <v>150.75</v>
      </c>
      <c r="AB272" s="92">
        <f t="shared" si="33"/>
        <v>9</v>
      </c>
      <c r="AC272" s="92">
        <f t="shared" si="33"/>
        <v>214</v>
      </c>
    </row>
    <row r="273" spans="1:29" x14ac:dyDescent="0.2">
      <c r="A273" s="3">
        <f t="shared" si="34"/>
        <v>2018</v>
      </c>
      <c r="B273" s="3">
        <f t="shared" si="35"/>
        <v>7</v>
      </c>
      <c r="C273" s="244">
        <v>73.010726875076543</v>
      </c>
      <c r="E273" s="3">
        <v>48.680399999999999</v>
      </c>
      <c r="P273" s="3">
        <f t="shared" si="28"/>
        <v>2023</v>
      </c>
      <c r="Q273" s="3">
        <f t="shared" si="29"/>
        <v>7</v>
      </c>
      <c r="R273" s="3" t="str">
        <f t="shared" si="32"/>
        <v>20237</v>
      </c>
      <c r="Z273" s="92">
        <f t="shared" si="33"/>
        <v>1.35</v>
      </c>
      <c r="AA273" s="92">
        <f t="shared" si="33"/>
        <v>290.10000000000002</v>
      </c>
      <c r="AB273" s="92">
        <f t="shared" si="33"/>
        <v>0</v>
      </c>
      <c r="AC273" s="92">
        <f t="shared" si="33"/>
        <v>312</v>
      </c>
    </row>
    <row r="274" spans="1:29" x14ac:dyDescent="0.2">
      <c r="A274" s="3">
        <f t="shared" si="34"/>
        <v>2018</v>
      </c>
      <c r="B274" s="3">
        <f t="shared" si="35"/>
        <v>8</v>
      </c>
      <c r="C274" s="244">
        <v>73.010726875076543</v>
      </c>
      <c r="E274" s="3">
        <v>48.771000000000001</v>
      </c>
      <c r="P274" s="3">
        <f t="shared" si="28"/>
        <v>2023</v>
      </c>
      <c r="Q274" s="3">
        <f t="shared" si="29"/>
        <v>8</v>
      </c>
      <c r="R274" s="3" t="str">
        <f t="shared" si="32"/>
        <v>20238</v>
      </c>
      <c r="Z274" s="92">
        <f t="shared" si="33"/>
        <v>0.35</v>
      </c>
      <c r="AA274" s="92">
        <f t="shared" si="33"/>
        <v>310.7</v>
      </c>
      <c r="AB274" s="92">
        <f t="shared" si="33"/>
        <v>2</v>
      </c>
      <c r="AC274" s="92">
        <f t="shared" si="33"/>
        <v>292</v>
      </c>
    </row>
    <row r="275" spans="1:29" x14ac:dyDescent="0.2">
      <c r="A275" s="3">
        <f t="shared" si="34"/>
        <v>2018</v>
      </c>
      <c r="B275" s="3">
        <f t="shared" si="35"/>
        <v>9</v>
      </c>
      <c r="C275" s="244">
        <v>73.010726875076543</v>
      </c>
      <c r="E275" s="3">
        <v>48.861699999999999</v>
      </c>
      <c r="P275" s="3">
        <f t="shared" si="28"/>
        <v>2023</v>
      </c>
      <c r="Q275" s="3">
        <f t="shared" si="29"/>
        <v>9</v>
      </c>
      <c r="R275" s="3" t="str">
        <f t="shared" si="32"/>
        <v>20239</v>
      </c>
      <c r="Z275" s="92">
        <f t="shared" si="33"/>
        <v>8.5</v>
      </c>
      <c r="AA275" s="92">
        <f t="shared" si="33"/>
        <v>230</v>
      </c>
      <c r="AB275" s="92">
        <f t="shared" si="33"/>
        <v>41</v>
      </c>
      <c r="AC275" s="92">
        <f t="shared" si="33"/>
        <v>131</v>
      </c>
    </row>
    <row r="276" spans="1:29" x14ac:dyDescent="0.2">
      <c r="A276" s="3">
        <f t="shared" si="34"/>
        <v>2018</v>
      </c>
      <c r="B276" s="3">
        <f t="shared" si="35"/>
        <v>10</v>
      </c>
      <c r="C276" s="244">
        <v>73.010726875076543</v>
      </c>
      <c r="E276" s="3">
        <v>48.956699999999998</v>
      </c>
      <c r="P276" s="3">
        <f t="shared" si="28"/>
        <v>2023</v>
      </c>
      <c r="Q276" s="3">
        <f t="shared" si="29"/>
        <v>10</v>
      </c>
      <c r="R276" s="3" t="str">
        <f t="shared" si="32"/>
        <v>202310</v>
      </c>
      <c r="Z276" s="92">
        <f t="shared" si="33"/>
        <v>132.4</v>
      </c>
      <c r="AA276" s="92">
        <f t="shared" si="33"/>
        <v>58.5</v>
      </c>
      <c r="AB276" s="92">
        <f t="shared" si="33"/>
        <v>265</v>
      </c>
      <c r="AC276" s="92">
        <f t="shared" si="33"/>
        <v>14</v>
      </c>
    </row>
    <row r="277" spans="1:29" x14ac:dyDescent="0.2">
      <c r="A277" s="3">
        <f t="shared" si="34"/>
        <v>2018</v>
      </c>
      <c r="B277" s="3">
        <f t="shared" si="35"/>
        <v>11</v>
      </c>
      <c r="C277" s="244">
        <v>73.010726875076543</v>
      </c>
      <c r="E277" s="3">
        <v>49.047400000000003</v>
      </c>
      <c r="P277" s="3">
        <f t="shared" si="28"/>
        <v>2023</v>
      </c>
      <c r="Q277" s="3">
        <f t="shared" si="29"/>
        <v>11</v>
      </c>
      <c r="R277" s="3" t="str">
        <f t="shared" si="32"/>
        <v>202311</v>
      </c>
      <c r="Z277" s="92">
        <f t="shared" si="33"/>
        <v>384.85</v>
      </c>
      <c r="AA277" s="92">
        <f t="shared" si="33"/>
        <v>4.3499999999999996</v>
      </c>
      <c r="AB277" s="92">
        <f t="shared" si="33"/>
        <v>547</v>
      </c>
      <c r="AC277" s="92">
        <f t="shared" si="33"/>
        <v>1</v>
      </c>
    </row>
    <row r="278" spans="1:29" x14ac:dyDescent="0.2">
      <c r="A278" s="3">
        <f t="shared" si="34"/>
        <v>2018</v>
      </c>
      <c r="B278" s="3">
        <f t="shared" si="35"/>
        <v>12</v>
      </c>
      <c r="C278" s="244">
        <v>73.010726875076543</v>
      </c>
      <c r="E278" s="3">
        <v>49.138100000000001</v>
      </c>
      <c r="P278" s="3">
        <f t="shared" si="28"/>
        <v>2023</v>
      </c>
      <c r="Q278" s="3">
        <f t="shared" si="29"/>
        <v>12</v>
      </c>
      <c r="R278" s="3" t="str">
        <f t="shared" si="32"/>
        <v>202312</v>
      </c>
      <c r="Z278" s="92">
        <f t="shared" si="33"/>
        <v>680.6</v>
      </c>
      <c r="AA278" s="92">
        <f t="shared" si="33"/>
        <v>0.2</v>
      </c>
      <c r="AB278" s="92">
        <f t="shared" si="33"/>
        <v>803</v>
      </c>
      <c r="AC278" s="92">
        <f t="shared" si="33"/>
        <v>0</v>
      </c>
    </row>
    <row r="279" spans="1:29" x14ac:dyDescent="0.2">
      <c r="A279" s="3">
        <f t="shared" si="34"/>
        <v>2019</v>
      </c>
      <c r="B279" s="3">
        <f t="shared" si="35"/>
        <v>1</v>
      </c>
      <c r="C279" s="244">
        <v>76.630834598816847</v>
      </c>
      <c r="E279" s="3">
        <v>48.283999999999999</v>
      </c>
      <c r="P279" s="3">
        <f t="shared" si="28"/>
        <v>2024</v>
      </c>
      <c r="Q279" s="3">
        <f t="shared" si="29"/>
        <v>1</v>
      </c>
      <c r="R279" s="3" t="str">
        <f t="shared" si="32"/>
        <v>20241</v>
      </c>
      <c r="Z279" s="92">
        <f t="shared" ref="Z279:AC294" si="36">Z267</f>
        <v>917</v>
      </c>
      <c r="AA279" s="92">
        <f t="shared" si="36"/>
        <v>0</v>
      </c>
      <c r="AB279" s="92">
        <f t="shared" si="36"/>
        <v>861</v>
      </c>
      <c r="AC279" s="92">
        <f t="shared" si="36"/>
        <v>0</v>
      </c>
    </row>
    <row r="280" spans="1:29" x14ac:dyDescent="0.2">
      <c r="A280" s="3">
        <f t="shared" si="34"/>
        <v>2019</v>
      </c>
      <c r="B280" s="3">
        <f t="shared" si="35"/>
        <v>2</v>
      </c>
      <c r="C280" s="244">
        <v>76.630834598816847</v>
      </c>
      <c r="E280" s="3">
        <v>48.377200000000002</v>
      </c>
      <c r="P280" s="3">
        <f t="shared" ref="P280:P343" si="37">P268+1</f>
        <v>2024</v>
      </c>
      <c r="Q280" s="3">
        <f t="shared" ref="Q280:Q343" si="38">Q268</f>
        <v>2</v>
      </c>
      <c r="R280" s="3" t="str">
        <f t="shared" si="32"/>
        <v>20242</v>
      </c>
      <c r="Z280" s="92">
        <f t="shared" si="36"/>
        <v>797.55</v>
      </c>
      <c r="AA280" s="92">
        <f t="shared" si="36"/>
        <v>0</v>
      </c>
      <c r="AB280" s="92">
        <f t="shared" si="36"/>
        <v>698</v>
      </c>
      <c r="AC280" s="92">
        <f t="shared" si="36"/>
        <v>0</v>
      </c>
    </row>
    <row r="281" spans="1:29" x14ac:dyDescent="0.2">
      <c r="A281" s="3">
        <f t="shared" si="34"/>
        <v>2019</v>
      </c>
      <c r="B281" s="3">
        <f t="shared" si="35"/>
        <v>3</v>
      </c>
      <c r="C281" s="244">
        <v>76.630834598816847</v>
      </c>
      <c r="E281" s="3">
        <v>48.466099999999997</v>
      </c>
      <c r="P281" s="3">
        <f t="shared" si="37"/>
        <v>2024</v>
      </c>
      <c r="Q281" s="3">
        <f t="shared" si="38"/>
        <v>3</v>
      </c>
      <c r="R281" s="3" t="str">
        <f t="shared" si="32"/>
        <v>20243</v>
      </c>
      <c r="Z281" s="92">
        <f t="shared" si="36"/>
        <v>649.1</v>
      </c>
      <c r="AA281" s="92">
        <f t="shared" si="36"/>
        <v>0.25</v>
      </c>
      <c r="AB281" s="92">
        <f t="shared" si="36"/>
        <v>545</v>
      </c>
      <c r="AC281" s="92">
        <f t="shared" si="36"/>
        <v>1</v>
      </c>
    </row>
    <row r="282" spans="1:29" x14ac:dyDescent="0.2">
      <c r="A282" s="3">
        <f t="shared" si="34"/>
        <v>2019</v>
      </c>
      <c r="B282" s="3">
        <f t="shared" si="35"/>
        <v>4</v>
      </c>
      <c r="C282" s="244">
        <v>73.010726875076543</v>
      </c>
      <c r="E282" s="3">
        <v>48.555100000000003</v>
      </c>
      <c r="P282" s="3">
        <f t="shared" si="37"/>
        <v>2024</v>
      </c>
      <c r="Q282" s="3">
        <f t="shared" si="38"/>
        <v>4</v>
      </c>
      <c r="R282" s="3" t="str">
        <f t="shared" si="32"/>
        <v>20244</v>
      </c>
      <c r="Z282" s="92">
        <f t="shared" si="36"/>
        <v>399.8</v>
      </c>
      <c r="AA282" s="92">
        <f t="shared" si="36"/>
        <v>5.75</v>
      </c>
      <c r="AB282" s="92">
        <f t="shared" si="36"/>
        <v>281</v>
      </c>
      <c r="AC282" s="92">
        <f t="shared" si="36"/>
        <v>14</v>
      </c>
    </row>
    <row r="283" spans="1:29" x14ac:dyDescent="0.2">
      <c r="A283" s="3">
        <f t="shared" si="34"/>
        <v>2019</v>
      </c>
      <c r="B283" s="3">
        <f t="shared" si="35"/>
        <v>5</v>
      </c>
      <c r="C283" s="244">
        <v>73.010726875076543</v>
      </c>
      <c r="E283" s="3">
        <v>48.643999999999998</v>
      </c>
      <c r="P283" s="3">
        <f t="shared" si="37"/>
        <v>2024</v>
      </c>
      <c r="Q283" s="3">
        <f t="shared" si="38"/>
        <v>5</v>
      </c>
      <c r="R283" s="3" t="str">
        <f t="shared" si="32"/>
        <v>20245</v>
      </c>
      <c r="Z283" s="92">
        <f t="shared" si="36"/>
        <v>168.35</v>
      </c>
      <c r="AA283" s="92">
        <f t="shared" si="36"/>
        <v>36.549999999999997</v>
      </c>
      <c r="AB283" s="92">
        <f t="shared" si="36"/>
        <v>93</v>
      </c>
      <c r="AC283" s="92">
        <f t="shared" si="36"/>
        <v>68</v>
      </c>
    </row>
    <row r="284" spans="1:29" x14ac:dyDescent="0.2">
      <c r="A284" s="3">
        <f t="shared" si="34"/>
        <v>2019</v>
      </c>
      <c r="B284" s="3">
        <f t="shared" si="35"/>
        <v>6</v>
      </c>
      <c r="C284" s="244">
        <v>73.010726875076543</v>
      </c>
      <c r="E284" s="3">
        <v>48.731400000000001</v>
      </c>
      <c r="P284" s="3">
        <f t="shared" si="37"/>
        <v>2024</v>
      </c>
      <c r="Q284" s="3">
        <f t="shared" si="38"/>
        <v>6</v>
      </c>
      <c r="R284" s="3" t="str">
        <f t="shared" si="32"/>
        <v>20246</v>
      </c>
      <c r="Z284" s="92">
        <f t="shared" si="36"/>
        <v>42.45</v>
      </c>
      <c r="AA284" s="92">
        <f t="shared" si="36"/>
        <v>150.75</v>
      </c>
      <c r="AB284" s="92">
        <f t="shared" si="36"/>
        <v>9</v>
      </c>
      <c r="AC284" s="92">
        <f t="shared" si="36"/>
        <v>214</v>
      </c>
    </row>
    <row r="285" spans="1:29" x14ac:dyDescent="0.2">
      <c r="A285" s="3">
        <f t="shared" si="34"/>
        <v>2019</v>
      </c>
      <c r="B285" s="3">
        <f t="shared" si="35"/>
        <v>7</v>
      </c>
      <c r="C285" s="244">
        <v>73.010726875076543</v>
      </c>
      <c r="E285" s="3">
        <v>48.844999999999999</v>
      </c>
      <c r="P285" s="3">
        <f t="shared" si="37"/>
        <v>2024</v>
      </c>
      <c r="Q285" s="3">
        <f t="shared" si="38"/>
        <v>7</v>
      </c>
      <c r="R285" s="3" t="str">
        <f t="shared" si="32"/>
        <v>20247</v>
      </c>
      <c r="Z285" s="92">
        <f t="shared" si="36"/>
        <v>1.35</v>
      </c>
      <c r="AA285" s="92">
        <f t="shared" si="36"/>
        <v>290.10000000000002</v>
      </c>
      <c r="AB285" s="92">
        <f t="shared" si="36"/>
        <v>0</v>
      </c>
      <c r="AC285" s="92">
        <f t="shared" si="36"/>
        <v>312</v>
      </c>
    </row>
    <row r="286" spans="1:29" x14ac:dyDescent="0.2">
      <c r="A286" s="3">
        <f t="shared" si="34"/>
        <v>2019</v>
      </c>
      <c r="B286" s="3">
        <f t="shared" si="35"/>
        <v>8</v>
      </c>
      <c r="C286" s="244">
        <v>73.010726875076543</v>
      </c>
      <c r="E286" s="3">
        <v>48.9544</v>
      </c>
      <c r="P286" s="3">
        <f t="shared" si="37"/>
        <v>2024</v>
      </c>
      <c r="Q286" s="3">
        <f t="shared" si="38"/>
        <v>8</v>
      </c>
      <c r="R286" s="3" t="str">
        <f t="shared" si="32"/>
        <v>20248</v>
      </c>
      <c r="Z286" s="92">
        <f t="shared" si="36"/>
        <v>0.35</v>
      </c>
      <c r="AA286" s="92">
        <f t="shared" si="36"/>
        <v>310.7</v>
      </c>
      <c r="AB286" s="92">
        <f t="shared" si="36"/>
        <v>2</v>
      </c>
      <c r="AC286" s="92">
        <f t="shared" si="36"/>
        <v>292</v>
      </c>
    </row>
    <row r="287" spans="1:29" x14ac:dyDescent="0.2">
      <c r="A287" s="3">
        <f t="shared" si="34"/>
        <v>2019</v>
      </c>
      <c r="B287" s="3">
        <f t="shared" si="35"/>
        <v>9</v>
      </c>
      <c r="C287" s="244">
        <v>73.010726875076543</v>
      </c>
      <c r="E287" s="3">
        <v>49.063699999999997</v>
      </c>
      <c r="P287" s="3">
        <f t="shared" si="37"/>
        <v>2024</v>
      </c>
      <c r="Q287" s="3">
        <f t="shared" si="38"/>
        <v>9</v>
      </c>
      <c r="R287" s="3" t="str">
        <f t="shared" si="32"/>
        <v>20249</v>
      </c>
      <c r="Z287" s="92">
        <f t="shared" si="36"/>
        <v>8.5</v>
      </c>
      <c r="AA287" s="92">
        <f t="shared" si="36"/>
        <v>230</v>
      </c>
      <c r="AB287" s="92">
        <f t="shared" si="36"/>
        <v>41</v>
      </c>
      <c r="AC287" s="92">
        <f t="shared" si="36"/>
        <v>131</v>
      </c>
    </row>
    <row r="288" spans="1:29" x14ac:dyDescent="0.2">
      <c r="A288" s="3">
        <f t="shared" si="34"/>
        <v>2019</v>
      </c>
      <c r="B288" s="3">
        <f t="shared" si="35"/>
        <v>10</v>
      </c>
      <c r="C288" s="244">
        <v>73.010726875076543</v>
      </c>
      <c r="E288" s="3">
        <v>49.171500000000002</v>
      </c>
      <c r="P288" s="3">
        <f t="shared" si="37"/>
        <v>2024</v>
      </c>
      <c r="Q288" s="3">
        <f t="shared" si="38"/>
        <v>10</v>
      </c>
      <c r="R288" s="3" t="str">
        <f t="shared" si="32"/>
        <v>202410</v>
      </c>
      <c r="Z288" s="92">
        <f t="shared" si="36"/>
        <v>132.4</v>
      </c>
      <c r="AA288" s="92">
        <f t="shared" si="36"/>
        <v>58.5</v>
      </c>
      <c r="AB288" s="92">
        <f t="shared" si="36"/>
        <v>265</v>
      </c>
      <c r="AC288" s="92">
        <f t="shared" si="36"/>
        <v>14</v>
      </c>
    </row>
    <row r="289" spans="1:29" x14ac:dyDescent="0.2">
      <c r="A289" s="3">
        <f t="shared" si="34"/>
        <v>2019</v>
      </c>
      <c r="B289" s="3">
        <f t="shared" si="35"/>
        <v>11</v>
      </c>
      <c r="C289" s="244">
        <v>73.010726875076543</v>
      </c>
      <c r="E289" s="3">
        <v>49.280900000000003</v>
      </c>
      <c r="P289" s="3">
        <f t="shared" si="37"/>
        <v>2024</v>
      </c>
      <c r="Q289" s="3">
        <f t="shared" si="38"/>
        <v>11</v>
      </c>
      <c r="R289" s="3" t="str">
        <f t="shared" si="32"/>
        <v>202411</v>
      </c>
      <c r="Z289" s="92">
        <f t="shared" si="36"/>
        <v>384.85</v>
      </c>
      <c r="AA289" s="92">
        <f t="shared" si="36"/>
        <v>4.3499999999999996</v>
      </c>
      <c r="AB289" s="92">
        <f t="shared" si="36"/>
        <v>547</v>
      </c>
      <c r="AC289" s="92">
        <f t="shared" si="36"/>
        <v>1</v>
      </c>
    </row>
    <row r="290" spans="1:29" x14ac:dyDescent="0.2">
      <c r="A290" s="3">
        <f t="shared" si="34"/>
        <v>2019</v>
      </c>
      <c r="B290" s="3">
        <f t="shared" si="35"/>
        <v>12</v>
      </c>
      <c r="C290" s="244">
        <v>73.010726875076543</v>
      </c>
      <c r="E290" s="3">
        <v>49.3902</v>
      </c>
      <c r="P290" s="3">
        <f t="shared" si="37"/>
        <v>2024</v>
      </c>
      <c r="Q290" s="3">
        <f t="shared" si="38"/>
        <v>12</v>
      </c>
      <c r="R290" s="3" t="str">
        <f t="shared" si="32"/>
        <v>202412</v>
      </c>
      <c r="Z290" s="92">
        <f t="shared" si="36"/>
        <v>680.6</v>
      </c>
      <c r="AA290" s="92">
        <f t="shared" si="36"/>
        <v>0.2</v>
      </c>
      <c r="AB290" s="92">
        <f t="shared" si="36"/>
        <v>803</v>
      </c>
      <c r="AC290" s="92">
        <f t="shared" si="36"/>
        <v>0</v>
      </c>
    </row>
    <row r="291" spans="1:29" x14ac:dyDescent="0.2">
      <c r="A291" s="3">
        <f t="shared" si="34"/>
        <v>2020</v>
      </c>
      <c r="B291" s="3">
        <f t="shared" si="35"/>
        <v>1</v>
      </c>
      <c r="C291" s="244">
        <v>76.630834598816861</v>
      </c>
      <c r="E291" s="3">
        <v>49.034999999999997</v>
      </c>
      <c r="P291" s="3">
        <f t="shared" si="37"/>
        <v>2025</v>
      </c>
      <c r="Q291" s="3">
        <f t="shared" si="38"/>
        <v>1</v>
      </c>
      <c r="R291" s="3" t="str">
        <f t="shared" si="32"/>
        <v>20251</v>
      </c>
      <c r="Z291" s="92">
        <f t="shared" si="36"/>
        <v>917</v>
      </c>
      <c r="AA291" s="92">
        <f t="shared" si="36"/>
        <v>0</v>
      </c>
      <c r="AB291" s="92">
        <f t="shared" si="36"/>
        <v>861</v>
      </c>
      <c r="AC291" s="92">
        <f t="shared" si="36"/>
        <v>0</v>
      </c>
    </row>
    <row r="292" spans="1:29" x14ac:dyDescent="0.2">
      <c r="A292" s="3">
        <f t="shared" si="34"/>
        <v>2020</v>
      </c>
      <c r="B292" s="3">
        <f t="shared" si="35"/>
        <v>2</v>
      </c>
      <c r="C292" s="244">
        <v>76.630834598816861</v>
      </c>
      <c r="E292" s="3">
        <v>49.141800000000003</v>
      </c>
      <c r="P292" s="3">
        <f t="shared" si="37"/>
        <v>2025</v>
      </c>
      <c r="Q292" s="3">
        <f t="shared" si="38"/>
        <v>2</v>
      </c>
      <c r="R292" s="3" t="str">
        <f t="shared" si="32"/>
        <v>20252</v>
      </c>
      <c r="Z292" s="92">
        <f t="shared" si="36"/>
        <v>797.55</v>
      </c>
      <c r="AA292" s="92">
        <f t="shared" si="36"/>
        <v>0</v>
      </c>
      <c r="AB292" s="92">
        <f t="shared" si="36"/>
        <v>698</v>
      </c>
      <c r="AC292" s="92">
        <f t="shared" si="36"/>
        <v>0</v>
      </c>
    </row>
    <row r="293" spans="1:29" x14ac:dyDescent="0.2">
      <c r="A293" s="3">
        <f t="shared" si="34"/>
        <v>2020</v>
      </c>
      <c r="B293" s="3">
        <f t="shared" si="35"/>
        <v>3</v>
      </c>
      <c r="C293" s="244">
        <v>76.630834598816861</v>
      </c>
      <c r="E293" s="3">
        <v>49.254300000000001</v>
      </c>
      <c r="P293" s="3">
        <f t="shared" si="37"/>
        <v>2025</v>
      </c>
      <c r="Q293" s="3">
        <f t="shared" si="38"/>
        <v>3</v>
      </c>
      <c r="R293" s="3" t="str">
        <f t="shared" si="32"/>
        <v>20253</v>
      </c>
      <c r="Z293" s="92">
        <f t="shared" si="36"/>
        <v>649.1</v>
      </c>
      <c r="AA293" s="92">
        <f t="shared" si="36"/>
        <v>0.25</v>
      </c>
      <c r="AB293" s="92">
        <f t="shared" si="36"/>
        <v>545</v>
      </c>
      <c r="AC293" s="92">
        <f t="shared" si="36"/>
        <v>1</v>
      </c>
    </row>
    <row r="294" spans="1:29" x14ac:dyDescent="0.2">
      <c r="A294" s="3">
        <f t="shared" si="34"/>
        <v>2020</v>
      </c>
      <c r="B294" s="3">
        <f t="shared" si="35"/>
        <v>4</v>
      </c>
      <c r="C294" s="244">
        <v>73.010726875076557</v>
      </c>
      <c r="E294" s="3">
        <v>49.3626</v>
      </c>
      <c r="P294" s="3">
        <f t="shared" si="37"/>
        <v>2025</v>
      </c>
      <c r="Q294" s="3">
        <f t="shared" si="38"/>
        <v>4</v>
      </c>
      <c r="R294" s="3" t="str">
        <f t="shared" si="32"/>
        <v>20254</v>
      </c>
      <c r="Z294" s="92">
        <f t="shared" si="36"/>
        <v>399.8</v>
      </c>
      <c r="AA294" s="92">
        <f t="shared" si="36"/>
        <v>5.75</v>
      </c>
      <c r="AB294" s="92">
        <f t="shared" si="36"/>
        <v>281</v>
      </c>
      <c r="AC294" s="92">
        <f t="shared" si="36"/>
        <v>14</v>
      </c>
    </row>
    <row r="295" spans="1:29" x14ac:dyDescent="0.2">
      <c r="A295" s="3">
        <f t="shared" si="34"/>
        <v>2020</v>
      </c>
      <c r="B295" s="3">
        <f t="shared" si="35"/>
        <v>5</v>
      </c>
      <c r="C295" s="244">
        <v>73.010726875076557</v>
      </c>
      <c r="E295" s="3">
        <v>49.4694</v>
      </c>
      <c r="P295" s="3">
        <f t="shared" si="37"/>
        <v>2025</v>
      </c>
      <c r="Q295" s="3">
        <f t="shared" si="38"/>
        <v>5</v>
      </c>
      <c r="R295" s="3" t="str">
        <f t="shared" si="32"/>
        <v>20255</v>
      </c>
      <c r="Z295" s="92">
        <f t="shared" ref="Z295:AC310" si="39">Z283</f>
        <v>168.35</v>
      </c>
      <c r="AA295" s="92">
        <f t="shared" si="39"/>
        <v>36.549999999999997</v>
      </c>
      <c r="AB295" s="92">
        <f t="shared" si="39"/>
        <v>93</v>
      </c>
      <c r="AC295" s="92">
        <f t="shared" si="39"/>
        <v>68</v>
      </c>
    </row>
    <row r="296" spans="1:29" x14ac:dyDescent="0.2">
      <c r="A296" s="3">
        <f t="shared" si="34"/>
        <v>2020</v>
      </c>
      <c r="B296" s="3">
        <f t="shared" si="35"/>
        <v>6</v>
      </c>
      <c r="C296" s="244">
        <v>73.010726875076557</v>
      </c>
      <c r="E296" s="3">
        <v>49.577800000000003</v>
      </c>
      <c r="P296" s="3">
        <f t="shared" si="37"/>
        <v>2025</v>
      </c>
      <c r="Q296" s="3">
        <f t="shared" si="38"/>
        <v>6</v>
      </c>
      <c r="R296" s="3" t="str">
        <f t="shared" si="32"/>
        <v>20256</v>
      </c>
      <c r="Z296" s="92">
        <f t="shared" si="39"/>
        <v>42.45</v>
      </c>
      <c r="AA296" s="92">
        <f t="shared" si="39"/>
        <v>150.75</v>
      </c>
      <c r="AB296" s="92">
        <f t="shared" si="39"/>
        <v>9</v>
      </c>
      <c r="AC296" s="92">
        <f t="shared" si="39"/>
        <v>214</v>
      </c>
    </row>
    <row r="297" spans="1:29" x14ac:dyDescent="0.2">
      <c r="A297" s="3">
        <f t="shared" si="34"/>
        <v>2020</v>
      </c>
      <c r="B297" s="3">
        <f t="shared" si="35"/>
        <v>7</v>
      </c>
      <c r="C297" s="244">
        <v>73.010726875076557</v>
      </c>
      <c r="E297" s="3">
        <v>49.625500000000002</v>
      </c>
      <c r="P297" s="3">
        <f t="shared" si="37"/>
        <v>2025</v>
      </c>
      <c r="Q297" s="3">
        <f t="shared" si="38"/>
        <v>7</v>
      </c>
      <c r="R297" s="3" t="str">
        <f t="shared" si="32"/>
        <v>20257</v>
      </c>
      <c r="Z297" s="92">
        <f t="shared" si="39"/>
        <v>1.35</v>
      </c>
      <c r="AA297" s="92">
        <f t="shared" si="39"/>
        <v>290.10000000000002</v>
      </c>
      <c r="AB297" s="92">
        <f t="shared" si="39"/>
        <v>0</v>
      </c>
      <c r="AC297" s="92">
        <f t="shared" si="39"/>
        <v>312</v>
      </c>
    </row>
    <row r="298" spans="1:29" x14ac:dyDescent="0.2">
      <c r="A298" s="3">
        <f t="shared" si="34"/>
        <v>2020</v>
      </c>
      <c r="B298" s="3">
        <f t="shared" si="35"/>
        <v>8</v>
      </c>
      <c r="C298" s="244">
        <v>73.010726875076557</v>
      </c>
      <c r="E298" s="3">
        <v>49.677300000000002</v>
      </c>
      <c r="P298" s="3">
        <f t="shared" si="37"/>
        <v>2025</v>
      </c>
      <c r="Q298" s="3">
        <f t="shared" si="38"/>
        <v>8</v>
      </c>
      <c r="R298" s="3" t="str">
        <f t="shared" si="32"/>
        <v>20258</v>
      </c>
      <c r="Z298" s="92">
        <f t="shared" si="39"/>
        <v>0.35</v>
      </c>
      <c r="AA298" s="92">
        <f t="shared" si="39"/>
        <v>310.7</v>
      </c>
      <c r="AB298" s="92">
        <f t="shared" si="39"/>
        <v>2</v>
      </c>
      <c r="AC298" s="92">
        <f t="shared" si="39"/>
        <v>292</v>
      </c>
    </row>
    <row r="299" spans="1:29" x14ac:dyDescent="0.2">
      <c r="A299" s="3">
        <f t="shared" si="34"/>
        <v>2020</v>
      </c>
      <c r="B299" s="3">
        <f t="shared" si="35"/>
        <v>9</v>
      </c>
      <c r="C299" s="244">
        <v>73.010726875076557</v>
      </c>
      <c r="E299" s="3">
        <v>49.726500000000001</v>
      </c>
      <c r="P299" s="3">
        <f t="shared" si="37"/>
        <v>2025</v>
      </c>
      <c r="Q299" s="3">
        <f t="shared" si="38"/>
        <v>9</v>
      </c>
      <c r="R299" s="3" t="str">
        <f t="shared" si="32"/>
        <v>20259</v>
      </c>
      <c r="Z299" s="92">
        <f t="shared" si="39"/>
        <v>8.5</v>
      </c>
      <c r="AA299" s="92">
        <f t="shared" si="39"/>
        <v>230</v>
      </c>
      <c r="AB299" s="92">
        <f t="shared" si="39"/>
        <v>41</v>
      </c>
      <c r="AC299" s="92">
        <f t="shared" si="39"/>
        <v>131</v>
      </c>
    </row>
    <row r="300" spans="1:29" x14ac:dyDescent="0.2">
      <c r="A300" s="3">
        <f t="shared" si="34"/>
        <v>2020</v>
      </c>
      <c r="B300" s="3">
        <f t="shared" si="35"/>
        <v>10</v>
      </c>
      <c r="C300" s="244">
        <v>73.010726875076557</v>
      </c>
      <c r="E300" s="3">
        <v>49.774299999999997</v>
      </c>
      <c r="P300" s="3">
        <f t="shared" si="37"/>
        <v>2025</v>
      </c>
      <c r="Q300" s="3">
        <f t="shared" si="38"/>
        <v>10</v>
      </c>
      <c r="R300" s="3" t="str">
        <f t="shared" si="32"/>
        <v>202510</v>
      </c>
      <c r="Z300" s="92">
        <f t="shared" si="39"/>
        <v>132.4</v>
      </c>
      <c r="AA300" s="92">
        <f t="shared" si="39"/>
        <v>58.5</v>
      </c>
      <c r="AB300" s="92">
        <f t="shared" si="39"/>
        <v>265</v>
      </c>
      <c r="AC300" s="92">
        <f t="shared" si="39"/>
        <v>14</v>
      </c>
    </row>
    <row r="301" spans="1:29" x14ac:dyDescent="0.2">
      <c r="A301" s="3">
        <f t="shared" si="34"/>
        <v>2020</v>
      </c>
      <c r="B301" s="3">
        <f t="shared" si="35"/>
        <v>11</v>
      </c>
      <c r="C301" s="244">
        <v>73.010726875076557</v>
      </c>
      <c r="E301" s="3">
        <v>49.821899999999999</v>
      </c>
      <c r="P301" s="3">
        <f t="shared" si="37"/>
        <v>2025</v>
      </c>
      <c r="Q301" s="3">
        <f t="shared" si="38"/>
        <v>11</v>
      </c>
      <c r="R301" s="3" t="str">
        <f t="shared" si="32"/>
        <v>202511</v>
      </c>
      <c r="Z301" s="92">
        <f t="shared" si="39"/>
        <v>384.85</v>
      </c>
      <c r="AA301" s="92">
        <f t="shared" si="39"/>
        <v>4.3499999999999996</v>
      </c>
      <c r="AB301" s="92">
        <f t="shared" si="39"/>
        <v>547</v>
      </c>
      <c r="AC301" s="92">
        <f t="shared" si="39"/>
        <v>1</v>
      </c>
    </row>
    <row r="302" spans="1:29" x14ac:dyDescent="0.2">
      <c r="A302" s="3">
        <f t="shared" si="34"/>
        <v>2020</v>
      </c>
      <c r="B302" s="3">
        <f t="shared" si="35"/>
        <v>12</v>
      </c>
      <c r="C302" s="244">
        <v>73.010726875076557</v>
      </c>
      <c r="E302" s="3">
        <v>49.873800000000003</v>
      </c>
      <c r="P302" s="3">
        <f t="shared" si="37"/>
        <v>2025</v>
      </c>
      <c r="Q302" s="3">
        <f t="shared" si="38"/>
        <v>12</v>
      </c>
      <c r="R302" s="3" t="str">
        <f t="shared" si="32"/>
        <v>202512</v>
      </c>
      <c r="Z302" s="92">
        <f t="shared" si="39"/>
        <v>680.6</v>
      </c>
      <c r="AA302" s="92">
        <f t="shared" si="39"/>
        <v>0.2</v>
      </c>
      <c r="AB302" s="92">
        <f t="shared" si="39"/>
        <v>803</v>
      </c>
      <c r="AC302" s="92">
        <f t="shared" si="39"/>
        <v>0</v>
      </c>
    </row>
    <row r="303" spans="1:29" x14ac:dyDescent="0.2">
      <c r="A303" s="3">
        <f t="shared" si="34"/>
        <v>2021</v>
      </c>
      <c r="B303" s="3">
        <f t="shared" si="35"/>
        <v>1</v>
      </c>
      <c r="C303" s="244">
        <v>76.630834598816861</v>
      </c>
      <c r="E303" s="3">
        <v>48.474899999999998</v>
      </c>
      <c r="P303" s="3">
        <f t="shared" si="37"/>
        <v>2026</v>
      </c>
      <c r="Q303" s="3">
        <f t="shared" si="38"/>
        <v>1</v>
      </c>
      <c r="R303" s="3" t="str">
        <f t="shared" si="32"/>
        <v>20261</v>
      </c>
      <c r="Z303" s="92">
        <f t="shared" si="39"/>
        <v>917</v>
      </c>
      <c r="AA303" s="92">
        <f t="shared" si="39"/>
        <v>0</v>
      </c>
      <c r="AB303" s="92">
        <f t="shared" si="39"/>
        <v>861</v>
      </c>
      <c r="AC303" s="92">
        <f t="shared" si="39"/>
        <v>0</v>
      </c>
    </row>
    <row r="304" spans="1:29" x14ac:dyDescent="0.2">
      <c r="A304" s="3">
        <f t="shared" si="34"/>
        <v>2021</v>
      </c>
      <c r="B304" s="3">
        <f t="shared" si="35"/>
        <v>2</v>
      </c>
      <c r="C304" s="244">
        <v>76.630834598816861</v>
      </c>
      <c r="E304" s="3">
        <v>48.5212</v>
      </c>
      <c r="P304" s="3">
        <f t="shared" si="37"/>
        <v>2026</v>
      </c>
      <c r="Q304" s="3">
        <f t="shared" si="38"/>
        <v>2</v>
      </c>
      <c r="R304" s="3" t="str">
        <f t="shared" si="32"/>
        <v>20262</v>
      </c>
      <c r="Z304" s="92">
        <f t="shared" si="39"/>
        <v>797.55</v>
      </c>
      <c r="AA304" s="92">
        <f t="shared" si="39"/>
        <v>0</v>
      </c>
      <c r="AB304" s="92">
        <f t="shared" si="39"/>
        <v>698</v>
      </c>
      <c r="AC304" s="92">
        <f t="shared" si="39"/>
        <v>0</v>
      </c>
    </row>
    <row r="305" spans="1:29" x14ac:dyDescent="0.2">
      <c r="A305" s="3">
        <f t="shared" si="34"/>
        <v>2021</v>
      </c>
      <c r="B305" s="3">
        <f t="shared" si="35"/>
        <v>3</v>
      </c>
      <c r="C305" s="244">
        <v>76.630834598816861</v>
      </c>
      <c r="E305" s="3">
        <v>48.571599999999997</v>
      </c>
      <c r="P305" s="3">
        <f t="shared" si="37"/>
        <v>2026</v>
      </c>
      <c r="Q305" s="3">
        <f t="shared" si="38"/>
        <v>3</v>
      </c>
      <c r="R305" s="3" t="str">
        <f t="shared" si="32"/>
        <v>20263</v>
      </c>
      <c r="Z305" s="92">
        <f t="shared" si="39"/>
        <v>649.1</v>
      </c>
      <c r="AA305" s="92">
        <f t="shared" si="39"/>
        <v>0.25</v>
      </c>
      <c r="AB305" s="92">
        <f t="shared" si="39"/>
        <v>545</v>
      </c>
      <c r="AC305" s="92">
        <f t="shared" si="39"/>
        <v>1</v>
      </c>
    </row>
    <row r="306" spans="1:29" x14ac:dyDescent="0.2">
      <c r="A306" s="3">
        <f t="shared" si="34"/>
        <v>2021</v>
      </c>
      <c r="B306" s="3">
        <f t="shared" si="35"/>
        <v>4</v>
      </c>
      <c r="C306" s="244">
        <v>73.010726875076557</v>
      </c>
      <c r="E306" s="3">
        <v>48.617899999999999</v>
      </c>
      <c r="P306" s="3">
        <f t="shared" si="37"/>
        <v>2026</v>
      </c>
      <c r="Q306" s="3">
        <f t="shared" si="38"/>
        <v>4</v>
      </c>
      <c r="R306" s="3" t="str">
        <f t="shared" si="32"/>
        <v>20264</v>
      </c>
      <c r="Z306" s="92">
        <f t="shared" si="39"/>
        <v>399.8</v>
      </c>
      <c r="AA306" s="92">
        <f t="shared" si="39"/>
        <v>5.75</v>
      </c>
      <c r="AB306" s="92">
        <f t="shared" si="39"/>
        <v>281</v>
      </c>
      <c r="AC306" s="92">
        <f t="shared" si="39"/>
        <v>14</v>
      </c>
    </row>
    <row r="307" spans="1:29" x14ac:dyDescent="0.2">
      <c r="A307" s="3">
        <f t="shared" si="34"/>
        <v>2021</v>
      </c>
      <c r="B307" s="3">
        <f t="shared" si="35"/>
        <v>5</v>
      </c>
      <c r="C307" s="244">
        <v>73.010726875076557</v>
      </c>
      <c r="E307" s="3">
        <v>48.665700000000001</v>
      </c>
      <c r="P307" s="3">
        <f t="shared" si="37"/>
        <v>2026</v>
      </c>
      <c r="Q307" s="3">
        <f t="shared" si="38"/>
        <v>5</v>
      </c>
      <c r="R307" s="3" t="str">
        <f t="shared" si="32"/>
        <v>20265</v>
      </c>
      <c r="Z307" s="92">
        <f t="shared" si="39"/>
        <v>168.35</v>
      </c>
      <c r="AA307" s="92">
        <f t="shared" si="39"/>
        <v>36.549999999999997</v>
      </c>
      <c r="AB307" s="92">
        <f t="shared" si="39"/>
        <v>93</v>
      </c>
      <c r="AC307" s="92">
        <f t="shared" si="39"/>
        <v>68</v>
      </c>
    </row>
    <row r="308" spans="1:29" x14ac:dyDescent="0.2">
      <c r="A308" s="3">
        <f t="shared" si="34"/>
        <v>2021</v>
      </c>
      <c r="B308" s="3">
        <f t="shared" si="35"/>
        <v>6</v>
      </c>
      <c r="C308" s="244">
        <v>73.010726875076557</v>
      </c>
      <c r="E308" s="3">
        <v>48.716000000000001</v>
      </c>
      <c r="P308" s="3">
        <f t="shared" si="37"/>
        <v>2026</v>
      </c>
      <c r="Q308" s="3">
        <f t="shared" si="38"/>
        <v>6</v>
      </c>
      <c r="R308" s="3" t="str">
        <f t="shared" si="32"/>
        <v>20266</v>
      </c>
      <c r="Z308" s="92">
        <f t="shared" si="39"/>
        <v>42.45</v>
      </c>
      <c r="AA308" s="92">
        <f t="shared" si="39"/>
        <v>150.75</v>
      </c>
      <c r="AB308" s="92">
        <f t="shared" si="39"/>
        <v>9</v>
      </c>
      <c r="AC308" s="92">
        <f t="shared" si="39"/>
        <v>214</v>
      </c>
    </row>
    <row r="309" spans="1:29" x14ac:dyDescent="0.2">
      <c r="A309" s="3">
        <f t="shared" si="34"/>
        <v>2021</v>
      </c>
      <c r="B309" s="3">
        <f t="shared" si="35"/>
        <v>7</v>
      </c>
      <c r="C309" s="244">
        <v>73.010726875076557</v>
      </c>
      <c r="E309" s="3">
        <v>48.801600000000001</v>
      </c>
      <c r="P309" s="3">
        <f t="shared" si="37"/>
        <v>2026</v>
      </c>
      <c r="Q309" s="3">
        <f t="shared" si="38"/>
        <v>7</v>
      </c>
      <c r="R309" s="3" t="str">
        <f t="shared" si="32"/>
        <v>20267</v>
      </c>
      <c r="Z309" s="92">
        <f t="shared" si="39"/>
        <v>1.35</v>
      </c>
      <c r="AA309" s="92">
        <f t="shared" si="39"/>
        <v>290.10000000000002</v>
      </c>
      <c r="AB309" s="92">
        <f t="shared" si="39"/>
        <v>0</v>
      </c>
      <c r="AC309" s="92">
        <f t="shared" si="39"/>
        <v>312</v>
      </c>
    </row>
    <row r="310" spans="1:29" x14ac:dyDescent="0.2">
      <c r="A310" s="3">
        <f t="shared" si="34"/>
        <v>2021</v>
      </c>
      <c r="B310" s="3">
        <f t="shared" si="35"/>
        <v>8</v>
      </c>
      <c r="C310" s="244">
        <v>73.010726875076557</v>
      </c>
      <c r="E310" s="3">
        <v>48.8872</v>
      </c>
      <c r="P310" s="3">
        <f t="shared" si="37"/>
        <v>2026</v>
      </c>
      <c r="Q310" s="3">
        <f t="shared" si="38"/>
        <v>8</v>
      </c>
      <c r="R310" s="3" t="str">
        <f t="shared" si="32"/>
        <v>20268</v>
      </c>
      <c r="Z310" s="92">
        <f t="shared" si="39"/>
        <v>0.35</v>
      </c>
      <c r="AA310" s="92">
        <f t="shared" si="39"/>
        <v>310.7</v>
      </c>
      <c r="AB310" s="92">
        <f t="shared" si="39"/>
        <v>2</v>
      </c>
      <c r="AC310" s="92">
        <f t="shared" si="39"/>
        <v>292</v>
      </c>
    </row>
    <row r="311" spans="1:29" x14ac:dyDescent="0.2">
      <c r="A311" s="3">
        <f t="shared" si="34"/>
        <v>2021</v>
      </c>
      <c r="B311" s="3">
        <f t="shared" si="35"/>
        <v>9</v>
      </c>
      <c r="C311" s="244">
        <v>73.010726875076557</v>
      </c>
      <c r="E311" s="3">
        <v>48.976799999999997</v>
      </c>
      <c r="P311" s="3">
        <f t="shared" si="37"/>
        <v>2026</v>
      </c>
      <c r="Q311" s="3">
        <f t="shared" si="38"/>
        <v>9</v>
      </c>
      <c r="R311" s="3" t="str">
        <f t="shared" si="32"/>
        <v>20269</v>
      </c>
      <c r="Z311" s="92">
        <f t="shared" ref="Z311:AC326" si="40">Z299</f>
        <v>8.5</v>
      </c>
      <c r="AA311" s="92">
        <f t="shared" si="40"/>
        <v>230</v>
      </c>
      <c r="AB311" s="92">
        <f t="shared" si="40"/>
        <v>41</v>
      </c>
      <c r="AC311" s="92">
        <f t="shared" si="40"/>
        <v>131</v>
      </c>
    </row>
    <row r="312" spans="1:29" x14ac:dyDescent="0.2">
      <c r="A312" s="3">
        <f t="shared" si="34"/>
        <v>2021</v>
      </c>
      <c r="B312" s="3">
        <f t="shared" si="35"/>
        <v>10</v>
      </c>
      <c r="C312" s="244">
        <v>73.010726875076557</v>
      </c>
      <c r="E312" s="3">
        <v>49.0623</v>
      </c>
      <c r="P312" s="3">
        <f t="shared" si="37"/>
        <v>2026</v>
      </c>
      <c r="Q312" s="3">
        <f t="shared" si="38"/>
        <v>10</v>
      </c>
      <c r="R312" s="3" t="str">
        <f t="shared" si="32"/>
        <v>202610</v>
      </c>
      <c r="Z312" s="92">
        <f t="shared" si="40"/>
        <v>132.4</v>
      </c>
      <c r="AA312" s="92">
        <f t="shared" si="40"/>
        <v>58.5</v>
      </c>
      <c r="AB312" s="92">
        <f t="shared" si="40"/>
        <v>265</v>
      </c>
      <c r="AC312" s="92">
        <f t="shared" si="40"/>
        <v>14</v>
      </c>
    </row>
    <row r="313" spans="1:29" x14ac:dyDescent="0.2">
      <c r="A313" s="3">
        <f t="shared" si="34"/>
        <v>2021</v>
      </c>
      <c r="B313" s="3">
        <f t="shared" si="35"/>
        <v>11</v>
      </c>
      <c r="C313" s="244">
        <v>73.010726875076557</v>
      </c>
      <c r="E313" s="3">
        <v>49.153399999999998</v>
      </c>
      <c r="P313" s="3">
        <f t="shared" si="37"/>
        <v>2026</v>
      </c>
      <c r="Q313" s="3">
        <f t="shared" si="38"/>
        <v>11</v>
      </c>
      <c r="R313" s="3" t="str">
        <f t="shared" si="32"/>
        <v>202611</v>
      </c>
      <c r="Z313" s="92">
        <f t="shared" si="40"/>
        <v>384.85</v>
      </c>
      <c r="AA313" s="92">
        <f t="shared" si="40"/>
        <v>4.3499999999999996</v>
      </c>
      <c r="AB313" s="92">
        <f t="shared" si="40"/>
        <v>547</v>
      </c>
      <c r="AC313" s="92">
        <f t="shared" si="40"/>
        <v>1</v>
      </c>
    </row>
    <row r="314" spans="1:29" x14ac:dyDescent="0.2">
      <c r="A314" s="3">
        <f t="shared" si="34"/>
        <v>2021</v>
      </c>
      <c r="B314" s="3">
        <f t="shared" si="35"/>
        <v>12</v>
      </c>
      <c r="C314" s="244">
        <v>73.010726875076557</v>
      </c>
      <c r="E314" s="3">
        <v>49.238999999999997</v>
      </c>
      <c r="P314" s="3">
        <f t="shared" si="37"/>
        <v>2026</v>
      </c>
      <c r="Q314" s="3">
        <f t="shared" si="38"/>
        <v>12</v>
      </c>
      <c r="R314" s="3" t="str">
        <f t="shared" si="32"/>
        <v>202612</v>
      </c>
      <c r="Z314" s="92">
        <f t="shared" si="40"/>
        <v>680.6</v>
      </c>
      <c r="AA314" s="92">
        <f t="shared" si="40"/>
        <v>0.2</v>
      </c>
      <c r="AB314" s="92">
        <f t="shared" si="40"/>
        <v>803</v>
      </c>
      <c r="AC314" s="92">
        <f t="shared" si="40"/>
        <v>0</v>
      </c>
    </row>
    <row r="315" spans="1:29" x14ac:dyDescent="0.2">
      <c r="A315" s="3">
        <f t="shared" si="34"/>
        <v>2022</v>
      </c>
      <c r="B315" s="3">
        <f t="shared" si="35"/>
        <v>1</v>
      </c>
      <c r="C315" s="244">
        <v>76.630834598816861</v>
      </c>
      <c r="E315" s="3">
        <v>48.427700000000002</v>
      </c>
      <c r="P315" s="3">
        <f t="shared" si="37"/>
        <v>2027</v>
      </c>
      <c r="Q315" s="3">
        <f t="shared" si="38"/>
        <v>1</v>
      </c>
      <c r="R315" s="3" t="str">
        <f t="shared" si="32"/>
        <v>20271</v>
      </c>
      <c r="Z315" s="92">
        <f t="shared" si="40"/>
        <v>917</v>
      </c>
      <c r="AA315" s="92">
        <f t="shared" si="40"/>
        <v>0</v>
      </c>
      <c r="AB315" s="92">
        <f t="shared" si="40"/>
        <v>861</v>
      </c>
      <c r="AC315" s="92">
        <f t="shared" si="40"/>
        <v>0</v>
      </c>
    </row>
    <row r="316" spans="1:29" x14ac:dyDescent="0.2">
      <c r="A316" s="3">
        <f t="shared" si="34"/>
        <v>2022</v>
      </c>
      <c r="B316" s="3">
        <f t="shared" si="35"/>
        <v>2</v>
      </c>
      <c r="C316" s="244">
        <v>76.630834598816861</v>
      </c>
      <c r="E316" s="3">
        <v>48.515700000000002</v>
      </c>
      <c r="P316" s="3">
        <f t="shared" si="37"/>
        <v>2027</v>
      </c>
      <c r="Q316" s="3">
        <f t="shared" si="38"/>
        <v>2</v>
      </c>
      <c r="R316" s="3" t="str">
        <f t="shared" si="32"/>
        <v>20272</v>
      </c>
      <c r="Z316" s="92">
        <f t="shared" si="40"/>
        <v>797.55</v>
      </c>
      <c r="AA316" s="92">
        <f t="shared" si="40"/>
        <v>0</v>
      </c>
      <c r="AB316" s="92">
        <f t="shared" si="40"/>
        <v>698</v>
      </c>
      <c r="AC316" s="92">
        <f t="shared" si="40"/>
        <v>0</v>
      </c>
    </row>
    <row r="317" spans="1:29" x14ac:dyDescent="0.2">
      <c r="A317" s="3">
        <f t="shared" si="34"/>
        <v>2022</v>
      </c>
      <c r="B317" s="3">
        <f t="shared" si="35"/>
        <v>3</v>
      </c>
      <c r="C317" s="244">
        <v>76.630834598816861</v>
      </c>
      <c r="E317" s="3">
        <v>48.599600000000002</v>
      </c>
      <c r="P317" s="3">
        <f t="shared" si="37"/>
        <v>2027</v>
      </c>
      <c r="Q317" s="3">
        <f t="shared" si="38"/>
        <v>3</v>
      </c>
      <c r="R317" s="3" t="str">
        <f t="shared" si="32"/>
        <v>20273</v>
      </c>
      <c r="Z317" s="92">
        <f t="shared" si="40"/>
        <v>649.1</v>
      </c>
      <c r="AA317" s="92">
        <f t="shared" si="40"/>
        <v>0.25</v>
      </c>
      <c r="AB317" s="92">
        <f t="shared" si="40"/>
        <v>545</v>
      </c>
      <c r="AC317" s="92">
        <f t="shared" si="40"/>
        <v>1</v>
      </c>
    </row>
    <row r="318" spans="1:29" x14ac:dyDescent="0.2">
      <c r="A318" s="3">
        <f t="shared" si="34"/>
        <v>2022</v>
      </c>
      <c r="B318" s="3">
        <f t="shared" si="35"/>
        <v>4</v>
      </c>
      <c r="C318" s="244">
        <v>73.010726875076557</v>
      </c>
      <c r="E318" s="3">
        <v>48.683700000000002</v>
      </c>
      <c r="P318" s="3">
        <f t="shared" si="37"/>
        <v>2027</v>
      </c>
      <c r="Q318" s="3">
        <f t="shared" si="38"/>
        <v>4</v>
      </c>
      <c r="R318" s="3" t="str">
        <f t="shared" si="32"/>
        <v>20274</v>
      </c>
      <c r="Z318" s="92">
        <f t="shared" si="40"/>
        <v>399.8</v>
      </c>
      <c r="AA318" s="92">
        <f t="shared" si="40"/>
        <v>5.75</v>
      </c>
      <c r="AB318" s="92">
        <f t="shared" si="40"/>
        <v>281</v>
      </c>
      <c r="AC318" s="92">
        <f t="shared" si="40"/>
        <v>14</v>
      </c>
    </row>
    <row r="319" spans="1:29" x14ac:dyDescent="0.2">
      <c r="A319" s="3">
        <f t="shared" si="34"/>
        <v>2022</v>
      </c>
      <c r="B319" s="3">
        <f t="shared" si="35"/>
        <v>5</v>
      </c>
      <c r="C319" s="244">
        <v>73.010726875076557</v>
      </c>
      <c r="E319" s="3">
        <v>48.771700000000003</v>
      </c>
      <c r="P319" s="3">
        <f t="shared" si="37"/>
        <v>2027</v>
      </c>
      <c r="Q319" s="3">
        <f t="shared" si="38"/>
        <v>5</v>
      </c>
      <c r="R319" s="3" t="str">
        <f t="shared" si="32"/>
        <v>20275</v>
      </c>
      <c r="Z319" s="92">
        <f t="shared" si="40"/>
        <v>168.35</v>
      </c>
      <c r="AA319" s="92">
        <f t="shared" si="40"/>
        <v>36.549999999999997</v>
      </c>
      <c r="AB319" s="92">
        <f t="shared" si="40"/>
        <v>93</v>
      </c>
      <c r="AC319" s="92">
        <f t="shared" si="40"/>
        <v>68</v>
      </c>
    </row>
    <row r="320" spans="1:29" x14ac:dyDescent="0.2">
      <c r="A320" s="3">
        <f t="shared" si="34"/>
        <v>2022</v>
      </c>
      <c r="B320" s="3">
        <f t="shared" si="35"/>
        <v>6</v>
      </c>
      <c r="C320" s="244">
        <v>73.010726875076557</v>
      </c>
      <c r="E320" s="3">
        <v>48.857199999999999</v>
      </c>
      <c r="P320" s="3">
        <f t="shared" si="37"/>
        <v>2027</v>
      </c>
      <c r="Q320" s="3">
        <f t="shared" si="38"/>
        <v>6</v>
      </c>
      <c r="R320" s="3" t="str">
        <f t="shared" si="32"/>
        <v>20276</v>
      </c>
      <c r="Z320" s="92">
        <f t="shared" si="40"/>
        <v>42.45</v>
      </c>
      <c r="AA320" s="92">
        <f t="shared" si="40"/>
        <v>150.75</v>
      </c>
      <c r="AB320" s="92">
        <f t="shared" si="40"/>
        <v>9</v>
      </c>
      <c r="AC320" s="92">
        <f t="shared" si="40"/>
        <v>214</v>
      </c>
    </row>
    <row r="321" spans="1:29" x14ac:dyDescent="0.2">
      <c r="A321" s="3">
        <f t="shared" si="34"/>
        <v>2022</v>
      </c>
      <c r="B321" s="3">
        <f t="shared" si="35"/>
        <v>7</v>
      </c>
      <c r="C321" s="244">
        <v>73.010726875076557</v>
      </c>
      <c r="E321" s="3">
        <v>48.939700000000002</v>
      </c>
      <c r="P321" s="3">
        <f t="shared" si="37"/>
        <v>2027</v>
      </c>
      <c r="Q321" s="3">
        <f t="shared" si="38"/>
        <v>7</v>
      </c>
      <c r="R321" s="3" t="str">
        <f t="shared" si="32"/>
        <v>20277</v>
      </c>
      <c r="Z321" s="92">
        <f t="shared" si="40"/>
        <v>1.35</v>
      </c>
      <c r="AA321" s="92">
        <f t="shared" si="40"/>
        <v>290.10000000000002</v>
      </c>
      <c r="AB321" s="92">
        <f t="shared" si="40"/>
        <v>0</v>
      </c>
      <c r="AC321" s="92">
        <f t="shared" si="40"/>
        <v>312</v>
      </c>
    </row>
    <row r="322" spans="1:29" x14ac:dyDescent="0.2">
      <c r="A322" s="3">
        <f t="shared" si="34"/>
        <v>2022</v>
      </c>
      <c r="B322" s="3">
        <f t="shared" si="35"/>
        <v>8</v>
      </c>
      <c r="C322" s="244">
        <v>73.010726875076557</v>
      </c>
      <c r="E322" s="3">
        <v>49.022199999999998</v>
      </c>
      <c r="P322" s="3">
        <f t="shared" si="37"/>
        <v>2027</v>
      </c>
      <c r="Q322" s="3">
        <f t="shared" si="38"/>
        <v>8</v>
      </c>
      <c r="R322" s="3" t="str">
        <f t="shared" si="32"/>
        <v>20278</v>
      </c>
      <c r="Z322" s="92">
        <f t="shared" si="40"/>
        <v>0.35</v>
      </c>
      <c r="AA322" s="92">
        <f t="shared" si="40"/>
        <v>310.7</v>
      </c>
      <c r="AB322" s="92">
        <f t="shared" si="40"/>
        <v>2</v>
      </c>
      <c r="AC322" s="92">
        <f t="shared" si="40"/>
        <v>292</v>
      </c>
    </row>
    <row r="323" spans="1:29" x14ac:dyDescent="0.2">
      <c r="A323" s="3">
        <f t="shared" si="34"/>
        <v>2022</v>
      </c>
      <c r="B323" s="3">
        <f t="shared" si="35"/>
        <v>9</v>
      </c>
      <c r="C323" s="244">
        <v>73.010726875076557</v>
      </c>
      <c r="E323" s="3">
        <v>49.106299999999997</v>
      </c>
      <c r="P323" s="3">
        <f t="shared" si="37"/>
        <v>2027</v>
      </c>
      <c r="Q323" s="3">
        <f t="shared" si="38"/>
        <v>9</v>
      </c>
      <c r="R323" s="3" t="str">
        <f t="shared" ref="R323:R386" si="41">P323&amp;Q323</f>
        <v>20279</v>
      </c>
      <c r="Z323" s="92">
        <f t="shared" si="40"/>
        <v>8.5</v>
      </c>
      <c r="AA323" s="92">
        <f t="shared" si="40"/>
        <v>230</v>
      </c>
      <c r="AB323" s="92">
        <f t="shared" si="40"/>
        <v>41</v>
      </c>
      <c r="AC323" s="92">
        <f t="shared" si="40"/>
        <v>131</v>
      </c>
    </row>
    <row r="324" spans="1:29" x14ac:dyDescent="0.2">
      <c r="A324" s="3">
        <f t="shared" si="34"/>
        <v>2022</v>
      </c>
      <c r="B324" s="3">
        <f t="shared" si="35"/>
        <v>10</v>
      </c>
      <c r="C324" s="244">
        <v>73.010726875076557</v>
      </c>
      <c r="E324" s="3">
        <v>49.188800000000001</v>
      </c>
      <c r="P324" s="3">
        <f t="shared" si="37"/>
        <v>2027</v>
      </c>
      <c r="Q324" s="3">
        <f t="shared" si="38"/>
        <v>10</v>
      </c>
      <c r="R324" s="3" t="str">
        <f t="shared" si="41"/>
        <v>202710</v>
      </c>
      <c r="Z324" s="92">
        <f t="shared" si="40"/>
        <v>132.4</v>
      </c>
      <c r="AA324" s="92">
        <f t="shared" si="40"/>
        <v>58.5</v>
      </c>
      <c r="AB324" s="92">
        <f t="shared" si="40"/>
        <v>265</v>
      </c>
      <c r="AC324" s="92">
        <f t="shared" si="40"/>
        <v>14</v>
      </c>
    </row>
    <row r="325" spans="1:29" x14ac:dyDescent="0.2">
      <c r="A325" s="3">
        <f t="shared" si="34"/>
        <v>2022</v>
      </c>
      <c r="B325" s="3">
        <f t="shared" si="35"/>
        <v>11</v>
      </c>
      <c r="C325" s="244">
        <v>73.010726875076557</v>
      </c>
      <c r="E325" s="3">
        <v>49.267400000000002</v>
      </c>
      <c r="P325" s="3">
        <f t="shared" si="37"/>
        <v>2027</v>
      </c>
      <c r="Q325" s="3">
        <f t="shared" si="38"/>
        <v>11</v>
      </c>
      <c r="R325" s="3" t="str">
        <f t="shared" si="41"/>
        <v>202711</v>
      </c>
      <c r="Z325" s="92">
        <f t="shared" si="40"/>
        <v>384.85</v>
      </c>
      <c r="AA325" s="92">
        <f t="shared" si="40"/>
        <v>4.3499999999999996</v>
      </c>
      <c r="AB325" s="92">
        <f t="shared" si="40"/>
        <v>547</v>
      </c>
      <c r="AC325" s="92">
        <f t="shared" si="40"/>
        <v>1</v>
      </c>
    </row>
    <row r="326" spans="1:29" x14ac:dyDescent="0.2">
      <c r="A326" s="3">
        <f t="shared" si="34"/>
        <v>2022</v>
      </c>
      <c r="B326" s="3">
        <f t="shared" si="35"/>
        <v>12</v>
      </c>
      <c r="C326" s="244">
        <v>73.010726875076557</v>
      </c>
      <c r="E326" s="3">
        <v>49.351399999999998</v>
      </c>
      <c r="P326" s="3">
        <f t="shared" si="37"/>
        <v>2027</v>
      </c>
      <c r="Q326" s="3">
        <f t="shared" si="38"/>
        <v>12</v>
      </c>
      <c r="R326" s="3" t="str">
        <f t="shared" si="41"/>
        <v>202712</v>
      </c>
      <c r="Z326" s="92">
        <f t="shared" si="40"/>
        <v>680.6</v>
      </c>
      <c r="AA326" s="92">
        <f t="shared" si="40"/>
        <v>0.2</v>
      </c>
      <c r="AB326" s="92">
        <f t="shared" si="40"/>
        <v>803</v>
      </c>
      <c r="AC326" s="92">
        <f t="shared" si="40"/>
        <v>0</v>
      </c>
    </row>
    <row r="327" spans="1:29" x14ac:dyDescent="0.2">
      <c r="A327" s="3">
        <f t="shared" si="34"/>
        <v>2023</v>
      </c>
      <c r="B327" s="3">
        <f t="shared" si="35"/>
        <v>1</v>
      </c>
      <c r="C327" s="244">
        <v>76.630834598816861</v>
      </c>
      <c r="E327" s="3">
        <v>48.7667</v>
      </c>
      <c r="P327" s="3">
        <f t="shared" si="37"/>
        <v>2028</v>
      </c>
      <c r="Q327" s="3">
        <f t="shared" si="38"/>
        <v>1</v>
      </c>
      <c r="R327" s="3" t="str">
        <f t="shared" si="41"/>
        <v>20281</v>
      </c>
      <c r="Z327" s="92">
        <f t="shared" ref="Z327:AC342" si="42">Z315</f>
        <v>917</v>
      </c>
      <c r="AA327" s="92">
        <f t="shared" si="42"/>
        <v>0</v>
      </c>
      <c r="AB327" s="92">
        <f t="shared" si="42"/>
        <v>861</v>
      </c>
      <c r="AC327" s="92">
        <f t="shared" si="42"/>
        <v>0</v>
      </c>
    </row>
    <row r="328" spans="1:29" x14ac:dyDescent="0.2">
      <c r="A328" s="3">
        <f t="shared" si="34"/>
        <v>2023</v>
      </c>
      <c r="B328" s="3">
        <f t="shared" si="35"/>
        <v>2</v>
      </c>
      <c r="C328" s="244">
        <v>76.630834598816861</v>
      </c>
      <c r="E328" s="3">
        <v>48.848100000000002</v>
      </c>
      <c r="P328" s="3">
        <f t="shared" si="37"/>
        <v>2028</v>
      </c>
      <c r="Q328" s="3">
        <f t="shared" si="38"/>
        <v>2</v>
      </c>
      <c r="R328" s="3" t="str">
        <f t="shared" si="41"/>
        <v>20282</v>
      </c>
      <c r="Z328" s="92">
        <f t="shared" si="42"/>
        <v>797.55</v>
      </c>
      <c r="AA328" s="92">
        <f t="shared" si="42"/>
        <v>0</v>
      </c>
      <c r="AB328" s="92">
        <f t="shared" si="42"/>
        <v>698</v>
      </c>
      <c r="AC328" s="92">
        <f t="shared" si="42"/>
        <v>0</v>
      </c>
    </row>
    <row r="329" spans="1:29" x14ac:dyDescent="0.2">
      <c r="A329" s="3">
        <f t="shared" si="34"/>
        <v>2023</v>
      </c>
      <c r="B329" s="3">
        <f t="shared" si="35"/>
        <v>3</v>
      </c>
      <c r="C329" s="244">
        <v>76.630834598816861</v>
      </c>
      <c r="E329" s="3">
        <v>48.929499999999997</v>
      </c>
      <c r="P329" s="3">
        <f t="shared" si="37"/>
        <v>2028</v>
      </c>
      <c r="Q329" s="3">
        <f t="shared" si="38"/>
        <v>3</v>
      </c>
      <c r="R329" s="3" t="str">
        <f t="shared" si="41"/>
        <v>20283</v>
      </c>
      <c r="Z329" s="92">
        <f t="shared" si="42"/>
        <v>649.1</v>
      </c>
      <c r="AA329" s="92">
        <f t="shared" si="42"/>
        <v>0.25</v>
      </c>
      <c r="AB329" s="92">
        <f t="shared" si="42"/>
        <v>545</v>
      </c>
      <c r="AC329" s="92">
        <f t="shared" si="42"/>
        <v>1</v>
      </c>
    </row>
    <row r="330" spans="1:29" x14ac:dyDescent="0.2">
      <c r="A330" s="3">
        <f t="shared" si="34"/>
        <v>2023</v>
      </c>
      <c r="B330" s="3">
        <f t="shared" si="35"/>
        <v>4</v>
      </c>
      <c r="C330" s="244">
        <v>73.010726875076557</v>
      </c>
      <c r="E330" s="3">
        <v>49.0124</v>
      </c>
      <c r="P330" s="3">
        <f t="shared" si="37"/>
        <v>2028</v>
      </c>
      <c r="Q330" s="3">
        <f t="shared" si="38"/>
        <v>4</v>
      </c>
      <c r="R330" s="3" t="str">
        <f t="shared" si="41"/>
        <v>20284</v>
      </c>
      <c r="Z330" s="92">
        <f t="shared" si="42"/>
        <v>399.8</v>
      </c>
      <c r="AA330" s="92">
        <f t="shared" si="42"/>
        <v>5.75</v>
      </c>
      <c r="AB330" s="92">
        <f t="shared" si="42"/>
        <v>281</v>
      </c>
      <c r="AC330" s="92">
        <f t="shared" si="42"/>
        <v>14</v>
      </c>
    </row>
    <row r="331" spans="1:29" x14ac:dyDescent="0.2">
      <c r="A331" s="3">
        <f t="shared" si="34"/>
        <v>2023</v>
      </c>
      <c r="B331" s="3">
        <f t="shared" si="35"/>
        <v>5</v>
      </c>
      <c r="C331" s="244">
        <v>73.010726875076557</v>
      </c>
      <c r="E331" s="3">
        <v>49.093899999999998</v>
      </c>
      <c r="P331" s="3">
        <f t="shared" si="37"/>
        <v>2028</v>
      </c>
      <c r="Q331" s="3">
        <f t="shared" si="38"/>
        <v>5</v>
      </c>
      <c r="R331" s="3" t="str">
        <f t="shared" si="41"/>
        <v>20285</v>
      </c>
      <c r="Z331" s="92">
        <f t="shared" si="42"/>
        <v>168.35</v>
      </c>
      <c r="AA331" s="92">
        <f t="shared" si="42"/>
        <v>36.549999999999997</v>
      </c>
      <c r="AB331" s="92">
        <f t="shared" si="42"/>
        <v>93</v>
      </c>
      <c r="AC331" s="92">
        <f t="shared" si="42"/>
        <v>68</v>
      </c>
    </row>
    <row r="332" spans="1:29" x14ac:dyDescent="0.2">
      <c r="A332" s="3">
        <f t="shared" ref="A332:A395" si="43">A320+1</f>
        <v>2023</v>
      </c>
      <c r="B332" s="3">
        <f t="shared" ref="B332:B395" si="44">B320</f>
        <v>6</v>
      </c>
      <c r="C332" s="244">
        <v>73.010726875076557</v>
      </c>
      <c r="E332" s="3">
        <v>49.171300000000002</v>
      </c>
      <c r="P332" s="3">
        <f t="shared" si="37"/>
        <v>2028</v>
      </c>
      <c r="Q332" s="3">
        <f t="shared" si="38"/>
        <v>6</v>
      </c>
      <c r="R332" s="3" t="str">
        <f t="shared" si="41"/>
        <v>20286</v>
      </c>
      <c r="Z332" s="92">
        <f t="shared" si="42"/>
        <v>42.45</v>
      </c>
      <c r="AA332" s="92">
        <f t="shared" si="42"/>
        <v>150.75</v>
      </c>
      <c r="AB332" s="92">
        <f t="shared" si="42"/>
        <v>9</v>
      </c>
      <c r="AC332" s="92">
        <f t="shared" si="42"/>
        <v>214</v>
      </c>
    </row>
    <row r="333" spans="1:29" x14ac:dyDescent="0.2">
      <c r="A333" s="3">
        <f t="shared" si="43"/>
        <v>2023</v>
      </c>
      <c r="B333" s="3">
        <f t="shared" si="44"/>
        <v>7</v>
      </c>
      <c r="C333" s="244">
        <v>73.010726875076557</v>
      </c>
      <c r="E333" s="3">
        <v>49.335599999999999</v>
      </c>
      <c r="P333" s="3">
        <f t="shared" si="37"/>
        <v>2028</v>
      </c>
      <c r="Q333" s="3">
        <f t="shared" si="38"/>
        <v>7</v>
      </c>
      <c r="R333" s="3" t="str">
        <f t="shared" si="41"/>
        <v>20287</v>
      </c>
      <c r="Z333" s="92">
        <f t="shared" si="42"/>
        <v>1.35</v>
      </c>
      <c r="AA333" s="92">
        <f t="shared" si="42"/>
        <v>290.10000000000002</v>
      </c>
      <c r="AB333" s="92">
        <f t="shared" si="42"/>
        <v>0</v>
      </c>
      <c r="AC333" s="92">
        <f t="shared" si="42"/>
        <v>312</v>
      </c>
    </row>
    <row r="334" spans="1:29" x14ac:dyDescent="0.2">
      <c r="A334" s="3">
        <f t="shared" si="43"/>
        <v>2023</v>
      </c>
      <c r="B334" s="3">
        <f t="shared" si="44"/>
        <v>8</v>
      </c>
      <c r="C334" s="244">
        <v>73.010726875076557</v>
      </c>
      <c r="E334" s="3">
        <v>49.494599999999998</v>
      </c>
      <c r="P334" s="3">
        <f t="shared" si="37"/>
        <v>2028</v>
      </c>
      <c r="Q334" s="3">
        <f t="shared" si="38"/>
        <v>8</v>
      </c>
      <c r="R334" s="3" t="str">
        <f t="shared" si="41"/>
        <v>20288</v>
      </c>
      <c r="Z334" s="92">
        <f t="shared" si="42"/>
        <v>0.35</v>
      </c>
      <c r="AA334" s="92">
        <f t="shared" si="42"/>
        <v>310.7</v>
      </c>
      <c r="AB334" s="92">
        <f t="shared" si="42"/>
        <v>2</v>
      </c>
      <c r="AC334" s="92">
        <f t="shared" si="42"/>
        <v>292</v>
      </c>
    </row>
    <row r="335" spans="1:29" x14ac:dyDescent="0.2">
      <c r="A335" s="3">
        <f t="shared" si="43"/>
        <v>2023</v>
      </c>
      <c r="B335" s="3">
        <f t="shared" si="44"/>
        <v>9</v>
      </c>
      <c r="C335" s="244">
        <v>73.010726875076557</v>
      </c>
      <c r="E335" s="3">
        <v>49.657499999999999</v>
      </c>
      <c r="P335" s="3">
        <f t="shared" si="37"/>
        <v>2028</v>
      </c>
      <c r="Q335" s="3">
        <f t="shared" si="38"/>
        <v>9</v>
      </c>
      <c r="R335" s="3" t="str">
        <f t="shared" si="41"/>
        <v>20289</v>
      </c>
      <c r="Z335" s="92">
        <f t="shared" si="42"/>
        <v>8.5</v>
      </c>
      <c r="AA335" s="92">
        <f t="shared" si="42"/>
        <v>230</v>
      </c>
      <c r="AB335" s="92">
        <f t="shared" si="42"/>
        <v>41</v>
      </c>
      <c r="AC335" s="92">
        <f t="shared" si="42"/>
        <v>131</v>
      </c>
    </row>
    <row r="336" spans="1:29" x14ac:dyDescent="0.2">
      <c r="A336" s="3">
        <f t="shared" si="43"/>
        <v>2023</v>
      </c>
      <c r="B336" s="3">
        <f t="shared" si="44"/>
        <v>10</v>
      </c>
      <c r="C336" s="244">
        <v>73.010726875076557</v>
      </c>
      <c r="E336" s="3">
        <v>49.816400000000002</v>
      </c>
      <c r="P336" s="3">
        <f t="shared" si="37"/>
        <v>2028</v>
      </c>
      <c r="Q336" s="3">
        <f t="shared" si="38"/>
        <v>10</v>
      </c>
      <c r="R336" s="3" t="str">
        <f t="shared" si="41"/>
        <v>202810</v>
      </c>
      <c r="Z336" s="92">
        <f t="shared" si="42"/>
        <v>132.4</v>
      </c>
      <c r="AA336" s="92">
        <f t="shared" si="42"/>
        <v>58.5</v>
      </c>
      <c r="AB336" s="92">
        <f t="shared" si="42"/>
        <v>265</v>
      </c>
      <c r="AC336" s="92">
        <f t="shared" si="42"/>
        <v>14</v>
      </c>
    </row>
    <row r="337" spans="1:29" x14ac:dyDescent="0.2">
      <c r="A337" s="3">
        <f t="shared" si="43"/>
        <v>2023</v>
      </c>
      <c r="B337" s="3">
        <f t="shared" si="44"/>
        <v>11</v>
      </c>
      <c r="C337" s="244">
        <v>73.010726875076557</v>
      </c>
      <c r="E337" s="3">
        <v>49.979199999999999</v>
      </c>
      <c r="P337" s="3">
        <f t="shared" si="37"/>
        <v>2028</v>
      </c>
      <c r="Q337" s="3">
        <f t="shared" si="38"/>
        <v>11</v>
      </c>
      <c r="R337" s="3" t="str">
        <f t="shared" si="41"/>
        <v>202811</v>
      </c>
      <c r="Z337" s="92">
        <f t="shared" si="42"/>
        <v>384.85</v>
      </c>
      <c r="AA337" s="92">
        <f t="shared" si="42"/>
        <v>4.3499999999999996</v>
      </c>
      <c r="AB337" s="92">
        <f t="shared" si="42"/>
        <v>547</v>
      </c>
      <c r="AC337" s="92">
        <f t="shared" si="42"/>
        <v>1</v>
      </c>
    </row>
    <row r="338" spans="1:29" x14ac:dyDescent="0.2">
      <c r="A338" s="3">
        <f t="shared" si="43"/>
        <v>2023</v>
      </c>
      <c r="B338" s="3">
        <f t="shared" si="44"/>
        <v>12</v>
      </c>
      <c r="C338" s="244">
        <v>73.010726875076557</v>
      </c>
      <c r="E338" s="3">
        <v>50.139600000000002</v>
      </c>
      <c r="P338" s="3">
        <f t="shared" si="37"/>
        <v>2028</v>
      </c>
      <c r="Q338" s="3">
        <f t="shared" si="38"/>
        <v>12</v>
      </c>
      <c r="R338" s="3" t="str">
        <f t="shared" si="41"/>
        <v>202812</v>
      </c>
      <c r="Z338" s="92">
        <f t="shared" si="42"/>
        <v>680.6</v>
      </c>
      <c r="AA338" s="92">
        <f t="shared" si="42"/>
        <v>0.2</v>
      </c>
      <c r="AB338" s="92">
        <f t="shared" si="42"/>
        <v>803</v>
      </c>
      <c r="AC338" s="92">
        <f t="shared" si="42"/>
        <v>0</v>
      </c>
    </row>
    <row r="339" spans="1:29" x14ac:dyDescent="0.2">
      <c r="A339" s="3">
        <f t="shared" si="43"/>
        <v>2024</v>
      </c>
      <c r="B339" s="3">
        <f t="shared" si="44"/>
        <v>1</v>
      </c>
      <c r="C339" s="244">
        <v>76.630834598816861</v>
      </c>
      <c r="E339" s="3">
        <v>49.392299999999999</v>
      </c>
      <c r="P339" s="3">
        <f t="shared" si="37"/>
        <v>2029</v>
      </c>
      <c r="Q339" s="3">
        <f t="shared" si="38"/>
        <v>1</v>
      </c>
      <c r="R339" s="3" t="str">
        <f t="shared" si="41"/>
        <v>20291</v>
      </c>
      <c r="Z339" s="92">
        <f t="shared" si="42"/>
        <v>917</v>
      </c>
      <c r="AA339" s="92">
        <f t="shared" si="42"/>
        <v>0</v>
      </c>
      <c r="AB339" s="92">
        <f t="shared" si="42"/>
        <v>861</v>
      </c>
      <c r="AC339" s="92">
        <f t="shared" si="42"/>
        <v>0</v>
      </c>
    </row>
    <row r="340" spans="1:29" x14ac:dyDescent="0.2">
      <c r="A340" s="3">
        <f t="shared" si="43"/>
        <v>2024</v>
      </c>
      <c r="B340" s="3">
        <f t="shared" si="44"/>
        <v>2</v>
      </c>
      <c r="C340" s="244">
        <v>76.630834598816861</v>
      </c>
      <c r="E340" s="3">
        <v>49.548299999999998</v>
      </c>
      <c r="P340" s="3">
        <f t="shared" si="37"/>
        <v>2029</v>
      </c>
      <c r="Q340" s="3">
        <f t="shared" si="38"/>
        <v>2</v>
      </c>
      <c r="R340" s="3" t="str">
        <f t="shared" si="41"/>
        <v>20292</v>
      </c>
      <c r="Z340" s="92">
        <f t="shared" si="42"/>
        <v>797.55</v>
      </c>
      <c r="AA340" s="92">
        <f t="shared" si="42"/>
        <v>0</v>
      </c>
      <c r="AB340" s="92">
        <f t="shared" si="42"/>
        <v>698</v>
      </c>
      <c r="AC340" s="92">
        <f t="shared" si="42"/>
        <v>0</v>
      </c>
    </row>
    <row r="341" spans="1:29" x14ac:dyDescent="0.2">
      <c r="A341" s="3">
        <f t="shared" si="43"/>
        <v>2024</v>
      </c>
      <c r="B341" s="3">
        <f t="shared" si="44"/>
        <v>3</v>
      </c>
      <c r="C341" s="244">
        <v>76.630834598816861</v>
      </c>
      <c r="E341" s="3">
        <v>49.7044</v>
      </c>
      <c r="P341" s="3">
        <f t="shared" si="37"/>
        <v>2029</v>
      </c>
      <c r="Q341" s="3">
        <f t="shared" si="38"/>
        <v>3</v>
      </c>
      <c r="R341" s="3" t="str">
        <f t="shared" si="41"/>
        <v>20293</v>
      </c>
      <c r="Z341" s="92">
        <f t="shared" si="42"/>
        <v>649.1</v>
      </c>
      <c r="AA341" s="92">
        <f t="shared" si="42"/>
        <v>0.25</v>
      </c>
      <c r="AB341" s="92">
        <f t="shared" si="42"/>
        <v>545</v>
      </c>
      <c r="AC341" s="92">
        <f t="shared" si="42"/>
        <v>1</v>
      </c>
    </row>
    <row r="342" spans="1:29" x14ac:dyDescent="0.2">
      <c r="A342" s="3">
        <f t="shared" si="43"/>
        <v>2024</v>
      </c>
      <c r="B342" s="3">
        <f t="shared" si="44"/>
        <v>4</v>
      </c>
      <c r="C342" s="244">
        <v>73.010726875076557</v>
      </c>
      <c r="E342" s="3">
        <v>49.8643</v>
      </c>
      <c r="P342" s="3">
        <f t="shared" si="37"/>
        <v>2029</v>
      </c>
      <c r="Q342" s="3">
        <f t="shared" si="38"/>
        <v>4</v>
      </c>
      <c r="R342" s="3" t="str">
        <f t="shared" si="41"/>
        <v>20294</v>
      </c>
      <c r="Z342" s="92">
        <f t="shared" si="42"/>
        <v>399.8</v>
      </c>
      <c r="AA342" s="92">
        <f t="shared" si="42"/>
        <v>5.75</v>
      </c>
      <c r="AB342" s="92">
        <f t="shared" si="42"/>
        <v>281</v>
      </c>
      <c r="AC342" s="92">
        <f t="shared" si="42"/>
        <v>14</v>
      </c>
    </row>
    <row r="343" spans="1:29" x14ac:dyDescent="0.2">
      <c r="A343" s="3">
        <f t="shared" si="43"/>
        <v>2024</v>
      </c>
      <c r="B343" s="3">
        <f t="shared" si="44"/>
        <v>5</v>
      </c>
      <c r="C343" s="244">
        <v>73.010726875076557</v>
      </c>
      <c r="E343" s="3">
        <v>50.020400000000002</v>
      </c>
      <c r="P343" s="3">
        <f t="shared" si="37"/>
        <v>2029</v>
      </c>
      <c r="Q343" s="3">
        <f t="shared" si="38"/>
        <v>5</v>
      </c>
      <c r="R343" s="3" t="str">
        <f t="shared" si="41"/>
        <v>20295</v>
      </c>
      <c r="Z343" s="92">
        <f t="shared" ref="Z343:AC358" si="45">Z331</f>
        <v>168.35</v>
      </c>
      <c r="AA343" s="92">
        <f t="shared" si="45"/>
        <v>36.549999999999997</v>
      </c>
      <c r="AB343" s="92">
        <f t="shared" si="45"/>
        <v>93</v>
      </c>
      <c r="AC343" s="92">
        <f t="shared" si="45"/>
        <v>68</v>
      </c>
    </row>
    <row r="344" spans="1:29" x14ac:dyDescent="0.2">
      <c r="A344" s="3">
        <f t="shared" si="43"/>
        <v>2024</v>
      </c>
      <c r="B344" s="3">
        <f t="shared" si="44"/>
        <v>6</v>
      </c>
      <c r="C344" s="244">
        <v>73.010726875076557</v>
      </c>
      <c r="E344" s="3">
        <v>50.181699999999999</v>
      </c>
      <c r="P344" s="3">
        <f t="shared" ref="P344:P396" si="46">P332+1</f>
        <v>2029</v>
      </c>
      <c r="Q344" s="3">
        <f t="shared" ref="Q344:Q396" si="47">Q332</f>
        <v>6</v>
      </c>
      <c r="R344" s="3" t="str">
        <f t="shared" si="41"/>
        <v>20296</v>
      </c>
      <c r="Z344" s="92">
        <f t="shared" si="45"/>
        <v>42.45</v>
      </c>
      <c r="AA344" s="92">
        <f t="shared" si="45"/>
        <v>150.75</v>
      </c>
      <c r="AB344" s="92">
        <f t="shared" si="45"/>
        <v>9</v>
      </c>
      <c r="AC344" s="92">
        <f t="shared" si="45"/>
        <v>214</v>
      </c>
    </row>
    <row r="345" spans="1:29" x14ac:dyDescent="0.2">
      <c r="A345" s="3">
        <f t="shared" si="43"/>
        <v>2024</v>
      </c>
      <c r="B345" s="3">
        <f t="shared" si="44"/>
        <v>7</v>
      </c>
      <c r="C345" s="244">
        <v>73.010726875076557</v>
      </c>
      <c r="E345" s="3">
        <v>50.312399999999997</v>
      </c>
      <c r="P345" s="3">
        <f t="shared" si="46"/>
        <v>2029</v>
      </c>
      <c r="Q345" s="3">
        <f t="shared" si="47"/>
        <v>7</v>
      </c>
      <c r="R345" s="3" t="str">
        <f t="shared" si="41"/>
        <v>20297</v>
      </c>
      <c r="Z345" s="92">
        <f t="shared" si="45"/>
        <v>1.35</v>
      </c>
      <c r="AA345" s="92">
        <f t="shared" si="45"/>
        <v>290.10000000000002</v>
      </c>
      <c r="AB345" s="92">
        <f t="shared" si="45"/>
        <v>0</v>
      </c>
      <c r="AC345" s="92">
        <f t="shared" si="45"/>
        <v>312</v>
      </c>
    </row>
    <row r="346" spans="1:29" x14ac:dyDescent="0.2">
      <c r="A346" s="3">
        <f t="shared" si="43"/>
        <v>2024</v>
      </c>
      <c r="B346" s="3">
        <f t="shared" si="44"/>
        <v>8</v>
      </c>
      <c r="C346" s="244">
        <v>73.010726875076557</v>
      </c>
      <c r="E346" s="3">
        <v>50.448399999999999</v>
      </c>
      <c r="P346" s="3">
        <f t="shared" si="46"/>
        <v>2029</v>
      </c>
      <c r="Q346" s="3">
        <f t="shared" si="47"/>
        <v>8</v>
      </c>
      <c r="R346" s="3" t="str">
        <f t="shared" si="41"/>
        <v>20298</v>
      </c>
      <c r="Z346" s="92">
        <f t="shared" si="45"/>
        <v>0.35</v>
      </c>
      <c r="AA346" s="92">
        <f t="shared" si="45"/>
        <v>310.7</v>
      </c>
      <c r="AB346" s="92">
        <f t="shared" si="45"/>
        <v>2</v>
      </c>
      <c r="AC346" s="92">
        <f t="shared" si="45"/>
        <v>292</v>
      </c>
    </row>
    <row r="347" spans="1:29" x14ac:dyDescent="0.2">
      <c r="A347" s="3">
        <f t="shared" si="43"/>
        <v>2024</v>
      </c>
      <c r="B347" s="3">
        <f t="shared" si="44"/>
        <v>9</v>
      </c>
      <c r="C347" s="244">
        <v>73.010726875076557</v>
      </c>
      <c r="E347" s="3">
        <v>50.584299999999999</v>
      </c>
      <c r="P347" s="3">
        <f t="shared" si="46"/>
        <v>2029</v>
      </c>
      <c r="Q347" s="3">
        <f t="shared" si="47"/>
        <v>9</v>
      </c>
      <c r="R347" s="3" t="str">
        <f t="shared" si="41"/>
        <v>20299</v>
      </c>
      <c r="Z347" s="92">
        <f t="shared" si="45"/>
        <v>8.5</v>
      </c>
      <c r="AA347" s="92">
        <f t="shared" si="45"/>
        <v>230</v>
      </c>
      <c r="AB347" s="92">
        <f t="shared" si="45"/>
        <v>41</v>
      </c>
      <c r="AC347" s="92">
        <f t="shared" si="45"/>
        <v>131</v>
      </c>
    </row>
    <row r="348" spans="1:29" x14ac:dyDescent="0.2">
      <c r="A348" s="3">
        <f t="shared" si="43"/>
        <v>2024</v>
      </c>
      <c r="B348" s="3">
        <f t="shared" si="44"/>
        <v>10</v>
      </c>
      <c r="C348" s="244">
        <v>73.010726875076557</v>
      </c>
      <c r="E348" s="3">
        <v>50.7164</v>
      </c>
      <c r="P348" s="3">
        <f t="shared" si="46"/>
        <v>2029</v>
      </c>
      <c r="Q348" s="3">
        <f t="shared" si="47"/>
        <v>10</v>
      </c>
      <c r="R348" s="3" t="str">
        <f t="shared" si="41"/>
        <v>202910</v>
      </c>
      <c r="Z348" s="92">
        <f t="shared" si="45"/>
        <v>132.4</v>
      </c>
      <c r="AA348" s="92">
        <f t="shared" si="45"/>
        <v>58.5</v>
      </c>
      <c r="AB348" s="92">
        <f t="shared" si="45"/>
        <v>265</v>
      </c>
      <c r="AC348" s="92">
        <f t="shared" si="45"/>
        <v>14</v>
      </c>
    </row>
    <row r="349" spans="1:29" x14ac:dyDescent="0.2">
      <c r="A349" s="3">
        <f t="shared" si="43"/>
        <v>2024</v>
      </c>
      <c r="B349" s="3">
        <f t="shared" si="44"/>
        <v>11</v>
      </c>
      <c r="C349" s="244">
        <v>73.010726875076557</v>
      </c>
      <c r="E349" s="3">
        <v>50.850999999999999</v>
      </c>
      <c r="P349" s="3">
        <f t="shared" si="46"/>
        <v>2029</v>
      </c>
      <c r="Q349" s="3">
        <f t="shared" si="47"/>
        <v>11</v>
      </c>
      <c r="R349" s="3" t="str">
        <f t="shared" si="41"/>
        <v>202911</v>
      </c>
      <c r="Z349" s="92">
        <f t="shared" si="45"/>
        <v>384.85</v>
      </c>
      <c r="AA349" s="92">
        <f t="shared" si="45"/>
        <v>4.3499999999999996</v>
      </c>
      <c r="AB349" s="92">
        <f t="shared" si="45"/>
        <v>547</v>
      </c>
      <c r="AC349" s="92">
        <f t="shared" si="45"/>
        <v>1</v>
      </c>
    </row>
    <row r="350" spans="1:29" x14ac:dyDescent="0.2">
      <c r="A350" s="3">
        <f t="shared" si="43"/>
        <v>2024</v>
      </c>
      <c r="B350" s="3">
        <f t="shared" si="44"/>
        <v>12</v>
      </c>
      <c r="C350" s="244">
        <v>73.010726875076557</v>
      </c>
      <c r="E350" s="3">
        <v>50.9831</v>
      </c>
      <c r="P350" s="3">
        <f t="shared" si="46"/>
        <v>2029</v>
      </c>
      <c r="Q350" s="3">
        <f t="shared" si="47"/>
        <v>12</v>
      </c>
      <c r="R350" s="3" t="str">
        <f t="shared" si="41"/>
        <v>202912</v>
      </c>
      <c r="Z350" s="92">
        <f t="shared" si="45"/>
        <v>680.6</v>
      </c>
      <c r="AA350" s="92">
        <f t="shared" si="45"/>
        <v>0.2</v>
      </c>
      <c r="AB350" s="92">
        <f t="shared" si="45"/>
        <v>803</v>
      </c>
      <c r="AC350" s="92">
        <f t="shared" si="45"/>
        <v>0</v>
      </c>
    </row>
    <row r="351" spans="1:29" x14ac:dyDescent="0.2">
      <c r="A351" s="3">
        <f t="shared" si="43"/>
        <v>2025</v>
      </c>
      <c r="B351" s="3">
        <f t="shared" si="44"/>
        <v>1</v>
      </c>
      <c r="C351" s="244">
        <v>76.630834598816861</v>
      </c>
      <c r="E351" s="3">
        <v>49.747</v>
      </c>
      <c r="P351" s="3">
        <f t="shared" si="46"/>
        <v>2030</v>
      </c>
      <c r="Q351" s="3">
        <f t="shared" si="47"/>
        <v>1</v>
      </c>
      <c r="R351" s="3" t="str">
        <f t="shared" si="41"/>
        <v>20301</v>
      </c>
      <c r="Z351" s="92">
        <f t="shared" si="45"/>
        <v>917</v>
      </c>
      <c r="AA351" s="92">
        <f t="shared" si="45"/>
        <v>0</v>
      </c>
      <c r="AB351" s="92">
        <f t="shared" si="45"/>
        <v>861</v>
      </c>
      <c r="AC351" s="92">
        <f t="shared" si="45"/>
        <v>0</v>
      </c>
    </row>
    <row r="352" spans="1:29" x14ac:dyDescent="0.2">
      <c r="A352" s="3">
        <f t="shared" si="43"/>
        <v>2025</v>
      </c>
      <c r="B352" s="3">
        <f t="shared" si="44"/>
        <v>2</v>
      </c>
      <c r="C352" s="244">
        <v>76.630834598816861</v>
      </c>
      <c r="E352" s="3">
        <v>49.875599999999999</v>
      </c>
      <c r="P352" s="3">
        <f t="shared" si="46"/>
        <v>2030</v>
      </c>
      <c r="Q352" s="3">
        <f t="shared" si="47"/>
        <v>2</v>
      </c>
      <c r="R352" s="3" t="str">
        <f t="shared" si="41"/>
        <v>20302</v>
      </c>
      <c r="Z352" s="92">
        <f t="shared" si="45"/>
        <v>797.55</v>
      </c>
      <c r="AA352" s="92">
        <f t="shared" si="45"/>
        <v>0</v>
      </c>
      <c r="AB352" s="92">
        <f t="shared" si="45"/>
        <v>698</v>
      </c>
      <c r="AC352" s="92">
        <f t="shared" si="45"/>
        <v>0</v>
      </c>
    </row>
    <row r="353" spans="1:29" x14ac:dyDescent="0.2">
      <c r="A353" s="3">
        <f t="shared" si="43"/>
        <v>2025</v>
      </c>
      <c r="B353" s="3">
        <f t="shared" si="44"/>
        <v>3</v>
      </c>
      <c r="C353" s="244">
        <v>76.630834598816861</v>
      </c>
      <c r="E353" s="3">
        <v>50.007899999999999</v>
      </c>
      <c r="P353" s="3">
        <f t="shared" si="46"/>
        <v>2030</v>
      </c>
      <c r="Q353" s="3">
        <f t="shared" si="47"/>
        <v>3</v>
      </c>
      <c r="R353" s="3" t="str">
        <f t="shared" si="41"/>
        <v>20303</v>
      </c>
      <c r="Z353" s="92">
        <f t="shared" si="45"/>
        <v>649.1</v>
      </c>
      <c r="AA353" s="92">
        <f t="shared" si="45"/>
        <v>0.25</v>
      </c>
      <c r="AB353" s="92">
        <f t="shared" si="45"/>
        <v>545</v>
      </c>
      <c r="AC353" s="92">
        <f t="shared" si="45"/>
        <v>1</v>
      </c>
    </row>
    <row r="354" spans="1:29" x14ac:dyDescent="0.2">
      <c r="A354" s="3">
        <f t="shared" si="43"/>
        <v>2025</v>
      </c>
      <c r="B354" s="3">
        <f t="shared" si="44"/>
        <v>4</v>
      </c>
      <c r="C354" s="244">
        <v>73.010726875076557</v>
      </c>
      <c r="E354" s="3">
        <v>50.138800000000003</v>
      </c>
      <c r="P354" s="3">
        <f t="shared" si="46"/>
        <v>2030</v>
      </c>
      <c r="Q354" s="3">
        <f t="shared" si="47"/>
        <v>4</v>
      </c>
      <c r="R354" s="3" t="str">
        <f t="shared" si="41"/>
        <v>20304</v>
      </c>
      <c r="Z354" s="92">
        <f t="shared" si="45"/>
        <v>399.8</v>
      </c>
      <c r="AA354" s="92">
        <f t="shared" si="45"/>
        <v>5.75</v>
      </c>
      <c r="AB354" s="92">
        <f t="shared" si="45"/>
        <v>281</v>
      </c>
      <c r="AC354" s="92">
        <f t="shared" si="45"/>
        <v>14</v>
      </c>
    </row>
    <row r="355" spans="1:29" x14ac:dyDescent="0.2">
      <c r="A355" s="3">
        <f t="shared" si="43"/>
        <v>2025</v>
      </c>
      <c r="B355" s="3">
        <f t="shared" si="44"/>
        <v>5</v>
      </c>
      <c r="C355" s="244">
        <v>73.010726875076557</v>
      </c>
      <c r="E355" s="3">
        <v>50.267400000000002</v>
      </c>
      <c r="P355" s="3">
        <f t="shared" si="46"/>
        <v>2030</v>
      </c>
      <c r="Q355" s="3">
        <f t="shared" si="47"/>
        <v>5</v>
      </c>
      <c r="R355" s="3" t="str">
        <f t="shared" si="41"/>
        <v>20305</v>
      </c>
      <c r="Z355" s="92">
        <f t="shared" si="45"/>
        <v>168.35</v>
      </c>
      <c r="AA355" s="92">
        <f t="shared" si="45"/>
        <v>36.549999999999997</v>
      </c>
      <c r="AB355" s="92">
        <f t="shared" si="45"/>
        <v>93</v>
      </c>
      <c r="AC355" s="92">
        <f t="shared" si="45"/>
        <v>68</v>
      </c>
    </row>
    <row r="356" spans="1:29" x14ac:dyDescent="0.2">
      <c r="A356" s="3">
        <f t="shared" si="43"/>
        <v>2025</v>
      </c>
      <c r="B356" s="3">
        <f t="shared" si="44"/>
        <v>6</v>
      </c>
      <c r="C356" s="244">
        <v>73.010726875076557</v>
      </c>
      <c r="E356" s="3">
        <v>50.399700000000003</v>
      </c>
      <c r="P356" s="3">
        <f t="shared" si="46"/>
        <v>2030</v>
      </c>
      <c r="Q356" s="3">
        <f t="shared" si="47"/>
        <v>6</v>
      </c>
      <c r="R356" s="3" t="str">
        <f t="shared" si="41"/>
        <v>20306</v>
      </c>
      <c r="Z356" s="92">
        <f t="shared" si="45"/>
        <v>42.45</v>
      </c>
      <c r="AA356" s="92">
        <f t="shared" si="45"/>
        <v>150.75</v>
      </c>
      <c r="AB356" s="92">
        <f t="shared" si="45"/>
        <v>9</v>
      </c>
      <c r="AC356" s="92">
        <f t="shared" si="45"/>
        <v>214</v>
      </c>
    </row>
    <row r="357" spans="1:29" x14ac:dyDescent="0.2">
      <c r="A357" s="3">
        <f t="shared" si="43"/>
        <v>2025</v>
      </c>
      <c r="B357" s="3">
        <f t="shared" si="44"/>
        <v>7</v>
      </c>
      <c r="C357" s="244">
        <v>73.010726875076557</v>
      </c>
      <c r="E357" s="3">
        <v>50.507300000000001</v>
      </c>
      <c r="P357" s="3">
        <f t="shared" si="46"/>
        <v>2030</v>
      </c>
      <c r="Q357" s="3">
        <f t="shared" si="47"/>
        <v>7</v>
      </c>
      <c r="R357" s="3" t="str">
        <f t="shared" si="41"/>
        <v>20307</v>
      </c>
      <c r="Z357" s="92">
        <f t="shared" si="45"/>
        <v>1.35</v>
      </c>
      <c r="AA357" s="92">
        <f t="shared" si="45"/>
        <v>290.10000000000002</v>
      </c>
      <c r="AB357" s="92">
        <f t="shared" si="45"/>
        <v>0</v>
      </c>
      <c r="AC357" s="92">
        <f t="shared" si="45"/>
        <v>312</v>
      </c>
    </row>
    <row r="358" spans="1:29" x14ac:dyDescent="0.2">
      <c r="A358" s="3">
        <f t="shared" si="43"/>
        <v>2025</v>
      </c>
      <c r="B358" s="3">
        <f t="shared" si="44"/>
        <v>8</v>
      </c>
      <c r="C358" s="244">
        <v>73.010726875076557</v>
      </c>
      <c r="E358" s="3">
        <v>50.6126</v>
      </c>
      <c r="P358" s="3">
        <f t="shared" si="46"/>
        <v>2030</v>
      </c>
      <c r="Q358" s="3">
        <f t="shared" si="47"/>
        <v>8</v>
      </c>
      <c r="R358" s="3" t="str">
        <f t="shared" si="41"/>
        <v>20308</v>
      </c>
      <c r="Z358" s="92">
        <f t="shared" si="45"/>
        <v>0.35</v>
      </c>
      <c r="AA358" s="92">
        <f t="shared" si="45"/>
        <v>310.7</v>
      </c>
      <c r="AB358" s="92">
        <f t="shared" si="45"/>
        <v>2</v>
      </c>
      <c r="AC358" s="92">
        <f t="shared" si="45"/>
        <v>292</v>
      </c>
    </row>
    <row r="359" spans="1:29" x14ac:dyDescent="0.2">
      <c r="A359" s="3">
        <f t="shared" si="43"/>
        <v>2025</v>
      </c>
      <c r="B359" s="3">
        <f t="shared" si="44"/>
        <v>9</v>
      </c>
      <c r="C359" s="244">
        <v>73.010726875076557</v>
      </c>
      <c r="E359" s="3">
        <v>50.720300000000002</v>
      </c>
      <c r="P359" s="3">
        <f t="shared" si="46"/>
        <v>2030</v>
      </c>
      <c r="Q359" s="3">
        <f t="shared" si="47"/>
        <v>9</v>
      </c>
      <c r="R359" s="3" t="str">
        <f t="shared" si="41"/>
        <v>20309</v>
      </c>
      <c r="Z359" s="92">
        <f t="shared" ref="Z359:AC374" si="48">Z347</f>
        <v>8.5</v>
      </c>
      <c r="AA359" s="92">
        <f t="shared" si="48"/>
        <v>230</v>
      </c>
      <c r="AB359" s="92">
        <f t="shared" si="48"/>
        <v>41</v>
      </c>
      <c r="AC359" s="92">
        <f t="shared" si="48"/>
        <v>131</v>
      </c>
    </row>
    <row r="360" spans="1:29" x14ac:dyDescent="0.2">
      <c r="A360" s="3">
        <f t="shared" si="43"/>
        <v>2025</v>
      </c>
      <c r="B360" s="3">
        <f t="shared" si="44"/>
        <v>10</v>
      </c>
      <c r="C360" s="244">
        <v>73.010726875076557</v>
      </c>
      <c r="E360" s="3">
        <v>50.829300000000003</v>
      </c>
      <c r="P360" s="3">
        <f t="shared" si="46"/>
        <v>2030</v>
      </c>
      <c r="Q360" s="3">
        <f t="shared" si="47"/>
        <v>10</v>
      </c>
      <c r="R360" s="3" t="str">
        <f t="shared" si="41"/>
        <v>203010</v>
      </c>
      <c r="Z360" s="92">
        <f t="shared" si="48"/>
        <v>132.4</v>
      </c>
      <c r="AA360" s="92">
        <f t="shared" si="48"/>
        <v>58.5</v>
      </c>
      <c r="AB360" s="92">
        <f t="shared" si="48"/>
        <v>265</v>
      </c>
      <c r="AC360" s="92">
        <f t="shared" si="48"/>
        <v>14</v>
      </c>
    </row>
    <row r="361" spans="1:29" x14ac:dyDescent="0.2">
      <c r="A361" s="3">
        <f t="shared" si="43"/>
        <v>2025</v>
      </c>
      <c r="B361" s="3">
        <f t="shared" si="44"/>
        <v>11</v>
      </c>
      <c r="C361" s="244">
        <v>73.010726875076557</v>
      </c>
      <c r="E361" s="3">
        <v>50.936900000000001</v>
      </c>
      <c r="P361" s="3">
        <f t="shared" si="46"/>
        <v>2030</v>
      </c>
      <c r="Q361" s="3">
        <f t="shared" si="47"/>
        <v>11</v>
      </c>
      <c r="R361" s="3" t="str">
        <f t="shared" si="41"/>
        <v>203011</v>
      </c>
      <c r="Z361" s="92">
        <f t="shared" si="48"/>
        <v>384.85</v>
      </c>
      <c r="AA361" s="92">
        <f t="shared" si="48"/>
        <v>4.3499999999999996</v>
      </c>
      <c r="AB361" s="92">
        <f t="shared" si="48"/>
        <v>547</v>
      </c>
      <c r="AC361" s="92">
        <f t="shared" si="48"/>
        <v>1</v>
      </c>
    </row>
    <row r="362" spans="1:29" x14ac:dyDescent="0.2">
      <c r="A362" s="3">
        <f t="shared" si="43"/>
        <v>2025</v>
      </c>
      <c r="B362" s="3">
        <f t="shared" si="44"/>
        <v>12</v>
      </c>
      <c r="C362" s="244">
        <v>73.010726875076557</v>
      </c>
      <c r="E362" s="3">
        <v>51.040799999999997</v>
      </c>
      <c r="P362" s="3">
        <f t="shared" si="46"/>
        <v>2030</v>
      </c>
      <c r="Q362" s="3">
        <f t="shared" si="47"/>
        <v>12</v>
      </c>
      <c r="R362" s="3" t="str">
        <f t="shared" si="41"/>
        <v>203012</v>
      </c>
      <c r="Z362" s="92">
        <f t="shared" si="48"/>
        <v>680.6</v>
      </c>
      <c r="AA362" s="92">
        <f t="shared" si="48"/>
        <v>0.2</v>
      </c>
      <c r="AB362" s="92">
        <f t="shared" si="48"/>
        <v>803</v>
      </c>
      <c r="AC362" s="92">
        <f t="shared" si="48"/>
        <v>0</v>
      </c>
    </row>
    <row r="363" spans="1:29" x14ac:dyDescent="0.2">
      <c r="A363" s="3">
        <f t="shared" si="43"/>
        <v>2026</v>
      </c>
      <c r="B363" s="3">
        <f t="shared" si="44"/>
        <v>1</v>
      </c>
      <c r="C363" s="244">
        <v>76.630834598816861</v>
      </c>
      <c r="E363" s="3">
        <v>50.318600000000004</v>
      </c>
      <c r="P363" s="3">
        <f t="shared" si="46"/>
        <v>2031</v>
      </c>
      <c r="Q363" s="3">
        <f t="shared" si="47"/>
        <v>1</v>
      </c>
      <c r="R363" s="3" t="str">
        <f t="shared" si="41"/>
        <v>20311</v>
      </c>
      <c r="Z363" s="92">
        <f t="shared" si="48"/>
        <v>917</v>
      </c>
      <c r="AA363" s="92">
        <f t="shared" si="48"/>
        <v>0</v>
      </c>
      <c r="AB363" s="92">
        <f t="shared" si="48"/>
        <v>861</v>
      </c>
      <c r="AC363" s="92">
        <f t="shared" si="48"/>
        <v>0</v>
      </c>
    </row>
    <row r="364" spans="1:29" x14ac:dyDescent="0.2">
      <c r="A364" s="3">
        <f t="shared" si="43"/>
        <v>2026</v>
      </c>
      <c r="B364" s="3">
        <f t="shared" si="44"/>
        <v>2</v>
      </c>
      <c r="C364" s="244">
        <v>76.630834598816861</v>
      </c>
      <c r="E364" s="3">
        <v>50.424399999999999</v>
      </c>
      <c r="P364" s="3">
        <f t="shared" si="46"/>
        <v>2031</v>
      </c>
      <c r="Q364" s="3">
        <f t="shared" si="47"/>
        <v>2</v>
      </c>
      <c r="R364" s="3" t="str">
        <f t="shared" si="41"/>
        <v>20312</v>
      </c>
      <c r="Z364" s="92">
        <f t="shared" si="48"/>
        <v>797.55</v>
      </c>
      <c r="AA364" s="92">
        <f t="shared" si="48"/>
        <v>0</v>
      </c>
      <c r="AB364" s="92">
        <f t="shared" si="48"/>
        <v>698</v>
      </c>
      <c r="AC364" s="92">
        <f t="shared" si="48"/>
        <v>0</v>
      </c>
    </row>
    <row r="365" spans="1:29" x14ac:dyDescent="0.2">
      <c r="A365" s="3">
        <f t="shared" si="43"/>
        <v>2026</v>
      </c>
      <c r="B365" s="3">
        <f t="shared" si="44"/>
        <v>3</v>
      </c>
      <c r="C365" s="244">
        <v>76.630834598816861</v>
      </c>
      <c r="E365" s="3">
        <v>50.527999999999999</v>
      </c>
      <c r="P365" s="3">
        <f t="shared" si="46"/>
        <v>2031</v>
      </c>
      <c r="Q365" s="3">
        <f t="shared" si="47"/>
        <v>3</v>
      </c>
      <c r="R365" s="3" t="str">
        <f t="shared" si="41"/>
        <v>20313</v>
      </c>
      <c r="Z365" s="92">
        <f t="shared" si="48"/>
        <v>649.1</v>
      </c>
      <c r="AA365" s="92">
        <f t="shared" si="48"/>
        <v>0.25</v>
      </c>
      <c r="AB365" s="92">
        <f t="shared" si="48"/>
        <v>545</v>
      </c>
      <c r="AC365" s="92">
        <f t="shared" si="48"/>
        <v>1</v>
      </c>
    </row>
    <row r="366" spans="1:29" x14ac:dyDescent="0.2">
      <c r="A366" s="3">
        <f t="shared" si="43"/>
        <v>2026</v>
      </c>
      <c r="B366" s="3">
        <f t="shared" si="44"/>
        <v>4</v>
      </c>
      <c r="C366" s="244">
        <v>73.010726875076557</v>
      </c>
      <c r="E366" s="3">
        <v>50.633899999999997</v>
      </c>
      <c r="P366" s="3">
        <f t="shared" si="46"/>
        <v>2031</v>
      </c>
      <c r="Q366" s="3">
        <f t="shared" si="47"/>
        <v>4</v>
      </c>
      <c r="R366" s="3" t="str">
        <f t="shared" si="41"/>
        <v>20314</v>
      </c>
      <c r="Z366" s="92">
        <f t="shared" si="48"/>
        <v>399.8</v>
      </c>
      <c r="AA366" s="92">
        <f t="shared" si="48"/>
        <v>5.75</v>
      </c>
      <c r="AB366" s="92">
        <f t="shared" si="48"/>
        <v>281</v>
      </c>
      <c r="AC366" s="92">
        <f t="shared" si="48"/>
        <v>14</v>
      </c>
    </row>
    <row r="367" spans="1:29" x14ac:dyDescent="0.2">
      <c r="A367" s="3">
        <f t="shared" si="43"/>
        <v>2026</v>
      </c>
      <c r="B367" s="3">
        <f t="shared" si="44"/>
        <v>5</v>
      </c>
      <c r="C367" s="244">
        <v>73.010726875076557</v>
      </c>
      <c r="E367" s="3">
        <v>50.739699999999999</v>
      </c>
      <c r="P367" s="3">
        <f t="shared" si="46"/>
        <v>2031</v>
      </c>
      <c r="Q367" s="3">
        <f t="shared" si="47"/>
        <v>5</v>
      </c>
      <c r="R367" s="3" t="str">
        <f t="shared" si="41"/>
        <v>20315</v>
      </c>
      <c r="Z367" s="92">
        <f t="shared" si="48"/>
        <v>168.35</v>
      </c>
      <c r="AA367" s="92">
        <f t="shared" si="48"/>
        <v>36.549999999999997</v>
      </c>
      <c r="AB367" s="92">
        <f t="shared" si="48"/>
        <v>93</v>
      </c>
      <c r="AC367" s="92">
        <f t="shared" si="48"/>
        <v>68</v>
      </c>
    </row>
    <row r="368" spans="1:29" x14ac:dyDescent="0.2">
      <c r="A368" s="3">
        <f t="shared" si="43"/>
        <v>2026</v>
      </c>
      <c r="B368" s="3">
        <f t="shared" si="44"/>
        <v>6</v>
      </c>
      <c r="C368" s="244">
        <v>73.010726875076557</v>
      </c>
      <c r="E368" s="3">
        <v>50.847000000000001</v>
      </c>
      <c r="P368" s="3">
        <f t="shared" si="46"/>
        <v>2031</v>
      </c>
      <c r="Q368" s="3">
        <f t="shared" si="47"/>
        <v>6</v>
      </c>
      <c r="R368" s="3" t="str">
        <f t="shared" si="41"/>
        <v>20316</v>
      </c>
      <c r="Z368" s="92">
        <f t="shared" si="48"/>
        <v>42.45</v>
      </c>
      <c r="AA368" s="92">
        <f t="shared" si="48"/>
        <v>150.75</v>
      </c>
      <c r="AB368" s="92">
        <f t="shared" si="48"/>
        <v>9</v>
      </c>
      <c r="AC368" s="92">
        <f t="shared" si="48"/>
        <v>214</v>
      </c>
    </row>
    <row r="369" spans="1:29" x14ac:dyDescent="0.2">
      <c r="A369" s="3">
        <f t="shared" si="43"/>
        <v>2026</v>
      </c>
      <c r="B369" s="3">
        <f t="shared" si="44"/>
        <v>7</v>
      </c>
      <c r="C369" s="244">
        <v>73.010726875076557</v>
      </c>
      <c r="E369" s="3">
        <v>50.936399999999999</v>
      </c>
      <c r="P369" s="3">
        <f t="shared" si="46"/>
        <v>2031</v>
      </c>
      <c r="Q369" s="3">
        <f t="shared" si="47"/>
        <v>7</v>
      </c>
      <c r="R369" s="3" t="str">
        <f t="shared" si="41"/>
        <v>20317</v>
      </c>
      <c r="Z369" s="92">
        <f t="shared" si="48"/>
        <v>1.35</v>
      </c>
      <c r="AA369" s="92">
        <f t="shared" si="48"/>
        <v>290.10000000000002</v>
      </c>
      <c r="AB369" s="92">
        <f t="shared" si="48"/>
        <v>0</v>
      </c>
      <c r="AC369" s="92">
        <f t="shared" si="48"/>
        <v>312</v>
      </c>
    </row>
    <row r="370" spans="1:29" x14ac:dyDescent="0.2">
      <c r="A370" s="3">
        <f t="shared" si="43"/>
        <v>2026</v>
      </c>
      <c r="B370" s="3">
        <f t="shared" si="44"/>
        <v>8</v>
      </c>
      <c r="C370" s="244">
        <v>73.010726875076557</v>
      </c>
      <c r="E370" s="3">
        <v>51.025799999999997</v>
      </c>
      <c r="P370" s="3">
        <f t="shared" si="46"/>
        <v>2031</v>
      </c>
      <c r="Q370" s="3">
        <f t="shared" si="47"/>
        <v>8</v>
      </c>
      <c r="R370" s="3" t="str">
        <f t="shared" si="41"/>
        <v>20318</v>
      </c>
      <c r="Z370" s="92">
        <f t="shared" si="48"/>
        <v>0.35</v>
      </c>
      <c r="AA370" s="92">
        <f t="shared" si="48"/>
        <v>310.7</v>
      </c>
      <c r="AB370" s="92">
        <f t="shared" si="48"/>
        <v>2</v>
      </c>
      <c r="AC370" s="92">
        <f t="shared" si="48"/>
        <v>292</v>
      </c>
    </row>
    <row r="371" spans="1:29" x14ac:dyDescent="0.2">
      <c r="A371" s="3">
        <f t="shared" si="43"/>
        <v>2026</v>
      </c>
      <c r="B371" s="3">
        <f t="shared" si="44"/>
        <v>9</v>
      </c>
      <c r="C371" s="244">
        <v>73.010726875076557</v>
      </c>
      <c r="E371" s="3">
        <v>51.116500000000002</v>
      </c>
      <c r="P371" s="3">
        <f t="shared" si="46"/>
        <v>2031</v>
      </c>
      <c r="Q371" s="3">
        <f t="shared" si="47"/>
        <v>9</v>
      </c>
      <c r="R371" s="3" t="str">
        <f t="shared" si="41"/>
        <v>20319</v>
      </c>
      <c r="Z371" s="92">
        <f t="shared" si="48"/>
        <v>8.5</v>
      </c>
      <c r="AA371" s="92">
        <f t="shared" si="48"/>
        <v>230</v>
      </c>
      <c r="AB371" s="92">
        <f t="shared" si="48"/>
        <v>41</v>
      </c>
      <c r="AC371" s="92">
        <f t="shared" si="48"/>
        <v>131</v>
      </c>
    </row>
    <row r="372" spans="1:29" x14ac:dyDescent="0.2">
      <c r="A372" s="3">
        <f t="shared" si="43"/>
        <v>2026</v>
      </c>
      <c r="B372" s="3">
        <f t="shared" si="44"/>
        <v>10</v>
      </c>
      <c r="C372" s="244">
        <v>73.010726875076557</v>
      </c>
      <c r="E372" s="3">
        <v>51.209600000000002</v>
      </c>
      <c r="P372" s="3">
        <f t="shared" si="46"/>
        <v>2031</v>
      </c>
      <c r="Q372" s="3">
        <f t="shared" si="47"/>
        <v>10</v>
      </c>
      <c r="R372" s="3" t="str">
        <f t="shared" si="41"/>
        <v>203110</v>
      </c>
      <c r="Z372" s="92">
        <f t="shared" si="48"/>
        <v>132.4</v>
      </c>
      <c r="AA372" s="92">
        <f t="shared" si="48"/>
        <v>58.5</v>
      </c>
      <c r="AB372" s="92">
        <f t="shared" si="48"/>
        <v>265</v>
      </c>
      <c r="AC372" s="92">
        <f t="shared" si="48"/>
        <v>14</v>
      </c>
    </row>
    <row r="373" spans="1:29" x14ac:dyDescent="0.2">
      <c r="A373" s="3">
        <f t="shared" si="43"/>
        <v>2026</v>
      </c>
      <c r="B373" s="3">
        <f t="shared" si="44"/>
        <v>11</v>
      </c>
      <c r="C373" s="244">
        <v>73.010726875076557</v>
      </c>
      <c r="E373" s="3">
        <v>51.298900000000003</v>
      </c>
      <c r="P373" s="3">
        <f t="shared" si="46"/>
        <v>2031</v>
      </c>
      <c r="Q373" s="3">
        <f t="shared" si="47"/>
        <v>11</v>
      </c>
      <c r="R373" s="3" t="str">
        <f t="shared" si="41"/>
        <v>203111</v>
      </c>
      <c r="Z373" s="92">
        <f t="shared" si="48"/>
        <v>384.85</v>
      </c>
      <c r="AA373" s="92">
        <f t="shared" si="48"/>
        <v>4.3499999999999996</v>
      </c>
      <c r="AB373" s="92">
        <f t="shared" si="48"/>
        <v>547</v>
      </c>
      <c r="AC373" s="92">
        <f t="shared" si="48"/>
        <v>1</v>
      </c>
    </row>
    <row r="374" spans="1:29" x14ac:dyDescent="0.2">
      <c r="A374" s="3">
        <f t="shared" si="43"/>
        <v>2026</v>
      </c>
      <c r="B374" s="3">
        <f t="shared" si="44"/>
        <v>12</v>
      </c>
      <c r="C374" s="244">
        <v>73.010726875076557</v>
      </c>
      <c r="E374" s="3">
        <v>51.388300000000001</v>
      </c>
      <c r="P374" s="3">
        <f t="shared" si="46"/>
        <v>2031</v>
      </c>
      <c r="Q374" s="3">
        <f t="shared" si="47"/>
        <v>12</v>
      </c>
      <c r="R374" s="3" t="str">
        <f t="shared" si="41"/>
        <v>203112</v>
      </c>
      <c r="Z374" s="92">
        <f t="shared" si="48"/>
        <v>680.6</v>
      </c>
      <c r="AA374" s="92">
        <f t="shared" si="48"/>
        <v>0.2</v>
      </c>
      <c r="AB374" s="92">
        <f t="shared" si="48"/>
        <v>803</v>
      </c>
      <c r="AC374" s="92">
        <f t="shared" si="48"/>
        <v>0</v>
      </c>
    </row>
    <row r="375" spans="1:29" x14ac:dyDescent="0.2">
      <c r="A375" s="3">
        <f t="shared" si="43"/>
        <v>2027</v>
      </c>
      <c r="B375" s="3">
        <f t="shared" si="44"/>
        <v>1</v>
      </c>
      <c r="C375" s="244">
        <v>76.630834598816861</v>
      </c>
      <c r="E375" s="3">
        <v>50.506599999999999</v>
      </c>
      <c r="P375" s="3">
        <f t="shared" si="46"/>
        <v>2032</v>
      </c>
      <c r="Q375" s="3">
        <f t="shared" si="47"/>
        <v>1</v>
      </c>
      <c r="R375" s="3" t="str">
        <f t="shared" si="41"/>
        <v>20321</v>
      </c>
      <c r="Z375" s="92">
        <f t="shared" ref="Z375:AC390" si="49">Z363</f>
        <v>917</v>
      </c>
      <c r="AA375" s="92">
        <f t="shared" si="49"/>
        <v>0</v>
      </c>
      <c r="AB375" s="92">
        <f t="shared" si="49"/>
        <v>861</v>
      </c>
      <c r="AC375" s="92">
        <f t="shared" si="49"/>
        <v>0</v>
      </c>
    </row>
    <row r="376" spans="1:29" x14ac:dyDescent="0.2">
      <c r="A376" s="3">
        <f t="shared" si="43"/>
        <v>2027</v>
      </c>
      <c r="B376" s="3">
        <f t="shared" si="44"/>
        <v>2</v>
      </c>
      <c r="C376" s="244">
        <v>76.630834598816861</v>
      </c>
      <c r="E376" s="3">
        <v>50.597900000000003</v>
      </c>
      <c r="P376" s="3">
        <f t="shared" si="46"/>
        <v>2032</v>
      </c>
      <c r="Q376" s="3">
        <f t="shared" si="47"/>
        <v>2</v>
      </c>
      <c r="R376" s="3" t="str">
        <f t="shared" si="41"/>
        <v>20322</v>
      </c>
      <c r="Z376" s="92">
        <f t="shared" si="49"/>
        <v>797.55</v>
      </c>
      <c r="AA376" s="92">
        <f t="shared" si="49"/>
        <v>0</v>
      </c>
      <c r="AB376" s="92">
        <f t="shared" si="49"/>
        <v>698</v>
      </c>
      <c r="AC376" s="92">
        <f t="shared" si="49"/>
        <v>0</v>
      </c>
    </row>
    <row r="377" spans="1:29" x14ac:dyDescent="0.2">
      <c r="A377" s="3">
        <f t="shared" si="43"/>
        <v>2027</v>
      </c>
      <c r="B377" s="3">
        <f t="shared" si="44"/>
        <v>3</v>
      </c>
      <c r="C377" s="244">
        <v>76.630834598816861</v>
      </c>
      <c r="E377" s="3">
        <v>50.685600000000001</v>
      </c>
      <c r="P377" s="3">
        <f t="shared" si="46"/>
        <v>2032</v>
      </c>
      <c r="Q377" s="3">
        <f t="shared" si="47"/>
        <v>3</v>
      </c>
      <c r="R377" s="3" t="str">
        <f t="shared" si="41"/>
        <v>20323</v>
      </c>
      <c r="Z377" s="92">
        <f t="shared" si="49"/>
        <v>649.1</v>
      </c>
      <c r="AA377" s="92">
        <f t="shared" si="49"/>
        <v>0.25</v>
      </c>
      <c r="AB377" s="92">
        <f t="shared" si="49"/>
        <v>545</v>
      </c>
      <c r="AC377" s="92">
        <f t="shared" si="49"/>
        <v>1</v>
      </c>
    </row>
    <row r="378" spans="1:29" x14ac:dyDescent="0.2">
      <c r="A378" s="3">
        <f t="shared" si="43"/>
        <v>2027</v>
      </c>
      <c r="B378" s="3">
        <f t="shared" si="44"/>
        <v>4</v>
      </c>
      <c r="C378" s="244">
        <v>73.010726875076557</v>
      </c>
      <c r="E378" s="3">
        <v>50.773200000000003</v>
      </c>
      <c r="P378" s="3">
        <f t="shared" si="46"/>
        <v>2032</v>
      </c>
      <c r="Q378" s="3">
        <f t="shared" si="47"/>
        <v>4</v>
      </c>
      <c r="R378" s="3" t="str">
        <f t="shared" si="41"/>
        <v>20324</v>
      </c>
      <c r="Z378" s="92">
        <f t="shared" si="49"/>
        <v>399.8</v>
      </c>
      <c r="AA378" s="92">
        <f t="shared" si="49"/>
        <v>5.75</v>
      </c>
      <c r="AB378" s="92">
        <f t="shared" si="49"/>
        <v>281</v>
      </c>
      <c r="AC378" s="92">
        <f t="shared" si="49"/>
        <v>14</v>
      </c>
    </row>
    <row r="379" spans="1:29" x14ac:dyDescent="0.2">
      <c r="A379" s="3">
        <f t="shared" si="43"/>
        <v>2027</v>
      </c>
      <c r="B379" s="3">
        <f t="shared" si="44"/>
        <v>5</v>
      </c>
      <c r="C379" s="244">
        <v>73.010726875076557</v>
      </c>
      <c r="E379" s="3">
        <v>50.862200000000001</v>
      </c>
      <c r="P379" s="3">
        <f t="shared" si="46"/>
        <v>2032</v>
      </c>
      <c r="Q379" s="3">
        <f t="shared" si="47"/>
        <v>5</v>
      </c>
      <c r="R379" s="3" t="str">
        <f t="shared" si="41"/>
        <v>20325</v>
      </c>
      <c r="Z379" s="92">
        <f t="shared" si="49"/>
        <v>168.35</v>
      </c>
      <c r="AA379" s="92">
        <f t="shared" si="49"/>
        <v>36.549999999999997</v>
      </c>
      <c r="AB379" s="92">
        <f t="shared" si="49"/>
        <v>93</v>
      </c>
      <c r="AC379" s="92">
        <f t="shared" si="49"/>
        <v>68</v>
      </c>
    </row>
    <row r="380" spans="1:29" x14ac:dyDescent="0.2">
      <c r="A380" s="3">
        <f t="shared" si="43"/>
        <v>2027</v>
      </c>
      <c r="B380" s="3">
        <f t="shared" si="44"/>
        <v>6</v>
      </c>
      <c r="C380" s="244">
        <v>73.010726875076557</v>
      </c>
      <c r="E380" s="3">
        <v>50.953600000000002</v>
      </c>
      <c r="P380" s="3">
        <f t="shared" si="46"/>
        <v>2032</v>
      </c>
      <c r="Q380" s="3">
        <f t="shared" si="47"/>
        <v>6</v>
      </c>
      <c r="R380" s="3" t="str">
        <f t="shared" si="41"/>
        <v>20326</v>
      </c>
      <c r="Z380" s="92">
        <f t="shared" si="49"/>
        <v>42.45</v>
      </c>
      <c r="AA380" s="92">
        <f t="shared" si="49"/>
        <v>150.75</v>
      </c>
      <c r="AB380" s="92">
        <f t="shared" si="49"/>
        <v>9</v>
      </c>
      <c r="AC380" s="92">
        <f t="shared" si="49"/>
        <v>214</v>
      </c>
    </row>
    <row r="381" spans="1:29" x14ac:dyDescent="0.2">
      <c r="A381" s="3">
        <f t="shared" si="43"/>
        <v>2027</v>
      </c>
      <c r="B381" s="3">
        <f t="shared" si="44"/>
        <v>7</v>
      </c>
      <c r="C381" s="244">
        <v>73.010726875076557</v>
      </c>
      <c r="E381" s="3">
        <v>50.966099999999997</v>
      </c>
      <c r="P381" s="3">
        <f t="shared" si="46"/>
        <v>2032</v>
      </c>
      <c r="Q381" s="3">
        <f t="shared" si="47"/>
        <v>7</v>
      </c>
      <c r="R381" s="3" t="str">
        <f t="shared" si="41"/>
        <v>20327</v>
      </c>
      <c r="Z381" s="92">
        <f t="shared" si="49"/>
        <v>1.35</v>
      </c>
      <c r="AA381" s="92">
        <f t="shared" si="49"/>
        <v>290.10000000000002</v>
      </c>
      <c r="AB381" s="92">
        <f t="shared" si="49"/>
        <v>0</v>
      </c>
      <c r="AC381" s="92">
        <f t="shared" si="49"/>
        <v>312</v>
      </c>
    </row>
    <row r="382" spans="1:29" x14ac:dyDescent="0.2">
      <c r="A382" s="3">
        <f t="shared" si="43"/>
        <v>2027</v>
      </c>
      <c r="B382" s="3">
        <f t="shared" si="44"/>
        <v>8</v>
      </c>
      <c r="C382" s="244">
        <v>73.010726875076557</v>
      </c>
      <c r="E382" s="3">
        <v>50.983699999999999</v>
      </c>
      <c r="P382" s="3">
        <f t="shared" si="46"/>
        <v>2032</v>
      </c>
      <c r="Q382" s="3">
        <f t="shared" si="47"/>
        <v>8</v>
      </c>
      <c r="R382" s="3" t="str">
        <f t="shared" si="41"/>
        <v>20328</v>
      </c>
      <c r="Z382" s="92">
        <f t="shared" si="49"/>
        <v>0.35</v>
      </c>
      <c r="AA382" s="92">
        <f t="shared" si="49"/>
        <v>310.7</v>
      </c>
      <c r="AB382" s="92">
        <f t="shared" si="49"/>
        <v>2</v>
      </c>
      <c r="AC382" s="92">
        <f t="shared" si="49"/>
        <v>292</v>
      </c>
    </row>
    <row r="383" spans="1:29" x14ac:dyDescent="0.2">
      <c r="A383" s="3">
        <f t="shared" si="43"/>
        <v>2027</v>
      </c>
      <c r="B383" s="3">
        <f t="shared" si="44"/>
        <v>9</v>
      </c>
      <c r="C383" s="244">
        <v>73.010726875076557</v>
      </c>
      <c r="E383" s="3">
        <v>50.996299999999998</v>
      </c>
      <c r="P383" s="3">
        <f t="shared" si="46"/>
        <v>2032</v>
      </c>
      <c r="Q383" s="3">
        <f t="shared" si="47"/>
        <v>9</v>
      </c>
      <c r="R383" s="3" t="str">
        <f t="shared" si="41"/>
        <v>20329</v>
      </c>
      <c r="Z383" s="92">
        <f t="shared" si="49"/>
        <v>8.5</v>
      </c>
      <c r="AA383" s="92">
        <f t="shared" si="49"/>
        <v>230</v>
      </c>
      <c r="AB383" s="92">
        <f t="shared" si="49"/>
        <v>41</v>
      </c>
      <c r="AC383" s="92">
        <f t="shared" si="49"/>
        <v>131</v>
      </c>
    </row>
    <row r="384" spans="1:29" x14ac:dyDescent="0.2">
      <c r="A384" s="3">
        <f t="shared" si="43"/>
        <v>2027</v>
      </c>
      <c r="B384" s="3">
        <f t="shared" si="44"/>
        <v>10</v>
      </c>
      <c r="C384" s="244">
        <v>73.010726875076557</v>
      </c>
      <c r="E384" s="3">
        <v>51.0124</v>
      </c>
      <c r="P384" s="3">
        <f t="shared" si="46"/>
        <v>2032</v>
      </c>
      <c r="Q384" s="3">
        <f t="shared" si="47"/>
        <v>10</v>
      </c>
      <c r="R384" s="3" t="str">
        <f t="shared" si="41"/>
        <v>203210</v>
      </c>
      <c r="Z384" s="92">
        <f t="shared" si="49"/>
        <v>132.4</v>
      </c>
      <c r="AA384" s="92">
        <f t="shared" si="49"/>
        <v>58.5</v>
      </c>
      <c r="AB384" s="92">
        <f t="shared" si="49"/>
        <v>265</v>
      </c>
      <c r="AC384" s="92">
        <f t="shared" si="49"/>
        <v>14</v>
      </c>
    </row>
    <row r="385" spans="1:29" x14ac:dyDescent="0.2">
      <c r="A385" s="3">
        <f t="shared" si="43"/>
        <v>2027</v>
      </c>
      <c r="B385" s="3">
        <f t="shared" si="44"/>
        <v>11</v>
      </c>
      <c r="C385" s="244">
        <v>73.010726875076557</v>
      </c>
      <c r="E385" s="3">
        <v>51.03</v>
      </c>
      <c r="P385" s="3">
        <f t="shared" si="46"/>
        <v>2032</v>
      </c>
      <c r="Q385" s="3">
        <f t="shared" si="47"/>
        <v>11</v>
      </c>
      <c r="R385" s="3" t="str">
        <f t="shared" si="41"/>
        <v>203211</v>
      </c>
      <c r="Z385" s="92">
        <f t="shared" si="49"/>
        <v>384.85</v>
      </c>
      <c r="AA385" s="92">
        <f t="shared" si="49"/>
        <v>4.3499999999999996</v>
      </c>
      <c r="AB385" s="92">
        <f t="shared" si="49"/>
        <v>547</v>
      </c>
      <c r="AC385" s="92">
        <f t="shared" si="49"/>
        <v>1</v>
      </c>
    </row>
    <row r="386" spans="1:29" x14ac:dyDescent="0.2">
      <c r="A386" s="3">
        <f t="shared" si="43"/>
        <v>2027</v>
      </c>
      <c r="B386" s="3">
        <f t="shared" si="44"/>
        <v>12</v>
      </c>
      <c r="C386" s="244">
        <v>73.010726875076557</v>
      </c>
      <c r="E386" s="3">
        <v>51.0426</v>
      </c>
      <c r="P386" s="3">
        <f t="shared" si="46"/>
        <v>2032</v>
      </c>
      <c r="Q386" s="3">
        <f t="shared" si="47"/>
        <v>12</v>
      </c>
      <c r="R386" s="3" t="str">
        <f t="shared" si="41"/>
        <v>203212</v>
      </c>
      <c r="Z386" s="92">
        <f t="shared" si="49"/>
        <v>680.6</v>
      </c>
      <c r="AA386" s="92">
        <f t="shared" si="49"/>
        <v>0.2</v>
      </c>
      <c r="AB386" s="92">
        <f t="shared" si="49"/>
        <v>803</v>
      </c>
      <c r="AC386" s="92">
        <f t="shared" si="49"/>
        <v>0</v>
      </c>
    </row>
    <row r="387" spans="1:29" x14ac:dyDescent="0.2">
      <c r="A387" s="3">
        <f t="shared" si="43"/>
        <v>2028</v>
      </c>
      <c r="B387" s="3">
        <f t="shared" si="44"/>
        <v>1</v>
      </c>
      <c r="C387" s="244">
        <v>76.630834598816861</v>
      </c>
      <c r="E387" s="3">
        <v>50.048999999999999</v>
      </c>
      <c r="P387" s="3">
        <f t="shared" si="46"/>
        <v>2033</v>
      </c>
      <c r="Q387" s="3">
        <f t="shared" si="47"/>
        <v>1</v>
      </c>
      <c r="R387" s="3" t="str">
        <f t="shared" ref="R387:R450" si="50">P387&amp;Q387</f>
        <v>20331</v>
      </c>
      <c r="Z387" s="92">
        <f t="shared" si="49"/>
        <v>917</v>
      </c>
      <c r="AA387" s="92">
        <f t="shared" si="49"/>
        <v>0</v>
      </c>
      <c r="AB387" s="92">
        <f t="shared" si="49"/>
        <v>861</v>
      </c>
      <c r="AC387" s="92">
        <f t="shared" si="49"/>
        <v>0</v>
      </c>
    </row>
    <row r="388" spans="1:29" x14ac:dyDescent="0.2">
      <c r="A388" s="3">
        <f t="shared" si="43"/>
        <v>2028</v>
      </c>
      <c r="B388" s="3">
        <f t="shared" si="44"/>
        <v>2</v>
      </c>
      <c r="C388" s="244">
        <v>76.630834598816861</v>
      </c>
      <c r="E388" s="3">
        <v>50.062600000000003</v>
      </c>
      <c r="P388" s="3">
        <f t="shared" si="46"/>
        <v>2033</v>
      </c>
      <c r="Q388" s="3">
        <f t="shared" si="47"/>
        <v>2</v>
      </c>
      <c r="R388" s="3" t="str">
        <f t="shared" si="50"/>
        <v>20332</v>
      </c>
      <c r="Z388" s="92">
        <f t="shared" si="49"/>
        <v>797.55</v>
      </c>
      <c r="AA388" s="92">
        <f t="shared" si="49"/>
        <v>0</v>
      </c>
      <c r="AB388" s="92">
        <f t="shared" si="49"/>
        <v>698</v>
      </c>
      <c r="AC388" s="92">
        <f t="shared" si="49"/>
        <v>0</v>
      </c>
    </row>
    <row r="389" spans="1:29" x14ac:dyDescent="0.2">
      <c r="A389" s="3">
        <f t="shared" si="43"/>
        <v>2028</v>
      </c>
      <c r="B389" s="3">
        <f t="shared" si="44"/>
        <v>3</v>
      </c>
      <c r="C389" s="244">
        <v>76.630834598816861</v>
      </c>
      <c r="E389" s="3">
        <v>50.078600000000002</v>
      </c>
      <c r="P389" s="3">
        <f t="shared" si="46"/>
        <v>2033</v>
      </c>
      <c r="Q389" s="3">
        <f t="shared" si="47"/>
        <v>3</v>
      </c>
      <c r="R389" s="3" t="str">
        <f t="shared" si="50"/>
        <v>20333</v>
      </c>
      <c r="Z389" s="92">
        <f t="shared" si="49"/>
        <v>649.1</v>
      </c>
      <c r="AA389" s="92">
        <f t="shared" si="49"/>
        <v>0.25</v>
      </c>
      <c r="AB389" s="92">
        <f t="shared" si="49"/>
        <v>545</v>
      </c>
      <c r="AC389" s="92">
        <f t="shared" si="49"/>
        <v>1</v>
      </c>
    </row>
    <row r="390" spans="1:29" x14ac:dyDescent="0.2">
      <c r="A390" s="3">
        <f t="shared" si="43"/>
        <v>2028</v>
      </c>
      <c r="B390" s="3">
        <f t="shared" si="44"/>
        <v>4</v>
      </c>
      <c r="C390" s="244">
        <v>73.010726875076557</v>
      </c>
      <c r="E390" s="3">
        <v>50.0944</v>
      </c>
      <c r="P390" s="3">
        <f t="shared" si="46"/>
        <v>2033</v>
      </c>
      <c r="Q390" s="3">
        <f t="shared" si="47"/>
        <v>4</v>
      </c>
      <c r="R390" s="3" t="str">
        <f t="shared" si="50"/>
        <v>20334</v>
      </c>
      <c r="Z390" s="92">
        <f t="shared" si="49"/>
        <v>399.8</v>
      </c>
      <c r="AA390" s="92">
        <f t="shared" si="49"/>
        <v>5.75</v>
      </c>
      <c r="AB390" s="92">
        <f t="shared" si="49"/>
        <v>281</v>
      </c>
      <c r="AC390" s="92">
        <f t="shared" si="49"/>
        <v>14</v>
      </c>
    </row>
    <row r="391" spans="1:29" x14ac:dyDescent="0.2">
      <c r="A391" s="3">
        <f t="shared" si="43"/>
        <v>2028</v>
      </c>
      <c r="B391" s="3">
        <f t="shared" si="44"/>
        <v>5</v>
      </c>
      <c r="C391" s="244">
        <v>73.010726875076557</v>
      </c>
      <c r="E391" s="3">
        <v>50.107999999999997</v>
      </c>
      <c r="P391" s="3">
        <f t="shared" si="46"/>
        <v>2033</v>
      </c>
      <c r="Q391" s="3">
        <f t="shared" si="47"/>
        <v>5</v>
      </c>
      <c r="R391" s="3" t="str">
        <f t="shared" si="50"/>
        <v>20335</v>
      </c>
      <c r="Z391" s="92">
        <f t="shared" ref="Z391:AC406" si="51">Z379</f>
        <v>168.35</v>
      </c>
      <c r="AA391" s="92">
        <f t="shared" si="51"/>
        <v>36.549999999999997</v>
      </c>
      <c r="AB391" s="92">
        <f t="shared" si="51"/>
        <v>93</v>
      </c>
      <c r="AC391" s="92">
        <f t="shared" si="51"/>
        <v>68</v>
      </c>
    </row>
    <row r="392" spans="1:29" x14ac:dyDescent="0.2">
      <c r="A392" s="3">
        <f t="shared" si="43"/>
        <v>2028</v>
      </c>
      <c r="B392" s="3">
        <f t="shared" si="44"/>
        <v>6</v>
      </c>
      <c r="C392" s="244">
        <v>73.010726875076557</v>
      </c>
      <c r="E392" s="3">
        <v>50.124000000000002</v>
      </c>
      <c r="P392" s="3">
        <f t="shared" si="46"/>
        <v>2033</v>
      </c>
      <c r="Q392" s="3">
        <f t="shared" si="47"/>
        <v>6</v>
      </c>
      <c r="R392" s="3" t="str">
        <f t="shared" si="50"/>
        <v>20336</v>
      </c>
      <c r="Z392" s="92">
        <f t="shared" si="51"/>
        <v>42.45</v>
      </c>
      <c r="AA392" s="92">
        <f t="shared" si="51"/>
        <v>150.75</v>
      </c>
      <c r="AB392" s="92">
        <f t="shared" si="51"/>
        <v>9</v>
      </c>
      <c r="AC392" s="92">
        <f t="shared" si="51"/>
        <v>214</v>
      </c>
    </row>
    <row r="393" spans="1:29" x14ac:dyDescent="0.2">
      <c r="A393" s="3">
        <f t="shared" si="43"/>
        <v>2028</v>
      </c>
      <c r="B393" s="3">
        <f t="shared" si="44"/>
        <v>7</v>
      </c>
      <c r="C393" s="244">
        <v>73.010726875076557</v>
      </c>
      <c r="E393" s="3">
        <v>50.169400000000003</v>
      </c>
      <c r="P393" s="3">
        <f t="shared" si="46"/>
        <v>2033</v>
      </c>
      <c r="Q393" s="3">
        <f t="shared" si="47"/>
        <v>7</v>
      </c>
      <c r="R393" s="3" t="str">
        <f t="shared" si="50"/>
        <v>20337</v>
      </c>
      <c r="Z393" s="92">
        <f t="shared" si="51"/>
        <v>1.35</v>
      </c>
      <c r="AA393" s="92">
        <f t="shared" si="51"/>
        <v>290.10000000000002</v>
      </c>
      <c r="AB393" s="92">
        <f t="shared" si="51"/>
        <v>0</v>
      </c>
      <c r="AC393" s="92">
        <f t="shared" si="51"/>
        <v>312</v>
      </c>
    </row>
    <row r="394" spans="1:29" x14ac:dyDescent="0.2">
      <c r="A394" s="3">
        <f t="shared" si="43"/>
        <v>2028</v>
      </c>
      <c r="B394" s="3">
        <f t="shared" si="44"/>
        <v>8</v>
      </c>
      <c r="C394" s="244">
        <v>73.010726875076557</v>
      </c>
      <c r="E394" s="3">
        <v>50.211199999999998</v>
      </c>
      <c r="P394" s="3">
        <f t="shared" si="46"/>
        <v>2033</v>
      </c>
      <c r="Q394" s="3">
        <f t="shared" si="47"/>
        <v>8</v>
      </c>
      <c r="R394" s="3" t="str">
        <f t="shared" si="50"/>
        <v>20338</v>
      </c>
      <c r="Z394" s="92">
        <f t="shared" si="51"/>
        <v>0.35</v>
      </c>
      <c r="AA394" s="92">
        <f t="shared" si="51"/>
        <v>310.7</v>
      </c>
      <c r="AB394" s="92">
        <f t="shared" si="51"/>
        <v>2</v>
      </c>
      <c r="AC394" s="92">
        <f t="shared" si="51"/>
        <v>292</v>
      </c>
    </row>
    <row r="395" spans="1:29" x14ac:dyDescent="0.2">
      <c r="A395" s="3">
        <f t="shared" si="43"/>
        <v>2028</v>
      </c>
      <c r="B395" s="3">
        <f t="shared" si="44"/>
        <v>9</v>
      </c>
      <c r="C395" s="244">
        <v>73.010726875076557</v>
      </c>
      <c r="E395" s="3">
        <v>50.256599999999999</v>
      </c>
      <c r="P395" s="3">
        <f t="shared" si="46"/>
        <v>2033</v>
      </c>
      <c r="Q395" s="3">
        <f t="shared" si="47"/>
        <v>9</v>
      </c>
      <c r="R395" s="3" t="str">
        <f t="shared" si="50"/>
        <v>20339</v>
      </c>
      <c r="Z395" s="92">
        <f t="shared" si="51"/>
        <v>8.5</v>
      </c>
      <c r="AA395" s="92">
        <f t="shared" si="51"/>
        <v>230</v>
      </c>
      <c r="AB395" s="92">
        <f t="shared" si="51"/>
        <v>41</v>
      </c>
      <c r="AC395" s="92">
        <f t="shared" si="51"/>
        <v>131</v>
      </c>
    </row>
    <row r="396" spans="1:29" x14ac:dyDescent="0.2">
      <c r="A396" s="3">
        <f t="shared" ref="A396:A459" si="52">A384+1</f>
        <v>2028</v>
      </c>
      <c r="B396" s="3">
        <f t="shared" ref="B396:B459" si="53">B384</f>
        <v>10</v>
      </c>
      <c r="C396" s="244">
        <v>73.010726875076557</v>
      </c>
      <c r="E396" s="3">
        <v>50.300699999999999</v>
      </c>
      <c r="P396" s="3">
        <f t="shared" si="46"/>
        <v>2033</v>
      </c>
      <c r="Q396" s="3">
        <f t="shared" si="47"/>
        <v>10</v>
      </c>
      <c r="R396" s="3" t="str">
        <f t="shared" si="50"/>
        <v>203310</v>
      </c>
      <c r="Z396" s="92">
        <f t="shared" si="51"/>
        <v>132.4</v>
      </c>
      <c r="AA396" s="92">
        <f t="shared" si="51"/>
        <v>58.5</v>
      </c>
      <c r="AB396" s="92">
        <f t="shared" si="51"/>
        <v>265</v>
      </c>
      <c r="AC396" s="92">
        <f t="shared" si="51"/>
        <v>14</v>
      </c>
    </row>
    <row r="397" spans="1:29" x14ac:dyDescent="0.2">
      <c r="A397" s="3">
        <f t="shared" si="52"/>
        <v>2028</v>
      </c>
      <c r="B397" s="3">
        <f t="shared" si="53"/>
        <v>11</v>
      </c>
      <c r="C397" s="244">
        <v>73.010726875076557</v>
      </c>
      <c r="E397" s="3">
        <v>50.3461</v>
      </c>
      <c r="P397" s="3">
        <f>P385+1</f>
        <v>2033</v>
      </c>
      <c r="Q397" s="3">
        <f>Q385</f>
        <v>11</v>
      </c>
      <c r="R397" s="3" t="str">
        <f t="shared" si="50"/>
        <v>203311</v>
      </c>
      <c r="Z397" s="92">
        <f t="shared" si="51"/>
        <v>384.85</v>
      </c>
      <c r="AA397" s="92">
        <f t="shared" si="51"/>
        <v>4.3499999999999996</v>
      </c>
      <c r="AB397" s="92">
        <f t="shared" si="51"/>
        <v>547</v>
      </c>
      <c r="AC397" s="92">
        <f t="shared" si="51"/>
        <v>1</v>
      </c>
    </row>
    <row r="398" spans="1:29" x14ac:dyDescent="0.2">
      <c r="A398" s="3">
        <f t="shared" si="52"/>
        <v>2028</v>
      </c>
      <c r="B398" s="3">
        <f t="shared" si="53"/>
        <v>12</v>
      </c>
      <c r="C398" s="244">
        <v>73.010726875076557</v>
      </c>
      <c r="E398" s="3">
        <v>50.391500000000001</v>
      </c>
      <c r="P398" s="3">
        <f t="shared" ref="P398:P461" si="54">P386+1</f>
        <v>2033</v>
      </c>
      <c r="Q398" s="3">
        <f t="shared" ref="Q398:Q461" si="55">Q386</f>
        <v>12</v>
      </c>
      <c r="R398" s="3" t="str">
        <f t="shared" si="50"/>
        <v>203312</v>
      </c>
      <c r="Z398" s="92">
        <f t="shared" si="51"/>
        <v>680.6</v>
      </c>
      <c r="AA398" s="92">
        <f t="shared" si="51"/>
        <v>0.2</v>
      </c>
      <c r="AB398" s="92">
        <f t="shared" si="51"/>
        <v>803</v>
      </c>
      <c r="AC398" s="92">
        <f t="shared" si="51"/>
        <v>0</v>
      </c>
    </row>
    <row r="399" spans="1:29" x14ac:dyDescent="0.2">
      <c r="A399" s="3">
        <f t="shared" si="52"/>
        <v>2029</v>
      </c>
      <c r="B399" s="3">
        <f t="shared" si="53"/>
        <v>1</v>
      </c>
      <c r="C399" s="244">
        <v>76.630834598816861</v>
      </c>
      <c r="E399" s="3">
        <v>49.436900000000001</v>
      </c>
      <c r="P399" s="3">
        <f t="shared" si="54"/>
        <v>2034</v>
      </c>
      <c r="Q399" s="3">
        <f t="shared" si="55"/>
        <v>1</v>
      </c>
      <c r="R399" s="3" t="str">
        <f t="shared" si="50"/>
        <v>20341</v>
      </c>
      <c r="Z399" s="92">
        <f t="shared" si="51"/>
        <v>917</v>
      </c>
      <c r="AA399" s="92">
        <f t="shared" si="51"/>
        <v>0</v>
      </c>
      <c r="AB399" s="92">
        <f t="shared" si="51"/>
        <v>861</v>
      </c>
      <c r="AC399" s="92">
        <f t="shared" si="51"/>
        <v>0</v>
      </c>
    </row>
    <row r="400" spans="1:29" x14ac:dyDescent="0.2">
      <c r="A400" s="3">
        <f t="shared" si="52"/>
        <v>2029</v>
      </c>
      <c r="B400" s="3">
        <f t="shared" si="53"/>
        <v>2</v>
      </c>
      <c r="C400" s="244">
        <v>76.630834598816861</v>
      </c>
      <c r="E400" s="3">
        <v>49.481499999999997</v>
      </c>
      <c r="P400" s="3">
        <f t="shared" si="54"/>
        <v>2034</v>
      </c>
      <c r="Q400" s="3">
        <f t="shared" si="55"/>
        <v>2</v>
      </c>
      <c r="R400" s="3" t="str">
        <f t="shared" si="50"/>
        <v>20342</v>
      </c>
      <c r="Z400" s="92">
        <f t="shared" si="51"/>
        <v>797.55</v>
      </c>
      <c r="AA400" s="92">
        <f t="shared" si="51"/>
        <v>0</v>
      </c>
      <c r="AB400" s="92">
        <f t="shared" si="51"/>
        <v>698</v>
      </c>
      <c r="AC400" s="92">
        <f t="shared" si="51"/>
        <v>0</v>
      </c>
    </row>
    <row r="401" spans="1:29" x14ac:dyDescent="0.2">
      <c r="A401" s="3">
        <f t="shared" si="52"/>
        <v>2029</v>
      </c>
      <c r="B401" s="3">
        <f t="shared" si="53"/>
        <v>3</v>
      </c>
      <c r="C401" s="244">
        <v>76.630834598816861</v>
      </c>
      <c r="E401" s="3">
        <v>49.526000000000003</v>
      </c>
      <c r="P401" s="3">
        <f t="shared" si="54"/>
        <v>2034</v>
      </c>
      <c r="Q401" s="3">
        <f t="shared" si="55"/>
        <v>3</v>
      </c>
      <c r="R401" s="3" t="str">
        <f t="shared" si="50"/>
        <v>20343</v>
      </c>
      <c r="Z401" s="92">
        <f t="shared" si="51"/>
        <v>649.1</v>
      </c>
      <c r="AA401" s="92">
        <f t="shared" si="51"/>
        <v>0.25</v>
      </c>
      <c r="AB401" s="92">
        <f t="shared" si="51"/>
        <v>545</v>
      </c>
      <c r="AC401" s="92">
        <f t="shared" si="51"/>
        <v>1</v>
      </c>
    </row>
    <row r="402" spans="1:29" x14ac:dyDescent="0.2">
      <c r="A402" s="3">
        <f t="shared" si="52"/>
        <v>2029</v>
      </c>
      <c r="B402" s="3">
        <f t="shared" si="53"/>
        <v>4</v>
      </c>
      <c r="C402" s="244">
        <v>73.010726875076557</v>
      </c>
      <c r="E402" s="3">
        <v>49.570500000000003</v>
      </c>
      <c r="P402" s="3">
        <f t="shared" si="54"/>
        <v>2034</v>
      </c>
      <c r="Q402" s="3">
        <f t="shared" si="55"/>
        <v>4</v>
      </c>
      <c r="R402" s="3" t="str">
        <f t="shared" si="50"/>
        <v>20344</v>
      </c>
      <c r="Z402" s="92">
        <f t="shared" si="51"/>
        <v>399.8</v>
      </c>
      <c r="AA402" s="92">
        <f t="shared" si="51"/>
        <v>5.75</v>
      </c>
      <c r="AB402" s="92">
        <f t="shared" si="51"/>
        <v>281</v>
      </c>
      <c r="AC402" s="92">
        <f t="shared" si="51"/>
        <v>14</v>
      </c>
    </row>
    <row r="403" spans="1:29" x14ac:dyDescent="0.2">
      <c r="A403" s="3">
        <f t="shared" si="52"/>
        <v>2029</v>
      </c>
      <c r="B403" s="3">
        <f t="shared" si="53"/>
        <v>5</v>
      </c>
      <c r="C403" s="244">
        <v>73.010726875076557</v>
      </c>
      <c r="E403" s="3">
        <v>49.615000000000002</v>
      </c>
      <c r="P403" s="3">
        <f t="shared" si="54"/>
        <v>2034</v>
      </c>
      <c r="Q403" s="3">
        <f t="shared" si="55"/>
        <v>5</v>
      </c>
      <c r="R403" s="3" t="str">
        <f t="shared" si="50"/>
        <v>20345</v>
      </c>
      <c r="Z403" s="92">
        <f t="shared" si="51"/>
        <v>168.35</v>
      </c>
      <c r="AA403" s="92">
        <f t="shared" si="51"/>
        <v>36.549999999999997</v>
      </c>
      <c r="AB403" s="92">
        <f t="shared" si="51"/>
        <v>93</v>
      </c>
      <c r="AC403" s="92">
        <f t="shared" si="51"/>
        <v>68</v>
      </c>
    </row>
    <row r="404" spans="1:29" x14ac:dyDescent="0.2">
      <c r="A404" s="3">
        <f t="shared" si="52"/>
        <v>2029</v>
      </c>
      <c r="B404" s="3">
        <f t="shared" si="53"/>
        <v>6</v>
      </c>
      <c r="C404" s="244">
        <v>73.010726875076557</v>
      </c>
      <c r="E404" s="3">
        <v>49.655999999999999</v>
      </c>
      <c r="P404" s="3">
        <f t="shared" si="54"/>
        <v>2034</v>
      </c>
      <c r="Q404" s="3">
        <f t="shared" si="55"/>
        <v>6</v>
      </c>
      <c r="R404" s="3" t="str">
        <f t="shared" si="50"/>
        <v>20346</v>
      </c>
      <c r="Z404" s="92">
        <f t="shared" si="51"/>
        <v>42.45</v>
      </c>
      <c r="AA404" s="92">
        <f t="shared" si="51"/>
        <v>150.75</v>
      </c>
      <c r="AB404" s="92">
        <f t="shared" si="51"/>
        <v>9</v>
      </c>
      <c r="AC404" s="92">
        <f t="shared" si="51"/>
        <v>214</v>
      </c>
    </row>
    <row r="405" spans="1:29" x14ac:dyDescent="0.2">
      <c r="A405" s="3">
        <f t="shared" si="52"/>
        <v>2029</v>
      </c>
      <c r="B405" s="3">
        <f t="shared" si="53"/>
        <v>7</v>
      </c>
      <c r="C405" s="244">
        <v>73.010726875076557</v>
      </c>
      <c r="E405" s="3">
        <v>49.778700000000001</v>
      </c>
      <c r="P405" s="3">
        <f t="shared" si="54"/>
        <v>2034</v>
      </c>
      <c r="Q405" s="3">
        <f t="shared" si="55"/>
        <v>7</v>
      </c>
      <c r="R405" s="3" t="str">
        <f t="shared" si="50"/>
        <v>20347</v>
      </c>
      <c r="Z405" s="92">
        <f t="shared" si="51"/>
        <v>1.35</v>
      </c>
      <c r="AA405" s="92">
        <f t="shared" si="51"/>
        <v>290.10000000000002</v>
      </c>
      <c r="AB405" s="92">
        <f t="shared" si="51"/>
        <v>0</v>
      </c>
      <c r="AC405" s="92">
        <f t="shared" si="51"/>
        <v>312</v>
      </c>
    </row>
    <row r="406" spans="1:29" x14ac:dyDescent="0.2">
      <c r="A406" s="3">
        <f t="shared" si="52"/>
        <v>2029</v>
      </c>
      <c r="B406" s="3">
        <f t="shared" si="53"/>
        <v>8</v>
      </c>
      <c r="C406" s="244">
        <v>73.010726875076557</v>
      </c>
      <c r="E406" s="3">
        <v>49.901400000000002</v>
      </c>
      <c r="P406" s="3">
        <f t="shared" si="54"/>
        <v>2034</v>
      </c>
      <c r="Q406" s="3">
        <f t="shared" si="55"/>
        <v>8</v>
      </c>
      <c r="R406" s="3" t="str">
        <f t="shared" si="50"/>
        <v>20348</v>
      </c>
      <c r="Z406" s="92">
        <f t="shared" si="51"/>
        <v>0.35</v>
      </c>
      <c r="AA406" s="92">
        <f t="shared" si="51"/>
        <v>310.7</v>
      </c>
      <c r="AB406" s="92">
        <f t="shared" si="51"/>
        <v>2</v>
      </c>
      <c r="AC406" s="92">
        <f t="shared" si="51"/>
        <v>292</v>
      </c>
    </row>
    <row r="407" spans="1:29" x14ac:dyDescent="0.2">
      <c r="A407" s="3">
        <f t="shared" si="52"/>
        <v>2029</v>
      </c>
      <c r="B407" s="3">
        <f t="shared" si="53"/>
        <v>9</v>
      </c>
      <c r="C407" s="244">
        <v>73.010726875076557</v>
      </c>
      <c r="E407" s="3">
        <v>50.019399999999997</v>
      </c>
      <c r="P407" s="3">
        <f t="shared" si="54"/>
        <v>2034</v>
      </c>
      <c r="Q407" s="3">
        <f t="shared" si="55"/>
        <v>9</v>
      </c>
      <c r="R407" s="3" t="str">
        <f t="shared" si="50"/>
        <v>20349</v>
      </c>
      <c r="Z407" s="92">
        <f t="shared" ref="Z407:AC422" si="56">Z395</f>
        <v>8.5</v>
      </c>
      <c r="AA407" s="92">
        <f t="shared" si="56"/>
        <v>230</v>
      </c>
      <c r="AB407" s="92">
        <f t="shared" si="56"/>
        <v>41</v>
      </c>
      <c r="AC407" s="92">
        <f t="shared" si="56"/>
        <v>131</v>
      </c>
    </row>
    <row r="408" spans="1:29" x14ac:dyDescent="0.2">
      <c r="A408" s="3">
        <f t="shared" si="52"/>
        <v>2029</v>
      </c>
      <c r="B408" s="3">
        <f t="shared" si="53"/>
        <v>10</v>
      </c>
      <c r="C408" s="244">
        <v>73.010726875076557</v>
      </c>
      <c r="E408" s="3">
        <v>50.142099999999999</v>
      </c>
      <c r="P408" s="3">
        <f t="shared" si="54"/>
        <v>2034</v>
      </c>
      <c r="Q408" s="3">
        <f t="shared" si="55"/>
        <v>10</v>
      </c>
      <c r="R408" s="3" t="str">
        <f t="shared" si="50"/>
        <v>203410</v>
      </c>
      <c r="Z408" s="92">
        <f t="shared" si="56"/>
        <v>132.4</v>
      </c>
      <c r="AA408" s="92">
        <f t="shared" si="56"/>
        <v>58.5</v>
      </c>
      <c r="AB408" s="92">
        <f t="shared" si="56"/>
        <v>265</v>
      </c>
      <c r="AC408" s="92">
        <f t="shared" si="56"/>
        <v>14</v>
      </c>
    </row>
    <row r="409" spans="1:29" x14ac:dyDescent="0.2">
      <c r="A409" s="3">
        <f t="shared" si="52"/>
        <v>2029</v>
      </c>
      <c r="B409" s="3">
        <f t="shared" si="53"/>
        <v>11</v>
      </c>
      <c r="C409" s="244">
        <v>73.010726875076557</v>
      </c>
      <c r="E409" s="3">
        <v>50.264699999999998</v>
      </c>
      <c r="P409" s="3">
        <f t="shared" si="54"/>
        <v>2034</v>
      </c>
      <c r="Q409" s="3">
        <f t="shared" si="55"/>
        <v>11</v>
      </c>
      <c r="R409" s="3" t="str">
        <f t="shared" si="50"/>
        <v>203411</v>
      </c>
      <c r="Z409" s="92">
        <f t="shared" si="56"/>
        <v>384.85</v>
      </c>
      <c r="AA409" s="92">
        <f t="shared" si="56"/>
        <v>4.3499999999999996</v>
      </c>
      <c r="AB409" s="92">
        <f t="shared" si="56"/>
        <v>547</v>
      </c>
      <c r="AC409" s="92">
        <f t="shared" si="56"/>
        <v>1</v>
      </c>
    </row>
    <row r="410" spans="1:29" x14ac:dyDescent="0.2">
      <c r="A410" s="3">
        <f t="shared" si="52"/>
        <v>2029</v>
      </c>
      <c r="B410" s="3">
        <f t="shared" si="53"/>
        <v>12</v>
      </c>
      <c r="C410" s="244">
        <v>73.010726875076557</v>
      </c>
      <c r="E410" s="3">
        <v>50.384</v>
      </c>
      <c r="P410" s="3">
        <f t="shared" si="54"/>
        <v>2034</v>
      </c>
      <c r="Q410" s="3">
        <f t="shared" si="55"/>
        <v>12</v>
      </c>
      <c r="R410" s="3" t="str">
        <f t="shared" si="50"/>
        <v>203412</v>
      </c>
      <c r="Z410" s="92">
        <f t="shared" si="56"/>
        <v>680.6</v>
      </c>
      <c r="AA410" s="92">
        <f t="shared" si="56"/>
        <v>0.2</v>
      </c>
      <c r="AB410" s="92">
        <f t="shared" si="56"/>
        <v>803</v>
      </c>
      <c r="AC410" s="92">
        <f t="shared" si="56"/>
        <v>0</v>
      </c>
    </row>
    <row r="411" spans="1:29" x14ac:dyDescent="0.2">
      <c r="A411" s="3">
        <f t="shared" si="52"/>
        <v>2030</v>
      </c>
      <c r="B411" s="3">
        <f t="shared" si="53"/>
        <v>1</v>
      </c>
      <c r="C411" s="244">
        <v>76.630834598816861</v>
      </c>
      <c r="E411" s="3">
        <v>49.511000000000003</v>
      </c>
      <c r="P411" s="3">
        <f t="shared" si="54"/>
        <v>2035</v>
      </c>
      <c r="Q411" s="3">
        <f t="shared" si="55"/>
        <v>1</v>
      </c>
      <c r="R411" s="3" t="str">
        <f t="shared" si="50"/>
        <v>20351</v>
      </c>
      <c r="Z411" s="92">
        <f t="shared" si="56"/>
        <v>917</v>
      </c>
      <c r="AA411" s="92">
        <f t="shared" si="56"/>
        <v>0</v>
      </c>
      <c r="AB411" s="92">
        <f t="shared" si="56"/>
        <v>861</v>
      </c>
      <c r="AC411" s="92">
        <f t="shared" si="56"/>
        <v>0</v>
      </c>
    </row>
    <row r="412" spans="1:29" x14ac:dyDescent="0.2">
      <c r="A412" s="3">
        <f t="shared" si="52"/>
        <v>2030</v>
      </c>
      <c r="B412" s="3">
        <f t="shared" si="53"/>
        <v>2</v>
      </c>
      <c r="C412" s="244">
        <v>76.630834598816861</v>
      </c>
      <c r="E412" s="3">
        <v>49.631300000000003</v>
      </c>
      <c r="P412" s="3">
        <f t="shared" si="54"/>
        <v>2035</v>
      </c>
      <c r="Q412" s="3">
        <f t="shared" si="55"/>
        <v>2</v>
      </c>
      <c r="R412" s="3" t="str">
        <f t="shared" si="50"/>
        <v>20352</v>
      </c>
      <c r="Z412" s="92">
        <f t="shared" si="56"/>
        <v>797.55</v>
      </c>
      <c r="AA412" s="92">
        <f t="shared" si="56"/>
        <v>0</v>
      </c>
      <c r="AB412" s="92">
        <f t="shared" si="56"/>
        <v>698</v>
      </c>
      <c r="AC412" s="92">
        <f t="shared" si="56"/>
        <v>0</v>
      </c>
    </row>
    <row r="413" spans="1:29" x14ac:dyDescent="0.2">
      <c r="A413" s="3">
        <f t="shared" si="52"/>
        <v>2030</v>
      </c>
      <c r="B413" s="3">
        <f t="shared" si="53"/>
        <v>3</v>
      </c>
      <c r="C413" s="244">
        <v>76.630834598816861</v>
      </c>
      <c r="E413" s="3">
        <v>49.748199999999997</v>
      </c>
      <c r="P413" s="3">
        <f t="shared" si="54"/>
        <v>2035</v>
      </c>
      <c r="Q413" s="3">
        <f t="shared" si="55"/>
        <v>3</v>
      </c>
      <c r="R413" s="3" t="str">
        <f t="shared" si="50"/>
        <v>20353</v>
      </c>
      <c r="Z413" s="92">
        <f t="shared" si="56"/>
        <v>649.1</v>
      </c>
      <c r="AA413" s="92">
        <f t="shared" si="56"/>
        <v>0.25</v>
      </c>
      <c r="AB413" s="92">
        <f t="shared" si="56"/>
        <v>545</v>
      </c>
      <c r="AC413" s="92">
        <f t="shared" si="56"/>
        <v>1</v>
      </c>
    </row>
    <row r="414" spans="1:29" x14ac:dyDescent="0.2">
      <c r="A414" s="3">
        <f t="shared" si="52"/>
        <v>2030</v>
      </c>
      <c r="B414" s="3">
        <f t="shared" si="53"/>
        <v>4</v>
      </c>
      <c r="C414" s="244">
        <v>73.010726875076557</v>
      </c>
      <c r="E414" s="3">
        <v>49.868499999999997</v>
      </c>
      <c r="P414" s="3">
        <f t="shared" si="54"/>
        <v>2035</v>
      </c>
      <c r="Q414" s="3">
        <f t="shared" si="55"/>
        <v>4</v>
      </c>
      <c r="R414" s="3" t="str">
        <f t="shared" si="50"/>
        <v>20354</v>
      </c>
      <c r="Z414" s="92">
        <f t="shared" si="56"/>
        <v>399.8</v>
      </c>
      <c r="AA414" s="92">
        <f t="shared" si="56"/>
        <v>5.75</v>
      </c>
      <c r="AB414" s="92">
        <f t="shared" si="56"/>
        <v>281</v>
      </c>
      <c r="AC414" s="92">
        <f t="shared" si="56"/>
        <v>14</v>
      </c>
    </row>
    <row r="415" spans="1:29" x14ac:dyDescent="0.2">
      <c r="A415" s="3">
        <f t="shared" si="52"/>
        <v>2030</v>
      </c>
      <c r="B415" s="3">
        <f t="shared" si="53"/>
        <v>5</v>
      </c>
      <c r="C415" s="244">
        <v>73.010726875076557</v>
      </c>
      <c r="E415" s="3">
        <v>49.988799999999998</v>
      </c>
      <c r="P415" s="3">
        <f t="shared" si="54"/>
        <v>2035</v>
      </c>
      <c r="Q415" s="3">
        <f t="shared" si="55"/>
        <v>5</v>
      </c>
      <c r="R415" s="3" t="str">
        <f t="shared" si="50"/>
        <v>20355</v>
      </c>
      <c r="Z415" s="92">
        <f t="shared" si="56"/>
        <v>168.35</v>
      </c>
      <c r="AA415" s="92">
        <f t="shared" si="56"/>
        <v>36.549999999999997</v>
      </c>
      <c r="AB415" s="92">
        <f t="shared" si="56"/>
        <v>93</v>
      </c>
      <c r="AC415" s="92">
        <f t="shared" si="56"/>
        <v>68</v>
      </c>
    </row>
    <row r="416" spans="1:29" x14ac:dyDescent="0.2">
      <c r="A416" s="3">
        <f t="shared" si="52"/>
        <v>2030</v>
      </c>
      <c r="B416" s="3">
        <f t="shared" si="53"/>
        <v>6</v>
      </c>
      <c r="C416" s="244">
        <v>73.010726875076557</v>
      </c>
      <c r="E416" s="3">
        <v>50.105600000000003</v>
      </c>
      <c r="P416" s="3">
        <f t="shared" si="54"/>
        <v>2035</v>
      </c>
      <c r="Q416" s="3">
        <f t="shared" si="55"/>
        <v>6</v>
      </c>
      <c r="R416" s="3" t="str">
        <f t="shared" si="50"/>
        <v>20356</v>
      </c>
      <c r="Z416" s="92">
        <f t="shared" si="56"/>
        <v>42.45</v>
      </c>
      <c r="AA416" s="92">
        <f t="shared" si="56"/>
        <v>150.75</v>
      </c>
      <c r="AB416" s="92">
        <f t="shared" si="56"/>
        <v>9</v>
      </c>
      <c r="AC416" s="92">
        <f t="shared" si="56"/>
        <v>214</v>
      </c>
    </row>
    <row r="417" spans="1:29" x14ac:dyDescent="0.2">
      <c r="A417" s="3">
        <f t="shared" si="52"/>
        <v>2030</v>
      </c>
      <c r="B417" s="3">
        <f t="shared" si="53"/>
        <v>7</v>
      </c>
      <c r="C417" s="244">
        <v>73.010726875076557</v>
      </c>
      <c r="E417" s="3">
        <v>50.230600000000003</v>
      </c>
      <c r="P417" s="3">
        <f t="shared" si="54"/>
        <v>2035</v>
      </c>
      <c r="Q417" s="3">
        <f t="shared" si="55"/>
        <v>7</v>
      </c>
      <c r="R417" s="3" t="str">
        <f t="shared" si="50"/>
        <v>20357</v>
      </c>
      <c r="Z417" s="92">
        <f t="shared" si="56"/>
        <v>1.35</v>
      </c>
      <c r="AA417" s="92">
        <f t="shared" si="56"/>
        <v>290.10000000000002</v>
      </c>
      <c r="AB417" s="92">
        <f t="shared" si="56"/>
        <v>0</v>
      </c>
      <c r="AC417" s="92">
        <f t="shared" si="56"/>
        <v>312</v>
      </c>
    </row>
    <row r="418" spans="1:29" x14ac:dyDescent="0.2">
      <c r="A418" s="3">
        <f t="shared" si="52"/>
        <v>2030</v>
      </c>
      <c r="B418" s="3">
        <f t="shared" si="53"/>
        <v>8</v>
      </c>
      <c r="C418" s="244">
        <v>73.010726875076557</v>
      </c>
      <c r="E418" s="3">
        <v>50.3568</v>
      </c>
      <c r="P418" s="3">
        <f t="shared" si="54"/>
        <v>2035</v>
      </c>
      <c r="Q418" s="3">
        <f t="shared" si="55"/>
        <v>8</v>
      </c>
      <c r="R418" s="3" t="str">
        <f t="shared" si="50"/>
        <v>20358</v>
      </c>
      <c r="Z418" s="92">
        <f t="shared" si="56"/>
        <v>0.35</v>
      </c>
      <c r="AA418" s="92">
        <f t="shared" si="56"/>
        <v>310.7</v>
      </c>
      <c r="AB418" s="92">
        <f t="shared" si="56"/>
        <v>2</v>
      </c>
      <c r="AC418" s="92">
        <f t="shared" si="56"/>
        <v>292</v>
      </c>
    </row>
    <row r="419" spans="1:29" x14ac:dyDescent="0.2">
      <c r="A419" s="3">
        <f t="shared" si="52"/>
        <v>2030</v>
      </c>
      <c r="B419" s="3">
        <f t="shared" si="53"/>
        <v>9</v>
      </c>
      <c r="C419" s="244">
        <v>73.010726875076557</v>
      </c>
      <c r="E419" s="3">
        <v>50.478400000000001</v>
      </c>
      <c r="P419" s="3">
        <f t="shared" si="54"/>
        <v>2035</v>
      </c>
      <c r="Q419" s="3">
        <f t="shared" si="55"/>
        <v>9</v>
      </c>
      <c r="R419" s="3" t="str">
        <f t="shared" si="50"/>
        <v>20359</v>
      </c>
      <c r="Z419" s="92">
        <f t="shared" si="56"/>
        <v>8.5</v>
      </c>
      <c r="AA419" s="92">
        <f t="shared" si="56"/>
        <v>230</v>
      </c>
      <c r="AB419" s="92">
        <f t="shared" si="56"/>
        <v>41</v>
      </c>
      <c r="AC419" s="92">
        <f t="shared" si="56"/>
        <v>131</v>
      </c>
    </row>
    <row r="420" spans="1:29" x14ac:dyDescent="0.2">
      <c r="A420" s="3">
        <f t="shared" si="52"/>
        <v>2030</v>
      </c>
      <c r="B420" s="3">
        <f t="shared" si="53"/>
        <v>10</v>
      </c>
      <c r="C420" s="244">
        <v>73.010726875076557</v>
      </c>
      <c r="E420" s="3">
        <v>50.604599999999998</v>
      </c>
      <c r="P420" s="3">
        <f t="shared" si="54"/>
        <v>2035</v>
      </c>
      <c r="Q420" s="3">
        <f t="shared" si="55"/>
        <v>10</v>
      </c>
      <c r="R420" s="3" t="str">
        <f t="shared" si="50"/>
        <v>203510</v>
      </c>
      <c r="Z420" s="92">
        <f t="shared" si="56"/>
        <v>132.4</v>
      </c>
      <c r="AA420" s="92">
        <f t="shared" si="56"/>
        <v>58.5</v>
      </c>
      <c r="AB420" s="92">
        <f t="shared" si="56"/>
        <v>265</v>
      </c>
      <c r="AC420" s="92">
        <f t="shared" si="56"/>
        <v>14</v>
      </c>
    </row>
    <row r="421" spans="1:29" x14ac:dyDescent="0.2">
      <c r="A421" s="3">
        <f t="shared" si="52"/>
        <v>2030</v>
      </c>
      <c r="B421" s="3">
        <f t="shared" si="53"/>
        <v>11</v>
      </c>
      <c r="C421" s="244">
        <v>73.010726875076557</v>
      </c>
      <c r="E421" s="3">
        <v>50.730800000000002</v>
      </c>
      <c r="P421" s="3">
        <f t="shared" si="54"/>
        <v>2035</v>
      </c>
      <c r="Q421" s="3">
        <f t="shared" si="55"/>
        <v>11</v>
      </c>
      <c r="R421" s="3" t="str">
        <f t="shared" si="50"/>
        <v>203511</v>
      </c>
      <c r="Z421" s="92">
        <f t="shared" si="56"/>
        <v>384.85</v>
      </c>
      <c r="AA421" s="92">
        <f t="shared" si="56"/>
        <v>4.3499999999999996</v>
      </c>
      <c r="AB421" s="92">
        <f t="shared" si="56"/>
        <v>547</v>
      </c>
      <c r="AC421" s="92">
        <f t="shared" si="56"/>
        <v>1</v>
      </c>
    </row>
    <row r="422" spans="1:29" x14ac:dyDescent="0.2">
      <c r="A422" s="3">
        <f t="shared" si="52"/>
        <v>2030</v>
      </c>
      <c r="B422" s="3">
        <f t="shared" si="53"/>
        <v>12</v>
      </c>
      <c r="C422" s="244">
        <v>73.010726875076557</v>
      </c>
      <c r="E422" s="3">
        <v>50.852400000000003</v>
      </c>
      <c r="P422" s="3">
        <f t="shared" si="54"/>
        <v>2035</v>
      </c>
      <c r="Q422" s="3">
        <f t="shared" si="55"/>
        <v>12</v>
      </c>
      <c r="R422" s="3" t="str">
        <f t="shared" si="50"/>
        <v>203512</v>
      </c>
      <c r="Z422" s="92">
        <f t="shared" si="56"/>
        <v>680.6</v>
      </c>
      <c r="AA422" s="92">
        <f t="shared" si="56"/>
        <v>0.2</v>
      </c>
      <c r="AB422" s="92">
        <f t="shared" si="56"/>
        <v>803</v>
      </c>
      <c r="AC422" s="92">
        <f t="shared" si="56"/>
        <v>0</v>
      </c>
    </row>
    <row r="423" spans="1:29" x14ac:dyDescent="0.2">
      <c r="A423" s="3">
        <f t="shared" si="52"/>
        <v>2031</v>
      </c>
      <c r="B423" s="3">
        <f t="shared" si="53"/>
        <v>1</v>
      </c>
      <c r="C423" s="244">
        <v>76.630834598816861</v>
      </c>
      <c r="E423" s="3">
        <v>49.971899999999998</v>
      </c>
      <c r="P423" s="3">
        <f t="shared" si="54"/>
        <v>2036</v>
      </c>
      <c r="Q423" s="3">
        <f t="shared" si="55"/>
        <v>1</v>
      </c>
      <c r="R423" s="3" t="str">
        <f t="shared" si="50"/>
        <v>20361</v>
      </c>
      <c r="Z423" s="92">
        <f t="shared" ref="Z423:AC438" si="57">Z411</f>
        <v>917</v>
      </c>
      <c r="AA423" s="92">
        <f t="shared" si="57"/>
        <v>0</v>
      </c>
      <c r="AB423" s="92">
        <f t="shared" si="57"/>
        <v>861</v>
      </c>
      <c r="AC423" s="92">
        <f t="shared" si="57"/>
        <v>0</v>
      </c>
    </row>
    <row r="424" spans="1:29" x14ac:dyDescent="0.2">
      <c r="A424" s="3">
        <f t="shared" si="52"/>
        <v>2031</v>
      </c>
      <c r="B424" s="3">
        <f t="shared" si="53"/>
        <v>2</v>
      </c>
      <c r="C424" s="244">
        <v>76.630834598816861</v>
      </c>
      <c r="E424" s="3">
        <v>50.0944</v>
      </c>
      <c r="P424" s="3">
        <f t="shared" si="54"/>
        <v>2036</v>
      </c>
      <c r="Q424" s="3">
        <f t="shared" si="55"/>
        <v>2</v>
      </c>
      <c r="R424" s="3" t="str">
        <f t="shared" si="50"/>
        <v>20362</v>
      </c>
      <c r="Z424" s="92">
        <f t="shared" si="57"/>
        <v>797.55</v>
      </c>
      <c r="AA424" s="92">
        <f t="shared" si="57"/>
        <v>0</v>
      </c>
      <c r="AB424" s="92">
        <f t="shared" si="57"/>
        <v>698</v>
      </c>
      <c r="AC424" s="92">
        <f t="shared" si="57"/>
        <v>0</v>
      </c>
    </row>
    <row r="425" spans="1:29" x14ac:dyDescent="0.2">
      <c r="A425" s="3">
        <f t="shared" si="52"/>
        <v>2031</v>
      </c>
      <c r="B425" s="3">
        <f t="shared" si="53"/>
        <v>3</v>
      </c>
      <c r="C425" s="244">
        <v>76.630834598816861</v>
      </c>
      <c r="E425" s="3">
        <v>50.214799999999997</v>
      </c>
      <c r="P425" s="3">
        <f t="shared" si="54"/>
        <v>2036</v>
      </c>
      <c r="Q425" s="3">
        <f t="shared" si="55"/>
        <v>3</v>
      </c>
      <c r="R425" s="3" t="str">
        <f t="shared" si="50"/>
        <v>20363</v>
      </c>
      <c r="Z425" s="92">
        <f t="shared" si="57"/>
        <v>649.1</v>
      </c>
      <c r="AA425" s="92">
        <f t="shared" si="57"/>
        <v>0.25</v>
      </c>
      <c r="AB425" s="92">
        <f t="shared" si="57"/>
        <v>545</v>
      </c>
      <c r="AC425" s="92">
        <f t="shared" si="57"/>
        <v>1</v>
      </c>
    </row>
    <row r="426" spans="1:29" x14ac:dyDescent="0.2">
      <c r="A426" s="3">
        <f t="shared" si="52"/>
        <v>2031</v>
      </c>
      <c r="B426" s="3">
        <f t="shared" si="53"/>
        <v>4</v>
      </c>
      <c r="C426" s="244">
        <v>73.010726875076557</v>
      </c>
      <c r="E426" s="3">
        <v>50.3386</v>
      </c>
      <c r="P426" s="3">
        <f t="shared" si="54"/>
        <v>2036</v>
      </c>
      <c r="Q426" s="3">
        <f t="shared" si="55"/>
        <v>4</v>
      </c>
      <c r="R426" s="3" t="str">
        <f t="shared" si="50"/>
        <v>20364</v>
      </c>
      <c r="Z426" s="92">
        <f t="shared" si="57"/>
        <v>399.8</v>
      </c>
      <c r="AA426" s="92">
        <f t="shared" si="57"/>
        <v>5.75</v>
      </c>
      <c r="AB426" s="92">
        <f t="shared" si="57"/>
        <v>281</v>
      </c>
      <c r="AC426" s="92">
        <f t="shared" si="57"/>
        <v>14</v>
      </c>
    </row>
    <row r="427" spans="1:29" x14ac:dyDescent="0.2">
      <c r="A427" s="3">
        <f t="shared" si="52"/>
        <v>2031</v>
      </c>
      <c r="B427" s="3">
        <f t="shared" si="53"/>
        <v>5</v>
      </c>
      <c r="C427" s="244">
        <v>73.010726875076557</v>
      </c>
      <c r="E427" s="3">
        <v>50.460999999999999</v>
      </c>
      <c r="P427" s="3">
        <f t="shared" si="54"/>
        <v>2036</v>
      </c>
      <c r="Q427" s="3">
        <f t="shared" si="55"/>
        <v>5</v>
      </c>
      <c r="R427" s="3" t="str">
        <f t="shared" si="50"/>
        <v>20365</v>
      </c>
      <c r="Z427" s="92">
        <f t="shared" si="57"/>
        <v>168.35</v>
      </c>
      <c r="AA427" s="92">
        <f t="shared" si="57"/>
        <v>36.549999999999997</v>
      </c>
      <c r="AB427" s="92">
        <f t="shared" si="57"/>
        <v>93</v>
      </c>
      <c r="AC427" s="92">
        <f t="shared" si="57"/>
        <v>68</v>
      </c>
    </row>
    <row r="428" spans="1:29" x14ac:dyDescent="0.2">
      <c r="A428" s="3">
        <f t="shared" si="52"/>
        <v>2031</v>
      </c>
      <c r="B428" s="3">
        <f t="shared" si="53"/>
        <v>6</v>
      </c>
      <c r="C428" s="244">
        <v>73.010726875076557</v>
      </c>
      <c r="E428" s="3">
        <v>50.581400000000002</v>
      </c>
      <c r="P428" s="3">
        <f t="shared" si="54"/>
        <v>2036</v>
      </c>
      <c r="Q428" s="3">
        <f t="shared" si="55"/>
        <v>6</v>
      </c>
      <c r="R428" s="3" t="str">
        <f t="shared" si="50"/>
        <v>20366</v>
      </c>
      <c r="Z428" s="92">
        <f t="shared" si="57"/>
        <v>42.45</v>
      </c>
      <c r="AA428" s="92">
        <f t="shared" si="57"/>
        <v>150.75</v>
      </c>
      <c r="AB428" s="92">
        <f t="shared" si="57"/>
        <v>9</v>
      </c>
      <c r="AC428" s="92">
        <f t="shared" si="57"/>
        <v>214</v>
      </c>
    </row>
    <row r="429" spans="1:29" x14ac:dyDescent="0.2">
      <c r="A429" s="3">
        <f t="shared" si="52"/>
        <v>2031</v>
      </c>
      <c r="B429" s="3">
        <f t="shared" si="53"/>
        <v>7</v>
      </c>
      <c r="C429" s="244">
        <v>73.010726875076557</v>
      </c>
      <c r="E429" s="3">
        <v>50.6785</v>
      </c>
      <c r="P429" s="3">
        <f t="shared" si="54"/>
        <v>2036</v>
      </c>
      <c r="Q429" s="3">
        <f t="shared" si="55"/>
        <v>7</v>
      </c>
      <c r="R429" s="3" t="str">
        <f t="shared" si="50"/>
        <v>20367</v>
      </c>
      <c r="Z429" s="92">
        <f t="shared" si="57"/>
        <v>1.35</v>
      </c>
      <c r="AA429" s="92">
        <f t="shared" si="57"/>
        <v>290.10000000000002</v>
      </c>
      <c r="AB429" s="92">
        <f t="shared" si="57"/>
        <v>0</v>
      </c>
      <c r="AC429" s="92">
        <f t="shared" si="57"/>
        <v>312</v>
      </c>
    </row>
    <row r="430" spans="1:29" x14ac:dyDescent="0.2">
      <c r="A430" s="3">
        <f t="shared" si="52"/>
        <v>2031</v>
      </c>
      <c r="B430" s="3">
        <f t="shared" si="53"/>
        <v>8</v>
      </c>
      <c r="C430" s="244">
        <v>73.010726875076557</v>
      </c>
      <c r="E430" s="3">
        <v>50.775700000000001</v>
      </c>
      <c r="P430" s="3">
        <f t="shared" si="54"/>
        <v>2036</v>
      </c>
      <c r="Q430" s="3">
        <f t="shared" si="55"/>
        <v>8</v>
      </c>
      <c r="R430" s="3" t="str">
        <f t="shared" si="50"/>
        <v>20368</v>
      </c>
      <c r="Z430" s="92">
        <f t="shared" si="57"/>
        <v>0.35</v>
      </c>
      <c r="AA430" s="92">
        <f t="shared" si="57"/>
        <v>310.7</v>
      </c>
      <c r="AB430" s="92">
        <f t="shared" si="57"/>
        <v>2</v>
      </c>
      <c r="AC430" s="92">
        <f t="shared" si="57"/>
        <v>292</v>
      </c>
    </row>
    <row r="431" spans="1:29" x14ac:dyDescent="0.2">
      <c r="A431" s="3">
        <f t="shared" si="52"/>
        <v>2031</v>
      </c>
      <c r="B431" s="3">
        <f t="shared" si="53"/>
        <v>9</v>
      </c>
      <c r="C431" s="244">
        <v>73.010726875076557</v>
      </c>
      <c r="E431" s="3">
        <v>50.871600000000001</v>
      </c>
      <c r="P431" s="3">
        <f t="shared" si="54"/>
        <v>2036</v>
      </c>
      <c r="Q431" s="3">
        <f t="shared" si="55"/>
        <v>9</v>
      </c>
      <c r="R431" s="3" t="str">
        <f t="shared" si="50"/>
        <v>20369</v>
      </c>
      <c r="Z431" s="92">
        <f t="shared" si="57"/>
        <v>8.5</v>
      </c>
      <c r="AA431" s="92">
        <f t="shared" si="57"/>
        <v>230</v>
      </c>
      <c r="AB431" s="92">
        <f t="shared" si="57"/>
        <v>41</v>
      </c>
      <c r="AC431" s="92">
        <f t="shared" si="57"/>
        <v>131</v>
      </c>
    </row>
    <row r="432" spans="1:29" x14ac:dyDescent="0.2">
      <c r="A432" s="3">
        <f t="shared" si="52"/>
        <v>2031</v>
      </c>
      <c r="B432" s="3">
        <f t="shared" si="53"/>
        <v>10</v>
      </c>
      <c r="C432" s="244">
        <v>73.010726875076557</v>
      </c>
      <c r="E432" s="3">
        <v>50.968699999999998</v>
      </c>
      <c r="P432" s="3">
        <f t="shared" si="54"/>
        <v>2036</v>
      </c>
      <c r="Q432" s="3">
        <f t="shared" si="55"/>
        <v>10</v>
      </c>
      <c r="R432" s="3" t="str">
        <f t="shared" si="50"/>
        <v>203610</v>
      </c>
      <c r="Z432" s="92">
        <f t="shared" si="57"/>
        <v>132.4</v>
      </c>
      <c r="AA432" s="92">
        <f t="shared" si="57"/>
        <v>58.5</v>
      </c>
      <c r="AB432" s="92">
        <f t="shared" si="57"/>
        <v>265</v>
      </c>
      <c r="AC432" s="92">
        <f t="shared" si="57"/>
        <v>14</v>
      </c>
    </row>
    <row r="433" spans="1:29" x14ac:dyDescent="0.2">
      <c r="A433" s="3">
        <f t="shared" si="52"/>
        <v>2031</v>
      </c>
      <c r="B433" s="3">
        <f t="shared" si="53"/>
        <v>11</v>
      </c>
      <c r="C433" s="244">
        <v>73.010726875076557</v>
      </c>
      <c r="E433" s="3">
        <v>51.065899999999999</v>
      </c>
      <c r="P433" s="3">
        <f t="shared" si="54"/>
        <v>2036</v>
      </c>
      <c r="Q433" s="3">
        <f t="shared" si="55"/>
        <v>11</v>
      </c>
      <c r="R433" s="3" t="str">
        <f t="shared" si="50"/>
        <v>203611</v>
      </c>
      <c r="Z433" s="92">
        <f t="shared" si="57"/>
        <v>384.85</v>
      </c>
      <c r="AA433" s="92">
        <f t="shared" si="57"/>
        <v>4.3499999999999996</v>
      </c>
      <c r="AB433" s="92">
        <f t="shared" si="57"/>
        <v>547</v>
      </c>
      <c r="AC433" s="92">
        <f t="shared" si="57"/>
        <v>1</v>
      </c>
    </row>
    <row r="434" spans="1:29" x14ac:dyDescent="0.2">
      <c r="A434" s="3">
        <f t="shared" si="52"/>
        <v>2031</v>
      </c>
      <c r="B434" s="3">
        <f t="shared" si="53"/>
        <v>12</v>
      </c>
      <c r="C434" s="244">
        <v>73.010726875076557</v>
      </c>
      <c r="E434" s="3">
        <v>51.162999999999997</v>
      </c>
      <c r="P434" s="3">
        <f t="shared" si="54"/>
        <v>2036</v>
      </c>
      <c r="Q434" s="3">
        <f t="shared" si="55"/>
        <v>12</v>
      </c>
      <c r="R434" s="3" t="str">
        <f t="shared" si="50"/>
        <v>203612</v>
      </c>
      <c r="Z434" s="92">
        <f t="shared" si="57"/>
        <v>680.6</v>
      </c>
      <c r="AA434" s="92">
        <f t="shared" si="57"/>
        <v>0.2</v>
      </c>
      <c r="AB434" s="92">
        <f t="shared" si="57"/>
        <v>803</v>
      </c>
      <c r="AC434" s="92">
        <f t="shared" si="57"/>
        <v>0</v>
      </c>
    </row>
    <row r="435" spans="1:29" x14ac:dyDescent="0.2">
      <c r="A435" s="3">
        <f t="shared" si="52"/>
        <v>2032</v>
      </c>
      <c r="B435" s="3">
        <f t="shared" si="53"/>
        <v>1</v>
      </c>
      <c r="C435" s="244">
        <v>76.630834598816861</v>
      </c>
      <c r="E435" s="3">
        <v>50.245399999999997</v>
      </c>
      <c r="P435" s="3">
        <f t="shared" si="54"/>
        <v>2037</v>
      </c>
      <c r="Q435" s="3">
        <f t="shared" si="55"/>
        <v>1</v>
      </c>
      <c r="R435" s="3" t="str">
        <f t="shared" si="50"/>
        <v>20371</v>
      </c>
      <c r="Z435" s="92">
        <f t="shared" si="57"/>
        <v>917</v>
      </c>
      <c r="AA435" s="92">
        <f t="shared" si="57"/>
        <v>0</v>
      </c>
      <c r="AB435" s="92">
        <f t="shared" si="57"/>
        <v>861</v>
      </c>
      <c r="AC435" s="92">
        <f t="shared" si="57"/>
        <v>0</v>
      </c>
    </row>
    <row r="436" spans="1:29" x14ac:dyDescent="0.2">
      <c r="A436" s="3">
        <f t="shared" si="52"/>
        <v>2032</v>
      </c>
      <c r="B436" s="3">
        <f t="shared" si="53"/>
        <v>2</v>
      </c>
      <c r="C436" s="244">
        <v>76.630834598816861</v>
      </c>
      <c r="E436" s="3">
        <v>50.340600000000002</v>
      </c>
      <c r="P436" s="3">
        <f t="shared" si="54"/>
        <v>2037</v>
      </c>
      <c r="Q436" s="3">
        <f t="shared" si="55"/>
        <v>2</v>
      </c>
      <c r="R436" s="3" t="str">
        <f t="shared" si="50"/>
        <v>20372</v>
      </c>
      <c r="Z436" s="92">
        <f t="shared" si="57"/>
        <v>797.55</v>
      </c>
      <c r="AA436" s="92">
        <f t="shared" si="57"/>
        <v>0</v>
      </c>
      <c r="AB436" s="92">
        <f t="shared" si="57"/>
        <v>698</v>
      </c>
      <c r="AC436" s="92">
        <f t="shared" si="57"/>
        <v>0</v>
      </c>
    </row>
    <row r="437" spans="1:29" x14ac:dyDescent="0.2">
      <c r="A437" s="3">
        <f t="shared" si="52"/>
        <v>2032</v>
      </c>
      <c r="B437" s="3">
        <f t="shared" si="53"/>
        <v>3</v>
      </c>
      <c r="C437" s="244">
        <v>76.630834598816861</v>
      </c>
      <c r="E437" s="3">
        <v>50.435899999999997</v>
      </c>
      <c r="P437" s="3">
        <f t="shared" si="54"/>
        <v>2037</v>
      </c>
      <c r="Q437" s="3">
        <f t="shared" si="55"/>
        <v>3</v>
      </c>
      <c r="R437" s="3" t="str">
        <f t="shared" si="50"/>
        <v>20373</v>
      </c>
      <c r="Z437" s="92">
        <f t="shared" si="57"/>
        <v>649.1</v>
      </c>
      <c r="AA437" s="92">
        <f t="shared" si="57"/>
        <v>0.25</v>
      </c>
      <c r="AB437" s="92">
        <f t="shared" si="57"/>
        <v>545</v>
      </c>
      <c r="AC437" s="92">
        <f t="shared" si="57"/>
        <v>1</v>
      </c>
    </row>
    <row r="438" spans="1:29" x14ac:dyDescent="0.2">
      <c r="A438" s="3">
        <f t="shared" si="52"/>
        <v>2032</v>
      </c>
      <c r="B438" s="3">
        <f t="shared" si="53"/>
        <v>4</v>
      </c>
      <c r="C438" s="244">
        <v>73.010726875076557</v>
      </c>
      <c r="E438" s="3">
        <v>50.529899999999998</v>
      </c>
      <c r="P438" s="3">
        <f t="shared" si="54"/>
        <v>2037</v>
      </c>
      <c r="Q438" s="3">
        <f t="shared" si="55"/>
        <v>4</v>
      </c>
      <c r="R438" s="3" t="str">
        <f t="shared" si="50"/>
        <v>20374</v>
      </c>
      <c r="Z438" s="92">
        <f t="shared" si="57"/>
        <v>399.8</v>
      </c>
      <c r="AA438" s="92">
        <f t="shared" si="57"/>
        <v>5.75</v>
      </c>
      <c r="AB438" s="92">
        <f t="shared" si="57"/>
        <v>281</v>
      </c>
      <c r="AC438" s="92">
        <f t="shared" si="57"/>
        <v>14</v>
      </c>
    </row>
    <row r="439" spans="1:29" x14ac:dyDescent="0.2">
      <c r="A439" s="3">
        <f t="shared" si="52"/>
        <v>2032</v>
      </c>
      <c r="B439" s="3">
        <f t="shared" si="53"/>
        <v>5</v>
      </c>
      <c r="C439" s="244">
        <v>73.010726875076557</v>
      </c>
      <c r="E439" s="3">
        <v>50.625</v>
      </c>
      <c r="P439" s="3">
        <f t="shared" si="54"/>
        <v>2037</v>
      </c>
      <c r="Q439" s="3">
        <f t="shared" si="55"/>
        <v>5</v>
      </c>
      <c r="R439" s="3" t="str">
        <f t="shared" si="50"/>
        <v>20375</v>
      </c>
      <c r="Z439" s="92">
        <f t="shared" ref="Z439:AC454" si="58">Z427</f>
        <v>168.35</v>
      </c>
      <c r="AA439" s="92">
        <f t="shared" si="58"/>
        <v>36.549999999999997</v>
      </c>
      <c r="AB439" s="92">
        <f t="shared" si="58"/>
        <v>93</v>
      </c>
      <c r="AC439" s="92">
        <f t="shared" si="58"/>
        <v>68</v>
      </c>
    </row>
    <row r="440" spans="1:29" x14ac:dyDescent="0.2">
      <c r="A440" s="3">
        <f t="shared" si="52"/>
        <v>2032</v>
      </c>
      <c r="B440" s="3">
        <f t="shared" si="53"/>
        <v>6</v>
      </c>
      <c r="C440" s="244">
        <v>73.010726875076557</v>
      </c>
      <c r="E440" s="3">
        <v>50.720300000000002</v>
      </c>
      <c r="P440" s="3">
        <f t="shared" si="54"/>
        <v>2037</v>
      </c>
      <c r="Q440" s="3">
        <f t="shared" si="55"/>
        <v>6</v>
      </c>
      <c r="R440" s="3" t="str">
        <f t="shared" si="50"/>
        <v>20376</v>
      </c>
      <c r="Z440" s="92">
        <f t="shared" si="58"/>
        <v>42.45</v>
      </c>
      <c r="AA440" s="92">
        <f t="shared" si="58"/>
        <v>150.75</v>
      </c>
      <c r="AB440" s="92">
        <f t="shared" si="58"/>
        <v>9</v>
      </c>
      <c r="AC440" s="92">
        <f t="shared" si="58"/>
        <v>214</v>
      </c>
    </row>
    <row r="441" spans="1:29" x14ac:dyDescent="0.2">
      <c r="A441" s="3">
        <f t="shared" si="52"/>
        <v>2032</v>
      </c>
      <c r="B441" s="3">
        <f t="shared" si="53"/>
        <v>7</v>
      </c>
      <c r="C441" s="244">
        <v>73.010726875076557</v>
      </c>
      <c r="E441" s="3">
        <v>50.774799999999999</v>
      </c>
      <c r="P441" s="3">
        <f t="shared" si="54"/>
        <v>2037</v>
      </c>
      <c r="Q441" s="3">
        <f t="shared" si="55"/>
        <v>7</v>
      </c>
      <c r="R441" s="3" t="str">
        <f t="shared" si="50"/>
        <v>20377</v>
      </c>
      <c r="Z441" s="92">
        <f t="shared" si="58"/>
        <v>1.35</v>
      </c>
      <c r="AA441" s="92">
        <f t="shared" si="58"/>
        <v>290.10000000000002</v>
      </c>
      <c r="AB441" s="92">
        <f t="shared" si="58"/>
        <v>0</v>
      </c>
      <c r="AC441" s="92">
        <f t="shared" si="58"/>
        <v>312</v>
      </c>
    </row>
    <row r="442" spans="1:29" x14ac:dyDescent="0.2">
      <c r="A442" s="3">
        <f t="shared" si="52"/>
        <v>2032</v>
      </c>
      <c r="B442" s="3">
        <f t="shared" si="53"/>
        <v>8</v>
      </c>
      <c r="C442" s="244">
        <v>73.010726875076557</v>
      </c>
      <c r="E442" s="3">
        <v>50.831400000000002</v>
      </c>
      <c r="P442" s="3">
        <f t="shared" si="54"/>
        <v>2037</v>
      </c>
      <c r="Q442" s="3">
        <f t="shared" si="55"/>
        <v>8</v>
      </c>
      <c r="R442" s="3" t="str">
        <f t="shared" si="50"/>
        <v>20378</v>
      </c>
      <c r="Z442" s="92">
        <f t="shared" si="58"/>
        <v>0.35</v>
      </c>
      <c r="AA442" s="92">
        <f t="shared" si="58"/>
        <v>310.7</v>
      </c>
      <c r="AB442" s="92">
        <f t="shared" si="58"/>
        <v>2</v>
      </c>
      <c r="AC442" s="92">
        <f t="shared" si="58"/>
        <v>292</v>
      </c>
    </row>
    <row r="443" spans="1:29" x14ac:dyDescent="0.2">
      <c r="A443" s="3">
        <f t="shared" si="52"/>
        <v>2032</v>
      </c>
      <c r="B443" s="3">
        <f t="shared" si="53"/>
        <v>9</v>
      </c>
      <c r="C443" s="244">
        <v>73.010726875076557</v>
      </c>
      <c r="E443" s="3">
        <v>50.885899999999999</v>
      </c>
      <c r="P443" s="3">
        <f t="shared" si="54"/>
        <v>2037</v>
      </c>
      <c r="Q443" s="3">
        <f t="shared" si="55"/>
        <v>9</v>
      </c>
      <c r="R443" s="3" t="str">
        <f t="shared" si="50"/>
        <v>20379</v>
      </c>
      <c r="Z443" s="92">
        <f t="shared" si="58"/>
        <v>8.5</v>
      </c>
      <c r="AA443" s="92">
        <f t="shared" si="58"/>
        <v>230</v>
      </c>
      <c r="AB443" s="92">
        <f t="shared" si="58"/>
        <v>41</v>
      </c>
      <c r="AC443" s="92">
        <f t="shared" si="58"/>
        <v>131</v>
      </c>
    </row>
    <row r="444" spans="1:29" x14ac:dyDescent="0.2">
      <c r="A444" s="3">
        <f t="shared" si="52"/>
        <v>2032</v>
      </c>
      <c r="B444" s="3">
        <f t="shared" si="53"/>
        <v>10</v>
      </c>
      <c r="C444" s="244">
        <v>73.010726875076557</v>
      </c>
      <c r="E444" s="3">
        <v>50.942500000000003</v>
      </c>
      <c r="P444" s="3">
        <f t="shared" si="54"/>
        <v>2037</v>
      </c>
      <c r="Q444" s="3">
        <f t="shared" si="55"/>
        <v>10</v>
      </c>
      <c r="R444" s="3" t="str">
        <f t="shared" si="50"/>
        <v>203710</v>
      </c>
      <c r="Z444" s="92">
        <f t="shared" si="58"/>
        <v>132.4</v>
      </c>
      <c r="AA444" s="92">
        <f t="shared" si="58"/>
        <v>58.5</v>
      </c>
      <c r="AB444" s="92">
        <f t="shared" si="58"/>
        <v>265</v>
      </c>
      <c r="AC444" s="92">
        <f t="shared" si="58"/>
        <v>14</v>
      </c>
    </row>
    <row r="445" spans="1:29" x14ac:dyDescent="0.2">
      <c r="A445" s="3">
        <f t="shared" si="52"/>
        <v>2032</v>
      </c>
      <c r="B445" s="3">
        <f t="shared" si="53"/>
        <v>11</v>
      </c>
      <c r="C445" s="244">
        <v>73.010726875076557</v>
      </c>
      <c r="E445" s="3">
        <v>51.000300000000003</v>
      </c>
      <c r="P445" s="3">
        <f t="shared" si="54"/>
        <v>2037</v>
      </c>
      <c r="Q445" s="3">
        <f t="shared" si="55"/>
        <v>11</v>
      </c>
      <c r="R445" s="3" t="str">
        <f t="shared" si="50"/>
        <v>203711</v>
      </c>
      <c r="Z445" s="92">
        <f t="shared" si="58"/>
        <v>384.85</v>
      </c>
      <c r="AA445" s="92">
        <f t="shared" si="58"/>
        <v>4.3499999999999996</v>
      </c>
      <c r="AB445" s="92">
        <f t="shared" si="58"/>
        <v>547</v>
      </c>
      <c r="AC445" s="92">
        <f t="shared" si="58"/>
        <v>1</v>
      </c>
    </row>
    <row r="446" spans="1:29" x14ac:dyDescent="0.2">
      <c r="A446" s="3">
        <f t="shared" si="52"/>
        <v>2032</v>
      </c>
      <c r="B446" s="3">
        <f t="shared" si="53"/>
        <v>12</v>
      </c>
      <c r="C446" s="244">
        <v>73.010726875076557</v>
      </c>
      <c r="E446" s="3">
        <v>51.0548</v>
      </c>
      <c r="P446" s="3">
        <f t="shared" si="54"/>
        <v>2037</v>
      </c>
      <c r="Q446" s="3">
        <f t="shared" si="55"/>
        <v>12</v>
      </c>
      <c r="R446" s="3" t="str">
        <f t="shared" si="50"/>
        <v>203712</v>
      </c>
      <c r="Z446" s="92">
        <f t="shared" si="58"/>
        <v>680.6</v>
      </c>
      <c r="AA446" s="92">
        <f t="shared" si="58"/>
        <v>0.2</v>
      </c>
      <c r="AB446" s="92">
        <f t="shared" si="58"/>
        <v>803</v>
      </c>
      <c r="AC446" s="92">
        <f t="shared" si="58"/>
        <v>0</v>
      </c>
    </row>
    <row r="447" spans="1:29" x14ac:dyDescent="0.2">
      <c r="A447" s="3">
        <f t="shared" si="52"/>
        <v>2033</v>
      </c>
      <c r="B447" s="3">
        <f t="shared" si="53"/>
        <v>1</v>
      </c>
      <c r="C447" s="244">
        <v>76.630834598816861</v>
      </c>
      <c r="E447" s="3">
        <v>50.109099999999998</v>
      </c>
      <c r="P447" s="3">
        <f t="shared" si="54"/>
        <v>2038</v>
      </c>
      <c r="Q447" s="3">
        <f t="shared" si="55"/>
        <v>1</v>
      </c>
      <c r="R447" s="3" t="str">
        <f t="shared" si="50"/>
        <v>20381</v>
      </c>
      <c r="Z447" s="92">
        <f t="shared" si="58"/>
        <v>917</v>
      </c>
      <c r="AA447" s="92">
        <f t="shared" si="58"/>
        <v>0</v>
      </c>
      <c r="AB447" s="92">
        <f t="shared" si="58"/>
        <v>861</v>
      </c>
      <c r="AC447" s="92">
        <f t="shared" si="58"/>
        <v>0</v>
      </c>
    </row>
    <row r="448" spans="1:29" x14ac:dyDescent="0.2">
      <c r="A448" s="3">
        <f t="shared" si="52"/>
        <v>2033</v>
      </c>
      <c r="B448" s="3">
        <f t="shared" si="53"/>
        <v>2</v>
      </c>
      <c r="C448" s="244">
        <v>76.630834598816861</v>
      </c>
      <c r="E448" s="3">
        <v>50.162500000000001</v>
      </c>
      <c r="P448" s="3">
        <f t="shared" si="54"/>
        <v>2038</v>
      </c>
      <c r="Q448" s="3">
        <f t="shared" si="55"/>
        <v>2</v>
      </c>
      <c r="R448" s="3" t="str">
        <f t="shared" si="50"/>
        <v>20382</v>
      </c>
      <c r="Z448" s="92">
        <f t="shared" si="58"/>
        <v>797.55</v>
      </c>
      <c r="AA448" s="92">
        <f t="shared" si="58"/>
        <v>0</v>
      </c>
      <c r="AB448" s="92">
        <f t="shared" si="58"/>
        <v>698</v>
      </c>
      <c r="AC448" s="92">
        <f t="shared" si="58"/>
        <v>0</v>
      </c>
    </row>
    <row r="449" spans="1:29" x14ac:dyDescent="0.2">
      <c r="A449" s="3">
        <f t="shared" si="52"/>
        <v>2033</v>
      </c>
      <c r="B449" s="3">
        <f t="shared" si="53"/>
        <v>3</v>
      </c>
      <c r="C449" s="244">
        <v>76.630834598816861</v>
      </c>
      <c r="E449" s="3">
        <v>50.218000000000004</v>
      </c>
      <c r="P449" s="3">
        <f t="shared" si="54"/>
        <v>2038</v>
      </c>
      <c r="Q449" s="3">
        <f t="shared" si="55"/>
        <v>3</v>
      </c>
      <c r="R449" s="3" t="str">
        <f t="shared" si="50"/>
        <v>20383</v>
      </c>
      <c r="Z449" s="92">
        <f t="shared" si="58"/>
        <v>649.1</v>
      </c>
      <c r="AA449" s="92">
        <f t="shared" si="58"/>
        <v>0.25</v>
      </c>
      <c r="AB449" s="92">
        <f t="shared" si="58"/>
        <v>545</v>
      </c>
      <c r="AC449" s="92">
        <f t="shared" si="58"/>
        <v>1</v>
      </c>
    </row>
    <row r="450" spans="1:29" x14ac:dyDescent="0.2">
      <c r="A450" s="3">
        <f t="shared" si="52"/>
        <v>2033</v>
      </c>
      <c r="B450" s="3">
        <f t="shared" si="53"/>
        <v>4</v>
      </c>
      <c r="C450" s="244">
        <v>73.010726875076557</v>
      </c>
      <c r="E450" s="3">
        <v>50.274700000000003</v>
      </c>
      <c r="P450" s="3">
        <f t="shared" si="54"/>
        <v>2038</v>
      </c>
      <c r="Q450" s="3">
        <f t="shared" si="55"/>
        <v>4</v>
      </c>
      <c r="R450" s="3" t="str">
        <f t="shared" si="50"/>
        <v>20384</v>
      </c>
      <c r="Z450" s="92">
        <f t="shared" si="58"/>
        <v>399.8</v>
      </c>
      <c r="AA450" s="92">
        <f t="shared" si="58"/>
        <v>5.75</v>
      </c>
      <c r="AB450" s="92">
        <f t="shared" si="58"/>
        <v>281</v>
      </c>
      <c r="AC450" s="92">
        <f t="shared" si="58"/>
        <v>14</v>
      </c>
    </row>
    <row r="451" spans="1:29" x14ac:dyDescent="0.2">
      <c r="A451" s="3">
        <f t="shared" si="52"/>
        <v>2033</v>
      </c>
      <c r="B451" s="3">
        <f t="shared" si="53"/>
        <v>5</v>
      </c>
      <c r="C451" s="244">
        <v>73.010726875076557</v>
      </c>
      <c r="E451" s="3">
        <v>50.326900000000002</v>
      </c>
      <c r="P451" s="3">
        <f t="shared" si="54"/>
        <v>2038</v>
      </c>
      <c r="Q451" s="3">
        <f t="shared" si="55"/>
        <v>5</v>
      </c>
      <c r="R451" s="3" t="str">
        <f t="shared" ref="R451:R492" si="59">P451&amp;Q451</f>
        <v>20385</v>
      </c>
      <c r="Z451" s="92">
        <f t="shared" si="58"/>
        <v>168.35</v>
      </c>
      <c r="AA451" s="92">
        <f t="shared" si="58"/>
        <v>36.549999999999997</v>
      </c>
      <c r="AB451" s="92">
        <f t="shared" si="58"/>
        <v>93</v>
      </c>
      <c r="AC451" s="92">
        <f t="shared" si="58"/>
        <v>68</v>
      </c>
    </row>
    <row r="452" spans="1:29" x14ac:dyDescent="0.2">
      <c r="A452" s="3">
        <f t="shared" si="52"/>
        <v>2033</v>
      </c>
      <c r="B452" s="3">
        <f t="shared" si="53"/>
        <v>6</v>
      </c>
      <c r="C452" s="244">
        <v>73.010726875076557</v>
      </c>
      <c r="E452" s="3">
        <v>50.383600000000001</v>
      </c>
      <c r="P452" s="3">
        <f t="shared" si="54"/>
        <v>2038</v>
      </c>
      <c r="Q452" s="3">
        <f t="shared" si="55"/>
        <v>6</v>
      </c>
      <c r="R452" s="3" t="str">
        <f t="shared" si="59"/>
        <v>20386</v>
      </c>
      <c r="Z452" s="92">
        <f t="shared" si="58"/>
        <v>42.45</v>
      </c>
      <c r="AA452" s="92">
        <f t="shared" si="58"/>
        <v>150.75</v>
      </c>
      <c r="AB452" s="92">
        <f t="shared" si="58"/>
        <v>9</v>
      </c>
      <c r="AC452" s="92">
        <f t="shared" si="58"/>
        <v>214</v>
      </c>
    </row>
    <row r="453" spans="1:29" x14ac:dyDescent="0.2">
      <c r="A453" s="3">
        <f t="shared" si="52"/>
        <v>2033</v>
      </c>
      <c r="B453" s="3">
        <f t="shared" si="53"/>
        <v>7</v>
      </c>
      <c r="C453" s="244">
        <v>73.010726875076557</v>
      </c>
      <c r="E453" s="3">
        <v>50.424700000000001</v>
      </c>
      <c r="P453" s="3">
        <f t="shared" si="54"/>
        <v>2038</v>
      </c>
      <c r="Q453" s="3">
        <f t="shared" si="55"/>
        <v>7</v>
      </c>
      <c r="R453" s="3" t="str">
        <f t="shared" si="59"/>
        <v>20387</v>
      </c>
      <c r="Z453" s="92">
        <f t="shared" si="58"/>
        <v>1.35</v>
      </c>
      <c r="AA453" s="92">
        <f t="shared" si="58"/>
        <v>290.10000000000002</v>
      </c>
      <c r="AB453" s="92">
        <f t="shared" si="58"/>
        <v>0</v>
      </c>
      <c r="AC453" s="92">
        <f t="shared" si="58"/>
        <v>312</v>
      </c>
    </row>
    <row r="454" spans="1:29" x14ac:dyDescent="0.2">
      <c r="A454" s="3">
        <f t="shared" si="52"/>
        <v>2033</v>
      </c>
      <c r="B454" s="3">
        <f t="shared" si="53"/>
        <v>8</v>
      </c>
      <c r="C454" s="244">
        <v>73.010726875076557</v>
      </c>
      <c r="E454" s="3">
        <v>50.465800000000002</v>
      </c>
      <c r="P454" s="3">
        <f t="shared" si="54"/>
        <v>2038</v>
      </c>
      <c r="Q454" s="3">
        <f t="shared" si="55"/>
        <v>8</v>
      </c>
      <c r="R454" s="3" t="str">
        <f t="shared" si="59"/>
        <v>20388</v>
      </c>
      <c r="Z454" s="92">
        <f t="shared" si="58"/>
        <v>0.35</v>
      </c>
      <c r="AA454" s="92">
        <f t="shared" si="58"/>
        <v>310.7</v>
      </c>
      <c r="AB454" s="92">
        <f t="shared" si="58"/>
        <v>2</v>
      </c>
      <c r="AC454" s="92">
        <f t="shared" si="58"/>
        <v>292</v>
      </c>
    </row>
    <row r="455" spans="1:29" x14ac:dyDescent="0.2">
      <c r="A455" s="3">
        <f t="shared" si="52"/>
        <v>2033</v>
      </c>
      <c r="B455" s="3">
        <f t="shared" si="53"/>
        <v>9</v>
      </c>
      <c r="C455" s="244">
        <v>73.010726875076557</v>
      </c>
      <c r="E455" s="3">
        <v>50.506799999999998</v>
      </c>
      <c r="P455" s="3">
        <f t="shared" si="54"/>
        <v>2038</v>
      </c>
      <c r="Q455" s="3">
        <f t="shared" si="55"/>
        <v>9</v>
      </c>
      <c r="R455" s="3" t="str">
        <f t="shared" si="59"/>
        <v>20389</v>
      </c>
      <c r="Z455" s="92">
        <f t="shared" ref="Z455:AC470" si="60">Z443</f>
        <v>8.5</v>
      </c>
      <c r="AA455" s="92">
        <f t="shared" si="60"/>
        <v>230</v>
      </c>
      <c r="AB455" s="92">
        <f t="shared" si="60"/>
        <v>41</v>
      </c>
      <c r="AC455" s="92">
        <f t="shared" si="60"/>
        <v>131</v>
      </c>
    </row>
    <row r="456" spans="1:29" x14ac:dyDescent="0.2">
      <c r="A456" s="3">
        <f t="shared" si="52"/>
        <v>2033</v>
      </c>
      <c r="B456" s="3">
        <f t="shared" si="53"/>
        <v>10</v>
      </c>
      <c r="C456" s="244">
        <v>73.010726875076557</v>
      </c>
      <c r="E456" s="3">
        <v>50.545900000000003</v>
      </c>
      <c r="P456" s="3">
        <f t="shared" si="54"/>
        <v>2038</v>
      </c>
      <c r="Q456" s="3">
        <f t="shared" si="55"/>
        <v>10</v>
      </c>
      <c r="R456" s="3" t="str">
        <f t="shared" si="59"/>
        <v>203810</v>
      </c>
      <c r="Z456" s="92">
        <f t="shared" si="60"/>
        <v>132.4</v>
      </c>
      <c r="AA456" s="92">
        <f t="shared" si="60"/>
        <v>58.5</v>
      </c>
      <c r="AB456" s="92">
        <f t="shared" si="60"/>
        <v>265</v>
      </c>
      <c r="AC456" s="92">
        <f t="shared" si="60"/>
        <v>14</v>
      </c>
    </row>
    <row r="457" spans="1:29" x14ac:dyDescent="0.2">
      <c r="A457" s="3">
        <f t="shared" si="52"/>
        <v>2033</v>
      </c>
      <c r="B457" s="3">
        <f t="shared" si="53"/>
        <v>11</v>
      </c>
      <c r="C457" s="244">
        <v>73.010726875076557</v>
      </c>
      <c r="E457" s="3">
        <v>50.587000000000003</v>
      </c>
      <c r="P457" s="3">
        <f t="shared" si="54"/>
        <v>2038</v>
      </c>
      <c r="Q457" s="3">
        <f t="shared" si="55"/>
        <v>11</v>
      </c>
      <c r="R457" s="3" t="str">
        <f t="shared" si="59"/>
        <v>203811</v>
      </c>
      <c r="Z457" s="92">
        <f t="shared" si="60"/>
        <v>384.85</v>
      </c>
      <c r="AA457" s="92">
        <f t="shared" si="60"/>
        <v>4.3499999999999996</v>
      </c>
      <c r="AB457" s="92">
        <f t="shared" si="60"/>
        <v>547</v>
      </c>
      <c r="AC457" s="92">
        <f t="shared" si="60"/>
        <v>1</v>
      </c>
    </row>
    <row r="458" spans="1:29" x14ac:dyDescent="0.2">
      <c r="A458" s="3">
        <f t="shared" si="52"/>
        <v>2033</v>
      </c>
      <c r="B458" s="3">
        <f t="shared" si="53"/>
        <v>12</v>
      </c>
      <c r="C458" s="244">
        <v>73.010726875076557</v>
      </c>
      <c r="E458" s="3">
        <v>50.628100000000003</v>
      </c>
      <c r="P458" s="3">
        <f t="shared" si="54"/>
        <v>2038</v>
      </c>
      <c r="Q458" s="3">
        <f t="shared" si="55"/>
        <v>12</v>
      </c>
      <c r="R458" s="3" t="str">
        <f t="shared" si="59"/>
        <v>203812</v>
      </c>
      <c r="Z458" s="92">
        <f t="shared" si="60"/>
        <v>680.6</v>
      </c>
      <c r="AA458" s="92">
        <f t="shared" si="60"/>
        <v>0.2</v>
      </c>
      <c r="AB458" s="92">
        <f t="shared" si="60"/>
        <v>803</v>
      </c>
      <c r="AC458" s="92">
        <f t="shared" si="60"/>
        <v>0</v>
      </c>
    </row>
    <row r="459" spans="1:29" x14ac:dyDescent="0.2">
      <c r="A459" s="3">
        <f t="shared" si="52"/>
        <v>2034</v>
      </c>
      <c r="B459" s="3">
        <f t="shared" si="53"/>
        <v>1</v>
      </c>
      <c r="C459" s="244">
        <v>76.630834598816861</v>
      </c>
      <c r="E459" s="3">
        <v>49.690300000000001</v>
      </c>
      <c r="P459" s="3">
        <f t="shared" si="54"/>
        <v>2039</v>
      </c>
      <c r="Q459" s="3">
        <f t="shared" si="55"/>
        <v>1</v>
      </c>
      <c r="R459" s="3" t="str">
        <f t="shared" si="59"/>
        <v>20391</v>
      </c>
      <c r="Z459" s="92">
        <f t="shared" si="60"/>
        <v>917</v>
      </c>
      <c r="AA459" s="92">
        <f t="shared" si="60"/>
        <v>0</v>
      </c>
      <c r="AB459" s="92">
        <f t="shared" si="60"/>
        <v>861</v>
      </c>
      <c r="AC459" s="92">
        <f t="shared" si="60"/>
        <v>0</v>
      </c>
    </row>
    <row r="460" spans="1:29" x14ac:dyDescent="0.2">
      <c r="A460" s="3">
        <f t="shared" ref="A460:A523" si="61">A448+1</f>
        <v>2034</v>
      </c>
      <c r="B460" s="3">
        <f t="shared" ref="B460:B523" si="62">B448</f>
        <v>2</v>
      </c>
      <c r="C460" s="244">
        <v>76.630834598816861</v>
      </c>
      <c r="E460" s="3">
        <v>49.730600000000003</v>
      </c>
      <c r="P460" s="3">
        <f t="shared" si="54"/>
        <v>2039</v>
      </c>
      <c r="Q460" s="3">
        <f t="shared" si="55"/>
        <v>2</v>
      </c>
      <c r="R460" s="3" t="str">
        <f t="shared" si="59"/>
        <v>20392</v>
      </c>
      <c r="Z460" s="92">
        <f t="shared" si="60"/>
        <v>797.55</v>
      </c>
      <c r="AA460" s="92">
        <f t="shared" si="60"/>
        <v>0</v>
      </c>
      <c r="AB460" s="92">
        <f t="shared" si="60"/>
        <v>698</v>
      </c>
      <c r="AC460" s="92">
        <f t="shared" si="60"/>
        <v>0</v>
      </c>
    </row>
    <row r="461" spans="1:29" x14ac:dyDescent="0.2">
      <c r="A461" s="3">
        <f t="shared" si="61"/>
        <v>2034</v>
      </c>
      <c r="B461" s="3">
        <f t="shared" si="62"/>
        <v>3</v>
      </c>
      <c r="C461" s="244">
        <v>76.630834598816861</v>
      </c>
      <c r="E461" s="3">
        <v>49.770800000000001</v>
      </c>
      <c r="P461" s="3">
        <f t="shared" si="54"/>
        <v>2039</v>
      </c>
      <c r="Q461" s="3">
        <f t="shared" si="55"/>
        <v>3</v>
      </c>
      <c r="R461" s="3" t="str">
        <f t="shared" si="59"/>
        <v>20393</v>
      </c>
      <c r="Z461" s="92">
        <f t="shared" si="60"/>
        <v>649.1</v>
      </c>
      <c r="AA461" s="92">
        <f t="shared" si="60"/>
        <v>0.25</v>
      </c>
      <c r="AB461" s="92">
        <f t="shared" si="60"/>
        <v>545</v>
      </c>
      <c r="AC461" s="92">
        <f t="shared" si="60"/>
        <v>1</v>
      </c>
    </row>
    <row r="462" spans="1:29" x14ac:dyDescent="0.2">
      <c r="A462" s="3">
        <f t="shared" si="61"/>
        <v>2034</v>
      </c>
      <c r="B462" s="3">
        <f t="shared" si="62"/>
        <v>4</v>
      </c>
      <c r="C462" s="244">
        <v>73.010726875076557</v>
      </c>
      <c r="E462" s="3">
        <v>49.811100000000003</v>
      </c>
      <c r="P462" s="3">
        <f t="shared" ref="P462:P494" si="63">P450+1</f>
        <v>2039</v>
      </c>
      <c r="Q462" s="3">
        <f t="shared" ref="Q462:Q494" si="64">Q450</f>
        <v>4</v>
      </c>
      <c r="R462" s="3" t="str">
        <f t="shared" si="59"/>
        <v>20394</v>
      </c>
      <c r="Z462" s="92">
        <f t="shared" si="60"/>
        <v>399.8</v>
      </c>
      <c r="AA462" s="92">
        <f t="shared" si="60"/>
        <v>5.75</v>
      </c>
      <c r="AB462" s="92">
        <f t="shared" si="60"/>
        <v>281</v>
      </c>
      <c r="AC462" s="92">
        <f t="shared" si="60"/>
        <v>14</v>
      </c>
    </row>
    <row r="463" spans="1:29" x14ac:dyDescent="0.2">
      <c r="A463" s="3">
        <f t="shared" si="61"/>
        <v>2034</v>
      </c>
      <c r="B463" s="3">
        <f t="shared" si="62"/>
        <v>5</v>
      </c>
      <c r="C463" s="244">
        <v>73.010726875076557</v>
      </c>
      <c r="E463" s="3">
        <v>49.851399999999998</v>
      </c>
      <c r="P463" s="3">
        <f t="shared" si="63"/>
        <v>2039</v>
      </c>
      <c r="Q463" s="3">
        <f t="shared" si="64"/>
        <v>5</v>
      </c>
      <c r="R463" s="3" t="str">
        <f t="shared" si="59"/>
        <v>20395</v>
      </c>
      <c r="Z463" s="92">
        <f t="shared" si="60"/>
        <v>168.35</v>
      </c>
      <c r="AA463" s="92">
        <f t="shared" si="60"/>
        <v>36.549999999999997</v>
      </c>
      <c r="AB463" s="92">
        <f t="shared" si="60"/>
        <v>93</v>
      </c>
      <c r="AC463" s="92">
        <f t="shared" si="60"/>
        <v>68</v>
      </c>
    </row>
    <row r="464" spans="1:29" x14ac:dyDescent="0.2">
      <c r="A464" s="3">
        <f t="shared" si="61"/>
        <v>2034</v>
      </c>
      <c r="B464" s="3">
        <f t="shared" si="62"/>
        <v>6</v>
      </c>
      <c r="C464" s="244">
        <v>73.010726875076557</v>
      </c>
      <c r="E464" s="3">
        <v>49.892899999999997</v>
      </c>
      <c r="P464" s="3">
        <f t="shared" si="63"/>
        <v>2039</v>
      </c>
      <c r="Q464" s="3">
        <f t="shared" si="64"/>
        <v>6</v>
      </c>
      <c r="R464" s="3" t="str">
        <f t="shared" si="59"/>
        <v>20396</v>
      </c>
      <c r="Z464" s="92">
        <f t="shared" si="60"/>
        <v>42.45</v>
      </c>
      <c r="AA464" s="92">
        <f t="shared" si="60"/>
        <v>150.75</v>
      </c>
      <c r="AB464" s="92">
        <f t="shared" si="60"/>
        <v>9</v>
      </c>
      <c r="AC464" s="92">
        <f t="shared" si="60"/>
        <v>214</v>
      </c>
    </row>
    <row r="465" spans="1:29" x14ac:dyDescent="0.2">
      <c r="A465" s="3">
        <f t="shared" si="61"/>
        <v>2034</v>
      </c>
      <c r="B465" s="3">
        <f t="shared" si="62"/>
        <v>7</v>
      </c>
      <c r="C465" s="244">
        <v>73.010726875076557</v>
      </c>
      <c r="E465" s="3">
        <v>49.927700000000002</v>
      </c>
      <c r="P465" s="3">
        <f t="shared" si="63"/>
        <v>2039</v>
      </c>
      <c r="Q465" s="3">
        <f t="shared" si="64"/>
        <v>7</v>
      </c>
      <c r="R465" s="3" t="str">
        <f t="shared" si="59"/>
        <v>20397</v>
      </c>
      <c r="Z465" s="92">
        <f t="shared" si="60"/>
        <v>1.35</v>
      </c>
      <c r="AA465" s="92">
        <f t="shared" si="60"/>
        <v>290.10000000000002</v>
      </c>
      <c r="AB465" s="92">
        <f t="shared" si="60"/>
        <v>0</v>
      </c>
      <c r="AC465" s="92">
        <f t="shared" si="60"/>
        <v>312</v>
      </c>
    </row>
    <row r="466" spans="1:29" x14ac:dyDescent="0.2">
      <c r="A466" s="3">
        <f t="shared" si="61"/>
        <v>2034</v>
      </c>
      <c r="B466" s="3">
        <f t="shared" si="62"/>
        <v>8</v>
      </c>
      <c r="C466" s="244">
        <v>73.010726875076557</v>
      </c>
      <c r="E466" s="3">
        <v>49.959400000000002</v>
      </c>
      <c r="P466" s="3">
        <f t="shared" si="63"/>
        <v>2039</v>
      </c>
      <c r="Q466" s="3">
        <f t="shared" si="64"/>
        <v>8</v>
      </c>
      <c r="R466" s="3" t="str">
        <f t="shared" si="59"/>
        <v>20398</v>
      </c>
      <c r="Z466" s="92">
        <f t="shared" si="60"/>
        <v>0.35</v>
      </c>
      <c r="AA466" s="92">
        <f t="shared" si="60"/>
        <v>310.7</v>
      </c>
      <c r="AB466" s="92">
        <f t="shared" si="60"/>
        <v>2</v>
      </c>
      <c r="AC466" s="92">
        <f t="shared" si="60"/>
        <v>292</v>
      </c>
    </row>
    <row r="467" spans="1:29" x14ac:dyDescent="0.2">
      <c r="A467" s="3">
        <f t="shared" si="61"/>
        <v>2034</v>
      </c>
      <c r="B467" s="3">
        <f t="shared" si="62"/>
        <v>9</v>
      </c>
      <c r="C467" s="244">
        <v>73.010726875076557</v>
      </c>
      <c r="E467" s="3">
        <v>49.994199999999999</v>
      </c>
      <c r="P467" s="3">
        <f t="shared" si="63"/>
        <v>2039</v>
      </c>
      <c r="Q467" s="3">
        <f t="shared" si="64"/>
        <v>9</v>
      </c>
      <c r="R467" s="3" t="str">
        <f t="shared" si="59"/>
        <v>20399</v>
      </c>
      <c r="Z467" s="92">
        <f t="shared" si="60"/>
        <v>8.5</v>
      </c>
      <c r="AA467" s="92">
        <f t="shared" si="60"/>
        <v>230</v>
      </c>
      <c r="AB467" s="92">
        <f t="shared" si="60"/>
        <v>41</v>
      </c>
      <c r="AC467" s="92">
        <f t="shared" si="60"/>
        <v>131</v>
      </c>
    </row>
    <row r="468" spans="1:29" x14ac:dyDescent="0.2">
      <c r="A468" s="3">
        <f t="shared" si="61"/>
        <v>2034</v>
      </c>
      <c r="B468" s="3">
        <f t="shared" si="62"/>
        <v>10</v>
      </c>
      <c r="C468" s="244">
        <v>73.010726875076557</v>
      </c>
      <c r="E468" s="3">
        <v>50.029000000000003</v>
      </c>
      <c r="P468" s="3">
        <f t="shared" si="63"/>
        <v>2039</v>
      </c>
      <c r="Q468" s="3">
        <f t="shared" si="64"/>
        <v>10</v>
      </c>
      <c r="R468" s="3" t="str">
        <f t="shared" si="59"/>
        <v>203910</v>
      </c>
      <c r="Z468" s="92">
        <f t="shared" si="60"/>
        <v>132.4</v>
      </c>
      <c r="AA468" s="92">
        <f t="shared" si="60"/>
        <v>58.5</v>
      </c>
      <c r="AB468" s="92">
        <f t="shared" si="60"/>
        <v>265</v>
      </c>
      <c r="AC468" s="92">
        <f t="shared" si="60"/>
        <v>14</v>
      </c>
    </row>
    <row r="469" spans="1:29" x14ac:dyDescent="0.2">
      <c r="A469" s="3">
        <f t="shared" si="61"/>
        <v>2034</v>
      </c>
      <c r="B469" s="3">
        <f t="shared" si="62"/>
        <v>11</v>
      </c>
      <c r="C469" s="244">
        <v>73.010726875076557</v>
      </c>
      <c r="E469" s="3">
        <v>50.0608</v>
      </c>
      <c r="P469" s="3">
        <f t="shared" si="63"/>
        <v>2039</v>
      </c>
      <c r="Q469" s="3">
        <f t="shared" si="64"/>
        <v>11</v>
      </c>
      <c r="R469" s="3" t="str">
        <f t="shared" si="59"/>
        <v>203911</v>
      </c>
      <c r="Z469" s="92">
        <f t="shared" si="60"/>
        <v>384.85</v>
      </c>
      <c r="AA469" s="92">
        <f t="shared" si="60"/>
        <v>4.3499999999999996</v>
      </c>
      <c r="AB469" s="92">
        <f t="shared" si="60"/>
        <v>547</v>
      </c>
      <c r="AC469" s="92">
        <f t="shared" si="60"/>
        <v>1</v>
      </c>
    </row>
    <row r="470" spans="1:29" x14ac:dyDescent="0.2">
      <c r="A470" s="3">
        <f t="shared" si="61"/>
        <v>2034</v>
      </c>
      <c r="B470" s="3">
        <f t="shared" si="62"/>
        <v>12</v>
      </c>
      <c r="C470" s="244">
        <v>73.010726875076557</v>
      </c>
      <c r="E470" s="3">
        <v>50.095599999999997</v>
      </c>
      <c r="P470" s="3">
        <f t="shared" si="63"/>
        <v>2039</v>
      </c>
      <c r="Q470" s="3">
        <f t="shared" si="64"/>
        <v>12</v>
      </c>
      <c r="R470" s="3" t="str">
        <f t="shared" si="59"/>
        <v>203912</v>
      </c>
      <c r="Z470" s="92">
        <f t="shared" si="60"/>
        <v>680.6</v>
      </c>
      <c r="AA470" s="92">
        <f t="shared" si="60"/>
        <v>0.2</v>
      </c>
      <c r="AB470" s="92">
        <f t="shared" si="60"/>
        <v>803</v>
      </c>
      <c r="AC470" s="92">
        <f t="shared" si="60"/>
        <v>0</v>
      </c>
    </row>
    <row r="471" spans="1:29" x14ac:dyDescent="0.2">
      <c r="A471" s="3">
        <f t="shared" si="61"/>
        <v>2035</v>
      </c>
      <c r="B471" s="3">
        <f t="shared" si="62"/>
        <v>1</v>
      </c>
      <c r="C471" s="244">
        <v>76.630834598816861</v>
      </c>
      <c r="E471" s="3">
        <v>49.154499999999999</v>
      </c>
      <c r="P471" s="3">
        <f t="shared" si="63"/>
        <v>2040</v>
      </c>
      <c r="Q471" s="3">
        <f t="shared" si="64"/>
        <v>1</v>
      </c>
      <c r="R471" s="3" t="str">
        <f t="shared" si="59"/>
        <v>20401</v>
      </c>
      <c r="Z471" s="92">
        <f t="shared" ref="Z471:AC486" si="65">Z459</f>
        <v>917</v>
      </c>
      <c r="AA471" s="92">
        <f t="shared" si="65"/>
        <v>0</v>
      </c>
      <c r="AB471" s="92">
        <f t="shared" si="65"/>
        <v>861</v>
      </c>
      <c r="AC471" s="92">
        <f t="shared" si="65"/>
        <v>0</v>
      </c>
    </row>
    <row r="472" spans="1:29" x14ac:dyDescent="0.2">
      <c r="A472" s="3">
        <f t="shared" si="61"/>
        <v>2035</v>
      </c>
      <c r="B472" s="3">
        <f t="shared" si="62"/>
        <v>2</v>
      </c>
      <c r="C472" s="244">
        <v>76.630834598816861</v>
      </c>
      <c r="E472" s="3">
        <v>49.188600000000001</v>
      </c>
      <c r="P472" s="3">
        <f t="shared" si="63"/>
        <v>2040</v>
      </c>
      <c r="Q472" s="3">
        <f t="shared" si="64"/>
        <v>2</v>
      </c>
      <c r="R472" s="3" t="str">
        <f t="shared" si="59"/>
        <v>20402</v>
      </c>
      <c r="Z472" s="92">
        <f t="shared" si="65"/>
        <v>797.55</v>
      </c>
      <c r="AA472" s="92">
        <f t="shared" si="65"/>
        <v>0</v>
      </c>
      <c r="AB472" s="92">
        <f t="shared" si="65"/>
        <v>698</v>
      </c>
      <c r="AC472" s="92">
        <f t="shared" si="65"/>
        <v>0</v>
      </c>
    </row>
    <row r="473" spans="1:29" x14ac:dyDescent="0.2">
      <c r="A473" s="3">
        <f t="shared" si="61"/>
        <v>2035</v>
      </c>
      <c r="B473" s="3">
        <f t="shared" si="62"/>
        <v>3</v>
      </c>
      <c r="C473" s="244">
        <v>76.630834598816861</v>
      </c>
      <c r="E473" s="3">
        <v>49.219700000000003</v>
      </c>
      <c r="P473" s="3">
        <f t="shared" si="63"/>
        <v>2040</v>
      </c>
      <c r="Q473" s="3">
        <f t="shared" si="64"/>
        <v>3</v>
      </c>
      <c r="R473" s="3" t="str">
        <f t="shared" si="59"/>
        <v>20403</v>
      </c>
      <c r="Z473" s="92">
        <f t="shared" si="65"/>
        <v>649.1</v>
      </c>
      <c r="AA473" s="92">
        <f t="shared" si="65"/>
        <v>0.25</v>
      </c>
      <c r="AB473" s="92">
        <f t="shared" si="65"/>
        <v>545</v>
      </c>
      <c r="AC473" s="92">
        <f t="shared" si="65"/>
        <v>1</v>
      </c>
    </row>
    <row r="474" spans="1:29" x14ac:dyDescent="0.2">
      <c r="A474" s="3">
        <f t="shared" si="61"/>
        <v>2035</v>
      </c>
      <c r="B474" s="3">
        <f t="shared" si="62"/>
        <v>4</v>
      </c>
      <c r="C474" s="244">
        <v>73.010726875076557</v>
      </c>
      <c r="E474" s="3">
        <v>49.253900000000002</v>
      </c>
      <c r="P474" s="3">
        <f t="shared" si="63"/>
        <v>2040</v>
      </c>
      <c r="Q474" s="3">
        <f t="shared" si="64"/>
        <v>4</v>
      </c>
      <c r="R474" s="3" t="str">
        <f t="shared" si="59"/>
        <v>20404</v>
      </c>
      <c r="Z474" s="92">
        <f t="shared" si="65"/>
        <v>399.8</v>
      </c>
      <c r="AA474" s="92">
        <f t="shared" si="65"/>
        <v>5.75</v>
      </c>
      <c r="AB474" s="92">
        <f t="shared" si="65"/>
        <v>281</v>
      </c>
      <c r="AC474" s="92">
        <f t="shared" si="65"/>
        <v>14</v>
      </c>
    </row>
    <row r="475" spans="1:29" x14ac:dyDescent="0.2">
      <c r="A475" s="3">
        <f t="shared" si="61"/>
        <v>2035</v>
      </c>
      <c r="B475" s="3">
        <f t="shared" si="62"/>
        <v>5</v>
      </c>
      <c r="C475" s="244">
        <v>73.010726875076557</v>
      </c>
      <c r="E475" s="3">
        <v>49.287999999999997</v>
      </c>
      <c r="P475" s="3">
        <f t="shared" si="63"/>
        <v>2040</v>
      </c>
      <c r="Q475" s="3">
        <f t="shared" si="64"/>
        <v>5</v>
      </c>
      <c r="R475" s="3" t="str">
        <f t="shared" si="59"/>
        <v>20405</v>
      </c>
      <c r="Z475" s="92">
        <f t="shared" si="65"/>
        <v>168.35</v>
      </c>
      <c r="AA475" s="92">
        <f t="shared" si="65"/>
        <v>36.549999999999997</v>
      </c>
      <c r="AB475" s="92">
        <f t="shared" si="65"/>
        <v>93</v>
      </c>
      <c r="AC475" s="92">
        <f t="shared" si="65"/>
        <v>68</v>
      </c>
    </row>
    <row r="476" spans="1:29" x14ac:dyDescent="0.2">
      <c r="A476" s="3">
        <f t="shared" si="61"/>
        <v>2035</v>
      </c>
      <c r="B476" s="3">
        <f t="shared" si="62"/>
        <v>6</v>
      </c>
      <c r="C476" s="244">
        <v>73.010726875076557</v>
      </c>
      <c r="E476" s="3">
        <v>49.319099999999999</v>
      </c>
      <c r="P476" s="3">
        <f t="shared" si="63"/>
        <v>2040</v>
      </c>
      <c r="Q476" s="3">
        <f t="shared" si="64"/>
        <v>6</v>
      </c>
      <c r="R476" s="3" t="str">
        <f t="shared" si="59"/>
        <v>20406</v>
      </c>
      <c r="Z476" s="92">
        <f t="shared" si="65"/>
        <v>42.45</v>
      </c>
      <c r="AA476" s="92">
        <f t="shared" si="65"/>
        <v>150.75</v>
      </c>
      <c r="AB476" s="92">
        <f t="shared" si="65"/>
        <v>9</v>
      </c>
      <c r="AC476" s="92">
        <f t="shared" si="65"/>
        <v>214</v>
      </c>
    </row>
    <row r="477" spans="1:29" x14ac:dyDescent="0.2">
      <c r="A477" s="3">
        <f t="shared" si="61"/>
        <v>2035</v>
      </c>
      <c r="B477" s="3">
        <f t="shared" si="62"/>
        <v>7</v>
      </c>
      <c r="C477" s="244">
        <v>73.010726875076557</v>
      </c>
      <c r="E477" s="3">
        <v>49.368200000000002</v>
      </c>
      <c r="P477" s="3">
        <f t="shared" si="63"/>
        <v>2040</v>
      </c>
      <c r="Q477" s="3">
        <f t="shared" si="64"/>
        <v>7</v>
      </c>
      <c r="R477" s="3" t="str">
        <f t="shared" si="59"/>
        <v>20407</v>
      </c>
      <c r="Z477" s="92">
        <f t="shared" si="65"/>
        <v>1.35</v>
      </c>
      <c r="AA477" s="92">
        <f t="shared" si="65"/>
        <v>290.10000000000002</v>
      </c>
      <c r="AB477" s="92">
        <f t="shared" si="65"/>
        <v>0</v>
      </c>
      <c r="AC477" s="92">
        <f t="shared" si="65"/>
        <v>312</v>
      </c>
    </row>
    <row r="478" spans="1:29" x14ac:dyDescent="0.2">
      <c r="A478" s="3">
        <f t="shared" si="61"/>
        <v>2035</v>
      </c>
      <c r="B478" s="3">
        <f t="shared" si="62"/>
        <v>8</v>
      </c>
      <c r="C478" s="244">
        <v>73.010726875076557</v>
      </c>
      <c r="E478" s="3">
        <v>49.418399999999998</v>
      </c>
      <c r="P478" s="3">
        <f t="shared" si="63"/>
        <v>2040</v>
      </c>
      <c r="Q478" s="3">
        <f t="shared" si="64"/>
        <v>8</v>
      </c>
      <c r="R478" s="3" t="str">
        <f t="shared" si="59"/>
        <v>20408</v>
      </c>
      <c r="Z478" s="92">
        <f t="shared" si="65"/>
        <v>0.35</v>
      </c>
      <c r="AA478" s="92">
        <f t="shared" si="65"/>
        <v>310.7</v>
      </c>
      <c r="AB478" s="92">
        <f t="shared" si="65"/>
        <v>2</v>
      </c>
      <c r="AC478" s="92">
        <f t="shared" si="65"/>
        <v>292</v>
      </c>
    </row>
    <row r="479" spans="1:29" x14ac:dyDescent="0.2">
      <c r="A479" s="3">
        <f t="shared" si="61"/>
        <v>2035</v>
      </c>
      <c r="B479" s="3">
        <f t="shared" si="62"/>
        <v>9</v>
      </c>
      <c r="C479" s="244">
        <v>73.010726875076557</v>
      </c>
      <c r="E479" s="3">
        <v>49.467500000000001</v>
      </c>
      <c r="P479" s="3">
        <f t="shared" si="63"/>
        <v>2040</v>
      </c>
      <c r="Q479" s="3">
        <f t="shared" si="64"/>
        <v>9</v>
      </c>
      <c r="R479" s="3" t="str">
        <f t="shared" si="59"/>
        <v>20409</v>
      </c>
      <c r="Z479" s="92">
        <f t="shared" si="65"/>
        <v>8.5</v>
      </c>
      <c r="AA479" s="92">
        <f t="shared" si="65"/>
        <v>230</v>
      </c>
      <c r="AB479" s="92">
        <f t="shared" si="65"/>
        <v>41</v>
      </c>
      <c r="AC479" s="92">
        <f t="shared" si="65"/>
        <v>131</v>
      </c>
    </row>
    <row r="480" spans="1:29" x14ac:dyDescent="0.2">
      <c r="A480" s="3">
        <f t="shared" si="61"/>
        <v>2035</v>
      </c>
      <c r="B480" s="3">
        <f t="shared" si="62"/>
        <v>10</v>
      </c>
      <c r="C480" s="244">
        <v>73.010726875076557</v>
      </c>
      <c r="E480" s="3">
        <v>49.516599999999997</v>
      </c>
      <c r="P480" s="3">
        <f t="shared" si="63"/>
        <v>2040</v>
      </c>
      <c r="Q480" s="3">
        <f t="shared" si="64"/>
        <v>10</v>
      </c>
      <c r="R480" s="3" t="str">
        <f t="shared" si="59"/>
        <v>204010</v>
      </c>
      <c r="Z480" s="92">
        <f t="shared" si="65"/>
        <v>132.4</v>
      </c>
      <c r="AA480" s="92">
        <f t="shared" si="65"/>
        <v>58.5</v>
      </c>
      <c r="AB480" s="92">
        <f t="shared" si="65"/>
        <v>265</v>
      </c>
      <c r="AC480" s="92">
        <f t="shared" si="65"/>
        <v>14</v>
      </c>
    </row>
    <row r="481" spans="1:29" x14ac:dyDescent="0.2">
      <c r="A481" s="3">
        <f t="shared" si="61"/>
        <v>2035</v>
      </c>
      <c r="B481" s="3">
        <f t="shared" si="62"/>
        <v>11</v>
      </c>
      <c r="C481" s="244">
        <v>73.010726875076557</v>
      </c>
      <c r="E481" s="3">
        <v>49.562600000000003</v>
      </c>
      <c r="P481" s="3">
        <f t="shared" si="63"/>
        <v>2040</v>
      </c>
      <c r="Q481" s="3">
        <f t="shared" si="64"/>
        <v>11</v>
      </c>
      <c r="R481" s="3" t="str">
        <f t="shared" si="59"/>
        <v>204011</v>
      </c>
      <c r="Z481" s="92">
        <f t="shared" si="65"/>
        <v>384.85</v>
      </c>
      <c r="AA481" s="92">
        <f t="shared" si="65"/>
        <v>4.3499999999999996</v>
      </c>
      <c r="AB481" s="92">
        <f t="shared" si="65"/>
        <v>547</v>
      </c>
      <c r="AC481" s="92">
        <f t="shared" si="65"/>
        <v>1</v>
      </c>
    </row>
    <row r="482" spans="1:29" x14ac:dyDescent="0.2">
      <c r="A482" s="3">
        <f t="shared" si="61"/>
        <v>2035</v>
      </c>
      <c r="B482" s="3">
        <f t="shared" si="62"/>
        <v>12</v>
      </c>
      <c r="C482" s="244">
        <v>73.010726875076557</v>
      </c>
      <c r="E482" s="3">
        <v>49.611800000000002</v>
      </c>
      <c r="P482" s="3">
        <f t="shared" si="63"/>
        <v>2040</v>
      </c>
      <c r="Q482" s="3">
        <f t="shared" si="64"/>
        <v>12</v>
      </c>
      <c r="R482" s="3" t="str">
        <f t="shared" si="59"/>
        <v>204012</v>
      </c>
      <c r="Z482" s="92">
        <f t="shared" si="65"/>
        <v>680.6</v>
      </c>
      <c r="AA482" s="92">
        <f t="shared" si="65"/>
        <v>0.2</v>
      </c>
      <c r="AB482" s="92">
        <f t="shared" si="65"/>
        <v>803</v>
      </c>
      <c r="AC482" s="92">
        <f t="shared" si="65"/>
        <v>0</v>
      </c>
    </row>
    <row r="483" spans="1:29" x14ac:dyDescent="0.2">
      <c r="A483" s="3">
        <f t="shared" si="61"/>
        <v>2036</v>
      </c>
      <c r="B483" s="3">
        <f t="shared" si="62"/>
        <v>1</v>
      </c>
      <c r="C483" s="244">
        <v>76.630834598816861</v>
      </c>
      <c r="E483" s="3">
        <v>48.684600000000003</v>
      </c>
      <c r="P483" s="3">
        <f t="shared" si="63"/>
        <v>2041</v>
      </c>
      <c r="Q483" s="3">
        <f t="shared" si="64"/>
        <v>1</v>
      </c>
      <c r="R483" s="3" t="str">
        <f t="shared" si="59"/>
        <v>20411</v>
      </c>
      <c r="Z483" s="92">
        <f t="shared" si="65"/>
        <v>917</v>
      </c>
      <c r="AA483" s="92">
        <f t="shared" si="65"/>
        <v>0</v>
      </c>
      <c r="AB483" s="92">
        <f t="shared" si="65"/>
        <v>861</v>
      </c>
      <c r="AC483" s="92">
        <f t="shared" si="65"/>
        <v>0</v>
      </c>
    </row>
    <row r="484" spans="1:29" x14ac:dyDescent="0.2">
      <c r="A484" s="3">
        <f t="shared" si="61"/>
        <v>2036</v>
      </c>
      <c r="B484" s="3">
        <f t="shared" si="62"/>
        <v>2</v>
      </c>
      <c r="C484" s="244">
        <v>76.630834598816861</v>
      </c>
      <c r="E484" s="3">
        <v>48.732700000000001</v>
      </c>
      <c r="P484" s="3">
        <f t="shared" si="63"/>
        <v>2041</v>
      </c>
      <c r="Q484" s="3">
        <f t="shared" si="64"/>
        <v>2</v>
      </c>
      <c r="R484" s="3" t="str">
        <f t="shared" si="59"/>
        <v>20412</v>
      </c>
      <c r="Z484" s="92">
        <f t="shared" si="65"/>
        <v>797.55</v>
      </c>
      <c r="AA484" s="92">
        <f t="shared" si="65"/>
        <v>0</v>
      </c>
      <c r="AB484" s="92">
        <f t="shared" si="65"/>
        <v>698</v>
      </c>
      <c r="AC484" s="92">
        <f t="shared" si="65"/>
        <v>0</v>
      </c>
    </row>
    <row r="485" spans="1:29" x14ac:dyDescent="0.2">
      <c r="A485" s="3">
        <f t="shared" si="61"/>
        <v>2036</v>
      </c>
      <c r="B485" s="3">
        <f t="shared" si="62"/>
        <v>3</v>
      </c>
      <c r="C485" s="244">
        <v>76.630834598816861</v>
      </c>
      <c r="E485" s="3">
        <v>48.777799999999999</v>
      </c>
      <c r="P485" s="3">
        <f t="shared" si="63"/>
        <v>2041</v>
      </c>
      <c r="Q485" s="3">
        <f t="shared" si="64"/>
        <v>3</v>
      </c>
      <c r="R485" s="3" t="str">
        <f t="shared" si="59"/>
        <v>20413</v>
      </c>
      <c r="Z485" s="92">
        <f t="shared" si="65"/>
        <v>649.1</v>
      </c>
      <c r="AA485" s="92">
        <f t="shared" si="65"/>
        <v>0.25</v>
      </c>
      <c r="AB485" s="92">
        <f t="shared" si="65"/>
        <v>545</v>
      </c>
      <c r="AC485" s="92">
        <f t="shared" si="65"/>
        <v>1</v>
      </c>
    </row>
    <row r="486" spans="1:29" x14ac:dyDescent="0.2">
      <c r="A486" s="3">
        <f t="shared" si="61"/>
        <v>2036</v>
      </c>
      <c r="B486" s="3">
        <f t="shared" si="62"/>
        <v>4</v>
      </c>
      <c r="C486" s="244">
        <v>73.010726875076557</v>
      </c>
      <c r="E486" s="3">
        <v>48.826000000000001</v>
      </c>
      <c r="P486" s="3">
        <f t="shared" si="63"/>
        <v>2041</v>
      </c>
      <c r="Q486" s="3">
        <f t="shared" si="64"/>
        <v>4</v>
      </c>
      <c r="R486" s="3" t="str">
        <f t="shared" si="59"/>
        <v>20414</v>
      </c>
      <c r="Z486" s="92">
        <f t="shared" si="65"/>
        <v>399.8</v>
      </c>
      <c r="AA486" s="92">
        <f t="shared" si="65"/>
        <v>5.75</v>
      </c>
      <c r="AB486" s="92">
        <f t="shared" si="65"/>
        <v>281</v>
      </c>
      <c r="AC486" s="92">
        <f t="shared" si="65"/>
        <v>14</v>
      </c>
    </row>
    <row r="487" spans="1:29" x14ac:dyDescent="0.2">
      <c r="A487" s="3">
        <f t="shared" si="61"/>
        <v>2036</v>
      </c>
      <c r="B487" s="3">
        <f t="shared" si="62"/>
        <v>5</v>
      </c>
      <c r="C487" s="244">
        <v>73.010726875076557</v>
      </c>
      <c r="E487" s="3">
        <v>48.8752</v>
      </c>
      <c r="P487" s="3">
        <f t="shared" si="63"/>
        <v>2041</v>
      </c>
      <c r="Q487" s="3">
        <f t="shared" si="64"/>
        <v>5</v>
      </c>
      <c r="R487" s="3" t="str">
        <f t="shared" si="59"/>
        <v>20415</v>
      </c>
      <c r="Z487" s="92">
        <f t="shared" ref="Z487:AC502" si="66">Z475</f>
        <v>168.35</v>
      </c>
      <c r="AA487" s="92">
        <f t="shared" si="66"/>
        <v>36.549999999999997</v>
      </c>
      <c r="AB487" s="92">
        <f t="shared" si="66"/>
        <v>93</v>
      </c>
      <c r="AC487" s="92">
        <f t="shared" si="66"/>
        <v>68</v>
      </c>
    </row>
    <row r="488" spans="1:29" x14ac:dyDescent="0.2">
      <c r="A488" s="3">
        <f t="shared" si="61"/>
        <v>2036</v>
      </c>
      <c r="B488" s="3">
        <f t="shared" si="62"/>
        <v>6</v>
      </c>
      <c r="C488" s="244">
        <v>73.010726875076557</v>
      </c>
      <c r="E488" s="3">
        <v>48.923400000000001</v>
      </c>
      <c r="P488" s="3">
        <f t="shared" si="63"/>
        <v>2041</v>
      </c>
      <c r="Q488" s="3">
        <f t="shared" si="64"/>
        <v>6</v>
      </c>
      <c r="R488" s="3" t="str">
        <f t="shared" si="59"/>
        <v>20416</v>
      </c>
      <c r="Z488" s="92">
        <f t="shared" si="66"/>
        <v>42.45</v>
      </c>
      <c r="AA488" s="92">
        <f t="shared" si="66"/>
        <v>150.75</v>
      </c>
      <c r="AB488" s="92">
        <f t="shared" si="66"/>
        <v>9</v>
      </c>
      <c r="AC488" s="92">
        <f t="shared" si="66"/>
        <v>214</v>
      </c>
    </row>
    <row r="489" spans="1:29" x14ac:dyDescent="0.2">
      <c r="A489" s="3">
        <f t="shared" si="61"/>
        <v>2036</v>
      </c>
      <c r="B489" s="3">
        <f t="shared" si="62"/>
        <v>7</v>
      </c>
      <c r="C489" s="244">
        <v>73.010726875076557</v>
      </c>
      <c r="E489" s="3">
        <v>48.967300000000002</v>
      </c>
      <c r="P489" s="3">
        <f t="shared" si="63"/>
        <v>2041</v>
      </c>
      <c r="Q489" s="3">
        <f t="shared" si="64"/>
        <v>7</v>
      </c>
      <c r="R489" s="3" t="str">
        <f t="shared" si="59"/>
        <v>20417</v>
      </c>
      <c r="Z489" s="92">
        <f t="shared" si="66"/>
        <v>1.35</v>
      </c>
      <c r="AA489" s="92">
        <f t="shared" si="66"/>
        <v>290.10000000000002</v>
      </c>
      <c r="AB489" s="92">
        <f t="shared" si="66"/>
        <v>0</v>
      </c>
      <c r="AC489" s="92">
        <f t="shared" si="66"/>
        <v>312</v>
      </c>
    </row>
    <row r="490" spans="1:29" x14ac:dyDescent="0.2">
      <c r="A490" s="3">
        <f t="shared" si="61"/>
        <v>2036</v>
      </c>
      <c r="B490" s="3">
        <f t="shared" si="62"/>
        <v>8</v>
      </c>
      <c r="C490" s="244">
        <v>73.010726875076557</v>
      </c>
      <c r="E490" s="3">
        <v>49.012500000000003</v>
      </c>
      <c r="P490" s="3">
        <f t="shared" si="63"/>
        <v>2041</v>
      </c>
      <c r="Q490" s="3">
        <f t="shared" si="64"/>
        <v>8</v>
      </c>
      <c r="R490" s="3" t="str">
        <f t="shared" si="59"/>
        <v>20418</v>
      </c>
      <c r="Z490" s="92">
        <f t="shared" si="66"/>
        <v>0.35</v>
      </c>
      <c r="AA490" s="92">
        <f t="shared" si="66"/>
        <v>310.7</v>
      </c>
      <c r="AB490" s="92">
        <f t="shared" si="66"/>
        <v>2</v>
      </c>
      <c r="AC490" s="92">
        <f t="shared" si="66"/>
        <v>292</v>
      </c>
    </row>
    <row r="491" spans="1:29" x14ac:dyDescent="0.2">
      <c r="A491" s="3">
        <f t="shared" si="61"/>
        <v>2036</v>
      </c>
      <c r="B491" s="3">
        <f t="shared" si="62"/>
        <v>9</v>
      </c>
      <c r="C491" s="244">
        <v>73.010726875076557</v>
      </c>
      <c r="E491" s="3">
        <v>49.0595</v>
      </c>
      <c r="P491" s="3">
        <f t="shared" si="63"/>
        <v>2041</v>
      </c>
      <c r="Q491" s="3">
        <f t="shared" si="64"/>
        <v>9</v>
      </c>
      <c r="R491" s="3" t="str">
        <f t="shared" si="59"/>
        <v>20419</v>
      </c>
      <c r="Z491" s="92">
        <f t="shared" si="66"/>
        <v>8.5</v>
      </c>
      <c r="AA491" s="92">
        <f t="shared" si="66"/>
        <v>230</v>
      </c>
      <c r="AB491" s="92">
        <f t="shared" si="66"/>
        <v>41</v>
      </c>
      <c r="AC491" s="92">
        <f t="shared" si="66"/>
        <v>131</v>
      </c>
    </row>
    <row r="492" spans="1:29" x14ac:dyDescent="0.2">
      <c r="A492" s="3">
        <f t="shared" si="61"/>
        <v>2036</v>
      </c>
      <c r="B492" s="3">
        <f t="shared" si="62"/>
        <v>10</v>
      </c>
      <c r="C492" s="244">
        <v>73.010726875076557</v>
      </c>
      <c r="E492" s="3">
        <v>49.103499999999997</v>
      </c>
      <c r="P492" s="3">
        <f t="shared" si="63"/>
        <v>2041</v>
      </c>
      <c r="Q492" s="3">
        <f t="shared" si="64"/>
        <v>10</v>
      </c>
      <c r="R492" s="3" t="str">
        <f t="shared" si="59"/>
        <v>204110</v>
      </c>
      <c r="Z492" s="92">
        <f t="shared" si="66"/>
        <v>132.4</v>
      </c>
      <c r="AA492" s="92">
        <f t="shared" si="66"/>
        <v>58.5</v>
      </c>
      <c r="AB492" s="92">
        <f t="shared" si="66"/>
        <v>265</v>
      </c>
      <c r="AC492" s="92">
        <f t="shared" si="66"/>
        <v>14</v>
      </c>
    </row>
    <row r="493" spans="1:29" x14ac:dyDescent="0.2">
      <c r="A493" s="3">
        <f t="shared" si="61"/>
        <v>2036</v>
      </c>
      <c r="B493" s="3">
        <f t="shared" si="62"/>
        <v>11</v>
      </c>
      <c r="C493" s="244">
        <v>73.010726875076557</v>
      </c>
      <c r="E493" s="3">
        <v>49.148600000000002</v>
      </c>
      <c r="P493" s="3">
        <f t="shared" si="63"/>
        <v>2041</v>
      </c>
      <c r="Q493" s="3">
        <f t="shared" si="64"/>
        <v>11</v>
      </c>
      <c r="R493" s="3" t="str">
        <f>P493&amp;Q493</f>
        <v>204111</v>
      </c>
      <c r="Z493" s="92">
        <f t="shared" si="66"/>
        <v>384.85</v>
      </c>
      <c r="AA493" s="92">
        <f t="shared" si="66"/>
        <v>4.3499999999999996</v>
      </c>
      <c r="AB493" s="92">
        <f t="shared" si="66"/>
        <v>547</v>
      </c>
      <c r="AC493" s="92">
        <f t="shared" si="66"/>
        <v>1</v>
      </c>
    </row>
    <row r="494" spans="1:29" x14ac:dyDescent="0.2">
      <c r="A494" s="3">
        <f t="shared" si="61"/>
        <v>2036</v>
      </c>
      <c r="B494" s="3">
        <f t="shared" si="62"/>
        <v>12</v>
      </c>
      <c r="C494" s="244">
        <v>73.010726875076557</v>
      </c>
      <c r="E494" s="3">
        <v>49.195599999999999</v>
      </c>
      <c r="P494" s="3">
        <f t="shared" si="63"/>
        <v>2041</v>
      </c>
      <c r="Q494" s="3">
        <f t="shared" si="64"/>
        <v>12</v>
      </c>
      <c r="R494" s="3" t="str">
        <f>P494&amp;Q494</f>
        <v>204112</v>
      </c>
      <c r="Z494" s="92">
        <f t="shared" si="66"/>
        <v>680.6</v>
      </c>
      <c r="AA494" s="92">
        <f t="shared" si="66"/>
        <v>0.2</v>
      </c>
      <c r="AB494" s="92">
        <f t="shared" si="66"/>
        <v>803</v>
      </c>
      <c r="AC494" s="92">
        <f t="shared" si="66"/>
        <v>0</v>
      </c>
    </row>
    <row r="495" spans="1:29" x14ac:dyDescent="0.2">
      <c r="A495" s="3">
        <f t="shared" si="61"/>
        <v>2037</v>
      </c>
      <c r="B495" s="3">
        <f t="shared" si="62"/>
        <v>1</v>
      </c>
      <c r="C495" s="244">
        <v>76.630834598816875</v>
      </c>
      <c r="E495" s="3">
        <v>48.259300000000003</v>
      </c>
      <c r="P495" s="1">
        <f>P483+1</f>
        <v>2042</v>
      </c>
      <c r="Q495" s="1">
        <f>Q483</f>
        <v>1</v>
      </c>
      <c r="R495" s="3" t="str">
        <f t="shared" ref="R495:R506" si="67">P495&amp;Q495</f>
        <v>20421</v>
      </c>
      <c r="Z495" s="92">
        <f t="shared" si="66"/>
        <v>917</v>
      </c>
      <c r="AA495" s="92">
        <f t="shared" si="66"/>
        <v>0</v>
      </c>
    </row>
    <row r="496" spans="1:29" x14ac:dyDescent="0.2">
      <c r="A496" s="3">
        <f t="shared" si="61"/>
        <v>2037</v>
      </c>
      <c r="B496" s="3">
        <f t="shared" si="62"/>
        <v>2</v>
      </c>
      <c r="C496" s="244">
        <v>76.630834598816875</v>
      </c>
      <c r="E496" s="3">
        <v>48.302500000000002</v>
      </c>
      <c r="P496" s="1">
        <v>2042</v>
      </c>
      <c r="Q496" s="1">
        <f t="shared" ref="Q496:Q506" si="68">Q484</f>
        <v>2</v>
      </c>
      <c r="R496" s="3" t="str">
        <f t="shared" si="67"/>
        <v>20422</v>
      </c>
      <c r="Z496" s="92">
        <f t="shared" si="66"/>
        <v>797.55</v>
      </c>
      <c r="AA496" s="92">
        <f t="shared" si="66"/>
        <v>0</v>
      </c>
    </row>
    <row r="497" spans="1:27" x14ac:dyDescent="0.2">
      <c r="A497" s="3">
        <f t="shared" si="61"/>
        <v>2037</v>
      </c>
      <c r="B497" s="3">
        <f t="shared" si="62"/>
        <v>3</v>
      </c>
      <c r="C497" s="244">
        <v>76.630834598816875</v>
      </c>
      <c r="E497" s="3">
        <v>48.349699999999999</v>
      </c>
      <c r="P497" s="1">
        <v>2042</v>
      </c>
      <c r="Q497" s="1">
        <f t="shared" si="68"/>
        <v>3</v>
      </c>
      <c r="R497" s="3" t="str">
        <f t="shared" si="67"/>
        <v>20423</v>
      </c>
      <c r="Z497" s="92">
        <f t="shared" si="66"/>
        <v>649.1</v>
      </c>
      <c r="AA497" s="92">
        <f t="shared" si="66"/>
        <v>0.25</v>
      </c>
    </row>
    <row r="498" spans="1:27" x14ac:dyDescent="0.2">
      <c r="A498" s="3">
        <f t="shared" si="61"/>
        <v>2037</v>
      </c>
      <c r="B498" s="3">
        <f t="shared" si="62"/>
        <v>4</v>
      </c>
      <c r="C498" s="244">
        <v>73.010726875076571</v>
      </c>
      <c r="E498" s="3">
        <v>48.392800000000001</v>
      </c>
      <c r="P498" s="1">
        <v>2042</v>
      </c>
      <c r="Q498" s="1">
        <f t="shared" si="68"/>
        <v>4</v>
      </c>
      <c r="R498" s="3" t="str">
        <f t="shared" si="67"/>
        <v>20424</v>
      </c>
      <c r="Z498" s="92">
        <f t="shared" si="66"/>
        <v>399.8</v>
      </c>
      <c r="AA498" s="92">
        <f t="shared" si="66"/>
        <v>5.75</v>
      </c>
    </row>
    <row r="499" spans="1:27" x14ac:dyDescent="0.2">
      <c r="A499" s="3">
        <f t="shared" si="61"/>
        <v>2037</v>
      </c>
      <c r="B499" s="3">
        <f t="shared" si="62"/>
        <v>5</v>
      </c>
      <c r="C499" s="244">
        <v>73.010726875076571</v>
      </c>
      <c r="E499" s="3">
        <v>48.436999999999998</v>
      </c>
      <c r="P499" s="1">
        <v>2042</v>
      </c>
      <c r="Q499" s="1">
        <f t="shared" si="68"/>
        <v>5</v>
      </c>
      <c r="R499" s="3" t="str">
        <f t="shared" si="67"/>
        <v>20425</v>
      </c>
      <c r="Z499" s="92">
        <f t="shared" si="66"/>
        <v>168.35</v>
      </c>
      <c r="AA499" s="92">
        <f t="shared" si="66"/>
        <v>36.549999999999997</v>
      </c>
    </row>
    <row r="500" spans="1:27" x14ac:dyDescent="0.2">
      <c r="A500" s="3">
        <f t="shared" si="61"/>
        <v>2037</v>
      </c>
      <c r="B500" s="3">
        <f t="shared" si="62"/>
        <v>6</v>
      </c>
      <c r="C500" s="244">
        <v>73.010726875076571</v>
      </c>
      <c r="E500" s="3">
        <v>48.482999999999997</v>
      </c>
      <c r="P500" s="1">
        <v>2042</v>
      </c>
      <c r="Q500" s="1">
        <f t="shared" si="68"/>
        <v>6</v>
      </c>
      <c r="R500" s="3" t="str">
        <f t="shared" si="67"/>
        <v>20426</v>
      </c>
      <c r="Z500" s="92">
        <f t="shared" si="66"/>
        <v>42.45</v>
      </c>
      <c r="AA500" s="92">
        <f t="shared" si="66"/>
        <v>150.75</v>
      </c>
    </row>
    <row r="501" spans="1:27" x14ac:dyDescent="0.2">
      <c r="A501" s="3">
        <f t="shared" si="61"/>
        <v>2037</v>
      </c>
      <c r="B501" s="3">
        <f t="shared" si="62"/>
        <v>7</v>
      </c>
      <c r="C501" s="244">
        <v>73.010726875076571</v>
      </c>
      <c r="E501" s="3">
        <v>48.526200000000003</v>
      </c>
      <c r="P501" s="1">
        <v>2042</v>
      </c>
      <c r="Q501" s="1">
        <f t="shared" si="68"/>
        <v>7</v>
      </c>
      <c r="R501" s="3" t="str">
        <f t="shared" si="67"/>
        <v>20427</v>
      </c>
      <c r="Z501" s="92">
        <f t="shared" si="66"/>
        <v>1.35</v>
      </c>
      <c r="AA501" s="92">
        <f t="shared" si="66"/>
        <v>290.10000000000002</v>
      </c>
    </row>
    <row r="502" spans="1:27" x14ac:dyDescent="0.2">
      <c r="A502" s="3">
        <f t="shared" si="61"/>
        <v>2037</v>
      </c>
      <c r="B502" s="3">
        <f t="shared" si="62"/>
        <v>8</v>
      </c>
      <c r="C502" s="244">
        <v>73.010726875076571</v>
      </c>
      <c r="E502" s="3">
        <v>48.570399999999999</v>
      </c>
      <c r="P502" s="1">
        <v>2042</v>
      </c>
      <c r="Q502" s="1">
        <f t="shared" si="68"/>
        <v>8</v>
      </c>
      <c r="R502" s="3" t="str">
        <f t="shared" si="67"/>
        <v>20428</v>
      </c>
      <c r="Z502" s="92">
        <f t="shared" si="66"/>
        <v>0.35</v>
      </c>
      <c r="AA502" s="92">
        <f t="shared" si="66"/>
        <v>310.7</v>
      </c>
    </row>
    <row r="503" spans="1:27" x14ac:dyDescent="0.2">
      <c r="A503" s="3">
        <f t="shared" si="61"/>
        <v>2037</v>
      </c>
      <c r="B503" s="3">
        <f t="shared" si="62"/>
        <v>9</v>
      </c>
      <c r="C503" s="244">
        <v>73.010726875076571</v>
      </c>
      <c r="E503" s="3">
        <v>48.616500000000002</v>
      </c>
      <c r="P503" s="1">
        <v>2042</v>
      </c>
      <c r="Q503" s="1">
        <f t="shared" si="68"/>
        <v>9</v>
      </c>
      <c r="R503" s="3" t="str">
        <f t="shared" si="67"/>
        <v>20429</v>
      </c>
      <c r="Z503" s="92">
        <f t="shared" ref="Z503:AA506" si="69">Z491</f>
        <v>8.5</v>
      </c>
      <c r="AA503" s="92">
        <f t="shared" si="69"/>
        <v>230</v>
      </c>
    </row>
    <row r="504" spans="1:27" x14ac:dyDescent="0.2">
      <c r="A504" s="3">
        <f t="shared" si="61"/>
        <v>2037</v>
      </c>
      <c r="B504" s="3">
        <f t="shared" si="62"/>
        <v>10</v>
      </c>
      <c r="C504" s="244">
        <v>73.010726875076571</v>
      </c>
      <c r="E504" s="3">
        <v>48.660699999999999</v>
      </c>
      <c r="P504" s="1">
        <v>2042</v>
      </c>
      <c r="Q504" s="1">
        <f t="shared" si="68"/>
        <v>10</v>
      </c>
      <c r="R504" s="3" t="str">
        <f t="shared" si="67"/>
        <v>204210</v>
      </c>
      <c r="Z504" s="92">
        <f t="shared" si="69"/>
        <v>132.4</v>
      </c>
      <c r="AA504" s="92">
        <f t="shared" si="69"/>
        <v>58.5</v>
      </c>
    </row>
    <row r="505" spans="1:27" x14ac:dyDescent="0.2">
      <c r="A505" s="3">
        <f t="shared" si="61"/>
        <v>2037</v>
      </c>
      <c r="B505" s="3">
        <f t="shared" si="62"/>
        <v>11</v>
      </c>
      <c r="C505" s="244">
        <v>73.010726875076571</v>
      </c>
      <c r="E505" s="3">
        <v>48.703800000000001</v>
      </c>
      <c r="P505" s="1">
        <v>2042</v>
      </c>
      <c r="Q505" s="1">
        <f>Q493</f>
        <v>11</v>
      </c>
      <c r="R505" s="3" t="str">
        <f t="shared" si="67"/>
        <v>204211</v>
      </c>
      <c r="Z505" s="92">
        <f t="shared" si="69"/>
        <v>384.85</v>
      </c>
      <c r="AA505" s="92">
        <f t="shared" si="69"/>
        <v>4.3499999999999996</v>
      </c>
    </row>
    <row r="506" spans="1:27" x14ac:dyDescent="0.2">
      <c r="A506" s="3">
        <f t="shared" si="61"/>
        <v>2037</v>
      </c>
      <c r="B506" s="3">
        <f t="shared" si="62"/>
        <v>12</v>
      </c>
      <c r="C506" s="244">
        <v>73.010726875076571</v>
      </c>
      <c r="E506" s="3">
        <v>48.748100000000001</v>
      </c>
      <c r="P506" s="1">
        <v>2042</v>
      </c>
      <c r="Q506" s="1">
        <f t="shared" si="68"/>
        <v>12</v>
      </c>
      <c r="R506" s="3" t="str">
        <f t="shared" si="67"/>
        <v>204212</v>
      </c>
      <c r="Z506" s="92">
        <f t="shared" si="69"/>
        <v>680.6</v>
      </c>
      <c r="AA506" s="92">
        <f t="shared" si="69"/>
        <v>0.2</v>
      </c>
    </row>
    <row r="507" spans="1:27" x14ac:dyDescent="0.2">
      <c r="A507" s="3">
        <f t="shared" si="61"/>
        <v>2038</v>
      </c>
      <c r="B507" s="3">
        <f t="shared" si="62"/>
        <v>1</v>
      </c>
      <c r="C507" s="244">
        <v>76.630834598816875</v>
      </c>
      <c r="P507" s="1"/>
      <c r="Q507" s="1"/>
      <c r="Z507" s="92"/>
      <c r="AA507" s="92"/>
    </row>
    <row r="508" spans="1:27" x14ac:dyDescent="0.2">
      <c r="A508" s="3">
        <f t="shared" si="61"/>
        <v>2038</v>
      </c>
      <c r="B508" s="3">
        <f t="shared" si="62"/>
        <v>2</v>
      </c>
      <c r="C508" s="244">
        <v>76.630834598816875</v>
      </c>
      <c r="Z508" s="92"/>
      <c r="AA508" s="92"/>
    </row>
    <row r="509" spans="1:27" x14ac:dyDescent="0.2">
      <c r="A509" s="3">
        <f t="shared" si="61"/>
        <v>2038</v>
      </c>
      <c r="B509" s="3">
        <f t="shared" si="62"/>
        <v>3</v>
      </c>
      <c r="C509" s="244">
        <v>76.630834598816875</v>
      </c>
      <c r="Z509" s="92"/>
      <c r="AA509" s="92"/>
    </row>
    <row r="510" spans="1:27" x14ac:dyDescent="0.2">
      <c r="A510" s="3">
        <f t="shared" si="61"/>
        <v>2038</v>
      </c>
      <c r="B510" s="3">
        <f t="shared" si="62"/>
        <v>4</v>
      </c>
      <c r="C510" s="244">
        <v>73.010726875076571</v>
      </c>
      <c r="Z510" s="92"/>
      <c r="AA510" s="92"/>
    </row>
    <row r="511" spans="1:27" x14ac:dyDescent="0.2">
      <c r="A511" s="3">
        <f t="shared" si="61"/>
        <v>2038</v>
      </c>
      <c r="B511" s="3">
        <f t="shared" si="62"/>
        <v>5</v>
      </c>
      <c r="C511" s="244">
        <v>73.010726875076571</v>
      </c>
      <c r="Z511" s="92"/>
      <c r="AA511" s="92"/>
    </row>
    <row r="512" spans="1:27" x14ac:dyDescent="0.2">
      <c r="A512" s="3">
        <f t="shared" si="61"/>
        <v>2038</v>
      </c>
      <c r="B512" s="3">
        <f t="shared" si="62"/>
        <v>6</v>
      </c>
      <c r="C512" s="244">
        <v>73.010726875076571</v>
      </c>
      <c r="Z512" s="92"/>
      <c r="AA512" s="92"/>
    </row>
    <row r="513" spans="1:27" x14ac:dyDescent="0.2">
      <c r="A513" s="3">
        <f t="shared" si="61"/>
        <v>2038</v>
      </c>
      <c r="B513" s="3">
        <f t="shared" si="62"/>
        <v>7</v>
      </c>
      <c r="C513" s="244">
        <v>73.010726875076571</v>
      </c>
      <c r="Z513" s="92"/>
      <c r="AA513" s="92"/>
    </row>
    <row r="514" spans="1:27" x14ac:dyDescent="0.2">
      <c r="A514" s="3">
        <f t="shared" si="61"/>
        <v>2038</v>
      </c>
      <c r="B514" s="3">
        <f t="shared" si="62"/>
        <v>8</v>
      </c>
      <c r="C514" s="244">
        <v>73.010726875076571</v>
      </c>
      <c r="Z514" s="92"/>
      <c r="AA514" s="92"/>
    </row>
    <row r="515" spans="1:27" x14ac:dyDescent="0.2">
      <c r="A515" s="3">
        <f t="shared" si="61"/>
        <v>2038</v>
      </c>
      <c r="B515" s="3">
        <f t="shared" si="62"/>
        <v>9</v>
      </c>
      <c r="C515" s="244">
        <v>73.010726875076571</v>
      </c>
      <c r="Z515" s="92"/>
      <c r="AA515" s="92"/>
    </row>
    <row r="516" spans="1:27" x14ac:dyDescent="0.2">
      <c r="A516" s="3">
        <f t="shared" si="61"/>
        <v>2038</v>
      </c>
      <c r="B516" s="3">
        <f t="shared" si="62"/>
        <v>10</v>
      </c>
      <c r="C516" s="244">
        <v>73.010726875076571</v>
      </c>
      <c r="Z516" s="92"/>
      <c r="AA516" s="92"/>
    </row>
    <row r="517" spans="1:27" x14ac:dyDescent="0.2">
      <c r="A517" s="3">
        <f t="shared" si="61"/>
        <v>2038</v>
      </c>
      <c r="B517" s="3">
        <f t="shared" si="62"/>
        <v>11</v>
      </c>
      <c r="C517" s="244">
        <v>73.010726875076571</v>
      </c>
      <c r="Z517" s="92"/>
      <c r="AA517" s="92"/>
    </row>
    <row r="518" spans="1:27" x14ac:dyDescent="0.2">
      <c r="A518" s="3">
        <f t="shared" si="61"/>
        <v>2038</v>
      </c>
      <c r="B518" s="3">
        <f t="shared" si="62"/>
        <v>12</v>
      </c>
      <c r="C518" s="244">
        <v>73.010726875076571</v>
      </c>
      <c r="Z518" s="92"/>
      <c r="AA518" s="92"/>
    </row>
    <row r="519" spans="1:27" x14ac:dyDescent="0.2">
      <c r="A519" s="3">
        <f t="shared" si="61"/>
        <v>2039</v>
      </c>
      <c r="B519" s="3">
        <f t="shared" si="62"/>
        <v>1</v>
      </c>
      <c r="C519" s="244">
        <v>76.630834598816861</v>
      </c>
      <c r="Z519" s="92"/>
      <c r="AA519" s="92"/>
    </row>
    <row r="520" spans="1:27" x14ac:dyDescent="0.2">
      <c r="A520" s="3">
        <f t="shared" si="61"/>
        <v>2039</v>
      </c>
      <c r="B520" s="3">
        <f t="shared" si="62"/>
        <v>2</v>
      </c>
      <c r="C520" s="244">
        <v>76.630834598816861</v>
      </c>
      <c r="Z520" s="92"/>
      <c r="AA520" s="92"/>
    </row>
    <row r="521" spans="1:27" x14ac:dyDescent="0.2">
      <c r="A521" s="3">
        <f t="shared" si="61"/>
        <v>2039</v>
      </c>
      <c r="B521" s="3">
        <f t="shared" si="62"/>
        <v>3</v>
      </c>
      <c r="C521" s="244">
        <v>76.630834598816861</v>
      </c>
      <c r="Z521" s="92"/>
      <c r="AA521" s="92"/>
    </row>
    <row r="522" spans="1:27" x14ac:dyDescent="0.2">
      <c r="A522" s="3">
        <f t="shared" si="61"/>
        <v>2039</v>
      </c>
      <c r="B522" s="3">
        <f t="shared" si="62"/>
        <v>4</v>
      </c>
      <c r="C522" s="244">
        <v>76.630834598816861</v>
      </c>
      <c r="Z522" s="92"/>
      <c r="AA522" s="92"/>
    </row>
    <row r="523" spans="1:27" x14ac:dyDescent="0.2">
      <c r="A523" s="3">
        <f t="shared" si="61"/>
        <v>2039</v>
      </c>
      <c r="B523" s="3">
        <f t="shared" si="62"/>
        <v>5</v>
      </c>
      <c r="C523" s="244">
        <v>76.630834598816861</v>
      </c>
      <c r="Z523" s="92"/>
      <c r="AA523" s="92"/>
    </row>
    <row r="524" spans="1:27" x14ac:dyDescent="0.2">
      <c r="A524" s="3">
        <f t="shared" ref="A524:A554" si="70">A512+1</f>
        <v>2039</v>
      </c>
      <c r="B524" s="3">
        <f t="shared" ref="B524:B554" si="71">B512</f>
        <v>6</v>
      </c>
      <c r="C524" s="244">
        <v>76.630834598816861</v>
      </c>
      <c r="Z524" s="92"/>
      <c r="AA524" s="92"/>
    </row>
    <row r="525" spans="1:27" x14ac:dyDescent="0.2">
      <c r="A525" s="3">
        <f t="shared" si="70"/>
        <v>2039</v>
      </c>
      <c r="B525" s="3">
        <f t="shared" si="71"/>
        <v>7</v>
      </c>
      <c r="C525" s="244">
        <v>76.630834598816861</v>
      </c>
      <c r="Z525" s="92"/>
      <c r="AA525" s="92"/>
    </row>
    <row r="526" spans="1:27" x14ac:dyDescent="0.2">
      <c r="A526" s="3">
        <f t="shared" si="70"/>
        <v>2039</v>
      </c>
      <c r="B526" s="3">
        <f t="shared" si="71"/>
        <v>8</v>
      </c>
      <c r="C526" s="244">
        <v>76.630834598816861</v>
      </c>
      <c r="Z526" s="92"/>
      <c r="AA526" s="92"/>
    </row>
    <row r="527" spans="1:27" x14ac:dyDescent="0.2">
      <c r="A527" s="3">
        <f t="shared" si="70"/>
        <v>2039</v>
      </c>
      <c r="B527" s="3">
        <f t="shared" si="71"/>
        <v>9</v>
      </c>
      <c r="C527" s="244">
        <v>76.630834598816861</v>
      </c>
      <c r="Z527" s="92"/>
      <c r="AA527" s="92"/>
    </row>
    <row r="528" spans="1:27" x14ac:dyDescent="0.2">
      <c r="A528" s="3">
        <f t="shared" si="70"/>
        <v>2039</v>
      </c>
      <c r="B528" s="3">
        <f t="shared" si="71"/>
        <v>10</v>
      </c>
      <c r="C528" s="244">
        <v>76.630834598816861</v>
      </c>
      <c r="Z528" s="92"/>
      <c r="AA528" s="92"/>
    </row>
    <row r="529" spans="1:27" x14ac:dyDescent="0.2">
      <c r="A529" s="3">
        <f t="shared" si="70"/>
        <v>2039</v>
      </c>
      <c r="B529" s="3">
        <f t="shared" si="71"/>
        <v>11</v>
      </c>
      <c r="C529" s="244">
        <v>76.630834598816861</v>
      </c>
      <c r="Z529" s="92"/>
      <c r="AA529" s="92"/>
    </row>
    <row r="530" spans="1:27" x14ac:dyDescent="0.2">
      <c r="A530" s="3">
        <f t="shared" si="70"/>
        <v>2039</v>
      </c>
      <c r="B530" s="3">
        <f t="shared" si="71"/>
        <v>12</v>
      </c>
      <c r="C530" s="244">
        <v>76.630834598816861</v>
      </c>
      <c r="Z530" s="92"/>
      <c r="AA530" s="92"/>
    </row>
    <row r="531" spans="1:27" x14ac:dyDescent="0.2">
      <c r="A531" s="3">
        <f t="shared" si="70"/>
        <v>2040</v>
      </c>
      <c r="B531" s="3">
        <f t="shared" si="71"/>
        <v>1</v>
      </c>
      <c r="Z531" s="92"/>
      <c r="AA531" s="92"/>
    </row>
    <row r="532" spans="1:27" x14ac:dyDescent="0.2">
      <c r="A532" s="3">
        <f t="shared" si="70"/>
        <v>2040</v>
      </c>
      <c r="B532" s="3">
        <f t="shared" si="71"/>
        <v>2</v>
      </c>
      <c r="Z532" s="92"/>
      <c r="AA532" s="92"/>
    </row>
    <row r="533" spans="1:27" x14ac:dyDescent="0.2">
      <c r="A533" s="3">
        <f t="shared" si="70"/>
        <v>2040</v>
      </c>
      <c r="B533" s="3">
        <f t="shared" si="71"/>
        <v>3</v>
      </c>
      <c r="Z533" s="92"/>
      <c r="AA533" s="92"/>
    </row>
    <row r="534" spans="1:27" x14ac:dyDescent="0.2">
      <c r="A534" s="3">
        <f t="shared" si="70"/>
        <v>2040</v>
      </c>
      <c r="B534" s="3">
        <f t="shared" si="71"/>
        <v>4</v>
      </c>
      <c r="Z534" s="92"/>
      <c r="AA534" s="92"/>
    </row>
    <row r="535" spans="1:27" x14ac:dyDescent="0.2">
      <c r="A535" s="3">
        <f t="shared" si="70"/>
        <v>2040</v>
      </c>
      <c r="B535" s="3">
        <f t="shared" si="71"/>
        <v>5</v>
      </c>
      <c r="Z535" s="92"/>
      <c r="AA535" s="92"/>
    </row>
    <row r="536" spans="1:27" x14ac:dyDescent="0.2">
      <c r="A536" s="3">
        <f t="shared" si="70"/>
        <v>2040</v>
      </c>
      <c r="B536" s="3">
        <f t="shared" si="71"/>
        <v>6</v>
      </c>
      <c r="Z536" s="92"/>
      <c r="AA536" s="92"/>
    </row>
    <row r="537" spans="1:27" x14ac:dyDescent="0.2">
      <c r="A537" s="3">
        <f t="shared" si="70"/>
        <v>2040</v>
      </c>
      <c r="B537" s="3">
        <f t="shared" si="71"/>
        <v>7</v>
      </c>
      <c r="Z537" s="92"/>
      <c r="AA537" s="92"/>
    </row>
    <row r="538" spans="1:27" x14ac:dyDescent="0.2">
      <c r="A538" s="3">
        <f t="shared" si="70"/>
        <v>2040</v>
      </c>
      <c r="B538" s="3">
        <f t="shared" si="71"/>
        <v>8</v>
      </c>
      <c r="Z538" s="92"/>
      <c r="AA538" s="92"/>
    </row>
    <row r="539" spans="1:27" x14ac:dyDescent="0.2">
      <c r="A539" s="3">
        <f t="shared" si="70"/>
        <v>2040</v>
      </c>
      <c r="B539" s="3">
        <f t="shared" si="71"/>
        <v>9</v>
      </c>
      <c r="Z539" s="92"/>
      <c r="AA539" s="92"/>
    </row>
    <row r="540" spans="1:27" x14ac:dyDescent="0.2">
      <c r="A540" s="3">
        <f t="shared" si="70"/>
        <v>2040</v>
      </c>
      <c r="B540" s="3">
        <f t="shared" si="71"/>
        <v>10</v>
      </c>
      <c r="Z540" s="92"/>
      <c r="AA540" s="92"/>
    </row>
    <row r="541" spans="1:27" x14ac:dyDescent="0.2">
      <c r="A541" s="3">
        <f t="shared" si="70"/>
        <v>2040</v>
      </c>
      <c r="B541" s="3">
        <f t="shared" si="71"/>
        <v>11</v>
      </c>
      <c r="Z541" s="92"/>
      <c r="AA541" s="92"/>
    </row>
    <row r="542" spans="1:27" x14ac:dyDescent="0.2">
      <c r="A542" s="3">
        <f t="shared" si="70"/>
        <v>2040</v>
      </c>
      <c r="B542" s="3">
        <f t="shared" si="71"/>
        <v>12</v>
      </c>
      <c r="Z542" s="92"/>
      <c r="AA542" s="92"/>
    </row>
    <row r="543" spans="1:27" x14ac:dyDescent="0.2">
      <c r="A543" s="3">
        <f t="shared" si="70"/>
        <v>2041</v>
      </c>
      <c r="B543" s="3">
        <f t="shared" si="71"/>
        <v>1</v>
      </c>
      <c r="Z543" s="92"/>
      <c r="AA543" s="92"/>
    </row>
    <row r="544" spans="1:27" x14ac:dyDescent="0.2">
      <c r="A544" s="3">
        <f t="shared" si="70"/>
        <v>2041</v>
      </c>
      <c r="B544" s="3">
        <f t="shared" si="71"/>
        <v>2</v>
      </c>
      <c r="Z544" s="92"/>
      <c r="AA544" s="92"/>
    </row>
    <row r="545" spans="1:27" x14ac:dyDescent="0.2">
      <c r="A545" s="3">
        <f t="shared" si="70"/>
        <v>2041</v>
      </c>
      <c r="B545" s="3">
        <f t="shared" si="71"/>
        <v>3</v>
      </c>
      <c r="Z545" s="92"/>
      <c r="AA545" s="92"/>
    </row>
    <row r="546" spans="1:27" x14ac:dyDescent="0.2">
      <c r="A546" s="3">
        <f t="shared" si="70"/>
        <v>2041</v>
      </c>
      <c r="B546" s="3">
        <f t="shared" si="71"/>
        <v>4</v>
      </c>
      <c r="Z546" s="92"/>
      <c r="AA546" s="92"/>
    </row>
    <row r="547" spans="1:27" x14ac:dyDescent="0.2">
      <c r="A547" s="3">
        <f t="shared" si="70"/>
        <v>2041</v>
      </c>
      <c r="B547" s="3">
        <f t="shared" si="71"/>
        <v>5</v>
      </c>
      <c r="Z547" s="92"/>
      <c r="AA547" s="92"/>
    </row>
    <row r="548" spans="1:27" x14ac:dyDescent="0.2">
      <c r="A548" s="3">
        <f t="shared" si="70"/>
        <v>2041</v>
      </c>
      <c r="B548" s="3">
        <f t="shared" si="71"/>
        <v>6</v>
      </c>
      <c r="Z548" s="92"/>
      <c r="AA548" s="92"/>
    </row>
    <row r="549" spans="1:27" x14ac:dyDescent="0.2">
      <c r="A549" s="3">
        <f t="shared" si="70"/>
        <v>2041</v>
      </c>
      <c r="B549" s="3">
        <f t="shared" si="71"/>
        <v>7</v>
      </c>
      <c r="Z549" s="92"/>
      <c r="AA549" s="92"/>
    </row>
    <row r="550" spans="1:27" x14ac:dyDescent="0.2">
      <c r="A550" s="3">
        <f t="shared" si="70"/>
        <v>2041</v>
      </c>
      <c r="B550" s="3">
        <f t="shared" si="71"/>
        <v>8</v>
      </c>
      <c r="Z550" s="92"/>
      <c r="AA550" s="92"/>
    </row>
    <row r="551" spans="1:27" x14ac:dyDescent="0.2">
      <c r="A551" s="3">
        <f t="shared" si="70"/>
        <v>2041</v>
      </c>
      <c r="B551" s="3">
        <f t="shared" si="71"/>
        <v>9</v>
      </c>
      <c r="Z551" s="92"/>
      <c r="AA551" s="92"/>
    </row>
    <row r="552" spans="1:27" x14ac:dyDescent="0.2">
      <c r="A552" s="3">
        <f t="shared" si="70"/>
        <v>2041</v>
      </c>
      <c r="B552" s="3">
        <f t="shared" si="71"/>
        <v>10</v>
      </c>
      <c r="Z552" s="92"/>
      <c r="AA552" s="92"/>
    </row>
    <row r="553" spans="1:27" x14ac:dyDescent="0.2">
      <c r="A553" s="3">
        <f t="shared" si="70"/>
        <v>2041</v>
      </c>
      <c r="B553" s="3">
        <f t="shared" si="71"/>
        <v>11</v>
      </c>
      <c r="Z553" s="92"/>
      <c r="AA553" s="92"/>
    </row>
    <row r="554" spans="1:27" x14ac:dyDescent="0.2">
      <c r="A554" s="3">
        <f t="shared" si="70"/>
        <v>2041</v>
      </c>
      <c r="B554" s="3">
        <f t="shared" si="71"/>
        <v>12</v>
      </c>
      <c r="Z554" s="92"/>
      <c r="AA554" s="92"/>
    </row>
  </sheetData>
  <pageMargins left="0.7" right="0.7" top="0.75" bottom="0.75" header="0.3" footer="0.3"/>
  <pageSetup scale="51" fitToHeight="0" orientation="landscape" r:id="rId1"/>
  <headerFooter>
    <oddFooter>&amp;R&amp;"Times New Roman,Bold"&amp;12Attachment to Response to AG-1 Question No. 13 #8
Page &amp;P of &amp;N
Sinclair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28"/>
  <sheetViews>
    <sheetView workbookViewId="0">
      <selection activeCell="B12" sqref="B12:K42"/>
    </sheetView>
  </sheetViews>
  <sheetFormatPr defaultRowHeight="12.75" x14ac:dyDescent="0.2"/>
  <cols>
    <col min="1" max="1" width="10.5703125" bestFit="1" customWidth="1"/>
    <col min="2" max="2" width="8.42578125" bestFit="1" customWidth="1"/>
    <col min="3" max="3" width="12" bestFit="1" customWidth="1"/>
  </cols>
  <sheetData>
    <row r="3" spans="1:3" x14ac:dyDescent="0.2">
      <c r="A3" s="94" t="s">
        <v>191</v>
      </c>
      <c r="B3" s="246"/>
      <c r="C3" s="121"/>
    </row>
    <row r="4" spans="1:3" x14ac:dyDescent="0.2">
      <c r="A4" s="94" t="s">
        <v>2</v>
      </c>
      <c r="B4" s="94" t="s">
        <v>50</v>
      </c>
      <c r="C4" s="121" t="s">
        <v>13</v>
      </c>
    </row>
    <row r="5" spans="1:3" x14ac:dyDescent="0.2">
      <c r="A5" s="94">
        <v>2001</v>
      </c>
      <c r="B5" s="94">
        <v>1</v>
      </c>
      <c r="C5" s="122">
        <v>3314.8875346260393</v>
      </c>
    </row>
    <row r="6" spans="1:3" x14ac:dyDescent="0.2">
      <c r="A6" s="247"/>
      <c r="B6" s="119">
        <v>2</v>
      </c>
      <c r="C6" s="123">
        <v>2541.9792672536209</v>
      </c>
    </row>
    <row r="7" spans="1:3" x14ac:dyDescent="0.2">
      <c r="A7" s="247"/>
      <c r="B7" s="119">
        <v>3</v>
      </c>
      <c r="C7" s="123">
        <v>2147.3486186271716</v>
      </c>
    </row>
    <row r="8" spans="1:3" x14ac:dyDescent="0.2">
      <c r="A8" s="247"/>
      <c r="B8" s="119">
        <v>4</v>
      </c>
      <c r="C8" s="123">
        <v>1943.3804960541147</v>
      </c>
    </row>
    <row r="9" spans="1:3" x14ac:dyDescent="0.2">
      <c r="A9" s="247"/>
      <c r="B9" s="119">
        <v>5</v>
      </c>
      <c r="C9" s="123">
        <v>1598.3108603667135</v>
      </c>
    </row>
    <row r="10" spans="1:3" x14ac:dyDescent="0.2">
      <c r="A10" s="247"/>
      <c r="B10" s="119">
        <v>6</v>
      </c>
      <c r="C10" s="123">
        <v>1640.9393511988717</v>
      </c>
    </row>
    <row r="11" spans="1:3" x14ac:dyDescent="0.2">
      <c r="A11" s="247"/>
      <c r="B11" s="119">
        <v>7</v>
      </c>
      <c r="C11" s="123">
        <v>1772.1270376616076</v>
      </c>
    </row>
    <row r="12" spans="1:3" x14ac:dyDescent="0.2">
      <c r="A12" s="247"/>
      <c r="B12" s="119">
        <v>8</v>
      </c>
      <c r="C12" s="123">
        <v>1823.3131026659105</v>
      </c>
    </row>
    <row r="13" spans="1:3" x14ac:dyDescent="0.2">
      <c r="A13" s="247"/>
      <c r="B13" s="119">
        <v>9</v>
      </c>
      <c r="C13" s="123">
        <v>1836.8056737588652</v>
      </c>
    </row>
    <row r="14" spans="1:3" x14ac:dyDescent="0.2">
      <c r="A14" s="247"/>
      <c r="B14" s="119">
        <v>10</v>
      </c>
      <c r="C14" s="123">
        <v>1619.2166712669059</v>
      </c>
    </row>
    <row r="15" spans="1:3" x14ac:dyDescent="0.2">
      <c r="A15" s="247"/>
      <c r="B15" s="119">
        <v>11</v>
      </c>
      <c r="C15" s="123">
        <v>1712.5829971181554</v>
      </c>
    </row>
    <row r="16" spans="1:3" x14ac:dyDescent="0.2">
      <c r="A16" s="247"/>
      <c r="B16" s="119">
        <v>12</v>
      </c>
      <c r="C16" s="123">
        <v>2032.0857380688121</v>
      </c>
    </row>
    <row r="17" spans="1:3" x14ac:dyDescent="0.2">
      <c r="A17" s="94">
        <v>2002</v>
      </c>
      <c r="B17" s="94">
        <v>1</v>
      </c>
      <c r="C17" s="122">
        <v>2738.9456491902274</v>
      </c>
    </row>
    <row r="18" spans="1:3" x14ac:dyDescent="0.2">
      <c r="A18" s="247"/>
      <c r="B18" s="119">
        <v>2</v>
      </c>
      <c r="C18" s="123">
        <v>2436.1211781206175</v>
      </c>
    </row>
    <row r="19" spans="1:3" x14ac:dyDescent="0.2">
      <c r="A19" s="247"/>
      <c r="B19" s="119">
        <v>3</v>
      </c>
      <c r="C19" s="123">
        <v>2259.8078748952807</v>
      </c>
    </row>
    <row r="20" spans="1:3" x14ac:dyDescent="0.2">
      <c r="A20" s="247"/>
      <c r="B20" s="119">
        <v>4</v>
      </c>
      <c r="C20" s="123">
        <v>1929.5312687913411</v>
      </c>
    </row>
    <row r="21" spans="1:3" x14ac:dyDescent="0.2">
      <c r="A21" s="247"/>
      <c r="B21" s="119">
        <v>5</v>
      </c>
      <c r="C21" s="123">
        <v>1746.6298373527761</v>
      </c>
    </row>
    <row r="22" spans="1:3" x14ac:dyDescent="0.2">
      <c r="A22" s="247"/>
      <c r="B22" s="119">
        <v>6</v>
      </c>
      <c r="C22" s="123">
        <v>1803.5811001410436</v>
      </c>
    </row>
    <row r="23" spans="1:3" x14ac:dyDescent="0.2">
      <c r="A23" s="247"/>
      <c r="B23" s="119">
        <v>7</v>
      </c>
      <c r="C23" s="123">
        <v>1959.5726618705037</v>
      </c>
    </row>
    <row r="24" spans="1:3" x14ac:dyDescent="0.2">
      <c r="A24" s="247"/>
      <c r="B24" s="119">
        <v>8</v>
      </c>
      <c r="C24" s="123">
        <v>1875.3360972913213</v>
      </c>
    </row>
    <row r="25" spans="1:3" x14ac:dyDescent="0.2">
      <c r="A25" s="247"/>
      <c r="B25" s="119">
        <v>9</v>
      </c>
      <c r="C25" s="123">
        <v>1858.9003961516694</v>
      </c>
    </row>
    <row r="26" spans="1:3" x14ac:dyDescent="0.2">
      <c r="A26" s="247"/>
      <c r="B26" s="119">
        <v>10</v>
      </c>
      <c r="C26" s="123">
        <v>1663.3101212292079</v>
      </c>
    </row>
    <row r="27" spans="1:3" x14ac:dyDescent="0.2">
      <c r="A27" s="247"/>
      <c r="B27" s="119">
        <v>11</v>
      </c>
      <c r="C27" s="123">
        <v>1804.202874049028</v>
      </c>
    </row>
    <row r="28" spans="1:3" x14ac:dyDescent="0.2">
      <c r="A28" s="247"/>
      <c r="B28" s="119">
        <v>12</v>
      </c>
      <c r="C28" s="123">
        <v>2521.7139664804472</v>
      </c>
    </row>
    <row r="29" spans="1:3" x14ac:dyDescent="0.2">
      <c r="A29" s="94">
        <v>2003</v>
      </c>
      <c r="B29" s="94">
        <v>1</v>
      </c>
      <c r="C29" s="122">
        <v>3010.9933091720104</v>
      </c>
    </row>
    <row r="30" spans="1:3" x14ac:dyDescent="0.2">
      <c r="A30" s="247"/>
      <c r="B30" s="119">
        <v>2</v>
      </c>
      <c r="C30" s="123">
        <v>3145.5160929191156</v>
      </c>
    </row>
    <row r="31" spans="1:3" x14ac:dyDescent="0.2">
      <c r="A31" s="247"/>
      <c r="B31" s="119">
        <v>3</v>
      </c>
      <c r="C31" s="123">
        <v>2227.5728992765721</v>
      </c>
    </row>
    <row r="32" spans="1:3" x14ac:dyDescent="0.2">
      <c r="A32" s="247"/>
      <c r="B32" s="119">
        <v>4</v>
      </c>
      <c r="C32" s="123">
        <v>1827.2939698492462</v>
      </c>
    </row>
    <row r="33" spans="1:3" x14ac:dyDescent="0.2">
      <c r="A33" s="247"/>
      <c r="B33" s="119">
        <v>5</v>
      </c>
      <c r="C33" s="123">
        <v>1752.1560758082496</v>
      </c>
    </row>
    <row r="34" spans="1:3" x14ac:dyDescent="0.2">
      <c r="A34" s="247"/>
      <c r="B34" s="119">
        <v>6</v>
      </c>
      <c r="C34" s="123">
        <v>1744.1685674547984</v>
      </c>
    </row>
    <row r="35" spans="1:3" x14ac:dyDescent="0.2">
      <c r="A35" s="247"/>
      <c r="B35" s="119">
        <v>7</v>
      </c>
      <c r="C35" s="123">
        <v>1943.5638827433627</v>
      </c>
    </row>
    <row r="36" spans="1:3" x14ac:dyDescent="0.2">
      <c r="A36" s="247"/>
      <c r="B36" s="119">
        <v>8</v>
      </c>
      <c r="C36" s="123">
        <v>1916.3613724405091</v>
      </c>
    </row>
    <row r="37" spans="1:3" x14ac:dyDescent="0.2">
      <c r="A37" s="247"/>
      <c r="B37" s="119">
        <v>9</v>
      </c>
      <c r="C37" s="123">
        <v>2069.1679956007702</v>
      </c>
    </row>
    <row r="38" spans="1:3" x14ac:dyDescent="0.2">
      <c r="A38" s="247"/>
      <c r="B38" s="119">
        <v>10</v>
      </c>
      <c r="C38" s="123">
        <v>1678.7743179939375</v>
      </c>
    </row>
    <row r="39" spans="1:3" x14ac:dyDescent="0.2">
      <c r="A39" s="247"/>
      <c r="B39" s="119">
        <v>11</v>
      </c>
      <c r="C39" s="123">
        <v>1753.5435911451218</v>
      </c>
    </row>
    <row r="40" spans="1:3" x14ac:dyDescent="0.2">
      <c r="A40" s="247"/>
      <c r="B40" s="119">
        <v>12</v>
      </c>
      <c r="C40" s="123">
        <v>2377.9528995371629</v>
      </c>
    </row>
    <row r="41" spans="1:3" x14ac:dyDescent="0.2">
      <c r="A41" s="94">
        <v>2004</v>
      </c>
      <c r="B41" s="94">
        <v>1</v>
      </c>
      <c r="C41" s="122">
        <v>2965.8641509433965</v>
      </c>
    </row>
    <row r="42" spans="1:3" x14ac:dyDescent="0.2">
      <c r="A42" s="247"/>
      <c r="B42" s="119">
        <v>2</v>
      </c>
      <c r="C42" s="123">
        <v>2835.3739177489174</v>
      </c>
    </row>
    <row r="43" spans="1:3" x14ac:dyDescent="0.2">
      <c r="A43" s="247"/>
      <c r="B43" s="119">
        <v>3</v>
      </c>
      <c r="C43" s="123">
        <v>2239.7052178590639</v>
      </c>
    </row>
    <row r="44" spans="1:3" x14ac:dyDescent="0.2">
      <c r="A44" s="247"/>
      <c r="B44" s="119">
        <v>4</v>
      </c>
      <c r="C44" s="123">
        <v>2070.7828911748784</v>
      </c>
    </row>
    <row r="45" spans="1:3" x14ac:dyDescent="0.2">
      <c r="A45" s="247"/>
      <c r="B45" s="119">
        <v>5</v>
      </c>
      <c r="C45" s="123">
        <v>1730.8173983301911</v>
      </c>
    </row>
    <row r="46" spans="1:3" x14ac:dyDescent="0.2">
      <c r="A46" s="247"/>
      <c r="B46" s="119">
        <v>6</v>
      </c>
      <c r="C46" s="123">
        <v>1778.2742718446602</v>
      </c>
    </row>
    <row r="47" spans="1:3" x14ac:dyDescent="0.2">
      <c r="A47" s="247"/>
      <c r="B47" s="119">
        <v>7</v>
      </c>
      <c r="C47" s="123">
        <v>1923.208906882591</v>
      </c>
    </row>
    <row r="48" spans="1:3" x14ac:dyDescent="0.2">
      <c r="A48" s="247"/>
      <c r="B48" s="119">
        <v>8</v>
      </c>
      <c r="C48" s="123">
        <v>1890.1647819063005</v>
      </c>
    </row>
    <row r="49" spans="1:3" x14ac:dyDescent="0.2">
      <c r="A49" s="247"/>
      <c r="B49" s="119">
        <v>9</v>
      </c>
      <c r="C49" s="123">
        <v>1890.539163090129</v>
      </c>
    </row>
    <row r="50" spans="1:3" x14ac:dyDescent="0.2">
      <c r="A50" s="247"/>
      <c r="B50" s="119">
        <v>10</v>
      </c>
      <c r="C50" s="123">
        <v>1710.7022246046638</v>
      </c>
    </row>
    <row r="51" spans="1:3" x14ac:dyDescent="0.2">
      <c r="A51" s="247"/>
      <c r="B51" s="119">
        <v>11</v>
      </c>
      <c r="C51" s="123">
        <v>1830.7299838796346</v>
      </c>
    </row>
    <row r="52" spans="1:3" x14ac:dyDescent="0.2">
      <c r="A52" s="247"/>
      <c r="B52" s="119">
        <v>12</v>
      </c>
      <c r="C52" s="123">
        <v>2447.4056192034914</v>
      </c>
    </row>
    <row r="53" spans="1:3" x14ac:dyDescent="0.2">
      <c r="A53" s="94">
        <v>2005</v>
      </c>
      <c r="B53" s="94">
        <v>1</v>
      </c>
      <c r="C53" s="122">
        <v>2933.7882932166303</v>
      </c>
    </row>
    <row r="54" spans="1:3" x14ac:dyDescent="0.2">
      <c r="A54" s="247"/>
      <c r="B54" s="119">
        <v>2</v>
      </c>
      <c r="C54" s="123">
        <v>2801.8555008210178</v>
      </c>
    </row>
    <row r="55" spans="1:3" x14ac:dyDescent="0.2">
      <c r="A55" s="247"/>
      <c r="B55" s="119">
        <v>3</v>
      </c>
      <c r="C55" s="123">
        <v>2693.4140109890109</v>
      </c>
    </row>
    <row r="56" spans="1:3" x14ac:dyDescent="0.2">
      <c r="A56" s="247"/>
      <c r="B56" s="119">
        <v>4</v>
      </c>
      <c r="C56" s="123">
        <v>2126.340629274966</v>
      </c>
    </row>
    <row r="57" spans="1:3" x14ac:dyDescent="0.2">
      <c r="A57" s="247"/>
      <c r="B57" s="119">
        <v>5</v>
      </c>
      <c r="C57" s="123">
        <v>1952.248230811105</v>
      </c>
    </row>
    <row r="58" spans="1:3" x14ac:dyDescent="0.2">
      <c r="A58" s="247"/>
      <c r="B58" s="119">
        <v>6</v>
      </c>
      <c r="C58" s="123">
        <v>1860.169468546638</v>
      </c>
    </row>
    <row r="59" spans="1:3" x14ac:dyDescent="0.2">
      <c r="A59" s="247"/>
      <c r="B59" s="119">
        <v>7</v>
      </c>
      <c r="C59" s="123">
        <v>2128.414138678223</v>
      </c>
    </row>
    <row r="60" spans="1:3" x14ac:dyDescent="0.2">
      <c r="A60" s="247"/>
      <c r="B60" s="119">
        <v>8</v>
      </c>
      <c r="C60" s="123">
        <v>1978.2391597091303</v>
      </c>
    </row>
    <row r="61" spans="1:3" x14ac:dyDescent="0.2">
      <c r="A61" s="247"/>
      <c r="B61" s="119">
        <v>9</v>
      </c>
      <c r="C61" s="123">
        <v>2025.0204796550793</v>
      </c>
    </row>
    <row r="62" spans="1:3" x14ac:dyDescent="0.2">
      <c r="A62" s="247"/>
      <c r="B62" s="119">
        <v>10</v>
      </c>
      <c r="C62" s="123">
        <v>1759.7008662696264</v>
      </c>
    </row>
    <row r="63" spans="1:3" x14ac:dyDescent="0.2">
      <c r="A63" s="247"/>
      <c r="B63" s="119">
        <v>11</v>
      </c>
      <c r="C63" s="123">
        <v>1991.3290218270008</v>
      </c>
    </row>
    <row r="64" spans="1:3" x14ac:dyDescent="0.2">
      <c r="A64" s="247"/>
      <c r="B64" s="119">
        <v>12</v>
      </c>
      <c r="C64" s="123">
        <v>2585.2394067796608</v>
      </c>
    </row>
    <row r="65" spans="1:3" x14ac:dyDescent="0.2">
      <c r="A65" s="94">
        <v>2006</v>
      </c>
      <c r="B65" s="94">
        <v>1</v>
      </c>
      <c r="C65" s="122">
        <v>2799.6304463336874</v>
      </c>
    </row>
    <row r="66" spans="1:3" x14ac:dyDescent="0.2">
      <c r="A66" s="247"/>
      <c r="B66" s="119">
        <v>2</v>
      </c>
      <c r="C66" s="123">
        <v>2532.37799680341</v>
      </c>
    </row>
    <row r="67" spans="1:3" x14ac:dyDescent="0.2">
      <c r="A67" s="247"/>
      <c r="B67" s="119">
        <v>3</v>
      </c>
      <c r="C67" s="123">
        <v>2415.1711400478343</v>
      </c>
    </row>
    <row r="68" spans="1:3" x14ac:dyDescent="0.2">
      <c r="A68" s="247"/>
      <c r="B68" s="119">
        <v>4</v>
      </c>
      <c r="C68" s="123">
        <v>2064.9723109691163</v>
      </c>
    </row>
    <row r="69" spans="1:3" x14ac:dyDescent="0.2">
      <c r="A69" s="247"/>
      <c r="B69" s="119">
        <v>5</v>
      </c>
      <c r="C69" s="123">
        <v>1819.8532870122929</v>
      </c>
    </row>
    <row r="70" spans="1:3" x14ac:dyDescent="0.2">
      <c r="A70" s="247"/>
      <c r="B70" s="119">
        <v>6</v>
      </c>
      <c r="C70" s="123">
        <v>1914.4700718276138</v>
      </c>
    </row>
    <row r="71" spans="1:3" x14ac:dyDescent="0.2">
      <c r="A71" s="247"/>
      <c r="B71" s="119">
        <v>7</v>
      </c>
      <c r="C71" s="123">
        <v>1953.5715050883773</v>
      </c>
    </row>
    <row r="72" spans="1:3" x14ac:dyDescent="0.2">
      <c r="A72" s="247"/>
      <c r="B72" s="119">
        <v>8</v>
      </c>
      <c r="C72" s="123">
        <v>2065.4948152087213</v>
      </c>
    </row>
    <row r="73" spans="1:3" x14ac:dyDescent="0.2">
      <c r="A73" s="247"/>
      <c r="B73" s="119">
        <v>9</v>
      </c>
      <c r="C73" s="123">
        <v>2051.0159574468084</v>
      </c>
    </row>
    <row r="74" spans="1:3" x14ac:dyDescent="0.2">
      <c r="A74" s="247"/>
      <c r="B74" s="119">
        <v>10</v>
      </c>
      <c r="C74" s="123">
        <v>1810.2777336510458</v>
      </c>
    </row>
    <row r="75" spans="1:3" x14ac:dyDescent="0.2">
      <c r="A75" s="247"/>
      <c r="B75" s="119">
        <v>11</v>
      </c>
      <c r="C75" s="123">
        <v>2191.1376561254319</v>
      </c>
    </row>
    <row r="76" spans="1:3" x14ac:dyDescent="0.2">
      <c r="A76" s="247"/>
      <c r="B76" s="119">
        <v>12</v>
      </c>
      <c r="C76" s="123">
        <v>2395.5799946222105</v>
      </c>
    </row>
    <row r="77" spans="1:3" x14ac:dyDescent="0.2">
      <c r="A77" s="94">
        <v>2007</v>
      </c>
      <c r="B77" s="94">
        <v>1</v>
      </c>
      <c r="C77" s="122">
        <v>2738.9973760167932</v>
      </c>
    </row>
    <row r="78" spans="1:3" x14ac:dyDescent="0.2">
      <c r="A78" s="247"/>
      <c r="B78" s="119">
        <v>2</v>
      </c>
      <c r="C78" s="123">
        <v>2973.1755037115586</v>
      </c>
    </row>
    <row r="79" spans="1:3" x14ac:dyDescent="0.2">
      <c r="A79" s="247"/>
      <c r="B79" s="119">
        <v>3</v>
      </c>
      <c r="C79" s="123">
        <v>2473.7767833640432</v>
      </c>
    </row>
    <row r="80" spans="1:3" x14ac:dyDescent="0.2">
      <c r="A80" s="247"/>
      <c r="B80" s="119">
        <v>4</v>
      </c>
      <c r="C80" s="123">
        <v>2104.7204016913315</v>
      </c>
    </row>
    <row r="81" spans="1:3" x14ac:dyDescent="0.2">
      <c r="A81" s="247"/>
      <c r="B81" s="119">
        <v>5</v>
      </c>
      <c r="C81" s="123">
        <v>1823.6967960406355</v>
      </c>
    </row>
    <row r="82" spans="1:3" x14ac:dyDescent="0.2">
      <c r="A82" s="247"/>
      <c r="B82" s="119">
        <v>6</v>
      </c>
      <c r="C82" s="123">
        <v>1877.2152431011825</v>
      </c>
    </row>
    <row r="83" spans="1:3" x14ac:dyDescent="0.2">
      <c r="A83" s="247"/>
      <c r="B83" s="119">
        <v>7</v>
      </c>
      <c r="C83" s="123">
        <v>1918.6604312808522</v>
      </c>
    </row>
    <row r="84" spans="1:3" x14ac:dyDescent="0.2">
      <c r="A84" s="247"/>
      <c r="B84" s="119">
        <v>8</v>
      </c>
      <c r="C84" s="123">
        <v>1316.3787564766837</v>
      </c>
    </row>
    <row r="85" spans="1:3" x14ac:dyDescent="0.2">
      <c r="A85" s="247"/>
      <c r="B85" s="119">
        <v>9</v>
      </c>
      <c r="C85" s="123">
        <v>1981.3179340773424</v>
      </c>
    </row>
    <row r="86" spans="1:3" x14ac:dyDescent="0.2">
      <c r="A86" s="247"/>
      <c r="B86" s="119">
        <v>10</v>
      </c>
      <c r="C86" s="123">
        <v>1740.9538381742739</v>
      </c>
    </row>
    <row r="87" spans="1:3" x14ac:dyDescent="0.2">
      <c r="A87" s="247"/>
      <c r="B87" s="119">
        <v>11</v>
      </c>
      <c r="C87" s="123">
        <v>1969.9429538942431</v>
      </c>
    </row>
    <row r="88" spans="1:3" x14ac:dyDescent="0.2">
      <c r="A88" s="247"/>
      <c r="B88" s="119">
        <v>12</v>
      </c>
      <c r="C88" s="123">
        <v>2277.1709644146467</v>
      </c>
    </row>
    <row r="89" spans="1:3" x14ac:dyDescent="0.2">
      <c r="A89" s="94">
        <v>2008</v>
      </c>
      <c r="B89" s="94">
        <v>1</v>
      </c>
      <c r="C89" s="122">
        <v>2849.2943901183735</v>
      </c>
    </row>
    <row r="90" spans="1:3" x14ac:dyDescent="0.2">
      <c r="A90" s="247"/>
      <c r="B90" s="119">
        <v>2</v>
      </c>
      <c r="C90" s="123">
        <v>2595.3715090955675</v>
      </c>
    </row>
    <row r="91" spans="1:3" x14ac:dyDescent="0.2">
      <c r="A91" s="247"/>
      <c r="B91" s="119">
        <v>3</v>
      </c>
      <c r="C91" s="123">
        <v>2413.1307908881499</v>
      </c>
    </row>
    <row r="92" spans="1:3" x14ac:dyDescent="0.2">
      <c r="A92" s="247"/>
      <c r="B92" s="119">
        <v>4</v>
      </c>
      <c r="C92" s="123">
        <v>2052.1993329912775</v>
      </c>
    </row>
    <row r="93" spans="1:3" x14ac:dyDescent="0.2">
      <c r="A93" s="247"/>
      <c r="B93" s="119">
        <v>5</v>
      </c>
      <c r="C93" s="123">
        <v>1694.1040328795273</v>
      </c>
    </row>
    <row r="94" spans="1:3" x14ac:dyDescent="0.2">
      <c r="A94" s="247"/>
      <c r="B94" s="119">
        <v>6</v>
      </c>
      <c r="C94" s="123">
        <v>1805.2226782965624</v>
      </c>
    </row>
    <row r="95" spans="1:3" x14ac:dyDescent="0.2">
      <c r="A95" s="247"/>
      <c r="B95" s="119">
        <v>7</v>
      </c>
      <c r="C95" s="123">
        <v>1852.0617315573768</v>
      </c>
    </row>
    <row r="96" spans="1:3" x14ac:dyDescent="0.2">
      <c r="A96" s="247"/>
      <c r="B96" s="119">
        <v>8</v>
      </c>
      <c r="C96" s="123">
        <v>1880.6860286591607</v>
      </c>
    </row>
    <row r="97" spans="1:3" x14ac:dyDescent="0.2">
      <c r="A97" s="247"/>
      <c r="B97" s="119">
        <v>9</v>
      </c>
      <c r="C97" s="123">
        <v>1906.5435557819662</v>
      </c>
    </row>
    <row r="98" spans="1:3" x14ac:dyDescent="0.2">
      <c r="A98" s="247"/>
      <c r="B98" s="119">
        <v>10</v>
      </c>
      <c r="C98" s="123">
        <v>1716.3182165605094</v>
      </c>
    </row>
    <row r="99" spans="1:3" x14ac:dyDescent="0.2">
      <c r="A99" s="247"/>
      <c r="B99" s="119">
        <v>11</v>
      </c>
      <c r="C99" s="123">
        <v>2016.4719471947192</v>
      </c>
    </row>
    <row r="100" spans="1:3" x14ac:dyDescent="0.2">
      <c r="A100" s="247"/>
      <c r="B100" s="119">
        <v>12</v>
      </c>
      <c r="C100" s="123">
        <v>2742.3412033511045</v>
      </c>
    </row>
    <row r="101" spans="1:3" x14ac:dyDescent="0.2">
      <c r="A101" s="94">
        <v>2009</v>
      </c>
      <c r="B101" s="94">
        <v>1</v>
      </c>
      <c r="C101" s="122">
        <v>2742.5817307692309</v>
      </c>
    </row>
    <row r="102" spans="1:3" x14ac:dyDescent="0.2">
      <c r="A102" s="247"/>
      <c r="B102" s="119">
        <v>2</v>
      </c>
      <c r="C102" s="123">
        <v>2751.0697084917615</v>
      </c>
    </row>
    <row r="103" spans="1:3" x14ac:dyDescent="0.2">
      <c r="A103" s="247"/>
      <c r="B103" s="119">
        <v>3</v>
      </c>
      <c r="C103" s="123">
        <v>2108.9499618999239</v>
      </c>
    </row>
    <row r="104" spans="1:3" x14ac:dyDescent="0.2">
      <c r="A104" s="247"/>
      <c r="B104" s="119">
        <v>4</v>
      </c>
      <c r="C104" s="123">
        <v>2287.5788671577343</v>
      </c>
    </row>
    <row r="105" spans="1:3" x14ac:dyDescent="0.2">
      <c r="A105" s="247"/>
      <c r="B105" s="119">
        <v>5</v>
      </c>
      <c r="C105" s="123">
        <v>1745.501651003302</v>
      </c>
    </row>
    <row r="106" spans="1:3" x14ac:dyDescent="0.2">
      <c r="A106" s="247"/>
      <c r="B106" s="119">
        <v>6</v>
      </c>
      <c r="C106" s="123">
        <v>1866.1838963677928</v>
      </c>
    </row>
    <row r="107" spans="1:3" x14ac:dyDescent="0.2">
      <c r="A107" s="247"/>
      <c r="B107" s="119">
        <v>7</v>
      </c>
      <c r="C107" s="123">
        <v>1920.0949961899923</v>
      </c>
    </row>
    <row r="108" spans="1:3" x14ac:dyDescent="0.2">
      <c r="A108" s="247"/>
      <c r="B108" s="119">
        <v>8</v>
      </c>
      <c r="C108" s="123">
        <v>1855.8569977139953</v>
      </c>
    </row>
    <row r="109" spans="1:3" x14ac:dyDescent="0.2">
      <c r="A109" s="247"/>
      <c r="B109" s="119">
        <v>9</v>
      </c>
      <c r="C109" s="123">
        <v>1846.0990601981202</v>
      </c>
    </row>
    <row r="110" spans="1:3" x14ac:dyDescent="0.2">
      <c r="A110" s="247"/>
      <c r="B110" s="119">
        <v>10</v>
      </c>
      <c r="C110" s="123">
        <v>1705.2623825247651</v>
      </c>
    </row>
    <row r="111" spans="1:3" x14ac:dyDescent="0.2">
      <c r="A111" s="247"/>
      <c r="B111" s="119">
        <v>11</v>
      </c>
      <c r="C111" s="123">
        <v>1724.5468630937262</v>
      </c>
    </row>
    <row r="112" spans="1:3" x14ac:dyDescent="0.2">
      <c r="A112" s="247"/>
      <c r="B112" s="119">
        <v>12</v>
      </c>
      <c r="C112" s="123">
        <v>2608.4348488696974</v>
      </c>
    </row>
    <row r="113" spans="1:3" x14ac:dyDescent="0.2">
      <c r="A113" s="94">
        <v>2010</v>
      </c>
      <c r="B113" s="94">
        <v>1</v>
      </c>
      <c r="C113" s="122">
        <v>2777.7018181818185</v>
      </c>
    </row>
    <row r="114" spans="1:3" x14ac:dyDescent="0.2">
      <c r="A114" s="247"/>
      <c r="B114" s="119">
        <v>2</v>
      </c>
      <c r="C114" s="123">
        <v>2430.8049792531119</v>
      </c>
    </row>
    <row r="115" spans="1:3" x14ac:dyDescent="0.2">
      <c r="A115" s="247"/>
      <c r="B115" s="119">
        <v>3</v>
      </c>
      <c r="C115" s="123">
        <v>2460.0641735918744</v>
      </c>
    </row>
    <row r="116" spans="1:3" x14ac:dyDescent="0.2">
      <c r="A116" s="247"/>
      <c r="B116" s="119">
        <v>4</v>
      </c>
      <c r="C116" s="123">
        <v>1896.2636342538872</v>
      </c>
    </row>
    <row r="117" spans="1:3" x14ac:dyDescent="0.2">
      <c r="A117" s="247"/>
      <c r="B117" s="119">
        <v>5</v>
      </c>
      <c r="C117" s="123">
        <v>1578.1140861466822</v>
      </c>
    </row>
    <row r="118" spans="1:3" x14ac:dyDescent="0.2">
      <c r="A118" s="247"/>
      <c r="B118" s="119">
        <v>6</v>
      </c>
      <c r="C118" s="123">
        <v>1905.8441558441559</v>
      </c>
    </row>
    <row r="119" spans="1:3" x14ac:dyDescent="0.2">
      <c r="A119" s="247"/>
      <c r="B119" s="119">
        <v>7</v>
      </c>
      <c r="C119" s="123">
        <v>1898.7957387679483</v>
      </c>
    </row>
    <row r="120" spans="1:3" x14ac:dyDescent="0.2">
      <c r="A120" s="247"/>
      <c r="B120" s="119">
        <v>8</v>
      </c>
      <c r="C120" s="123">
        <v>1914.8642429820525</v>
      </c>
    </row>
    <row r="121" spans="1:3" x14ac:dyDescent="0.2">
      <c r="A121" s="247"/>
      <c r="B121" s="119">
        <v>9</v>
      </c>
      <c r="C121" s="123">
        <v>1885.8783008036739</v>
      </c>
    </row>
    <row r="122" spans="1:3" x14ac:dyDescent="0.2">
      <c r="A122" s="247"/>
      <c r="B122" s="119">
        <v>10</v>
      </c>
      <c r="C122" s="123">
        <v>1612.5172572480442</v>
      </c>
    </row>
    <row r="123" spans="1:3" x14ac:dyDescent="0.2">
      <c r="A123" s="247"/>
      <c r="B123" s="119">
        <v>11</v>
      </c>
      <c r="C123" s="123">
        <v>1723.3554893421958</v>
      </c>
    </row>
    <row r="124" spans="1:3" x14ac:dyDescent="0.2">
      <c r="A124" s="247"/>
      <c r="B124" s="119">
        <v>12</v>
      </c>
      <c r="C124" s="123">
        <v>2394.5483945483948</v>
      </c>
    </row>
    <row r="125" spans="1:3" x14ac:dyDescent="0.2">
      <c r="A125" s="94">
        <v>2011</v>
      </c>
      <c r="B125" s="94">
        <v>1</v>
      </c>
      <c r="C125" s="122">
        <v>3471.9077169681705</v>
      </c>
    </row>
    <row r="126" spans="1:3" x14ac:dyDescent="0.2">
      <c r="A126" s="247"/>
      <c r="B126" s="119">
        <v>2</v>
      </c>
      <c r="C126" s="123">
        <v>2482.3293527585383</v>
      </c>
    </row>
    <row r="127" spans="1:3" x14ac:dyDescent="0.2">
      <c r="A127" s="247"/>
      <c r="B127" s="119">
        <v>3</v>
      </c>
      <c r="C127" s="123">
        <v>1917.4521679284242</v>
      </c>
    </row>
    <row r="128" spans="1:3" x14ac:dyDescent="0.2">
      <c r="A128" s="120" t="s">
        <v>89</v>
      </c>
      <c r="B128" s="248"/>
      <c r="C128" s="124">
        <v>260422.93086987056</v>
      </c>
    </row>
  </sheetData>
  <pageMargins left="0.7" right="0.7" top="0.75" bottom="0.75" header="0.3" footer="0.3"/>
  <pageSetup orientation="portrait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view="pageBreakPreview" zoomScale="60" zoomScaleNormal="100" workbookViewId="0"/>
  </sheetViews>
  <sheetFormatPr defaultRowHeight="12.75" x14ac:dyDescent="0.2"/>
  <cols>
    <col min="1" max="1" width="37" bestFit="1" customWidth="1"/>
    <col min="2" max="2" width="24.7109375" customWidth="1"/>
    <col min="3" max="3" width="10" bestFit="1" customWidth="1"/>
  </cols>
  <sheetData>
    <row r="1" spans="1:7" x14ac:dyDescent="0.2">
      <c r="A1" s="249" t="s">
        <v>192</v>
      </c>
      <c r="B1" s="250"/>
      <c r="C1" s="250"/>
      <c r="D1" s="250"/>
      <c r="E1" s="250"/>
      <c r="F1" s="250"/>
      <c r="G1" s="250"/>
    </row>
    <row r="2" spans="1:7" x14ac:dyDescent="0.2">
      <c r="A2" s="250"/>
      <c r="B2" s="250"/>
      <c r="C2" s="250"/>
      <c r="D2" s="250"/>
      <c r="E2" s="250"/>
      <c r="F2" s="250"/>
      <c r="G2" s="250"/>
    </row>
    <row r="3" spans="1:7" x14ac:dyDescent="0.2">
      <c r="A3" s="250"/>
      <c r="B3" s="250"/>
      <c r="C3" s="251" t="s">
        <v>107</v>
      </c>
      <c r="D3" s="250"/>
      <c r="E3" s="250"/>
      <c r="F3" s="250"/>
      <c r="G3" s="250"/>
    </row>
    <row r="4" spans="1:7" x14ac:dyDescent="0.2">
      <c r="A4" s="249" t="s">
        <v>108</v>
      </c>
      <c r="B4" s="250"/>
      <c r="C4" s="251" t="s">
        <v>109</v>
      </c>
      <c r="D4" s="250"/>
      <c r="E4" s="250"/>
      <c r="F4" s="250"/>
      <c r="G4" s="250"/>
    </row>
    <row r="5" spans="1:7" x14ac:dyDescent="0.2">
      <c r="A5" s="250"/>
      <c r="B5" s="250"/>
      <c r="C5" s="250"/>
      <c r="D5" s="250"/>
      <c r="E5" s="250"/>
      <c r="F5" s="250"/>
      <c r="G5" s="250"/>
    </row>
    <row r="6" spans="1:7" x14ac:dyDescent="0.2">
      <c r="A6" s="252">
        <v>33882</v>
      </c>
      <c r="B6" s="250" t="s">
        <v>193</v>
      </c>
      <c r="C6" s="253">
        <v>5.0049999999999997E-2</v>
      </c>
      <c r="D6" s="250"/>
      <c r="E6" s="250"/>
      <c r="F6" s="250"/>
      <c r="G6" s="250"/>
    </row>
    <row r="7" spans="1:7" x14ac:dyDescent="0.2">
      <c r="A7" s="254"/>
      <c r="B7" s="250" t="s">
        <v>194</v>
      </c>
      <c r="C7" s="253">
        <v>4.2790000000000002E-2</v>
      </c>
      <c r="D7" s="250"/>
      <c r="E7" s="250"/>
      <c r="F7" s="250"/>
      <c r="G7" s="250"/>
    </row>
    <row r="8" spans="1:7" x14ac:dyDescent="0.2">
      <c r="A8" s="254"/>
      <c r="B8" s="249"/>
      <c r="C8" s="253"/>
      <c r="D8" s="250"/>
      <c r="E8" s="250"/>
      <c r="F8" s="250"/>
      <c r="G8" s="250"/>
    </row>
    <row r="9" spans="1:7" x14ac:dyDescent="0.2">
      <c r="A9" s="252">
        <v>36892</v>
      </c>
      <c r="B9" s="250" t="s">
        <v>193</v>
      </c>
      <c r="C9" s="253">
        <v>4.9419999999999999E-2</v>
      </c>
      <c r="D9" s="250">
        <f>C9*100</f>
        <v>4.9420000000000002</v>
      </c>
      <c r="E9" s="250"/>
      <c r="F9" s="250"/>
      <c r="G9" s="250"/>
    </row>
    <row r="10" spans="1:7" x14ac:dyDescent="0.2">
      <c r="A10" s="254"/>
      <c r="B10" s="250" t="s">
        <v>194</v>
      </c>
      <c r="C10" s="253">
        <v>4.2259999999999999E-2</v>
      </c>
      <c r="D10" s="250">
        <f>C10*100</f>
        <v>4.226</v>
      </c>
      <c r="E10" s="250"/>
      <c r="F10" s="250"/>
      <c r="G10" s="250"/>
    </row>
    <row r="11" spans="1:7" x14ac:dyDescent="0.2">
      <c r="A11" s="254"/>
      <c r="B11" s="249"/>
      <c r="C11" s="253"/>
      <c r="D11" s="250"/>
      <c r="E11" s="250"/>
      <c r="F11" s="250"/>
      <c r="G11" s="250"/>
    </row>
    <row r="12" spans="1:7" x14ac:dyDescent="0.2">
      <c r="A12" s="252">
        <v>40118</v>
      </c>
      <c r="B12" s="255" t="s">
        <v>113</v>
      </c>
      <c r="C12" s="253">
        <v>4.8140000000000002E-2</v>
      </c>
      <c r="D12" s="250">
        <f>C12*100</f>
        <v>4.8140000000000001</v>
      </c>
      <c r="E12" s="250"/>
      <c r="F12" s="250"/>
      <c r="G12" s="250"/>
    </row>
    <row r="13" spans="1:7" x14ac:dyDescent="0.2">
      <c r="A13" s="254"/>
      <c r="B13" s="249"/>
      <c r="C13" s="253"/>
      <c r="D13" s="250"/>
      <c r="E13" s="250"/>
      <c r="F13" s="250"/>
      <c r="G13" s="250"/>
    </row>
    <row r="14" spans="1:7" x14ac:dyDescent="0.2">
      <c r="A14" s="252">
        <v>40269</v>
      </c>
      <c r="B14" s="255" t="s">
        <v>113</v>
      </c>
      <c r="C14" s="253">
        <v>5.7070000000000003E-2</v>
      </c>
      <c r="D14" s="250">
        <f>C14*100</f>
        <v>5.7069999999999999</v>
      </c>
      <c r="E14" s="250"/>
      <c r="F14" s="250"/>
      <c r="G14" s="250"/>
    </row>
    <row r="15" spans="1:7" x14ac:dyDescent="0.2">
      <c r="A15" s="254"/>
      <c r="B15" s="250"/>
      <c r="C15" s="253"/>
      <c r="D15" s="250"/>
      <c r="E15" s="250"/>
      <c r="F15" s="250"/>
      <c r="G15" s="250"/>
    </row>
    <row r="16" spans="1:7" x14ac:dyDescent="0.2">
      <c r="A16" s="254"/>
      <c r="B16" s="250"/>
      <c r="C16" s="253"/>
      <c r="D16" s="250"/>
      <c r="E16" s="250"/>
      <c r="F16" s="250"/>
      <c r="G16" s="250"/>
    </row>
    <row r="17" spans="1:13" x14ac:dyDescent="0.2">
      <c r="A17" s="252"/>
      <c r="B17" s="187">
        <v>2012</v>
      </c>
      <c r="C17" s="187">
        <v>2013</v>
      </c>
      <c r="D17" s="187">
        <v>2014</v>
      </c>
      <c r="E17" s="187">
        <v>2015</v>
      </c>
      <c r="F17" s="187">
        <v>2016</v>
      </c>
      <c r="G17" s="187">
        <v>2017</v>
      </c>
      <c r="H17" s="187">
        <v>2018</v>
      </c>
      <c r="I17" s="187">
        <v>2019</v>
      </c>
      <c r="J17" s="187">
        <v>2020</v>
      </c>
      <c r="K17" s="187">
        <v>2021</v>
      </c>
    </row>
    <row r="18" spans="1:13" ht="15" x14ac:dyDescent="0.25">
      <c r="A18" s="256" t="s">
        <v>132</v>
      </c>
      <c r="B18" s="257"/>
      <c r="C18" s="257"/>
      <c r="D18" s="257"/>
      <c r="E18" s="257"/>
      <c r="F18" s="257"/>
      <c r="G18" s="257"/>
      <c r="H18" s="257"/>
      <c r="I18" s="257"/>
      <c r="J18" s="257"/>
      <c r="K18" s="257"/>
    </row>
    <row r="19" spans="1:13" x14ac:dyDescent="0.2">
      <c r="A19" s="258" t="s">
        <v>133</v>
      </c>
      <c r="B19" s="259">
        <v>6.2659999999999993E-2</v>
      </c>
      <c r="C19" s="259">
        <v>6.2659999999999993E-2</v>
      </c>
      <c r="D19" s="259">
        <v>6.2659999999999993E-2</v>
      </c>
      <c r="E19" s="259">
        <v>6.2659999999999993E-2</v>
      </c>
      <c r="F19" s="259">
        <v>6.2659999999999993E-2</v>
      </c>
      <c r="G19" s="259">
        <v>6.2659999999999993E-2</v>
      </c>
      <c r="H19" s="259">
        <v>6.2659999999999993E-2</v>
      </c>
      <c r="I19" s="259">
        <v>6.2659999999999993E-2</v>
      </c>
      <c r="J19" s="259">
        <v>6.2659999999999993E-2</v>
      </c>
      <c r="K19" s="259">
        <v>6.2659999999999993E-2</v>
      </c>
    </row>
    <row r="20" spans="1:13" x14ac:dyDescent="0.2">
      <c r="A20" s="258" t="s">
        <v>134</v>
      </c>
      <c r="B20" s="259">
        <v>0</v>
      </c>
      <c r="C20" s="259">
        <v>0</v>
      </c>
      <c r="D20" s="259">
        <v>0</v>
      </c>
      <c r="E20" s="259">
        <v>0</v>
      </c>
      <c r="F20" s="259">
        <v>0</v>
      </c>
      <c r="G20" s="259">
        <v>0</v>
      </c>
      <c r="H20" s="259">
        <v>0</v>
      </c>
      <c r="I20" s="259">
        <v>0</v>
      </c>
      <c r="J20" s="259">
        <v>0</v>
      </c>
      <c r="K20" s="259">
        <v>0</v>
      </c>
      <c r="L20" s="250"/>
      <c r="M20" s="253"/>
    </row>
    <row r="21" spans="1:13" x14ac:dyDescent="0.2">
      <c r="A21" s="258" t="s">
        <v>135</v>
      </c>
      <c r="B21" s="259">
        <v>8.7899107994041797E-3</v>
      </c>
      <c r="C21" s="259">
        <v>8.6907174828036102E-3</v>
      </c>
      <c r="D21" s="259">
        <v>8.5872828598113592E-3</v>
      </c>
      <c r="E21" s="259">
        <v>8.4615624401132902E-3</v>
      </c>
      <c r="F21" s="259">
        <v>8.3143461442313198E-3</v>
      </c>
      <c r="G21" s="259">
        <v>8.3143461442313198E-3</v>
      </c>
      <c r="H21" s="259">
        <v>8.3143461442313198E-3</v>
      </c>
      <c r="I21" s="259">
        <v>8.3143461442313198E-3</v>
      </c>
      <c r="J21" s="259">
        <v>8.3143461442313198E-3</v>
      </c>
      <c r="K21" s="259">
        <v>8.3143461442313198E-3</v>
      </c>
      <c r="L21" s="250"/>
      <c r="M21" s="253"/>
    </row>
    <row r="22" spans="1:13" x14ac:dyDescent="0.2">
      <c r="A22" s="258" t="s">
        <v>136</v>
      </c>
      <c r="B22" s="259">
        <v>0</v>
      </c>
      <c r="C22" s="259">
        <v>0</v>
      </c>
      <c r="D22" s="259">
        <v>8.2099169501936697E-3</v>
      </c>
      <c r="E22" s="259">
        <v>8.1582966859597098E-3</v>
      </c>
      <c r="F22" s="259">
        <v>1.6726011686180299E-2</v>
      </c>
      <c r="G22" s="259">
        <v>1.6726011686180299E-2</v>
      </c>
      <c r="H22" s="259">
        <v>1.6726011686180299E-2</v>
      </c>
      <c r="I22" s="259">
        <v>1.6726011686180299E-2</v>
      </c>
      <c r="J22" s="259">
        <v>1.6726011686180299E-2</v>
      </c>
      <c r="K22" s="259">
        <v>1.6726011686180299E-2</v>
      </c>
      <c r="L22" s="249"/>
      <c r="M22" s="253"/>
    </row>
    <row r="23" spans="1:13" x14ac:dyDescent="0.2">
      <c r="A23" s="258" t="s">
        <v>137</v>
      </c>
      <c r="B23" s="259">
        <v>2.4819999999999998E-2</v>
      </c>
      <c r="C23" s="259">
        <v>2.4819999999999998E-2</v>
      </c>
      <c r="D23" s="259">
        <v>2.4819999999999998E-2</v>
      </c>
      <c r="E23" s="259">
        <v>2.4819999999999998E-2</v>
      </c>
      <c r="F23" s="259">
        <v>2.4819999999999998E-2</v>
      </c>
      <c r="G23" s="259">
        <v>2.4819999999999998E-2</v>
      </c>
      <c r="H23" s="259">
        <v>2.4819999999999998E-2</v>
      </c>
      <c r="I23" s="259">
        <v>2.4819999999999998E-2</v>
      </c>
      <c r="J23" s="259">
        <v>2.4819999999999998E-2</v>
      </c>
      <c r="K23" s="259">
        <v>2.4819999999999998E-2</v>
      </c>
      <c r="L23" s="250"/>
      <c r="M23" s="253"/>
    </row>
    <row r="24" spans="1:13" x14ac:dyDescent="0.2">
      <c r="A24" s="258" t="s">
        <v>138</v>
      </c>
      <c r="B24" s="259">
        <v>3.32969342293547E-3</v>
      </c>
      <c r="C24" s="259">
        <v>3.6267081827124599E-3</v>
      </c>
      <c r="D24" s="259">
        <v>5.5497695848783701E-3</v>
      </c>
      <c r="E24" s="259">
        <v>6.8579908646647899E-3</v>
      </c>
      <c r="F24" s="259">
        <v>9.8739744287369494E-3</v>
      </c>
      <c r="G24" s="259">
        <v>9.8739744287369494E-3</v>
      </c>
      <c r="H24" s="259">
        <v>9.8739744287369494E-3</v>
      </c>
      <c r="I24" s="259">
        <v>9.8739744287369494E-3</v>
      </c>
      <c r="J24" s="259">
        <v>9.8739744287369494E-3</v>
      </c>
      <c r="K24" s="259">
        <v>9.8739744287369494E-3</v>
      </c>
      <c r="L24" s="250"/>
      <c r="M24" s="253"/>
    </row>
    <row r="25" spans="1:13" x14ac:dyDescent="0.2">
      <c r="A25" s="258" t="s">
        <v>139</v>
      </c>
      <c r="B25" s="259">
        <v>0</v>
      </c>
      <c r="C25" s="259">
        <v>0</v>
      </c>
      <c r="D25" s="259">
        <v>0</v>
      </c>
      <c r="E25" s="259">
        <v>0</v>
      </c>
      <c r="F25" s="259">
        <v>0</v>
      </c>
      <c r="G25" s="259">
        <v>0</v>
      </c>
      <c r="H25" s="259">
        <v>0</v>
      </c>
      <c r="I25" s="259">
        <v>0</v>
      </c>
      <c r="J25" s="259">
        <v>0</v>
      </c>
      <c r="K25" s="259">
        <v>0</v>
      </c>
      <c r="L25" s="250"/>
      <c r="M25" s="253"/>
    </row>
    <row r="26" spans="1:13" x14ac:dyDescent="0.2">
      <c r="A26" s="258" t="s">
        <v>140</v>
      </c>
      <c r="B26" s="259">
        <v>0</v>
      </c>
      <c r="C26" s="259">
        <v>0</v>
      </c>
      <c r="D26" s="259">
        <v>0</v>
      </c>
      <c r="E26" s="259">
        <v>0</v>
      </c>
      <c r="F26" s="259">
        <v>0</v>
      </c>
      <c r="G26" s="259">
        <v>0</v>
      </c>
      <c r="H26" s="259">
        <v>0</v>
      </c>
      <c r="I26" s="259">
        <v>0</v>
      </c>
      <c r="J26" s="259">
        <v>0</v>
      </c>
      <c r="K26" s="259">
        <v>0</v>
      </c>
      <c r="L26" s="250"/>
      <c r="M26" s="253"/>
    </row>
    <row r="27" spans="1:13" x14ac:dyDescent="0.2">
      <c r="A27" s="258" t="s">
        <v>141</v>
      </c>
      <c r="B27" s="259">
        <v>9.9599604222339599E-2</v>
      </c>
      <c r="C27" s="259">
        <v>9.9797425665515999E-2</v>
      </c>
      <c r="D27" s="259">
        <v>0.109826969394883</v>
      </c>
      <c r="E27" s="259">
        <v>0.110957849990737</v>
      </c>
      <c r="F27" s="259">
        <v>0.122394332259148</v>
      </c>
      <c r="G27" s="259">
        <v>0.122394332259148</v>
      </c>
      <c r="H27" s="259">
        <v>0.122394332259148</v>
      </c>
      <c r="I27" s="259">
        <v>0.122394332259148</v>
      </c>
      <c r="J27" s="259">
        <v>0.122394332259148</v>
      </c>
      <c r="K27" s="259">
        <v>0.122394332259148</v>
      </c>
      <c r="L27" s="249"/>
      <c r="M27" s="253"/>
    </row>
    <row r="28" spans="1:13" x14ac:dyDescent="0.2">
      <c r="A28" s="252"/>
      <c r="B28" s="255"/>
      <c r="C28" s="253"/>
      <c r="D28" s="250"/>
      <c r="E28" s="250"/>
      <c r="F28" s="250"/>
      <c r="G28" s="250"/>
      <c r="K28" s="252"/>
      <c r="L28" s="250"/>
      <c r="M28" s="253"/>
    </row>
    <row r="29" spans="1:13" x14ac:dyDescent="0.2">
      <c r="A29" s="252"/>
      <c r="B29" s="255"/>
      <c r="C29" s="253"/>
      <c r="D29" s="250"/>
      <c r="E29" s="250"/>
      <c r="F29" s="250"/>
      <c r="G29" s="250"/>
      <c r="K29" s="254"/>
      <c r="L29" s="250"/>
      <c r="M29" s="253"/>
    </row>
    <row r="30" spans="1:13" x14ac:dyDescent="0.2">
      <c r="A30" s="252"/>
      <c r="B30" s="255"/>
      <c r="C30" s="253"/>
      <c r="D30" s="250"/>
      <c r="E30" s="250"/>
      <c r="F30" s="250"/>
      <c r="G30" s="250"/>
      <c r="K30" s="254"/>
      <c r="L30" s="250"/>
      <c r="M30" s="253"/>
    </row>
    <row r="31" spans="1:13" x14ac:dyDescent="0.2">
      <c r="A31" s="252"/>
      <c r="B31" s="255"/>
      <c r="C31" s="253"/>
      <c r="D31" s="250"/>
      <c r="E31" s="250"/>
      <c r="F31" s="250"/>
      <c r="G31" s="250"/>
    </row>
    <row r="32" spans="1:13" x14ac:dyDescent="0.2">
      <c r="A32" s="252"/>
      <c r="B32" s="255"/>
      <c r="C32" s="253"/>
      <c r="D32" s="250"/>
      <c r="E32" s="250"/>
      <c r="F32" s="250"/>
      <c r="G32" s="250"/>
    </row>
    <row r="33" spans="1:7" x14ac:dyDescent="0.2">
      <c r="A33" s="250"/>
      <c r="B33" s="250"/>
      <c r="C33" s="250"/>
      <c r="D33" s="250"/>
      <c r="E33" s="250"/>
      <c r="F33" s="250"/>
      <c r="G33" s="250"/>
    </row>
    <row r="34" spans="1:7" x14ac:dyDescent="0.2">
      <c r="A34" s="252"/>
      <c r="B34" s="255"/>
      <c r="C34" s="253"/>
      <c r="D34" s="250"/>
      <c r="E34" s="250"/>
      <c r="F34" s="250"/>
      <c r="G34" s="250"/>
    </row>
  </sheetData>
  <pageMargins left="0.7" right="0.7" top="0.75" bottom="0.75" header="0.3" footer="0.3"/>
  <pageSetup scale="63" orientation="landscape" r:id="rId1"/>
  <headerFooter>
    <oddFooter>&amp;R&amp;"Times New Roman,Bold"&amp;12Attachment to Response to AG-1 Question No. 13 #8
Page &amp;P of &amp;N
Sinclair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48"/>
  <sheetViews>
    <sheetView workbookViewId="0">
      <selection activeCell="B12" sqref="B12:K42"/>
    </sheetView>
  </sheetViews>
  <sheetFormatPr defaultRowHeight="12.75" x14ac:dyDescent="0.2"/>
  <cols>
    <col min="1" max="1" width="30.140625" bestFit="1" customWidth="1"/>
    <col min="2" max="2" width="8.42578125" bestFit="1" customWidth="1"/>
    <col min="3" max="3" width="12" bestFit="1" customWidth="1"/>
  </cols>
  <sheetData>
    <row r="3" spans="1:3" x14ac:dyDescent="0.2">
      <c r="A3" s="94" t="s">
        <v>195</v>
      </c>
      <c r="B3" s="246"/>
      <c r="C3" s="121"/>
    </row>
    <row r="4" spans="1:3" x14ac:dyDescent="0.2">
      <c r="A4" s="94" t="s">
        <v>2</v>
      </c>
      <c r="B4" s="94" t="s">
        <v>50</v>
      </c>
      <c r="C4" s="121" t="s">
        <v>13</v>
      </c>
    </row>
    <row r="5" spans="1:3" x14ac:dyDescent="0.2">
      <c r="A5" s="94">
        <v>2001</v>
      </c>
      <c r="B5" s="94">
        <v>1</v>
      </c>
      <c r="C5" s="122">
        <v>3149.1431578947368</v>
      </c>
    </row>
    <row r="6" spans="1:3" x14ac:dyDescent="0.2">
      <c r="A6" s="247"/>
      <c r="B6" s="119">
        <v>2</v>
      </c>
      <c r="C6" s="123">
        <v>2417.6955699621826</v>
      </c>
    </row>
    <row r="7" spans="1:3" x14ac:dyDescent="0.2">
      <c r="A7" s="247"/>
      <c r="B7" s="119">
        <v>3</v>
      </c>
      <c r="C7" s="123">
        <v>2042.0750270855908</v>
      </c>
    </row>
    <row r="8" spans="1:3" x14ac:dyDescent="0.2">
      <c r="A8" s="247"/>
      <c r="B8" s="119">
        <v>4</v>
      </c>
      <c r="C8" s="123">
        <v>1856.0199192462987</v>
      </c>
    </row>
    <row r="9" spans="1:3" x14ac:dyDescent="0.2">
      <c r="A9" s="247"/>
      <c r="B9" s="119">
        <v>5</v>
      </c>
      <c r="C9" s="123">
        <v>1525.1714670255719</v>
      </c>
    </row>
    <row r="10" spans="1:3" x14ac:dyDescent="0.2">
      <c r="A10" s="247"/>
      <c r="B10" s="119">
        <v>6</v>
      </c>
      <c r="C10" s="123">
        <v>1565.4278794402583</v>
      </c>
    </row>
    <row r="11" spans="1:3" x14ac:dyDescent="0.2">
      <c r="A11" s="247"/>
      <c r="B11" s="119">
        <v>7</v>
      </c>
      <c r="C11" s="123">
        <v>1690.8629659426119</v>
      </c>
    </row>
    <row r="12" spans="1:3" x14ac:dyDescent="0.2">
      <c r="A12" s="247"/>
      <c r="B12" s="119">
        <v>8</v>
      </c>
      <c r="C12" s="123">
        <v>1740.861630111021</v>
      </c>
    </row>
    <row r="13" spans="1:3" x14ac:dyDescent="0.2">
      <c r="A13" s="247"/>
      <c r="B13" s="119">
        <v>9</v>
      </c>
      <c r="C13" s="123">
        <v>1748.5120172832837</v>
      </c>
    </row>
    <row r="14" spans="1:3" x14ac:dyDescent="0.2">
      <c r="A14" s="247"/>
      <c r="B14" s="119">
        <v>10</v>
      </c>
      <c r="C14" s="123">
        <v>1541.7666228646517</v>
      </c>
    </row>
    <row r="15" spans="1:3" x14ac:dyDescent="0.2">
      <c r="A15" s="247"/>
      <c r="B15" s="119">
        <v>11</v>
      </c>
      <c r="C15" s="123">
        <v>1633.0483649354217</v>
      </c>
    </row>
    <row r="16" spans="1:3" x14ac:dyDescent="0.2">
      <c r="A16" s="247"/>
      <c r="B16" s="119">
        <v>12</v>
      </c>
      <c r="C16" s="123">
        <v>1932.8680390604379</v>
      </c>
    </row>
    <row r="17" spans="1:3" x14ac:dyDescent="0.2">
      <c r="A17" s="94" t="s">
        <v>196</v>
      </c>
      <c r="B17" s="246"/>
      <c r="C17" s="122">
        <v>22843.452660852065</v>
      </c>
    </row>
    <row r="18" spans="1:3" x14ac:dyDescent="0.2">
      <c r="A18" s="94">
        <v>2002</v>
      </c>
      <c r="B18" s="94">
        <v>1</v>
      </c>
      <c r="C18" s="122">
        <v>2610.6695447409734</v>
      </c>
    </row>
    <row r="19" spans="1:3" x14ac:dyDescent="0.2">
      <c r="A19" s="247"/>
      <c r="B19" s="119">
        <v>2</v>
      </c>
      <c r="C19" s="123">
        <v>2320.8904329235706</v>
      </c>
    </row>
    <row r="20" spans="1:3" x14ac:dyDescent="0.2">
      <c r="A20" s="247"/>
      <c r="B20" s="119">
        <v>3</v>
      </c>
      <c r="C20" s="123">
        <v>2151.6543472480721</v>
      </c>
    </row>
    <row r="21" spans="1:3" x14ac:dyDescent="0.2">
      <c r="A21" s="247"/>
      <c r="B21" s="119">
        <v>4</v>
      </c>
      <c r="C21" s="123">
        <v>1840.9698795180723</v>
      </c>
    </row>
    <row r="22" spans="1:3" x14ac:dyDescent="0.2">
      <c r="A22" s="247"/>
      <c r="B22" s="119">
        <v>5</v>
      </c>
      <c r="C22" s="123">
        <v>1662.7020822210357</v>
      </c>
    </row>
    <row r="23" spans="1:3" x14ac:dyDescent="0.2">
      <c r="A23" s="247"/>
      <c r="B23" s="119">
        <v>6</v>
      </c>
      <c r="C23" s="123">
        <v>1715.5071102763618</v>
      </c>
    </row>
    <row r="24" spans="1:3" x14ac:dyDescent="0.2">
      <c r="A24" s="247"/>
      <c r="B24" s="119">
        <v>7</v>
      </c>
      <c r="C24" s="123">
        <v>1862.0494941208642</v>
      </c>
    </row>
    <row r="25" spans="1:3" x14ac:dyDescent="0.2">
      <c r="A25" s="247"/>
      <c r="B25" s="119">
        <v>8</v>
      </c>
      <c r="C25" s="123">
        <v>1786.9281011324731</v>
      </c>
    </row>
    <row r="26" spans="1:3" x14ac:dyDescent="0.2">
      <c r="A26" s="247"/>
      <c r="B26" s="119">
        <v>9</v>
      </c>
      <c r="C26" s="123">
        <v>1770.238210724872</v>
      </c>
    </row>
    <row r="27" spans="1:3" x14ac:dyDescent="0.2">
      <c r="A27" s="247"/>
      <c r="B27" s="119">
        <v>10</v>
      </c>
      <c r="C27" s="123">
        <v>1581.7053619302949</v>
      </c>
    </row>
    <row r="28" spans="1:3" x14ac:dyDescent="0.2">
      <c r="A28" s="247"/>
      <c r="B28" s="119">
        <v>11</v>
      </c>
      <c r="C28" s="123">
        <v>1717.113435237329</v>
      </c>
    </row>
    <row r="29" spans="1:3" x14ac:dyDescent="0.2">
      <c r="A29" s="247"/>
      <c r="B29" s="119">
        <v>12</v>
      </c>
      <c r="C29" s="123">
        <v>2399.7171717171718</v>
      </c>
    </row>
    <row r="30" spans="1:3" x14ac:dyDescent="0.2">
      <c r="A30" s="94" t="s">
        <v>197</v>
      </c>
      <c r="B30" s="246"/>
      <c r="C30" s="122">
        <v>23420.14517179109</v>
      </c>
    </row>
    <row r="31" spans="1:3" x14ac:dyDescent="0.2">
      <c r="A31" s="94">
        <v>2003</v>
      </c>
      <c r="B31" s="94">
        <v>1</v>
      </c>
      <c r="C31" s="122">
        <v>2867.879182156134</v>
      </c>
    </row>
    <row r="32" spans="1:3" x14ac:dyDescent="0.2">
      <c r="A32" s="247"/>
      <c r="B32" s="119">
        <v>2</v>
      </c>
      <c r="C32" s="123">
        <v>2994.6520117239543</v>
      </c>
    </row>
    <row r="33" spans="1:3" x14ac:dyDescent="0.2">
      <c r="A33" s="247"/>
      <c r="B33" s="119">
        <v>3</v>
      </c>
      <c r="C33" s="123">
        <v>2118.5226250330775</v>
      </c>
    </row>
    <row r="34" spans="1:3" x14ac:dyDescent="0.2">
      <c r="A34" s="247"/>
      <c r="B34" s="119">
        <v>4</v>
      </c>
      <c r="C34" s="123">
        <v>1737.5542872312187</v>
      </c>
    </row>
    <row r="35" spans="1:3" x14ac:dyDescent="0.2">
      <c r="A35" s="247"/>
      <c r="B35" s="119">
        <v>5</v>
      </c>
      <c r="C35" s="123">
        <v>1666.2433077126955</v>
      </c>
    </row>
    <row r="36" spans="1:3" x14ac:dyDescent="0.2">
      <c r="A36" s="247"/>
      <c r="B36" s="119">
        <v>6</v>
      </c>
      <c r="C36" s="123">
        <v>1657.4903515728258</v>
      </c>
    </row>
    <row r="37" spans="1:3" x14ac:dyDescent="0.2">
      <c r="A37" s="247"/>
      <c r="B37" s="119">
        <v>7</v>
      </c>
      <c r="C37" s="123">
        <v>1848.9679031833728</v>
      </c>
    </row>
    <row r="38" spans="1:3" x14ac:dyDescent="0.2">
      <c r="A38" s="247"/>
      <c r="B38" s="119">
        <v>8</v>
      </c>
      <c r="C38" s="123">
        <v>1820.6440588853836</v>
      </c>
    </row>
    <row r="39" spans="1:3" x14ac:dyDescent="0.2">
      <c r="A39" s="247"/>
      <c r="B39" s="119">
        <v>9</v>
      </c>
      <c r="C39" s="123">
        <v>1967.4677124183006</v>
      </c>
    </row>
    <row r="40" spans="1:3" x14ac:dyDescent="0.2">
      <c r="A40" s="247"/>
      <c r="B40" s="119">
        <v>10</v>
      </c>
      <c r="C40" s="123">
        <v>1597.3445201887782</v>
      </c>
    </row>
    <row r="41" spans="1:3" x14ac:dyDescent="0.2">
      <c r="A41" s="247"/>
      <c r="B41" s="119">
        <v>11</v>
      </c>
      <c r="C41" s="123">
        <v>1663.9564315352698</v>
      </c>
    </row>
    <row r="42" spans="1:3" x14ac:dyDescent="0.2">
      <c r="A42" s="247"/>
      <c r="B42" s="119">
        <v>12</v>
      </c>
      <c r="C42" s="123">
        <v>2257.48798139054</v>
      </c>
    </row>
    <row r="43" spans="1:3" x14ac:dyDescent="0.2">
      <c r="A43" s="94" t="s">
        <v>198</v>
      </c>
      <c r="B43" s="246"/>
      <c r="C43" s="122">
        <v>24198.210373031547</v>
      </c>
    </row>
    <row r="44" spans="1:3" x14ac:dyDescent="0.2">
      <c r="A44" s="94">
        <v>2004</v>
      </c>
      <c r="B44" s="94">
        <v>1</v>
      </c>
      <c r="C44" s="122">
        <v>2822.820933812211</v>
      </c>
    </row>
    <row r="45" spans="1:3" x14ac:dyDescent="0.2">
      <c r="A45" s="247"/>
      <c r="B45" s="119">
        <v>2</v>
      </c>
      <c r="C45" s="123">
        <v>2697.4368082368082</v>
      </c>
    </row>
    <row r="46" spans="1:3" x14ac:dyDescent="0.2">
      <c r="A46" s="247"/>
      <c r="B46" s="119">
        <v>3</v>
      </c>
      <c r="C46" s="123">
        <v>2130.269634177539</v>
      </c>
    </row>
    <row r="47" spans="1:3" x14ac:dyDescent="0.2">
      <c r="A47" s="247"/>
      <c r="B47" s="119">
        <v>4</v>
      </c>
      <c r="C47" s="123">
        <v>1967.4567901234568</v>
      </c>
    </row>
    <row r="48" spans="1:3" x14ac:dyDescent="0.2">
      <c r="A48" s="247"/>
      <c r="B48" s="119">
        <v>5</v>
      </c>
      <c r="C48" s="123">
        <v>1642.3524150268336</v>
      </c>
    </row>
    <row r="49" spans="1:3" x14ac:dyDescent="0.2">
      <c r="A49" s="247"/>
      <c r="B49" s="119">
        <v>6</v>
      </c>
      <c r="C49" s="123">
        <v>1682.1022959183674</v>
      </c>
    </row>
    <row r="50" spans="1:3" x14ac:dyDescent="0.2">
      <c r="A50" s="247"/>
      <c r="B50" s="119">
        <v>7</v>
      </c>
      <c r="C50" s="123">
        <v>1820.0482758620687</v>
      </c>
    </row>
    <row r="51" spans="1:3" x14ac:dyDescent="0.2">
      <c r="A51" s="247"/>
      <c r="B51" s="119">
        <v>8</v>
      </c>
      <c r="C51" s="123">
        <v>1788.5533757961784</v>
      </c>
    </row>
    <row r="52" spans="1:3" x14ac:dyDescent="0.2">
      <c r="A52" s="247"/>
      <c r="B52" s="119">
        <v>9</v>
      </c>
      <c r="C52" s="123">
        <v>1789.2688499619194</v>
      </c>
    </row>
    <row r="53" spans="1:3" x14ac:dyDescent="0.2">
      <c r="A53" s="247"/>
      <c r="B53" s="119">
        <v>10</v>
      </c>
      <c r="C53" s="123">
        <v>1619.5458005582339</v>
      </c>
    </row>
    <row r="54" spans="1:3" x14ac:dyDescent="0.2">
      <c r="A54" s="247"/>
      <c r="B54" s="119">
        <v>11</v>
      </c>
      <c r="C54" s="123">
        <v>1731.6332909783989</v>
      </c>
    </row>
    <row r="55" spans="1:3" x14ac:dyDescent="0.2">
      <c r="A55" s="247"/>
      <c r="B55" s="119">
        <v>12</v>
      </c>
      <c r="C55" s="123">
        <v>2269.7164179104479</v>
      </c>
    </row>
    <row r="56" spans="1:3" x14ac:dyDescent="0.2">
      <c r="A56" s="94" t="s">
        <v>199</v>
      </c>
      <c r="B56" s="246"/>
      <c r="C56" s="122">
        <v>23961.204888362459</v>
      </c>
    </row>
    <row r="57" spans="1:3" x14ac:dyDescent="0.2">
      <c r="A57" s="94">
        <v>2005</v>
      </c>
      <c r="B57" s="94">
        <v>1</v>
      </c>
      <c r="C57" s="122">
        <v>2696.3122171945702</v>
      </c>
    </row>
    <row r="58" spans="1:3" x14ac:dyDescent="0.2">
      <c r="A58" s="247"/>
      <c r="B58" s="119">
        <v>2</v>
      </c>
      <c r="C58" s="123">
        <v>2569.1292346298619</v>
      </c>
    </row>
    <row r="59" spans="1:3" x14ac:dyDescent="0.2">
      <c r="A59" s="247"/>
      <c r="B59" s="119">
        <v>3</v>
      </c>
      <c r="C59" s="123">
        <v>2470.1504157218442</v>
      </c>
    </row>
    <row r="60" spans="1:3" x14ac:dyDescent="0.2">
      <c r="A60" s="247"/>
      <c r="B60" s="119">
        <v>4</v>
      </c>
      <c r="C60" s="123">
        <v>1951.2365051468742</v>
      </c>
    </row>
    <row r="61" spans="1:3" x14ac:dyDescent="0.2">
      <c r="A61" s="247"/>
      <c r="B61" s="119">
        <v>5</v>
      </c>
      <c r="C61" s="123">
        <v>1791.7961528853361</v>
      </c>
    </row>
    <row r="62" spans="1:3" x14ac:dyDescent="0.2">
      <c r="A62" s="247"/>
      <c r="B62" s="119">
        <v>6</v>
      </c>
      <c r="C62" s="123">
        <v>1706.1191245958719</v>
      </c>
    </row>
    <row r="63" spans="1:3" x14ac:dyDescent="0.2">
      <c r="A63" s="247"/>
      <c r="B63" s="119">
        <v>7</v>
      </c>
      <c r="C63" s="123">
        <v>1955.2388653894002</v>
      </c>
    </row>
    <row r="64" spans="1:3" x14ac:dyDescent="0.2">
      <c r="A64" s="247"/>
      <c r="B64" s="119">
        <v>8</v>
      </c>
      <c r="C64" s="123">
        <v>1816.3209693372899</v>
      </c>
    </row>
    <row r="65" spans="1:3" x14ac:dyDescent="0.2">
      <c r="A65" s="247"/>
      <c r="B65" s="119">
        <v>9</v>
      </c>
      <c r="C65" s="123">
        <v>1857.8123609394313</v>
      </c>
    </row>
    <row r="66" spans="1:3" x14ac:dyDescent="0.2">
      <c r="A66" s="247"/>
      <c r="B66" s="119">
        <v>10</v>
      </c>
      <c r="C66" s="123">
        <v>1600.2794190054162</v>
      </c>
    </row>
    <row r="67" spans="1:3" x14ac:dyDescent="0.2">
      <c r="A67" s="247"/>
      <c r="B67" s="119">
        <v>11</v>
      </c>
      <c r="C67" s="123">
        <v>1819.2570162481536</v>
      </c>
    </row>
    <row r="68" spans="1:3" x14ac:dyDescent="0.2">
      <c r="A68" s="247"/>
      <c r="B68" s="119">
        <v>12</v>
      </c>
      <c r="C68" s="123">
        <v>2373.4169705810841</v>
      </c>
    </row>
    <row r="69" spans="1:3" x14ac:dyDescent="0.2">
      <c r="A69" s="94" t="s">
        <v>200</v>
      </c>
      <c r="B69" s="246"/>
      <c r="C69" s="122">
        <v>24607.069251675133</v>
      </c>
    </row>
    <row r="70" spans="1:3" x14ac:dyDescent="0.2">
      <c r="A70" s="94">
        <v>2006</v>
      </c>
      <c r="B70" s="94">
        <v>1</v>
      </c>
      <c r="C70" s="122">
        <v>2564.5677780481865</v>
      </c>
    </row>
    <row r="71" spans="1:3" x14ac:dyDescent="0.2">
      <c r="A71" s="247"/>
      <c r="B71" s="119">
        <v>2</v>
      </c>
      <c r="C71" s="123">
        <v>2319.2356672359115</v>
      </c>
    </row>
    <row r="72" spans="1:3" x14ac:dyDescent="0.2">
      <c r="A72" s="247"/>
      <c r="B72" s="119">
        <v>3</v>
      </c>
      <c r="C72" s="123">
        <v>2211.2625304136254</v>
      </c>
    </row>
    <row r="73" spans="1:3" x14ac:dyDescent="0.2">
      <c r="A73" s="247"/>
      <c r="B73" s="119">
        <v>4</v>
      </c>
      <c r="C73" s="123">
        <v>1891.7160975609756</v>
      </c>
    </row>
    <row r="74" spans="1:3" x14ac:dyDescent="0.2">
      <c r="A74" s="247"/>
      <c r="B74" s="119">
        <v>5</v>
      </c>
      <c r="C74" s="123">
        <v>1665.8246086105676</v>
      </c>
    </row>
    <row r="75" spans="1:3" x14ac:dyDescent="0.2">
      <c r="A75" s="247"/>
      <c r="B75" s="119">
        <v>6</v>
      </c>
      <c r="C75" s="123">
        <v>1753.1042630937882</v>
      </c>
    </row>
    <row r="76" spans="1:3" x14ac:dyDescent="0.2">
      <c r="A76" s="247"/>
      <c r="B76" s="119">
        <v>7</v>
      </c>
      <c r="C76" s="123">
        <v>1777.8786253960516</v>
      </c>
    </row>
    <row r="77" spans="1:3" x14ac:dyDescent="0.2">
      <c r="A77" s="247"/>
      <c r="B77" s="119">
        <v>8</v>
      </c>
      <c r="C77" s="123">
        <v>1878.2219535783368</v>
      </c>
    </row>
    <row r="78" spans="1:3" x14ac:dyDescent="0.2">
      <c r="A78" s="247"/>
      <c r="B78" s="119">
        <v>9</v>
      </c>
      <c r="C78" s="123">
        <v>1853.3573660177842</v>
      </c>
    </row>
    <row r="79" spans="1:3" x14ac:dyDescent="0.2">
      <c r="A79" s="247"/>
      <c r="B79" s="119">
        <v>10</v>
      </c>
      <c r="C79" s="123">
        <v>1639.6688249400479</v>
      </c>
    </row>
    <row r="80" spans="1:3" x14ac:dyDescent="0.2">
      <c r="A80" s="247"/>
      <c r="B80" s="119">
        <v>11</v>
      </c>
      <c r="C80" s="123">
        <v>1979.1769083053291</v>
      </c>
    </row>
    <row r="81" spans="1:3" x14ac:dyDescent="0.2">
      <c r="A81" s="247"/>
      <c r="B81" s="119">
        <v>12</v>
      </c>
      <c r="C81" s="123">
        <v>2157.7045289416324</v>
      </c>
    </row>
    <row r="82" spans="1:3" x14ac:dyDescent="0.2">
      <c r="A82" s="94" t="s">
        <v>201</v>
      </c>
      <c r="B82" s="246"/>
      <c r="C82" s="122">
        <v>23691.719152142236</v>
      </c>
    </row>
    <row r="83" spans="1:3" x14ac:dyDescent="0.2">
      <c r="A83" s="94">
        <v>2007</v>
      </c>
      <c r="B83" s="94">
        <v>1</v>
      </c>
      <c r="C83" s="122">
        <v>2493.0305708144256</v>
      </c>
    </row>
    <row r="84" spans="1:3" x14ac:dyDescent="0.2">
      <c r="A84" s="247"/>
      <c r="B84" s="119">
        <v>2</v>
      </c>
      <c r="C84" s="123">
        <v>2683.6128260349365</v>
      </c>
    </row>
    <row r="85" spans="1:3" x14ac:dyDescent="0.2">
      <c r="A85" s="247"/>
      <c r="B85" s="119">
        <v>3</v>
      </c>
      <c r="C85" s="123">
        <v>2241.3255425709517</v>
      </c>
    </row>
    <row r="86" spans="1:3" x14ac:dyDescent="0.2">
      <c r="A86" s="247"/>
      <c r="B86" s="119">
        <v>4</v>
      </c>
      <c r="C86" s="123">
        <v>1905.3258373205742</v>
      </c>
    </row>
    <row r="87" spans="1:3" x14ac:dyDescent="0.2">
      <c r="A87" s="247"/>
      <c r="B87" s="119">
        <v>5</v>
      </c>
      <c r="C87" s="123">
        <v>1653.1693034238488</v>
      </c>
    </row>
    <row r="88" spans="1:3" x14ac:dyDescent="0.2">
      <c r="A88" s="247"/>
      <c r="B88" s="119">
        <v>6</v>
      </c>
      <c r="C88" s="123">
        <v>1699.4537235308114</v>
      </c>
    </row>
    <row r="89" spans="1:3" x14ac:dyDescent="0.2">
      <c r="A89" s="247"/>
      <c r="B89" s="119">
        <v>7</v>
      </c>
      <c r="C89" s="123">
        <v>1738.0381266180277</v>
      </c>
    </row>
    <row r="90" spans="1:3" x14ac:dyDescent="0.2">
      <c r="A90" s="247"/>
      <c r="B90" s="119">
        <v>8</v>
      </c>
      <c r="C90" s="123">
        <v>1195.019285042333</v>
      </c>
    </row>
    <row r="91" spans="1:3" x14ac:dyDescent="0.2">
      <c r="A91" s="247"/>
      <c r="B91" s="119">
        <v>9</v>
      </c>
      <c r="C91" s="123">
        <v>1795.3946378174976</v>
      </c>
    </row>
    <row r="92" spans="1:3" x14ac:dyDescent="0.2">
      <c r="A92" s="247"/>
      <c r="B92" s="119">
        <v>10</v>
      </c>
      <c r="C92" s="123">
        <v>1576.2193003052359</v>
      </c>
    </row>
    <row r="93" spans="1:3" x14ac:dyDescent="0.2">
      <c r="A93" s="247"/>
      <c r="B93" s="119">
        <v>11</v>
      </c>
      <c r="C93" s="123">
        <v>1781.9535815268614</v>
      </c>
    </row>
    <row r="94" spans="1:3" x14ac:dyDescent="0.2">
      <c r="A94" s="247"/>
      <c r="B94" s="119">
        <v>12</v>
      </c>
      <c r="C94" s="123">
        <v>2065.7003508771932</v>
      </c>
    </row>
    <row r="95" spans="1:3" x14ac:dyDescent="0.2">
      <c r="A95" s="94" t="s">
        <v>202</v>
      </c>
      <c r="B95" s="246"/>
      <c r="C95" s="122">
        <v>22828.243085882696</v>
      </c>
    </row>
    <row r="96" spans="1:3" x14ac:dyDescent="0.2">
      <c r="A96" s="94">
        <v>2008</v>
      </c>
      <c r="B96" s="94">
        <v>1</v>
      </c>
      <c r="C96" s="122">
        <v>2576.7647195717946</v>
      </c>
    </row>
    <row r="97" spans="1:3" x14ac:dyDescent="0.2">
      <c r="A97" s="247"/>
      <c r="B97" s="119">
        <v>2</v>
      </c>
      <c r="C97" s="123">
        <v>2354.6571362157138</v>
      </c>
    </row>
    <row r="98" spans="1:3" x14ac:dyDescent="0.2">
      <c r="A98" s="247"/>
      <c r="B98" s="119">
        <v>3</v>
      </c>
      <c r="C98" s="123">
        <v>2186.9872419392254</v>
      </c>
    </row>
    <row r="99" spans="1:3" x14ac:dyDescent="0.2">
      <c r="A99" s="247"/>
      <c r="B99" s="119">
        <v>4</v>
      </c>
      <c r="C99" s="123">
        <v>1859.0455496165466</v>
      </c>
    </row>
    <row r="100" spans="1:3" x14ac:dyDescent="0.2">
      <c r="A100" s="247"/>
      <c r="B100" s="119">
        <v>5</v>
      </c>
      <c r="C100" s="123">
        <v>1530.5516361104665</v>
      </c>
    </row>
    <row r="101" spans="1:3" x14ac:dyDescent="0.2">
      <c r="A101" s="247"/>
      <c r="B101" s="119">
        <v>6</v>
      </c>
      <c r="C101" s="123">
        <v>1630.3887859128822</v>
      </c>
    </row>
    <row r="102" spans="1:3" x14ac:dyDescent="0.2">
      <c r="A102" s="247"/>
      <c r="B102" s="119">
        <v>7</v>
      </c>
      <c r="C102" s="123">
        <v>1674.87815612694</v>
      </c>
    </row>
    <row r="103" spans="1:3" x14ac:dyDescent="0.2">
      <c r="A103" s="247"/>
      <c r="B103" s="119">
        <v>8</v>
      </c>
      <c r="C103" s="123">
        <v>1700.1436502428869</v>
      </c>
    </row>
    <row r="104" spans="1:3" x14ac:dyDescent="0.2">
      <c r="A104" s="247"/>
      <c r="B104" s="119">
        <v>9</v>
      </c>
      <c r="C104" s="123">
        <v>1727.0627595754499</v>
      </c>
    </row>
    <row r="105" spans="1:3" x14ac:dyDescent="0.2">
      <c r="A105" s="247"/>
      <c r="B105" s="119">
        <v>10</v>
      </c>
      <c r="C105" s="123">
        <v>1551.8426629808798</v>
      </c>
    </row>
    <row r="106" spans="1:3" x14ac:dyDescent="0.2">
      <c r="A106" s="247"/>
      <c r="B106" s="119">
        <v>11</v>
      </c>
      <c r="C106" s="123">
        <v>1823.8537313432835</v>
      </c>
    </row>
    <row r="107" spans="1:3" x14ac:dyDescent="0.2">
      <c r="A107" s="247"/>
      <c r="B107" s="119">
        <v>12</v>
      </c>
      <c r="C107" s="123">
        <v>2486.0948216340621</v>
      </c>
    </row>
    <row r="108" spans="1:3" x14ac:dyDescent="0.2">
      <c r="A108" s="94" t="s">
        <v>203</v>
      </c>
      <c r="B108" s="246"/>
      <c r="C108" s="122">
        <v>23102.270851270128</v>
      </c>
    </row>
    <row r="109" spans="1:3" x14ac:dyDescent="0.2">
      <c r="A109" s="94">
        <v>2009</v>
      </c>
      <c r="B109" s="94">
        <v>1</v>
      </c>
      <c r="C109" s="122">
        <v>2487.6481523984394</v>
      </c>
    </row>
    <row r="110" spans="1:3" x14ac:dyDescent="0.2">
      <c r="A110" s="247"/>
      <c r="B110" s="119">
        <v>2</v>
      </c>
      <c r="C110" s="123">
        <v>2491.4990817263542</v>
      </c>
    </row>
    <row r="111" spans="1:3" x14ac:dyDescent="0.2">
      <c r="A111" s="247"/>
      <c r="B111" s="119">
        <v>3</v>
      </c>
      <c r="C111" s="123">
        <v>1910.9173762945916</v>
      </c>
    </row>
    <row r="112" spans="1:3" x14ac:dyDescent="0.2">
      <c r="A112" s="247"/>
      <c r="B112" s="119">
        <v>4</v>
      </c>
      <c r="C112" s="123">
        <v>2094.6381412468368</v>
      </c>
    </row>
    <row r="113" spans="1:3" x14ac:dyDescent="0.2">
      <c r="A113" s="247"/>
      <c r="B113" s="119">
        <v>5</v>
      </c>
      <c r="C113" s="123">
        <v>1568.4881363741072</v>
      </c>
    </row>
    <row r="114" spans="1:3" x14ac:dyDescent="0.2">
      <c r="A114" s="247"/>
      <c r="B114" s="119">
        <v>6</v>
      </c>
      <c r="C114" s="123">
        <v>1642.4188229906113</v>
      </c>
    </row>
    <row r="115" spans="1:3" x14ac:dyDescent="0.2">
      <c r="A115" s="247"/>
      <c r="B115" s="119">
        <v>7</v>
      </c>
      <c r="C115" s="123">
        <v>1775.8724571428572</v>
      </c>
    </row>
    <row r="116" spans="1:3" x14ac:dyDescent="0.2">
      <c r="A116" s="247"/>
      <c r="B116" s="119">
        <v>8</v>
      </c>
      <c r="C116" s="123">
        <v>1624.4686001370173</v>
      </c>
    </row>
    <row r="117" spans="1:3" x14ac:dyDescent="0.2">
      <c r="A117" s="247"/>
      <c r="B117" s="119">
        <v>9</v>
      </c>
      <c r="C117" s="123">
        <v>1647.4629798903106</v>
      </c>
    </row>
    <row r="118" spans="1:3" x14ac:dyDescent="0.2">
      <c r="A118" s="247"/>
      <c r="B118" s="119">
        <v>10</v>
      </c>
      <c r="C118" s="123">
        <v>1562.6133667883214</v>
      </c>
    </row>
    <row r="119" spans="1:3" x14ac:dyDescent="0.2">
      <c r="A119" s="247"/>
      <c r="B119" s="119">
        <v>11</v>
      </c>
      <c r="C119" s="123">
        <v>1576.5021507810729</v>
      </c>
    </row>
    <row r="120" spans="1:3" x14ac:dyDescent="0.2">
      <c r="A120" s="247"/>
      <c r="B120" s="119">
        <v>12</v>
      </c>
      <c r="C120" s="123">
        <v>2319.3882113821142</v>
      </c>
    </row>
    <row r="121" spans="1:3" x14ac:dyDescent="0.2">
      <c r="A121" s="94" t="s">
        <v>204</v>
      </c>
      <c r="B121" s="246"/>
      <c r="C121" s="122">
        <v>22701.917477152638</v>
      </c>
    </row>
    <row r="122" spans="1:3" x14ac:dyDescent="0.2">
      <c r="A122" s="94">
        <v>2010</v>
      </c>
      <c r="B122" s="94">
        <v>1</v>
      </c>
      <c r="C122" s="122">
        <v>2760.4915525114152</v>
      </c>
    </row>
    <row r="123" spans="1:3" x14ac:dyDescent="0.2">
      <c r="A123" s="247"/>
      <c r="B123" s="119">
        <v>2</v>
      </c>
      <c r="C123" s="123">
        <v>2472.4304237091919</v>
      </c>
    </row>
    <row r="124" spans="1:3" x14ac:dyDescent="0.2">
      <c r="A124" s="247"/>
      <c r="B124" s="119">
        <v>3</v>
      </c>
      <c r="C124" s="123">
        <v>2471.2720946416143</v>
      </c>
    </row>
    <row r="125" spans="1:3" x14ac:dyDescent="0.2">
      <c r="A125" s="247"/>
      <c r="B125" s="119">
        <v>4</v>
      </c>
      <c r="C125" s="123">
        <v>1896.7113641645362</v>
      </c>
    </row>
    <row r="126" spans="1:3" x14ac:dyDescent="0.2">
      <c r="A126" s="247"/>
      <c r="B126" s="119">
        <v>5</v>
      </c>
      <c r="C126" s="123">
        <v>1567.9612529002318</v>
      </c>
    </row>
    <row r="127" spans="1:3" x14ac:dyDescent="0.2">
      <c r="A127" s="247"/>
      <c r="B127" s="119">
        <v>6</v>
      </c>
      <c r="C127" s="123">
        <v>1694.7206768660174</v>
      </c>
    </row>
    <row r="128" spans="1:3" x14ac:dyDescent="0.2">
      <c r="A128" s="247"/>
      <c r="B128" s="119">
        <v>7</v>
      </c>
      <c r="C128" s="123">
        <v>1901.2289017341043</v>
      </c>
    </row>
    <row r="129" spans="1:3" x14ac:dyDescent="0.2">
      <c r="A129" s="247"/>
      <c r="B129" s="119">
        <v>8</v>
      </c>
      <c r="C129" s="123">
        <v>1915.0589725869618</v>
      </c>
    </row>
    <row r="130" spans="1:3" x14ac:dyDescent="0.2">
      <c r="A130" s="247"/>
      <c r="B130" s="119">
        <v>9</v>
      </c>
      <c r="C130" s="123">
        <v>1885.4352832795946</v>
      </c>
    </row>
    <row r="131" spans="1:3" x14ac:dyDescent="0.2">
      <c r="A131" s="247"/>
      <c r="B131" s="119">
        <v>10</v>
      </c>
      <c r="C131" s="123">
        <v>1614.5794198895028</v>
      </c>
    </row>
    <row r="132" spans="1:3" x14ac:dyDescent="0.2">
      <c r="A132" s="247"/>
      <c r="B132" s="119">
        <v>11</v>
      </c>
      <c r="C132" s="123">
        <v>1719.5036730945824</v>
      </c>
    </row>
    <row r="133" spans="1:3" x14ac:dyDescent="0.2">
      <c r="A133" s="247"/>
      <c r="B133" s="119">
        <v>12</v>
      </c>
      <c r="C133" s="123">
        <v>2382.6946740128556</v>
      </c>
    </row>
    <row r="134" spans="1:3" x14ac:dyDescent="0.2">
      <c r="A134" s="94" t="s">
        <v>205</v>
      </c>
      <c r="B134" s="246"/>
      <c r="C134" s="122">
        <v>24282.088289390609</v>
      </c>
    </row>
    <row r="135" spans="1:3" x14ac:dyDescent="0.2">
      <c r="A135" s="94">
        <v>2011</v>
      </c>
      <c r="B135" s="94">
        <v>1</v>
      </c>
      <c r="C135" s="122">
        <v>3101.1589449541284</v>
      </c>
    </row>
    <row r="136" spans="1:3" x14ac:dyDescent="0.2">
      <c r="A136" s="247"/>
      <c r="B136" s="119">
        <v>2</v>
      </c>
      <c r="C136" s="123">
        <v>2466.1086056143581</v>
      </c>
    </row>
    <row r="137" spans="1:3" x14ac:dyDescent="0.2">
      <c r="A137" s="247"/>
      <c r="B137" s="119">
        <v>3</v>
      </c>
      <c r="C137" s="123">
        <v>2119.9640485459126</v>
      </c>
    </row>
    <row r="138" spans="1:3" x14ac:dyDescent="0.2">
      <c r="A138" s="247"/>
      <c r="B138" s="119">
        <v>4</v>
      </c>
      <c r="C138" s="123">
        <v>1805.1478857142858</v>
      </c>
    </row>
    <row r="139" spans="1:3" x14ac:dyDescent="0.2">
      <c r="A139" s="247"/>
      <c r="B139" s="119">
        <v>5</v>
      </c>
      <c r="C139" s="123">
        <v>1590.3243058716432</v>
      </c>
    </row>
    <row r="140" spans="1:3" x14ac:dyDescent="0.2">
      <c r="A140" s="247"/>
      <c r="B140" s="119">
        <v>6</v>
      </c>
      <c r="C140" s="123">
        <v>1706.1703096539163</v>
      </c>
    </row>
    <row r="141" spans="1:3" x14ac:dyDescent="0.2">
      <c r="A141" s="247"/>
      <c r="B141" s="119">
        <v>7</v>
      </c>
      <c r="C141" s="123">
        <v>1677.4921537411872</v>
      </c>
    </row>
    <row r="142" spans="1:3" x14ac:dyDescent="0.2">
      <c r="A142" s="247"/>
      <c r="B142" s="119">
        <v>8</v>
      </c>
      <c r="C142" s="123">
        <v>1815.0373321192806</v>
      </c>
    </row>
    <row r="143" spans="1:3" x14ac:dyDescent="0.2">
      <c r="A143" s="247"/>
      <c r="B143" s="119">
        <v>9</v>
      </c>
      <c r="C143" s="123">
        <v>1768.2610377787892</v>
      </c>
    </row>
    <row r="144" spans="1:3" x14ac:dyDescent="0.2">
      <c r="A144" s="247"/>
      <c r="B144" s="119">
        <v>10</v>
      </c>
      <c r="C144" s="123">
        <v>1550.9063423505343</v>
      </c>
    </row>
    <row r="145" spans="1:3" x14ac:dyDescent="0.2">
      <c r="A145" s="247"/>
      <c r="B145" s="119">
        <v>11</v>
      </c>
      <c r="C145" s="123">
        <v>1544.7102803738317</v>
      </c>
    </row>
    <row r="146" spans="1:3" x14ac:dyDescent="0.2">
      <c r="A146" s="247"/>
      <c r="B146" s="119">
        <v>12</v>
      </c>
      <c r="C146" s="123">
        <v>1943.2669404517453</v>
      </c>
    </row>
    <row r="147" spans="1:3" x14ac:dyDescent="0.2">
      <c r="A147" s="94" t="s">
        <v>206</v>
      </c>
      <c r="B147" s="246"/>
      <c r="C147" s="122">
        <v>23088.54818716961</v>
      </c>
    </row>
    <row r="148" spans="1:3" x14ac:dyDescent="0.2">
      <c r="A148" s="120" t="s">
        <v>89</v>
      </c>
      <c r="B148" s="248"/>
      <c r="C148" s="124">
        <v>258724.86938872025</v>
      </c>
    </row>
  </sheetData>
  <pageMargins left="0.7" right="0.7" top="0.75" bottom="0.75" header="0.3" footer="0.3"/>
  <pageSetup orientation="portrait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5"/>
  <sheetViews>
    <sheetView view="pageBreakPreview" zoomScale="60" zoomScaleNormal="10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2" width="9.140625" style="1"/>
    <col min="3" max="3" width="10.85546875" style="1" customWidth="1"/>
    <col min="4" max="4" width="21.5703125" style="1" bestFit="1" customWidth="1"/>
    <col min="5" max="5" width="10.85546875" style="1" customWidth="1"/>
    <col min="6" max="6" width="12.28515625" style="1" bestFit="1" customWidth="1"/>
    <col min="7" max="7" width="10.28515625" style="1" bestFit="1" customWidth="1"/>
    <col min="8" max="9" width="9.140625" style="1"/>
    <col min="10" max="10" width="9.5703125" style="1" bestFit="1" customWidth="1"/>
    <col min="11" max="12" width="0" style="1" hidden="1" customWidth="1"/>
    <col min="13" max="16384" width="9.140625" style="1"/>
  </cols>
  <sheetData>
    <row r="1" spans="1:12" x14ac:dyDescent="0.2">
      <c r="A1" s="1" t="s">
        <v>2</v>
      </c>
      <c r="B1" s="1" t="s">
        <v>50</v>
      </c>
      <c r="C1" s="3" t="s">
        <v>187</v>
      </c>
      <c r="D1" s="3" t="s">
        <v>186</v>
      </c>
      <c r="E1" s="1" t="s">
        <v>207</v>
      </c>
      <c r="F1" s="1" t="s">
        <v>160</v>
      </c>
      <c r="G1" s="1" t="s">
        <v>51</v>
      </c>
      <c r="H1" s="1" t="s">
        <v>97</v>
      </c>
      <c r="I1" s="1" t="s">
        <v>53</v>
      </c>
      <c r="J1" s="1" t="s">
        <v>54</v>
      </c>
      <c r="K1" s="1" t="s">
        <v>103</v>
      </c>
      <c r="L1" s="1" t="s">
        <v>104</v>
      </c>
    </row>
    <row r="2" spans="1:12" x14ac:dyDescent="0.2">
      <c r="A2" s="1">
        <v>2001</v>
      </c>
      <c r="B2" s="1">
        <v>1</v>
      </c>
      <c r="C2" s="2">
        <f>VLOOKUP($A2&amp;$B2,'OD Data'!$R$3:$AA$530,MATCH(C$1,'OD Data'!$R$2:$AA$2,0),0)</f>
        <v>3149.1431578947368</v>
      </c>
      <c r="D2" s="158">
        <f t="shared" ref="D2:D65" si="0">C2</f>
        <v>3149.1431578947368</v>
      </c>
      <c r="E2" s="158">
        <f>F2</f>
        <v>5.2599386947160296</v>
      </c>
      <c r="F2" s="2">
        <f>VLOOKUP($A2,'OD Data'!$B$3:$E$60,4,0)/10</f>
        <v>5.2599386947160296</v>
      </c>
      <c r="G2" s="1">
        <v>31.65</v>
      </c>
      <c r="H2" s="104">
        <v>112022.880775661</v>
      </c>
      <c r="I2" s="2">
        <f>VLOOKUP($A2&amp;$B2,'OD Data'!$R$3:$AA$580,MATCH(I$1,'OD Data'!$R$2:$AA$2,0),0)</f>
        <v>1166.2</v>
      </c>
      <c r="J2" s="2">
        <f>VLOOKUP($A2&amp;$B2,'OD Data'!$R$3:$AA$580,MATCH(J$1,'OD Data'!$R$2:$AA$2,0),0)</f>
        <v>0</v>
      </c>
      <c r="K2" s="101">
        <v>1043</v>
      </c>
      <c r="L2" s="101">
        <v>0</v>
      </c>
    </row>
    <row r="3" spans="1:12" x14ac:dyDescent="0.2">
      <c r="A3" s="1">
        <v>2001</v>
      </c>
      <c r="B3" s="1">
        <v>2</v>
      </c>
      <c r="C3" s="2">
        <f>VLOOKUP($A3&amp;$B3,'OD Data'!$R$3:$AA$530,MATCH(C$1,'OD Data'!$R$2:$AA$2,0),0)</f>
        <v>2417.6955699621826</v>
      </c>
      <c r="D3" s="158">
        <f t="shared" si="0"/>
        <v>2417.6955699621826</v>
      </c>
      <c r="E3" s="158">
        <f t="shared" ref="E3:E66" si="1">F3</f>
        <v>5.2599386947160296</v>
      </c>
      <c r="F3" s="2">
        <f>VLOOKUP($A3,'OD Data'!$B$3:$E$60,4,0)/10</f>
        <v>5.2599386947160296</v>
      </c>
      <c r="G3" s="1">
        <v>28.92</v>
      </c>
      <c r="H3" s="104">
        <v>112022.880775661</v>
      </c>
      <c r="I3" s="2">
        <f>VLOOKUP($A3&amp;$B3,'OD Data'!$R$3:$AA$580,MATCH(I$1,'OD Data'!$R$2:$AA$2,0),0)</f>
        <v>765.75</v>
      </c>
      <c r="J3" s="2">
        <f>VLOOKUP($A3&amp;$B3,'OD Data'!$R$3:$AA$580,MATCH(J$1,'OD Data'!$R$2:$AA$2,0),0)</f>
        <v>0</v>
      </c>
      <c r="K3" s="101">
        <v>692</v>
      </c>
      <c r="L3" s="101">
        <v>0</v>
      </c>
    </row>
    <row r="4" spans="1:12" x14ac:dyDescent="0.2">
      <c r="A4" s="1">
        <v>2001</v>
      </c>
      <c r="B4" s="1">
        <v>3</v>
      </c>
      <c r="C4" s="2">
        <f>VLOOKUP($A4&amp;$B4,'OD Data'!$R$3:$AA$530,MATCH(C$1,'OD Data'!$R$2:$AA$2,0),0)</f>
        <v>2042.0750270855908</v>
      </c>
      <c r="D4" s="158">
        <f t="shared" si="0"/>
        <v>2042.0750270855908</v>
      </c>
      <c r="E4" s="158">
        <f t="shared" si="1"/>
        <v>5.2599386947160296</v>
      </c>
      <c r="F4" s="2">
        <f>VLOOKUP($A4,'OD Data'!$B$3:$E$60,4,0)/10</f>
        <v>5.2599386947160296</v>
      </c>
      <c r="G4" s="1">
        <v>30.09</v>
      </c>
      <c r="H4" s="104">
        <v>112022.880775661</v>
      </c>
      <c r="I4" s="2">
        <f>VLOOKUP($A4&amp;$B4,'OD Data'!$R$3:$AA$580,MATCH(I$1,'OD Data'!$R$2:$AA$2,0),0)</f>
        <v>615.5</v>
      </c>
      <c r="J4" s="2">
        <f>VLOOKUP($A4&amp;$B4,'OD Data'!$R$3:$AA$580,MATCH(J$1,'OD Data'!$R$2:$AA$2,0),0)</f>
        <v>0</v>
      </c>
      <c r="K4" s="101">
        <v>752</v>
      </c>
      <c r="L4" s="101">
        <v>0</v>
      </c>
    </row>
    <row r="5" spans="1:12" x14ac:dyDescent="0.2">
      <c r="A5" s="1">
        <v>2001</v>
      </c>
      <c r="B5" s="1">
        <v>4</v>
      </c>
      <c r="C5" s="2">
        <f>VLOOKUP($A5&amp;$B5,'OD Data'!$R$3:$AA$530,MATCH(C$1,'OD Data'!$R$2:$AA$2,0),0)</f>
        <v>1856.0199192462987</v>
      </c>
      <c r="D5" s="158">
        <f t="shared" si="0"/>
        <v>1856.0199192462987</v>
      </c>
      <c r="E5" s="158">
        <f t="shared" si="1"/>
        <v>5.2599386947160296</v>
      </c>
      <c r="F5" s="2">
        <f>VLOOKUP($A5,'OD Data'!$B$3:$E$60,4,0)/10</f>
        <v>5.2599386947160296</v>
      </c>
      <c r="G5" s="1">
        <v>30.49</v>
      </c>
      <c r="H5" s="104">
        <v>112521.735655533</v>
      </c>
      <c r="I5" s="2">
        <f>VLOOKUP($A5&amp;$B5,'OD Data'!$R$3:$AA$580,MATCH(I$1,'OD Data'!$R$2:$AA$2,0),0)</f>
        <v>446</v>
      </c>
      <c r="J5" s="2">
        <f>VLOOKUP($A5&amp;$B5,'OD Data'!$R$3:$AA$580,MATCH(J$1,'OD Data'!$R$2:$AA$2,0),0)</f>
        <v>15.9</v>
      </c>
      <c r="K5" s="101">
        <v>226</v>
      </c>
      <c r="L5" s="101">
        <v>75</v>
      </c>
    </row>
    <row r="6" spans="1:12" x14ac:dyDescent="0.2">
      <c r="A6" s="1">
        <v>2001</v>
      </c>
      <c r="B6" s="1">
        <v>5</v>
      </c>
      <c r="C6" s="2">
        <f>VLOOKUP($A6&amp;$B6,'OD Data'!$R$3:$AA$530,MATCH(C$1,'OD Data'!$R$2:$AA$2,0),0)</f>
        <v>1525.1714670255719</v>
      </c>
      <c r="D6" s="158">
        <f t="shared" si="0"/>
        <v>1525.1714670255719</v>
      </c>
      <c r="E6" s="158">
        <f t="shared" si="1"/>
        <v>5.2599386947160296</v>
      </c>
      <c r="F6" s="2">
        <f>VLOOKUP($A6,'OD Data'!$B$3:$E$60,4,0)/10</f>
        <v>5.2599386947160296</v>
      </c>
      <c r="G6" s="1">
        <v>29.81</v>
      </c>
      <c r="H6" s="104">
        <v>112521.735655533</v>
      </c>
      <c r="I6" s="2">
        <f>VLOOKUP($A6&amp;$B6,'OD Data'!$R$3:$AA$580,MATCH(I$1,'OD Data'!$R$2:$AA$2,0),0)</f>
        <v>123.45</v>
      </c>
      <c r="J6" s="2">
        <f>VLOOKUP($A6&amp;$B6,'OD Data'!$R$3:$AA$580,MATCH(J$1,'OD Data'!$R$2:$AA$2,0),0)</f>
        <v>46.15</v>
      </c>
      <c r="K6" s="101">
        <v>56</v>
      </c>
      <c r="L6" s="101">
        <v>111</v>
      </c>
    </row>
    <row r="7" spans="1:12" x14ac:dyDescent="0.2">
      <c r="A7" s="1">
        <v>2001</v>
      </c>
      <c r="B7" s="1">
        <v>6</v>
      </c>
      <c r="C7" s="2">
        <f>VLOOKUP($A7&amp;$B7,'OD Data'!$R$3:$AA$530,MATCH(C$1,'OD Data'!$R$2:$AA$2,0),0)</f>
        <v>1565.4278794402583</v>
      </c>
      <c r="D7" s="158">
        <f t="shared" si="0"/>
        <v>1565.4278794402583</v>
      </c>
      <c r="E7" s="158">
        <f t="shared" si="1"/>
        <v>5.2599386947160296</v>
      </c>
      <c r="F7" s="2">
        <f>VLOOKUP($A7,'OD Data'!$B$3:$E$60,4,0)/10</f>
        <v>5.2599386947160296</v>
      </c>
      <c r="G7" s="1">
        <v>30.68</v>
      </c>
      <c r="H7" s="104">
        <v>112521.735655533</v>
      </c>
      <c r="I7" s="2">
        <f>VLOOKUP($A7&amp;$B7,'OD Data'!$R$3:$AA$580,MATCH(I$1,'OD Data'!$R$2:$AA$2,0),0)</f>
        <v>35.799999999999997</v>
      </c>
      <c r="J7" s="2">
        <f>VLOOKUP($A7&amp;$B7,'OD Data'!$R$3:$AA$580,MATCH(J$1,'OD Data'!$R$2:$AA$2,0),0)</f>
        <v>111.05</v>
      </c>
      <c r="K7" s="101">
        <v>20</v>
      </c>
      <c r="L7" s="101">
        <v>212</v>
      </c>
    </row>
    <row r="8" spans="1:12" x14ac:dyDescent="0.2">
      <c r="A8" s="1">
        <v>2001</v>
      </c>
      <c r="B8" s="1">
        <v>7</v>
      </c>
      <c r="C8" s="2">
        <f>VLOOKUP($A8&amp;$B8,'OD Data'!$R$3:$AA$530,MATCH(C$1,'OD Data'!$R$2:$AA$2,0),0)</f>
        <v>1690.8629659426119</v>
      </c>
      <c r="D8" s="158">
        <f t="shared" si="0"/>
        <v>1690.8629659426119</v>
      </c>
      <c r="E8" s="158">
        <f t="shared" si="1"/>
        <v>5.2599386947160296</v>
      </c>
      <c r="F8" s="2">
        <f>VLOOKUP($A8,'OD Data'!$B$3:$E$60,4,0)/10</f>
        <v>5.2599386947160296</v>
      </c>
      <c r="G8" s="1">
        <v>30.66</v>
      </c>
      <c r="H8" s="104">
        <v>111978.99162892</v>
      </c>
      <c r="I8" s="2">
        <f>VLOOKUP($A8&amp;$B8,'OD Data'!$R$3:$AA$580,MATCH(I$1,'OD Data'!$R$2:$AA$2,0),0)</f>
        <v>0</v>
      </c>
      <c r="J8" s="2">
        <f>VLOOKUP($A8&amp;$B8,'OD Data'!$R$3:$AA$580,MATCH(J$1,'OD Data'!$R$2:$AA$2,0),0)</f>
        <v>231.45</v>
      </c>
      <c r="K8" s="101">
        <v>0</v>
      </c>
      <c r="L8" s="101">
        <v>327</v>
      </c>
    </row>
    <row r="9" spans="1:12" x14ac:dyDescent="0.2">
      <c r="A9" s="1">
        <v>2001</v>
      </c>
      <c r="B9" s="1">
        <v>8</v>
      </c>
      <c r="C9" s="2">
        <f>VLOOKUP($A9&amp;$B9,'OD Data'!$R$3:$AA$530,MATCH(C$1,'OD Data'!$R$2:$AA$2,0),0)</f>
        <v>1740.861630111021</v>
      </c>
      <c r="D9" s="158">
        <f t="shared" si="0"/>
        <v>1740.861630111021</v>
      </c>
      <c r="E9" s="158">
        <f t="shared" si="1"/>
        <v>5.2599386947160296</v>
      </c>
      <c r="F9" s="2">
        <f>VLOOKUP($A9,'OD Data'!$B$3:$E$60,4,0)/10</f>
        <v>5.2599386947160296</v>
      </c>
      <c r="G9" s="1">
        <v>30.07</v>
      </c>
      <c r="H9" s="104">
        <v>111978.99162892</v>
      </c>
      <c r="I9" s="2">
        <f>VLOOKUP($A9&amp;$B9,'OD Data'!$R$3:$AA$580,MATCH(I$1,'OD Data'!$R$2:$AA$2,0),0)</f>
        <v>0</v>
      </c>
      <c r="J9" s="2">
        <f>VLOOKUP($A9&amp;$B9,'OD Data'!$R$3:$AA$580,MATCH(J$1,'OD Data'!$R$2:$AA$2,0),0)</f>
        <v>292.2</v>
      </c>
      <c r="K9" s="101">
        <v>0</v>
      </c>
      <c r="L9" s="101">
        <v>351</v>
      </c>
    </row>
    <row r="10" spans="1:12" x14ac:dyDescent="0.2">
      <c r="A10" s="1">
        <v>2001</v>
      </c>
      <c r="B10" s="1">
        <v>9</v>
      </c>
      <c r="C10" s="2">
        <f>VLOOKUP($A10&amp;$B10,'OD Data'!$R$3:$AA$530,MATCH(C$1,'OD Data'!$R$2:$AA$2,0),0)</f>
        <v>1748.5120172832837</v>
      </c>
      <c r="D10" s="158">
        <f t="shared" si="0"/>
        <v>1748.5120172832837</v>
      </c>
      <c r="E10" s="158">
        <f t="shared" si="1"/>
        <v>5.2599386947160296</v>
      </c>
      <c r="F10" s="2">
        <f>VLOOKUP($A10,'OD Data'!$B$3:$E$60,4,0)/10</f>
        <v>5.2599386947160296</v>
      </c>
      <c r="G10" s="1">
        <v>30.72</v>
      </c>
      <c r="H10" s="104">
        <v>111978.99162892</v>
      </c>
      <c r="I10" s="2">
        <f>VLOOKUP($A10&amp;$B10,'OD Data'!$R$3:$AA$580,MATCH(I$1,'OD Data'!$R$2:$AA$2,0),0)</f>
        <v>13.8</v>
      </c>
      <c r="J10" s="2">
        <f>VLOOKUP($A10&amp;$B10,'OD Data'!$R$3:$AA$580,MATCH(J$1,'OD Data'!$R$2:$AA$2,0),0)</f>
        <v>210.45</v>
      </c>
      <c r="K10" s="101">
        <v>84</v>
      </c>
      <c r="L10" s="101">
        <v>124</v>
      </c>
    </row>
    <row r="11" spans="1:12" x14ac:dyDescent="0.2">
      <c r="A11" s="1">
        <v>2001</v>
      </c>
      <c r="B11" s="1">
        <v>10</v>
      </c>
      <c r="C11" s="2">
        <f>VLOOKUP($A11&amp;$B11,'OD Data'!$R$3:$AA$530,MATCH(C$1,'OD Data'!$R$2:$AA$2,0),0)</f>
        <v>1541.7666228646517</v>
      </c>
      <c r="D11" s="158">
        <f t="shared" si="0"/>
        <v>1541.7666228646517</v>
      </c>
      <c r="E11" s="158">
        <f t="shared" si="1"/>
        <v>5.2599386947160296</v>
      </c>
      <c r="F11" s="2">
        <f>VLOOKUP($A11,'OD Data'!$B$3:$E$60,4,0)/10</f>
        <v>5.2599386947160296</v>
      </c>
      <c r="G11" s="1">
        <v>30.56</v>
      </c>
      <c r="H11" s="104">
        <v>112140.391939886</v>
      </c>
      <c r="I11" s="2">
        <f>VLOOKUP($A11&amp;$B11,'OD Data'!$R$3:$AA$580,MATCH(I$1,'OD Data'!$R$2:$AA$2,0),0)</f>
        <v>212.8</v>
      </c>
      <c r="J11" s="2">
        <f>VLOOKUP($A11&amp;$B11,'OD Data'!$R$3:$AA$580,MATCH(J$1,'OD Data'!$R$2:$AA$2,0),0)</f>
        <v>26.5</v>
      </c>
      <c r="K11" s="101">
        <v>275</v>
      </c>
      <c r="L11" s="101">
        <v>24</v>
      </c>
    </row>
    <row r="12" spans="1:12" x14ac:dyDescent="0.2">
      <c r="A12" s="1">
        <v>2001</v>
      </c>
      <c r="B12" s="1">
        <v>11</v>
      </c>
      <c r="C12" s="2">
        <f>VLOOKUP($A12&amp;$B12,'OD Data'!$R$3:$AA$530,MATCH(C$1,'OD Data'!$R$2:$AA$2,0),0)</f>
        <v>1633.0483649354217</v>
      </c>
      <c r="D12" s="158">
        <f t="shared" si="0"/>
        <v>1633.0483649354217</v>
      </c>
      <c r="E12" s="158">
        <f t="shared" si="1"/>
        <v>5.2599386947160296</v>
      </c>
      <c r="F12" s="2">
        <f>VLOOKUP($A12,'OD Data'!$B$3:$E$60,4,0)/10</f>
        <v>5.2599386947160296</v>
      </c>
      <c r="G12" s="1">
        <v>30.35</v>
      </c>
      <c r="H12" s="104">
        <v>112140.391939886</v>
      </c>
      <c r="I12" s="2">
        <f>VLOOKUP($A12&amp;$B12,'OD Data'!$R$3:$AA$580,MATCH(I$1,'OD Data'!$R$2:$AA$2,0),0)</f>
        <v>411.3</v>
      </c>
      <c r="J12" s="2">
        <f>VLOOKUP($A12&amp;$B12,'OD Data'!$R$3:$AA$580,MATCH(J$1,'OD Data'!$R$2:$AA$2,0),0)</f>
        <v>1.3</v>
      </c>
      <c r="K12" s="101">
        <v>387</v>
      </c>
      <c r="L12" s="101">
        <v>2</v>
      </c>
    </row>
    <row r="13" spans="1:12" x14ac:dyDescent="0.2">
      <c r="A13" s="1">
        <v>2001</v>
      </c>
      <c r="B13" s="1">
        <v>12</v>
      </c>
      <c r="C13" s="2">
        <f>VLOOKUP($A13&amp;$B13,'OD Data'!$R$3:$AA$530,MATCH(C$1,'OD Data'!$R$2:$AA$2,0),0)</f>
        <v>1932.8680390604379</v>
      </c>
      <c r="D13" s="158">
        <f t="shared" si="0"/>
        <v>1932.8680390604379</v>
      </c>
      <c r="E13" s="158">
        <f t="shared" si="1"/>
        <v>5.2599386947160296</v>
      </c>
      <c r="F13" s="2">
        <f>VLOOKUP($A13,'OD Data'!$B$3:$E$60,4,0)/10</f>
        <v>5.2599386947160296</v>
      </c>
      <c r="G13" s="1">
        <v>31</v>
      </c>
      <c r="H13" s="104">
        <v>112140.391939886</v>
      </c>
      <c r="I13" s="2">
        <f>VLOOKUP($A13&amp;$B13,'OD Data'!$R$3:$AA$580,MATCH(I$1,'OD Data'!$R$2:$AA$2,0),0)</f>
        <v>466.2</v>
      </c>
      <c r="J13" s="2">
        <f>VLOOKUP($A13&amp;$B13,'OD Data'!$R$3:$AA$580,MATCH(J$1,'OD Data'!$R$2:$AA$2,0),0)</f>
        <v>0</v>
      </c>
      <c r="K13" s="101">
        <v>741</v>
      </c>
      <c r="L13" s="101">
        <v>0</v>
      </c>
    </row>
    <row r="14" spans="1:12" x14ac:dyDescent="0.2">
      <c r="A14" s="1">
        <v>2002</v>
      </c>
      <c r="B14" s="1">
        <v>1</v>
      </c>
      <c r="C14" s="2">
        <f>VLOOKUP($A14&amp;$B14,'OD Data'!$R$3:$AA$530,MATCH(C$1,'OD Data'!$R$2:$AA$2,0),0)</f>
        <v>2610.6695447409734</v>
      </c>
      <c r="D14" s="158">
        <f t="shared" si="0"/>
        <v>2610.6695447409734</v>
      </c>
      <c r="E14" s="158">
        <f t="shared" si="1"/>
        <v>5.4030269484417541</v>
      </c>
      <c r="F14" s="2">
        <f>VLOOKUP($A14,'OD Data'!$B$3:$E$60,4,0)/10</f>
        <v>5.4030269484417541</v>
      </c>
      <c r="G14" s="1">
        <v>31.65</v>
      </c>
      <c r="H14" s="104">
        <v>114257.539939586</v>
      </c>
      <c r="I14" s="2">
        <f>VLOOKUP($A14&amp;$B14,'OD Data'!$R$3:$AA$580,MATCH(I$1,'OD Data'!$R$2:$AA$2,0),0)</f>
        <v>940</v>
      </c>
      <c r="J14" s="2">
        <f>VLOOKUP($A14&amp;$B14,'OD Data'!$R$3:$AA$580,MATCH(J$1,'OD Data'!$R$2:$AA$2,0),0)</f>
        <v>0</v>
      </c>
      <c r="K14" s="101">
        <v>835</v>
      </c>
      <c r="L14" s="101">
        <v>0</v>
      </c>
    </row>
    <row r="15" spans="1:12" x14ac:dyDescent="0.2">
      <c r="A15" s="1">
        <v>2002</v>
      </c>
      <c r="B15" s="1">
        <v>2</v>
      </c>
      <c r="C15" s="2">
        <f>VLOOKUP($A15&amp;$B15,'OD Data'!$R$3:$AA$530,MATCH(C$1,'OD Data'!$R$2:$AA$2,0),0)</f>
        <v>2320.8904329235706</v>
      </c>
      <c r="D15" s="158">
        <f t="shared" si="0"/>
        <v>2320.8904329235706</v>
      </c>
      <c r="E15" s="158">
        <f t="shared" si="1"/>
        <v>5.4030269484417541</v>
      </c>
      <c r="F15" s="2">
        <f>VLOOKUP($A15,'OD Data'!$B$3:$E$60,4,0)/10</f>
        <v>5.4030269484417541</v>
      </c>
      <c r="G15" s="1">
        <v>28.92</v>
      </c>
      <c r="H15" s="104">
        <v>114257.539939586</v>
      </c>
      <c r="I15" s="2">
        <f>VLOOKUP($A15&amp;$B15,'OD Data'!$R$3:$AA$580,MATCH(I$1,'OD Data'!$R$2:$AA$2,0),0)</f>
        <v>737.6</v>
      </c>
      <c r="J15" s="2">
        <f>VLOOKUP($A15&amp;$B15,'OD Data'!$R$3:$AA$580,MATCH(J$1,'OD Data'!$R$2:$AA$2,0),0)</f>
        <v>0</v>
      </c>
      <c r="K15" s="101">
        <v>756</v>
      </c>
      <c r="L15" s="101">
        <v>0</v>
      </c>
    </row>
    <row r="16" spans="1:12" x14ac:dyDescent="0.2">
      <c r="A16" s="1">
        <v>2002</v>
      </c>
      <c r="B16" s="1">
        <v>3</v>
      </c>
      <c r="C16" s="2">
        <f>VLOOKUP($A16&amp;$B16,'OD Data'!$R$3:$AA$530,MATCH(C$1,'OD Data'!$R$2:$AA$2,0),0)</f>
        <v>2151.6543472480721</v>
      </c>
      <c r="D16" s="158">
        <f t="shared" si="0"/>
        <v>2151.6543472480721</v>
      </c>
      <c r="E16" s="158">
        <f t="shared" si="1"/>
        <v>5.4030269484417541</v>
      </c>
      <c r="F16" s="2">
        <f>VLOOKUP($A16,'OD Data'!$B$3:$E$60,4,0)/10</f>
        <v>5.4030269484417541</v>
      </c>
      <c r="G16" s="1">
        <v>30.09</v>
      </c>
      <c r="H16" s="104">
        <v>114257.539939586</v>
      </c>
      <c r="I16" s="2">
        <f>VLOOKUP($A16&amp;$B16,'OD Data'!$R$3:$AA$580,MATCH(I$1,'OD Data'!$R$2:$AA$2,0),0)</f>
        <v>646.85</v>
      </c>
      <c r="J16" s="2">
        <f>VLOOKUP($A16&amp;$B16,'OD Data'!$R$3:$AA$580,MATCH(J$1,'OD Data'!$R$2:$AA$2,0),0)</f>
        <v>0</v>
      </c>
      <c r="K16" s="101">
        <v>628</v>
      </c>
      <c r="L16" s="101">
        <v>0</v>
      </c>
    </row>
    <row r="17" spans="1:12" x14ac:dyDescent="0.2">
      <c r="A17" s="1">
        <v>2002</v>
      </c>
      <c r="B17" s="1">
        <v>4</v>
      </c>
      <c r="C17" s="2">
        <f>VLOOKUP($A17&amp;$B17,'OD Data'!$R$3:$AA$530,MATCH(C$1,'OD Data'!$R$2:$AA$2,0),0)</f>
        <v>1840.9698795180723</v>
      </c>
      <c r="D17" s="158">
        <f t="shared" si="0"/>
        <v>1840.9698795180723</v>
      </c>
      <c r="E17" s="158">
        <f t="shared" si="1"/>
        <v>5.4030269484417541</v>
      </c>
      <c r="F17" s="2">
        <f>VLOOKUP($A17,'OD Data'!$B$3:$E$60,4,0)/10</f>
        <v>5.4030269484417541</v>
      </c>
      <c r="G17" s="1">
        <v>30.49</v>
      </c>
      <c r="H17" s="104">
        <v>115189.077049605</v>
      </c>
      <c r="I17" s="2">
        <f>VLOOKUP($A17&amp;$B17,'OD Data'!$R$3:$AA$580,MATCH(I$1,'OD Data'!$R$2:$AA$2,0),0)</f>
        <v>364.1</v>
      </c>
      <c r="J17" s="2">
        <f>VLOOKUP($A17&amp;$B17,'OD Data'!$R$3:$AA$580,MATCH(J$1,'OD Data'!$R$2:$AA$2,0),0)</f>
        <v>18.45</v>
      </c>
      <c r="K17" s="101">
        <v>251</v>
      </c>
      <c r="L17" s="101">
        <v>48</v>
      </c>
    </row>
    <row r="18" spans="1:12" x14ac:dyDescent="0.2">
      <c r="A18" s="1">
        <v>2002</v>
      </c>
      <c r="B18" s="1">
        <v>5</v>
      </c>
      <c r="C18" s="2">
        <f>VLOOKUP($A18&amp;$B18,'OD Data'!$R$3:$AA$530,MATCH(C$1,'OD Data'!$R$2:$AA$2,0),0)</f>
        <v>1662.7020822210357</v>
      </c>
      <c r="D18" s="158">
        <f t="shared" si="0"/>
        <v>1662.7020822210357</v>
      </c>
      <c r="E18" s="158">
        <f t="shared" si="1"/>
        <v>5.4030269484417541</v>
      </c>
      <c r="F18" s="2">
        <f>VLOOKUP($A18,'OD Data'!$B$3:$E$60,4,0)/10</f>
        <v>5.4030269484417541</v>
      </c>
      <c r="G18" s="1">
        <v>29.81</v>
      </c>
      <c r="H18" s="104">
        <v>115189.077049605</v>
      </c>
      <c r="I18" s="2">
        <f>VLOOKUP($A18&amp;$B18,'OD Data'!$R$3:$AA$580,MATCH(I$1,'OD Data'!$R$2:$AA$2,0),0)</f>
        <v>152.44999999999999</v>
      </c>
      <c r="J18" s="2">
        <f>VLOOKUP($A18&amp;$B18,'OD Data'!$R$3:$AA$580,MATCH(J$1,'OD Data'!$R$2:$AA$2,0),0)</f>
        <v>65.7</v>
      </c>
      <c r="K18" s="101">
        <v>178</v>
      </c>
      <c r="L18" s="101">
        <v>66</v>
      </c>
    </row>
    <row r="19" spans="1:12" x14ac:dyDescent="0.2">
      <c r="A19" s="1">
        <v>2002</v>
      </c>
      <c r="B19" s="1">
        <v>6</v>
      </c>
      <c r="C19" s="2">
        <f>VLOOKUP($A19&amp;$B19,'OD Data'!$R$3:$AA$530,MATCH(C$1,'OD Data'!$R$2:$AA$2,0),0)</f>
        <v>1715.5071102763618</v>
      </c>
      <c r="D19" s="158">
        <f t="shared" si="0"/>
        <v>1715.5071102763618</v>
      </c>
      <c r="E19" s="158">
        <f t="shared" si="1"/>
        <v>5.4030269484417541</v>
      </c>
      <c r="F19" s="2">
        <f>VLOOKUP($A19,'OD Data'!$B$3:$E$60,4,0)/10</f>
        <v>5.4030269484417541</v>
      </c>
      <c r="G19" s="1">
        <v>30.68</v>
      </c>
      <c r="H19" s="104">
        <v>115189.077049605</v>
      </c>
      <c r="I19" s="2">
        <f>VLOOKUP($A19&amp;$B19,'OD Data'!$R$3:$AA$580,MATCH(I$1,'OD Data'!$R$2:$AA$2,0),0)</f>
        <v>75.400000000000006</v>
      </c>
      <c r="J19" s="2">
        <f>VLOOKUP($A19&amp;$B19,'OD Data'!$R$3:$AA$580,MATCH(J$1,'OD Data'!$R$2:$AA$2,0),0)</f>
        <v>170.6</v>
      </c>
      <c r="K19" s="101">
        <v>1</v>
      </c>
      <c r="L19" s="101">
        <v>299</v>
      </c>
    </row>
    <row r="20" spans="1:12" x14ac:dyDescent="0.2">
      <c r="A20" s="1">
        <v>2002</v>
      </c>
      <c r="B20" s="1">
        <v>7</v>
      </c>
      <c r="C20" s="2">
        <f>VLOOKUP($A20&amp;$B20,'OD Data'!$R$3:$AA$530,MATCH(C$1,'OD Data'!$R$2:$AA$2,0),0)</f>
        <v>1862.0494941208642</v>
      </c>
      <c r="D20" s="158">
        <f t="shared" si="0"/>
        <v>1862.0494941208642</v>
      </c>
      <c r="E20" s="158">
        <f t="shared" si="1"/>
        <v>5.4030269484417541</v>
      </c>
      <c r="F20" s="2">
        <f>VLOOKUP($A20,'OD Data'!$B$3:$E$60,4,0)/10</f>
        <v>5.4030269484417541</v>
      </c>
      <c r="G20" s="1">
        <v>30.66</v>
      </c>
      <c r="H20" s="104">
        <v>116088.086918018</v>
      </c>
      <c r="I20" s="2">
        <f>VLOOKUP($A20&amp;$B20,'OD Data'!$R$3:$AA$580,MATCH(I$1,'OD Data'!$R$2:$AA$2,0),0)</f>
        <v>0.5</v>
      </c>
      <c r="J20" s="2">
        <f>VLOOKUP($A20&amp;$B20,'OD Data'!$R$3:$AA$580,MATCH(J$1,'OD Data'!$R$2:$AA$2,0),0)</f>
        <v>315.60000000000002</v>
      </c>
      <c r="K20" s="101">
        <v>0</v>
      </c>
      <c r="L20" s="101">
        <v>444</v>
      </c>
    </row>
    <row r="21" spans="1:12" x14ac:dyDescent="0.2">
      <c r="A21" s="1">
        <v>2002</v>
      </c>
      <c r="B21" s="1">
        <v>8</v>
      </c>
      <c r="C21" s="2">
        <f>VLOOKUP($A21&amp;$B21,'OD Data'!$R$3:$AA$530,MATCH(C$1,'OD Data'!$R$2:$AA$2,0),0)</f>
        <v>1786.9281011324731</v>
      </c>
      <c r="D21" s="158">
        <f t="shared" si="0"/>
        <v>1786.9281011324731</v>
      </c>
      <c r="E21" s="158">
        <f t="shared" si="1"/>
        <v>5.4030269484417541</v>
      </c>
      <c r="F21" s="2">
        <f>VLOOKUP($A21,'OD Data'!$B$3:$E$60,4,0)/10</f>
        <v>5.4030269484417541</v>
      </c>
      <c r="G21" s="1">
        <v>30.07</v>
      </c>
      <c r="H21" s="104">
        <v>116088.086918018</v>
      </c>
      <c r="I21" s="2">
        <f>VLOOKUP($A21&amp;$B21,'OD Data'!$R$3:$AA$580,MATCH(I$1,'OD Data'!$R$2:$AA$2,0),0)</f>
        <v>0</v>
      </c>
      <c r="J21" s="2">
        <f>VLOOKUP($A21&amp;$B21,'OD Data'!$R$3:$AA$580,MATCH(J$1,'OD Data'!$R$2:$AA$2,0),0)</f>
        <v>351.2</v>
      </c>
      <c r="K21" s="101">
        <v>0</v>
      </c>
      <c r="L21" s="101">
        <v>412</v>
      </c>
    </row>
    <row r="22" spans="1:12" x14ac:dyDescent="0.2">
      <c r="A22" s="1">
        <v>2002</v>
      </c>
      <c r="B22" s="1">
        <v>9</v>
      </c>
      <c r="C22" s="2">
        <f>VLOOKUP($A22&amp;$B22,'OD Data'!$R$3:$AA$530,MATCH(C$1,'OD Data'!$R$2:$AA$2,0),0)</f>
        <v>1770.238210724872</v>
      </c>
      <c r="D22" s="158">
        <f t="shared" si="0"/>
        <v>1770.238210724872</v>
      </c>
      <c r="E22" s="158">
        <f t="shared" si="1"/>
        <v>5.4030269484417541</v>
      </c>
      <c r="F22" s="2">
        <f>VLOOKUP($A22,'OD Data'!$B$3:$E$60,4,0)/10</f>
        <v>5.4030269484417541</v>
      </c>
      <c r="G22" s="1">
        <v>30.72</v>
      </c>
      <c r="H22" s="104">
        <v>116088.086918018</v>
      </c>
      <c r="I22" s="2">
        <f>VLOOKUP($A22&amp;$B22,'OD Data'!$R$3:$AA$580,MATCH(I$1,'OD Data'!$R$2:$AA$2,0),0)</f>
        <v>0.6</v>
      </c>
      <c r="J22" s="2">
        <f>VLOOKUP($A22&amp;$B22,'OD Data'!$R$3:$AA$580,MATCH(J$1,'OD Data'!$R$2:$AA$2,0),0)</f>
        <v>291</v>
      </c>
      <c r="K22" s="101">
        <v>18</v>
      </c>
      <c r="L22" s="101">
        <v>234</v>
      </c>
    </row>
    <row r="23" spans="1:12" x14ac:dyDescent="0.2">
      <c r="A23" s="1">
        <v>2002</v>
      </c>
      <c r="B23" s="1">
        <v>10</v>
      </c>
      <c r="C23" s="2">
        <f>VLOOKUP($A23&amp;$B23,'OD Data'!$R$3:$AA$530,MATCH(C$1,'OD Data'!$R$2:$AA$2,0),0)</f>
        <v>1581.7053619302949</v>
      </c>
      <c r="D23" s="158">
        <f t="shared" si="0"/>
        <v>1581.7053619302949</v>
      </c>
      <c r="E23" s="158">
        <f t="shared" si="1"/>
        <v>5.4030269484417541</v>
      </c>
      <c r="F23" s="2">
        <f>VLOOKUP($A23,'OD Data'!$B$3:$E$60,4,0)/10</f>
        <v>5.4030269484417541</v>
      </c>
      <c r="G23" s="1">
        <v>30.56</v>
      </c>
      <c r="H23" s="104">
        <v>116433.29609279</v>
      </c>
      <c r="I23" s="2">
        <f>VLOOKUP($A23&amp;$B23,'OD Data'!$R$3:$AA$580,MATCH(I$1,'OD Data'!$R$2:$AA$2,0),0)</f>
        <v>57.85</v>
      </c>
      <c r="J23" s="2">
        <f>VLOOKUP($A23&amp;$B23,'OD Data'!$R$3:$AA$580,MATCH(J$1,'OD Data'!$R$2:$AA$2,0),0)</f>
        <v>130.1</v>
      </c>
      <c r="K23" s="101">
        <v>314</v>
      </c>
      <c r="L23" s="101">
        <v>43</v>
      </c>
    </row>
    <row r="24" spans="1:12" x14ac:dyDescent="0.2">
      <c r="A24" s="1">
        <v>2002</v>
      </c>
      <c r="B24" s="1">
        <v>11</v>
      </c>
      <c r="C24" s="2">
        <f>VLOOKUP($A24&amp;$B24,'OD Data'!$R$3:$AA$530,MATCH(C$1,'OD Data'!$R$2:$AA$2,0),0)</f>
        <v>1717.113435237329</v>
      </c>
      <c r="D24" s="158">
        <f t="shared" si="0"/>
        <v>1717.113435237329</v>
      </c>
      <c r="E24" s="158">
        <f t="shared" si="1"/>
        <v>5.4030269484417541</v>
      </c>
      <c r="F24" s="2">
        <f>VLOOKUP($A24,'OD Data'!$B$3:$E$60,4,0)/10</f>
        <v>5.4030269484417541</v>
      </c>
      <c r="G24" s="1">
        <v>30.35</v>
      </c>
      <c r="H24" s="104">
        <v>116433.29609279</v>
      </c>
      <c r="I24" s="2">
        <f>VLOOKUP($A24&amp;$B24,'OD Data'!$R$3:$AA$580,MATCH(I$1,'OD Data'!$R$2:$AA$2,0),0)</f>
        <v>381.6</v>
      </c>
      <c r="J24" s="2">
        <f>VLOOKUP($A24&amp;$B24,'OD Data'!$R$3:$AA$580,MATCH(J$1,'OD Data'!$R$2:$AA$2,0),0)</f>
        <v>7.95</v>
      </c>
      <c r="K24" s="101">
        <v>668</v>
      </c>
      <c r="L24" s="101">
        <v>1</v>
      </c>
    </row>
    <row r="25" spans="1:12" x14ac:dyDescent="0.2">
      <c r="A25" s="1">
        <v>2002</v>
      </c>
      <c r="B25" s="1">
        <v>12</v>
      </c>
      <c r="C25" s="2">
        <f>VLOOKUP($A25&amp;$B25,'OD Data'!$R$3:$AA$530,MATCH(C$1,'OD Data'!$R$2:$AA$2,0),0)</f>
        <v>2399.7171717171718</v>
      </c>
      <c r="D25" s="158">
        <f t="shared" si="0"/>
        <v>2399.7171717171718</v>
      </c>
      <c r="E25" s="158">
        <f t="shared" si="1"/>
        <v>5.4030269484417541</v>
      </c>
      <c r="F25" s="2">
        <f>VLOOKUP($A25,'OD Data'!$B$3:$E$60,4,0)/10</f>
        <v>5.4030269484417541</v>
      </c>
      <c r="G25" s="1">
        <v>31</v>
      </c>
      <c r="H25" s="104">
        <v>116433.29609279</v>
      </c>
      <c r="I25" s="2">
        <f>VLOOKUP($A25&amp;$B25,'OD Data'!$R$3:$AA$580,MATCH(I$1,'OD Data'!$R$2:$AA$2,0),0)</f>
        <v>783.25</v>
      </c>
      <c r="J25" s="2">
        <f>VLOOKUP($A25&amp;$B25,'OD Data'!$R$3:$AA$580,MATCH(J$1,'OD Data'!$R$2:$AA$2,0),0)</f>
        <v>0.4</v>
      </c>
      <c r="K25" s="101">
        <v>905</v>
      </c>
      <c r="L25" s="101">
        <v>0</v>
      </c>
    </row>
    <row r="26" spans="1:12" x14ac:dyDescent="0.2">
      <c r="A26" s="1">
        <v>2003</v>
      </c>
      <c r="B26" s="1">
        <v>1</v>
      </c>
      <c r="C26" s="2">
        <f>VLOOKUP($A26&amp;$B26,'OD Data'!$R$3:$AA$530,MATCH(C$1,'OD Data'!$R$2:$AA$2,0),0)</f>
        <v>2867.879182156134</v>
      </c>
      <c r="D26" s="158">
        <f t="shared" si="0"/>
        <v>2867.879182156134</v>
      </c>
      <c r="E26" s="158">
        <f t="shared" si="1"/>
        <v>5.3682128330346979</v>
      </c>
      <c r="F26" s="2">
        <f>VLOOKUP($A26,'OD Data'!$B$3:$E$60,4,0)/10</f>
        <v>5.3682128330346979</v>
      </c>
      <c r="G26" s="1">
        <v>31.65</v>
      </c>
      <c r="H26" s="104">
        <v>115727.422540965</v>
      </c>
      <c r="I26" s="2">
        <f>VLOOKUP($A26&amp;$B26,'OD Data'!$R$3:$AA$580,MATCH(I$1,'OD Data'!$R$2:$AA$2,0),0)</f>
        <v>952.8</v>
      </c>
      <c r="J26" s="2">
        <f>VLOOKUP($A26&amp;$B26,'OD Data'!$R$3:$AA$580,MATCH(J$1,'OD Data'!$R$2:$AA$2,0),0)</f>
        <v>0</v>
      </c>
      <c r="K26" s="101">
        <v>1199</v>
      </c>
      <c r="L26" s="101">
        <v>0</v>
      </c>
    </row>
    <row r="27" spans="1:12" x14ac:dyDescent="0.2">
      <c r="A27" s="1">
        <v>2003</v>
      </c>
      <c r="B27" s="1">
        <v>2</v>
      </c>
      <c r="C27" s="2">
        <f>VLOOKUP($A27&amp;$B27,'OD Data'!$R$3:$AA$530,MATCH(C$1,'OD Data'!$R$2:$AA$2,0),0)</f>
        <v>2994.6520117239543</v>
      </c>
      <c r="D27" s="158">
        <f t="shared" si="0"/>
        <v>2994.6520117239543</v>
      </c>
      <c r="E27" s="158">
        <f t="shared" si="1"/>
        <v>5.3682128330346979</v>
      </c>
      <c r="F27" s="2">
        <f>VLOOKUP($A27,'OD Data'!$B$3:$E$60,4,0)/10</f>
        <v>5.3682128330346979</v>
      </c>
      <c r="G27" s="1">
        <v>28.92</v>
      </c>
      <c r="H27" s="104">
        <v>115727.422540965</v>
      </c>
      <c r="I27" s="2">
        <f>VLOOKUP($A27&amp;$B27,'OD Data'!$R$3:$AA$580,MATCH(I$1,'OD Data'!$R$2:$AA$2,0),0)</f>
        <v>1011.95</v>
      </c>
      <c r="J27" s="2">
        <f>VLOOKUP($A27&amp;$B27,'OD Data'!$R$3:$AA$580,MATCH(J$1,'OD Data'!$R$2:$AA$2,0),0)</f>
        <v>0</v>
      </c>
      <c r="K27" s="101">
        <v>917</v>
      </c>
      <c r="L27" s="101">
        <v>0</v>
      </c>
    </row>
    <row r="28" spans="1:12" x14ac:dyDescent="0.2">
      <c r="A28" s="1">
        <v>2003</v>
      </c>
      <c r="B28" s="1">
        <v>3</v>
      </c>
      <c r="C28" s="2">
        <f>VLOOKUP($A28&amp;$B28,'OD Data'!$R$3:$AA$530,MATCH(C$1,'OD Data'!$R$2:$AA$2,0),0)</f>
        <v>2118.5226250330775</v>
      </c>
      <c r="D28" s="158">
        <f t="shared" si="0"/>
        <v>2118.5226250330775</v>
      </c>
      <c r="E28" s="158">
        <f t="shared" si="1"/>
        <v>5.3682128330346979</v>
      </c>
      <c r="F28" s="2">
        <f>VLOOKUP($A28,'OD Data'!$B$3:$E$60,4,0)/10</f>
        <v>5.3682128330346979</v>
      </c>
      <c r="G28" s="1">
        <v>30.09</v>
      </c>
      <c r="H28" s="104">
        <v>115727.422540965</v>
      </c>
      <c r="I28" s="2">
        <f>VLOOKUP($A28&amp;$B28,'OD Data'!$R$3:$AA$580,MATCH(I$1,'OD Data'!$R$2:$AA$2,0),0)</f>
        <v>582.70000000000005</v>
      </c>
      <c r="J28" s="2">
        <f>VLOOKUP($A28&amp;$B28,'OD Data'!$R$3:$AA$580,MATCH(J$1,'OD Data'!$R$2:$AA$2,0),0)</f>
        <v>0</v>
      </c>
      <c r="K28" s="101">
        <v>515</v>
      </c>
      <c r="L28" s="101">
        <v>0</v>
      </c>
    </row>
    <row r="29" spans="1:12" x14ac:dyDescent="0.2">
      <c r="A29" s="1">
        <v>2003</v>
      </c>
      <c r="B29" s="1">
        <v>4</v>
      </c>
      <c r="C29" s="2">
        <f>VLOOKUP($A29&amp;$B29,'OD Data'!$R$3:$AA$530,MATCH(C$1,'OD Data'!$R$2:$AA$2,0),0)</f>
        <v>1737.5542872312187</v>
      </c>
      <c r="D29" s="158">
        <f t="shared" si="0"/>
        <v>1737.5542872312187</v>
      </c>
      <c r="E29" s="158">
        <f t="shared" si="1"/>
        <v>5.3682128330346979</v>
      </c>
      <c r="F29" s="2">
        <f>VLOOKUP($A29,'OD Data'!$B$3:$E$60,4,0)/10</f>
        <v>5.3682128330346979</v>
      </c>
      <c r="G29" s="1">
        <v>30.49</v>
      </c>
      <c r="H29" s="104">
        <v>116370.00326774899</v>
      </c>
      <c r="I29" s="2">
        <f>VLOOKUP($A29&amp;$B29,'OD Data'!$R$3:$AA$580,MATCH(I$1,'OD Data'!$R$2:$AA$2,0),0)</f>
        <v>343.25</v>
      </c>
      <c r="J29" s="2">
        <f>VLOOKUP($A29&amp;$B29,'OD Data'!$R$3:$AA$580,MATCH(J$1,'OD Data'!$R$2:$AA$2,0),0)</f>
        <v>0.15</v>
      </c>
      <c r="K29" s="101">
        <v>255</v>
      </c>
      <c r="L29" s="101">
        <v>21</v>
      </c>
    </row>
    <row r="30" spans="1:12" x14ac:dyDescent="0.2">
      <c r="A30" s="1">
        <v>2003</v>
      </c>
      <c r="B30" s="1">
        <v>5</v>
      </c>
      <c r="C30" s="2">
        <f>VLOOKUP($A30&amp;$B30,'OD Data'!$R$3:$AA$530,MATCH(C$1,'OD Data'!$R$2:$AA$2,0),0)</f>
        <v>1666.2433077126955</v>
      </c>
      <c r="D30" s="158">
        <f t="shared" si="0"/>
        <v>1666.2433077126955</v>
      </c>
      <c r="E30" s="158">
        <f t="shared" si="1"/>
        <v>5.3682128330346979</v>
      </c>
      <c r="F30" s="2">
        <f>VLOOKUP($A30,'OD Data'!$B$3:$E$60,4,0)/10</f>
        <v>5.3682128330346979</v>
      </c>
      <c r="G30" s="1">
        <v>29.81</v>
      </c>
      <c r="H30" s="104">
        <v>116370.00326774899</v>
      </c>
      <c r="I30" s="2">
        <f>VLOOKUP($A30&amp;$B30,'OD Data'!$R$3:$AA$580,MATCH(I$1,'OD Data'!$R$2:$AA$2,0),0)</f>
        <v>116.95</v>
      </c>
      <c r="J30" s="2">
        <f>VLOOKUP($A30&amp;$B30,'OD Data'!$R$3:$AA$580,MATCH(J$1,'OD Data'!$R$2:$AA$2,0),0)</f>
        <v>25.3</v>
      </c>
      <c r="K30" s="101">
        <v>86</v>
      </c>
      <c r="L30" s="101">
        <v>50</v>
      </c>
    </row>
    <row r="31" spans="1:12" x14ac:dyDescent="0.2">
      <c r="A31" s="1">
        <v>2003</v>
      </c>
      <c r="B31" s="1">
        <v>6</v>
      </c>
      <c r="C31" s="2">
        <f>VLOOKUP($A31&amp;$B31,'OD Data'!$R$3:$AA$530,MATCH(C$1,'OD Data'!$R$2:$AA$2,0),0)</f>
        <v>1657.4903515728258</v>
      </c>
      <c r="D31" s="158">
        <f t="shared" si="0"/>
        <v>1657.4903515728258</v>
      </c>
      <c r="E31" s="158">
        <f t="shared" si="1"/>
        <v>5.3682128330346979</v>
      </c>
      <c r="F31" s="2">
        <f>VLOOKUP($A31,'OD Data'!$B$3:$E$60,4,0)/10</f>
        <v>5.3682128330346979</v>
      </c>
      <c r="G31" s="1">
        <v>30.68</v>
      </c>
      <c r="H31" s="104">
        <v>116370.00326774899</v>
      </c>
      <c r="I31" s="2">
        <f>VLOOKUP($A31&amp;$B31,'OD Data'!$R$3:$AA$580,MATCH(I$1,'OD Data'!$R$2:$AA$2,0),0)</f>
        <v>47.1</v>
      </c>
      <c r="J31" s="2">
        <f>VLOOKUP($A31&amp;$B31,'OD Data'!$R$3:$AA$580,MATCH(J$1,'OD Data'!$R$2:$AA$2,0),0)</f>
        <v>76.3</v>
      </c>
      <c r="K31" s="101">
        <v>30</v>
      </c>
      <c r="L31" s="101">
        <v>155</v>
      </c>
    </row>
    <row r="32" spans="1:12" x14ac:dyDescent="0.2">
      <c r="A32" s="1">
        <v>2003</v>
      </c>
      <c r="B32" s="1">
        <v>7</v>
      </c>
      <c r="C32" s="2">
        <f>VLOOKUP($A32&amp;$B32,'OD Data'!$R$3:$AA$530,MATCH(C$1,'OD Data'!$R$2:$AA$2,0),0)</f>
        <v>1848.9679031833728</v>
      </c>
      <c r="D32" s="158">
        <f t="shared" si="0"/>
        <v>1848.9679031833728</v>
      </c>
      <c r="E32" s="158">
        <f t="shared" si="1"/>
        <v>5.3682128330346979</v>
      </c>
      <c r="F32" s="2">
        <f>VLOOKUP($A32,'OD Data'!$B$3:$E$60,4,0)/10</f>
        <v>5.3682128330346979</v>
      </c>
      <c r="G32" s="1">
        <v>30.66</v>
      </c>
      <c r="H32" s="104">
        <v>118039.145238975</v>
      </c>
      <c r="I32" s="2">
        <f>VLOOKUP($A32&amp;$B32,'OD Data'!$R$3:$AA$580,MATCH(I$1,'OD Data'!$R$2:$AA$2,0),0)</f>
        <v>2.95</v>
      </c>
      <c r="J32" s="2">
        <f>VLOOKUP($A32&amp;$B32,'OD Data'!$R$3:$AA$580,MATCH(J$1,'OD Data'!$R$2:$AA$2,0),0)</f>
        <v>226.05</v>
      </c>
      <c r="K32" s="101">
        <v>0</v>
      </c>
      <c r="L32" s="101">
        <v>322</v>
      </c>
    </row>
    <row r="33" spans="1:12" x14ac:dyDescent="0.2">
      <c r="A33" s="1">
        <v>2003</v>
      </c>
      <c r="B33" s="1">
        <v>8</v>
      </c>
      <c r="C33" s="2">
        <f>VLOOKUP($A33&amp;$B33,'OD Data'!$R$3:$AA$530,MATCH(C$1,'OD Data'!$R$2:$AA$2,0),0)</f>
        <v>1820.6440588853836</v>
      </c>
      <c r="D33" s="158">
        <f t="shared" si="0"/>
        <v>1820.6440588853836</v>
      </c>
      <c r="E33" s="158">
        <f t="shared" si="1"/>
        <v>5.3682128330346979</v>
      </c>
      <c r="F33" s="2">
        <f>VLOOKUP($A33,'OD Data'!$B$3:$E$60,4,0)/10</f>
        <v>5.3682128330346979</v>
      </c>
      <c r="G33" s="1">
        <v>30.07</v>
      </c>
      <c r="H33" s="104">
        <v>118039.145238975</v>
      </c>
      <c r="I33" s="2">
        <f>VLOOKUP($A33&amp;$B33,'OD Data'!$R$3:$AA$580,MATCH(I$1,'OD Data'!$R$2:$AA$2,0),0)</f>
        <v>0</v>
      </c>
      <c r="J33" s="2">
        <f>VLOOKUP($A33&amp;$B33,'OD Data'!$R$3:$AA$580,MATCH(J$1,'OD Data'!$R$2:$AA$2,0),0)</f>
        <v>267.85000000000002</v>
      </c>
      <c r="K33" s="101">
        <v>0</v>
      </c>
      <c r="L33" s="101">
        <v>337</v>
      </c>
    </row>
    <row r="34" spans="1:12" x14ac:dyDescent="0.2">
      <c r="A34" s="1">
        <v>2003</v>
      </c>
      <c r="B34" s="1">
        <v>9</v>
      </c>
      <c r="C34" s="2">
        <f>VLOOKUP($A34&amp;$B34,'OD Data'!$R$3:$AA$530,MATCH(C$1,'OD Data'!$R$2:$AA$2,0),0)</f>
        <v>1967.4677124183006</v>
      </c>
      <c r="D34" s="158">
        <f t="shared" si="0"/>
        <v>1967.4677124183006</v>
      </c>
      <c r="E34" s="158">
        <f t="shared" si="1"/>
        <v>5.3682128330346979</v>
      </c>
      <c r="F34" s="2">
        <f>VLOOKUP($A34,'OD Data'!$B$3:$E$60,4,0)/10</f>
        <v>5.3682128330346979</v>
      </c>
      <c r="G34" s="1">
        <v>30.72</v>
      </c>
      <c r="H34" s="104">
        <v>118039.145238975</v>
      </c>
      <c r="I34" s="2">
        <f>VLOOKUP($A34&amp;$B34,'OD Data'!$R$3:$AA$580,MATCH(I$1,'OD Data'!$R$2:$AA$2,0),0)</f>
        <v>5.7</v>
      </c>
      <c r="J34" s="2">
        <f>VLOOKUP($A34&amp;$B34,'OD Data'!$R$3:$AA$580,MATCH(J$1,'OD Data'!$R$2:$AA$2,0),0)</f>
        <v>233.2</v>
      </c>
      <c r="K34" s="101">
        <v>61</v>
      </c>
      <c r="L34" s="101">
        <v>72</v>
      </c>
    </row>
    <row r="35" spans="1:12" x14ac:dyDescent="0.2">
      <c r="A35" s="1">
        <v>2003</v>
      </c>
      <c r="B35" s="1">
        <v>10</v>
      </c>
      <c r="C35" s="2">
        <f>VLOOKUP($A35&amp;$B35,'OD Data'!$R$3:$AA$530,MATCH(C$1,'OD Data'!$R$2:$AA$2,0),0)</f>
        <v>1597.3445201887782</v>
      </c>
      <c r="D35" s="158">
        <f t="shared" si="0"/>
        <v>1597.3445201887782</v>
      </c>
      <c r="E35" s="158">
        <f t="shared" si="1"/>
        <v>5.3682128330346979</v>
      </c>
      <c r="F35" s="2">
        <f>VLOOKUP($A35,'OD Data'!$B$3:$E$60,4,0)/10</f>
        <v>5.3682128330346979</v>
      </c>
      <c r="G35" s="1">
        <v>30.56</v>
      </c>
      <c r="H35" s="104">
        <v>118819.42895231101</v>
      </c>
      <c r="I35" s="2">
        <f>VLOOKUP($A35&amp;$B35,'OD Data'!$R$3:$AA$580,MATCH(I$1,'OD Data'!$R$2:$AA$2,0),0)</f>
        <v>165.15</v>
      </c>
      <c r="J35" s="2">
        <f>VLOOKUP($A35&amp;$B35,'OD Data'!$R$3:$AA$580,MATCH(J$1,'OD Data'!$R$2:$AA$2,0),0)</f>
        <v>29.65</v>
      </c>
      <c r="K35" s="101">
        <v>271</v>
      </c>
      <c r="L35" s="101">
        <v>7</v>
      </c>
    </row>
    <row r="36" spans="1:12" x14ac:dyDescent="0.2">
      <c r="A36" s="1">
        <v>2003</v>
      </c>
      <c r="B36" s="1">
        <v>11</v>
      </c>
      <c r="C36" s="2">
        <f>VLOOKUP($A36&amp;$B36,'OD Data'!$R$3:$AA$530,MATCH(C$1,'OD Data'!$R$2:$AA$2,0),0)</f>
        <v>1663.9564315352698</v>
      </c>
      <c r="D36" s="158">
        <f t="shared" si="0"/>
        <v>1663.9564315352698</v>
      </c>
      <c r="E36" s="158">
        <f t="shared" si="1"/>
        <v>5.3682128330346979</v>
      </c>
      <c r="F36" s="2">
        <f>VLOOKUP($A36,'OD Data'!$B$3:$E$60,4,0)/10</f>
        <v>5.3682128330346979</v>
      </c>
      <c r="G36" s="1">
        <v>30.35</v>
      </c>
      <c r="H36" s="104">
        <v>118819.42895231101</v>
      </c>
      <c r="I36" s="2">
        <f>VLOOKUP($A36&amp;$B36,'OD Data'!$R$3:$AA$580,MATCH(I$1,'OD Data'!$R$2:$AA$2,0),0)</f>
        <v>292.64999999999998</v>
      </c>
      <c r="J36" s="2">
        <f>VLOOKUP($A36&amp;$B36,'OD Data'!$R$3:$AA$580,MATCH(J$1,'OD Data'!$R$2:$AA$2,0),0)</f>
        <v>5.7</v>
      </c>
      <c r="K36" s="101">
        <v>460</v>
      </c>
      <c r="L36" s="101">
        <v>3</v>
      </c>
    </row>
    <row r="37" spans="1:12" x14ac:dyDescent="0.2">
      <c r="A37" s="1">
        <v>2003</v>
      </c>
      <c r="B37" s="1">
        <v>12</v>
      </c>
      <c r="C37" s="2">
        <f>VLOOKUP($A37&amp;$B37,'OD Data'!$R$3:$AA$530,MATCH(C$1,'OD Data'!$R$2:$AA$2,0),0)</f>
        <v>2257.48798139054</v>
      </c>
      <c r="D37" s="158">
        <f t="shared" si="0"/>
        <v>2257.48798139054</v>
      </c>
      <c r="E37" s="158">
        <f t="shared" si="1"/>
        <v>5.3682128330346979</v>
      </c>
      <c r="F37" s="2">
        <f>VLOOKUP($A37,'OD Data'!$B$3:$E$60,4,0)/10</f>
        <v>5.3682128330346979</v>
      </c>
      <c r="G37" s="1">
        <v>31</v>
      </c>
      <c r="H37" s="104">
        <v>118819.42895231101</v>
      </c>
      <c r="I37" s="2">
        <f>VLOOKUP($A37&amp;$B37,'OD Data'!$R$3:$AA$580,MATCH(I$1,'OD Data'!$R$2:$AA$2,0),0)</f>
        <v>700.8</v>
      </c>
      <c r="J37" s="2">
        <f>VLOOKUP($A37&amp;$B37,'OD Data'!$R$3:$AA$580,MATCH(J$1,'OD Data'!$R$2:$AA$2,0),0)</f>
        <v>0.8</v>
      </c>
      <c r="K37" s="101">
        <v>908</v>
      </c>
      <c r="L37" s="101">
        <v>0</v>
      </c>
    </row>
    <row r="38" spans="1:12" x14ac:dyDescent="0.2">
      <c r="A38" s="1">
        <v>2004</v>
      </c>
      <c r="B38" s="1">
        <v>1</v>
      </c>
      <c r="C38" s="2">
        <f>VLOOKUP($A38&amp;$B38,'OD Data'!$R$3:$AA$530,MATCH(C$1,'OD Data'!$R$2:$AA$2,0),0)</f>
        <v>2822.820933812211</v>
      </c>
      <c r="D38" s="158">
        <f t="shared" si="0"/>
        <v>2822.820933812211</v>
      </c>
      <c r="E38" s="158">
        <f t="shared" si="1"/>
        <v>5.3089718750832207</v>
      </c>
      <c r="F38" s="2">
        <f>VLOOKUP($A38,'OD Data'!$B$3:$E$60,4,0)/10</f>
        <v>5.3089718750832207</v>
      </c>
      <c r="G38" s="1">
        <v>31.65</v>
      </c>
      <c r="H38" s="104">
        <v>119155.416450898</v>
      </c>
      <c r="I38" s="2">
        <f>VLOOKUP($A38&amp;$B38,'OD Data'!$R$3:$AA$580,MATCH(I$1,'OD Data'!$R$2:$AA$2,0),0)</f>
        <v>969.7</v>
      </c>
      <c r="J38" s="2">
        <f>VLOOKUP($A38&amp;$B38,'OD Data'!$R$3:$AA$580,MATCH(J$1,'OD Data'!$R$2:$AA$2,0),0)</f>
        <v>0</v>
      </c>
      <c r="K38" s="101">
        <v>1069</v>
      </c>
      <c r="L38" s="101">
        <v>0</v>
      </c>
    </row>
    <row r="39" spans="1:12" x14ac:dyDescent="0.2">
      <c r="A39" s="1">
        <v>2004</v>
      </c>
      <c r="B39" s="1">
        <v>2</v>
      </c>
      <c r="C39" s="2">
        <f>VLOOKUP($A39&amp;$B39,'OD Data'!$R$3:$AA$530,MATCH(C$1,'OD Data'!$R$2:$AA$2,0),0)</f>
        <v>2697.4368082368082</v>
      </c>
      <c r="D39" s="158">
        <f t="shared" si="0"/>
        <v>2697.4368082368082</v>
      </c>
      <c r="E39" s="158">
        <f t="shared" si="1"/>
        <v>5.3089718750832207</v>
      </c>
      <c r="F39" s="2">
        <f>VLOOKUP($A39,'OD Data'!$B$3:$E$60,4,0)/10</f>
        <v>5.3089718750832207</v>
      </c>
      <c r="G39" s="1">
        <v>29.92</v>
      </c>
      <c r="H39" s="104">
        <v>119155.416450898</v>
      </c>
      <c r="I39" s="2">
        <f>VLOOKUP($A39&amp;$B39,'OD Data'!$R$3:$AA$580,MATCH(I$1,'OD Data'!$R$2:$AA$2,0),0)</f>
        <v>896.85</v>
      </c>
      <c r="J39" s="2">
        <f>VLOOKUP($A39&amp;$B39,'OD Data'!$R$3:$AA$580,MATCH(J$1,'OD Data'!$R$2:$AA$2,0),0)</f>
        <v>0</v>
      </c>
      <c r="K39" s="101">
        <v>833</v>
      </c>
      <c r="L39" s="101">
        <v>0</v>
      </c>
    </row>
    <row r="40" spans="1:12" x14ac:dyDescent="0.2">
      <c r="A40" s="1">
        <v>2004</v>
      </c>
      <c r="B40" s="1">
        <v>3</v>
      </c>
      <c r="C40" s="2">
        <f>VLOOKUP($A40&amp;$B40,'OD Data'!$R$3:$AA$530,MATCH(C$1,'OD Data'!$R$2:$AA$2,0),0)</f>
        <v>2130.269634177539</v>
      </c>
      <c r="D40" s="158">
        <f t="shared" si="0"/>
        <v>2130.269634177539</v>
      </c>
      <c r="E40" s="158">
        <f t="shared" si="1"/>
        <v>5.3089718750832207</v>
      </c>
      <c r="F40" s="2">
        <f>VLOOKUP($A40,'OD Data'!$B$3:$E$60,4,0)/10</f>
        <v>5.3089718750832207</v>
      </c>
      <c r="G40" s="1">
        <v>30.09</v>
      </c>
      <c r="H40" s="104">
        <v>119155.416450898</v>
      </c>
      <c r="I40" s="2">
        <f>VLOOKUP($A40&amp;$B40,'OD Data'!$R$3:$AA$580,MATCH(I$1,'OD Data'!$R$2:$AA$2,0),0)</f>
        <v>597.20000000000005</v>
      </c>
      <c r="J40" s="2">
        <f>VLOOKUP($A40&amp;$B40,'OD Data'!$R$3:$AA$580,MATCH(J$1,'OD Data'!$R$2:$AA$2,0),0)</f>
        <v>0</v>
      </c>
      <c r="K40" s="101">
        <v>529</v>
      </c>
      <c r="L40" s="101">
        <v>4</v>
      </c>
    </row>
    <row r="41" spans="1:12" x14ac:dyDescent="0.2">
      <c r="A41" s="1">
        <v>2004</v>
      </c>
      <c r="B41" s="1">
        <v>4</v>
      </c>
      <c r="C41" s="2">
        <f>VLOOKUP($A41&amp;$B41,'OD Data'!$R$3:$AA$530,MATCH(C$1,'OD Data'!$R$2:$AA$2,0),0)</f>
        <v>1967.4567901234568</v>
      </c>
      <c r="D41" s="158">
        <f t="shared" si="0"/>
        <v>1967.4567901234568</v>
      </c>
      <c r="E41" s="158">
        <f t="shared" si="1"/>
        <v>5.3089718750832207</v>
      </c>
      <c r="F41" s="2">
        <f>VLOOKUP($A41,'OD Data'!$B$3:$E$60,4,0)/10</f>
        <v>5.3089718750832207</v>
      </c>
      <c r="G41" s="1">
        <v>30.49</v>
      </c>
      <c r="H41" s="104">
        <v>119628.830957083</v>
      </c>
      <c r="I41" s="2">
        <f>VLOOKUP($A41&amp;$B41,'OD Data'!$R$3:$AA$580,MATCH(I$1,'OD Data'!$R$2:$AA$2,0),0)</f>
        <v>426.05</v>
      </c>
      <c r="J41" s="2">
        <f>VLOOKUP($A41&amp;$B41,'OD Data'!$R$3:$AA$580,MATCH(J$1,'OD Data'!$R$2:$AA$2,0),0)</f>
        <v>3.25</v>
      </c>
      <c r="K41" s="101">
        <v>301</v>
      </c>
      <c r="L41" s="101">
        <v>10</v>
      </c>
    </row>
    <row r="42" spans="1:12" x14ac:dyDescent="0.2">
      <c r="A42" s="1">
        <v>2004</v>
      </c>
      <c r="B42" s="1">
        <v>5</v>
      </c>
      <c r="C42" s="2">
        <f>VLOOKUP($A42&amp;$B42,'OD Data'!$R$3:$AA$530,MATCH(C$1,'OD Data'!$R$2:$AA$2,0),0)</f>
        <v>1642.3524150268336</v>
      </c>
      <c r="D42" s="158">
        <f t="shared" si="0"/>
        <v>1642.3524150268336</v>
      </c>
      <c r="E42" s="158">
        <f t="shared" si="1"/>
        <v>5.3089718750832207</v>
      </c>
      <c r="F42" s="2">
        <f>VLOOKUP($A42,'OD Data'!$B$3:$E$60,4,0)/10</f>
        <v>5.3089718750832207</v>
      </c>
      <c r="G42" s="1">
        <v>29.81</v>
      </c>
      <c r="H42" s="104">
        <v>119628.830957083</v>
      </c>
      <c r="I42" s="2">
        <f>VLOOKUP($A42&amp;$B42,'OD Data'!$R$3:$AA$580,MATCH(I$1,'OD Data'!$R$2:$AA$2,0),0)</f>
        <v>141.65</v>
      </c>
      <c r="J42" s="2">
        <f>VLOOKUP($A42&amp;$B42,'OD Data'!$R$3:$AA$580,MATCH(J$1,'OD Data'!$R$2:$AA$2,0),0)</f>
        <v>64.3</v>
      </c>
      <c r="K42" s="101">
        <v>53</v>
      </c>
      <c r="L42" s="101">
        <v>177</v>
      </c>
    </row>
    <row r="43" spans="1:12" x14ac:dyDescent="0.2">
      <c r="A43" s="1">
        <v>2004</v>
      </c>
      <c r="B43" s="1">
        <v>6</v>
      </c>
      <c r="C43" s="2">
        <f>VLOOKUP($A43&amp;$B43,'OD Data'!$R$3:$AA$530,MATCH(C$1,'OD Data'!$R$2:$AA$2,0),0)</f>
        <v>1682.1022959183674</v>
      </c>
      <c r="D43" s="158">
        <f t="shared" si="0"/>
        <v>1682.1022959183674</v>
      </c>
      <c r="E43" s="158">
        <f t="shared" si="1"/>
        <v>5.3089718750832207</v>
      </c>
      <c r="F43" s="2">
        <f>VLOOKUP($A43,'OD Data'!$B$3:$E$60,4,0)/10</f>
        <v>5.3089718750832207</v>
      </c>
      <c r="G43" s="1">
        <v>30.68</v>
      </c>
      <c r="H43" s="104">
        <v>119628.830957083</v>
      </c>
      <c r="I43" s="2">
        <f>VLOOKUP($A43&amp;$B43,'OD Data'!$R$3:$AA$580,MATCH(I$1,'OD Data'!$R$2:$AA$2,0),0)</f>
        <v>1.25</v>
      </c>
      <c r="J43" s="2">
        <f>VLOOKUP($A43&amp;$B43,'OD Data'!$R$3:$AA$580,MATCH(J$1,'OD Data'!$R$2:$AA$2,0),0)</f>
        <v>182.1</v>
      </c>
      <c r="K43" s="101">
        <v>3</v>
      </c>
      <c r="L43" s="101">
        <v>204</v>
      </c>
    </row>
    <row r="44" spans="1:12" x14ac:dyDescent="0.2">
      <c r="A44" s="1">
        <v>2004</v>
      </c>
      <c r="B44" s="1">
        <v>7</v>
      </c>
      <c r="C44" s="2">
        <f>VLOOKUP($A44&amp;$B44,'OD Data'!$R$3:$AA$530,MATCH(C$1,'OD Data'!$R$2:$AA$2,0),0)</f>
        <v>1820.0482758620687</v>
      </c>
      <c r="D44" s="158">
        <f t="shared" si="0"/>
        <v>1820.0482758620687</v>
      </c>
      <c r="E44" s="158">
        <f t="shared" si="1"/>
        <v>5.3089718750832207</v>
      </c>
      <c r="F44" s="2">
        <f>VLOOKUP($A44,'OD Data'!$B$3:$E$60,4,0)/10</f>
        <v>5.3089718750832207</v>
      </c>
      <c r="G44" s="1">
        <v>30.66</v>
      </c>
      <c r="H44" s="104">
        <v>120137.69406282601</v>
      </c>
      <c r="I44" s="2">
        <f>VLOOKUP($A44&amp;$B44,'OD Data'!$R$3:$AA$580,MATCH(I$1,'OD Data'!$R$2:$AA$2,0),0)</f>
        <v>0</v>
      </c>
      <c r="J44" s="2">
        <f>VLOOKUP($A44&amp;$B44,'OD Data'!$R$3:$AA$580,MATCH(J$1,'OD Data'!$R$2:$AA$2,0),0)</f>
        <v>263.10000000000002</v>
      </c>
      <c r="K44" s="101">
        <v>0</v>
      </c>
      <c r="L44" s="101">
        <v>264</v>
      </c>
    </row>
    <row r="45" spans="1:12" x14ac:dyDescent="0.2">
      <c r="A45" s="1">
        <v>2004</v>
      </c>
      <c r="B45" s="1">
        <v>8</v>
      </c>
      <c r="C45" s="2">
        <f>VLOOKUP($A45&amp;$B45,'OD Data'!$R$3:$AA$530,MATCH(C$1,'OD Data'!$R$2:$AA$2,0),0)</f>
        <v>1788.5533757961784</v>
      </c>
      <c r="D45" s="158">
        <f t="shared" si="0"/>
        <v>1788.5533757961784</v>
      </c>
      <c r="E45" s="158">
        <f t="shared" si="1"/>
        <v>5.3089718750832207</v>
      </c>
      <c r="F45" s="2">
        <f>VLOOKUP($A45,'OD Data'!$B$3:$E$60,4,0)/10</f>
        <v>5.3089718750832207</v>
      </c>
      <c r="G45" s="1">
        <v>30.07</v>
      </c>
      <c r="H45" s="104">
        <v>120137.69406282601</v>
      </c>
      <c r="I45" s="2">
        <f>VLOOKUP($A45&amp;$B45,'OD Data'!$R$3:$AA$580,MATCH(I$1,'OD Data'!$R$2:$AA$2,0),0)</f>
        <v>4.6500000000000004</v>
      </c>
      <c r="J45" s="2">
        <f>VLOOKUP($A45&amp;$B45,'OD Data'!$R$3:$AA$580,MATCH(J$1,'OD Data'!$R$2:$AA$2,0),0)</f>
        <v>225.2</v>
      </c>
      <c r="K45" s="101">
        <v>13</v>
      </c>
      <c r="L45" s="101">
        <v>195</v>
      </c>
    </row>
    <row r="46" spans="1:12" x14ac:dyDescent="0.2">
      <c r="A46" s="1">
        <v>2004</v>
      </c>
      <c r="B46" s="1">
        <v>9</v>
      </c>
      <c r="C46" s="2">
        <f>VLOOKUP($A46&amp;$B46,'OD Data'!$R$3:$AA$530,MATCH(C$1,'OD Data'!$R$2:$AA$2,0),0)</f>
        <v>1789.2688499619194</v>
      </c>
      <c r="D46" s="158">
        <f t="shared" si="0"/>
        <v>1789.2688499619194</v>
      </c>
      <c r="E46" s="158">
        <f t="shared" si="1"/>
        <v>5.3089718750832207</v>
      </c>
      <c r="F46" s="2">
        <f>VLOOKUP($A46,'OD Data'!$B$3:$E$60,4,0)/10</f>
        <v>5.3089718750832207</v>
      </c>
      <c r="G46" s="1">
        <v>30.72</v>
      </c>
      <c r="H46" s="104">
        <v>120137.69406282601</v>
      </c>
      <c r="I46" s="2">
        <f>VLOOKUP($A46&amp;$B46,'OD Data'!$R$3:$AA$580,MATCH(I$1,'OD Data'!$R$2:$AA$2,0),0)</f>
        <v>7.1</v>
      </c>
      <c r="J46" s="2">
        <f>VLOOKUP($A46&amp;$B46,'OD Data'!$R$3:$AA$580,MATCH(J$1,'OD Data'!$R$2:$AA$2,0),0)</f>
        <v>183.7</v>
      </c>
      <c r="K46" s="101">
        <v>28</v>
      </c>
      <c r="L46" s="101">
        <v>132</v>
      </c>
    </row>
    <row r="47" spans="1:12" x14ac:dyDescent="0.2">
      <c r="A47" s="1">
        <v>2004</v>
      </c>
      <c r="B47" s="1">
        <v>10</v>
      </c>
      <c r="C47" s="2">
        <f>VLOOKUP($A47&amp;$B47,'OD Data'!$R$3:$AA$530,MATCH(C$1,'OD Data'!$R$2:$AA$2,0),0)</f>
        <v>1619.5458005582339</v>
      </c>
      <c r="D47" s="158">
        <f t="shared" si="0"/>
        <v>1619.5458005582339</v>
      </c>
      <c r="E47" s="158">
        <f t="shared" si="1"/>
        <v>5.3089718750832207</v>
      </c>
      <c r="F47" s="2">
        <f>VLOOKUP($A47,'OD Data'!$B$3:$E$60,4,0)/10</f>
        <v>5.3089718750832207</v>
      </c>
      <c r="G47" s="1">
        <v>30.56</v>
      </c>
      <c r="H47" s="104">
        <v>120814.058529193</v>
      </c>
      <c r="I47" s="2">
        <f>VLOOKUP($A47&amp;$B47,'OD Data'!$R$3:$AA$580,MATCH(I$1,'OD Data'!$R$2:$AA$2,0),0)</f>
        <v>77.599999999999994</v>
      </c>
      <c r="J47" s="2">
        <f>VLOOKUP($A47&amp;$B47,'OD Data'!$R$3:$AA$580,MATCH(J$1,'OD Data'!$R$2:$AA$2,0),0)</f>
        <v>46.4</v>
      </c>
      <c r="K47" s="101">
        <v>193</v>
      </c>
      <c r="L47" s="101">
        <v>9</v>
      </c>
    </row>
    <row r="48" spans="1:12" x14ac:dyDescent="0.2">
      <c r="A48" s="1">
        <v>2004</v>
      </c>
      <c r="B48" s="1">
        <v>11</v>
      </c>
      <c r="C48" s="2">
        <f>VLOOKUP($A48&amp;$B48,'OD Data'!$R$3:$AA$530,MATCH(C$1,'OD Data'!$R$2:$AA$2,0),0)</f>
        <v>1731.6332909783989</v>
      </c>
      <c r="D48" s="158">
        <f t="shared" si="0"/>
        <v>1731.6332909783989</v>
      </c>
      <c r="E48" s="158">
        <f t="shared" si="1"/>
        <v>5.3089718750832207</v>
      </c>
      <c r="F48" s="2">
        <f>VLOOKUP($A48,'OD Data'!$B$3:$E$60,4,0)/10</f>
        <v>5.3089718750832207</v>
      </c>
      <c r="G48" s="1">
        <v>30.35</v>
      </c>
      <c r="H48" s="104">
        <v>120814.058529193</v>
      </c>
      <c r="I48" s="2">
        <f>VLOOKUP($A48&amp;$B48,'OD Data'!$R$3:$AA$580,MATCH(I$1,'OD Data'!$R$2:$AA$2,0),0)</f>
        <v>224.2</v>
      </c>
      <c r="J48" s="2">
        <f>VLOOKUP($A48&amp;$B48,'OD Data'!$R$3:$AA$580,MATCH(J$1,'OD Data'!$R$2:$AA$2,0),0)</f>
        <v>7.6</v>
      </c>
      <c r="K48" s="101">
        <v>471</v>
      </c>
      <c r="L48" s="101">
        <v>0</v>
      </c>
    </row>
    <row r="49" spans="1:12" x14ac:dyDescent="0.2">
      <c r="A49" s="1">
        <v>2004</v>
      </c>
      <c r="B49" s="1">
        <v>12</v>
      </c>
      <c r="C49" s="2">
        <f>VLOOKUP($A49&amp;$B49,'OD Data'!$R$3:$AA$530,MATCH(C$1,'OD Data'!$R$2:$AA$2,0),0)</f>
        <v>2269.7164179104479</v>
      </c>
      <c r="D49" s="158">
        <f t="shared" si="0"/>
        <v>2269.7164179104479</v>
      </c>
      <c r="E49" s="158">
        <f t="shared" si="1"/>
        <v>5.3089718750832207</v>
      </c>
      <c r="F49" s="2">
        <f>VLOOKUP($A49,'OD Data'!$B$3:$E$60,4,0)/10</f>
        <v>5.3089718750832207</v>
      </c>
      <c r="G49" s="1">
        <v>31</v>
      </c>
      <c r="H49" s="104">
        <v>120814.058529193</v>
      </c>
      <c r="I49" s="2">
        <f>VLOOKUP($A49&amp;$B49,'OD Data'!$R$3:$AA$580,MATCH(I$1,'OD Data'!$R$2:$AA$2,0),0)</f>
        <v>632.54999999999995</v>
      </c>
      <c r="J49" s="2">
        <f>VLOOKUP($A49&amp;$B49,'OD Data'!$R$3:$AA$580,MATCH(J$1,'OD Data'!$R$2:$AA$2,0),0)</f>
        <v>0.35</v>
      </c>
      <c r="K49" s="101">
        <v>888</v>
      </c>
      <c r="L49" s="101">
        <v>0</v>
      </c>
    </row>
    <row r="50" spans="1:12" x14ac:dyDescent="0.2">
      <c r="A50" s="1">
        <v>2005</v>
      </c>
      <c r="B50" s="1">
        <v>1</v>
      </c>
      <c r="C50" s="2">
        <f>VLOOKUP($A50&amp;$B50,'OD Data'!$R$3:$AA$530,MATCH(C$1,'OD Data'!$R$2:$AA$2,0),0)</f>
        <v>2696.3122171945702</v>
      </c>
      <c r="D50" s="158">
        <f t="shared" si="0"/>
        <v>2696.3122171945702</v>
      </c>
      <c r="E50" s="158">
        <f t="shared" si="1"/>
        <v>5.6896410121475061</v>
      </c>
      <c r="F50" s="2">
        <f>VLOOKUP($A50,'OD Data'!$B$3:$E$60,4,0)/10</f>
        <v>5.6896410121475061</v>
      </c>
      <c r="G50" s="1">
        <v>31.65</v>
      </c>
      <c r="H50" s="104">
        <v>122167.02340410301</v>
      </c>
      <c r="I50" s="2">
        <f>VLOOKUP($A50&amp;$B50,'OD Data'!$R$3:$AA$580,MATCH(I$1,'OD Data'!$R$2:$AA$2,0),0)</f>
        <v>851.95</v>
      </c>
      <c r="J50" s="2">
        <f>VLOOKUP($A50&amp;$B50,'OD Data'!$R$3:$AA$580,MATCH(J$1,'OD Data'!$R$2:$AA$2,0),0)</f>
        <v>0</v>
      </c>
      <c r="K50" s="101">
        <v>844</v>
      </c>
      <c r="L50" s="101">
        <v>0</v>
      </c>
    </row>
    <row r="51" spans="1:12" x14ac:dyDescent="0.2">
      <c r="A51" s="1">
        <v>2005</v>
      </c>
      <c r="B51" s="1">
        <v>2</v>
      </c>
      <c r="C51" s="2">
        <f>VLOOKUP($A51&amp;$B51,'OD Data'!$R$3:$AA$530,MATCH(C$1,'OD Data'!$R$2:$AA$2,0),0)</f>
        <v>2569.1292346298619</v>
      </c>
      <c r="D51" s="158">
        <f t="shared" si="0"/>
        <v>2569.1292346298619</v>
      </c>
      <c r="E51" s="158">
        <f t="shared" si="1"/>
        <v>5.6896410121475061</v>
      </c>
      <c r="F51" s="2">
        <f>VLOOKUP($A51,'OD Data'!$B$3:$E$60,4,0)/10</f>
        <v>5.6896410121475061</v>
      </c>
      <c r="G51" s="1">
        <v>28.92</v>
      </c>
      <c r="H51" s="104">
        <v>122167.02340410301</v>
      </c>
      <c r="I51" s="2">
        <f>VLOOKUP($A51&amp;$B51,'OD Data'!$R$3:$AA$580,MATCH(I$1,'OD Data'!$R$2:$AA$2,0),0)</f>
        <v>795.4</v>
      </c>
      <c r="J51" s="2">
        <f>VLOOKUP($A51&amp;$B51,'OD Data'!$R$3:$AA$580,MATCH(J$1,'OD Data'!$R$2:$AA$2,0),0)</f>
        <v>0</v>
      </c>
      <c r="K51" s="101">
        <v>703</v>
      </c>
      <c r="L51" s="101">
        <v>0</v>
      </c>
    </row>
    <row r="52" spans="1:12" x14ac:dyDescent="0.2">
      <c r="A52" s="1">
        <v>2005</v>
      </c>
      <c r="B52" s="1">
        <v>3</v>
      </c>
      <c r="C52" s="2">
        <f>VLOOKUP($A52&amp;$B52,'OD Data'!$R$3:$AA$530,MATCH(C$1,'OD Data'!$R$2:$AA$2,0),0)</f>
        <v>2470.1504157218442</v>
      </c>
      <c r="D52" s="158">
        <f t="shared" si="0"/>
        <v>2470.1504157218442</v>
      </c>
      <c r="E52" s="158">
        <f t="shared" si="1"/>
        <v>5.6896410121475061</v>
      </c>
      <c r="F52" s="2">
        <f>VLOOKUP($A52,'OD Data'!$B$3:$E$60,4,0)/10</f>
        <v>5.6896410121475061</v>
      </c>
      <c r="G52" s="1">
        <v>30.09</v>
      </c>
      <c r="H52" s="104">
        <v>122167.02340410301</v>
      </c>
      <c r="I52" s="2">
        <f>VLOOKUP($A52&amp;$B52,'OD Data'!$R$3:$AA$580,MATCH(I$1,'OD Data'!$R$2:$AA$2,0),0)</f>
        <v>714.2</v>
      </c>
      <c r="J52" s="2">
        <f>VLOOKUP($A52&amp;$B52,'OD Data'!$R$3:$AA$580,MATCH(J$1,'OD Data'!$R$2:$AA$2,0),0)</f>
        <v>0</v>
      </c>
      <c r="K52" s="101">
        <v>746</v>
      </c>
      <c r="L52" s="101">
        <v>0</v>
      </c>
    </row>
    <row r="53" spans="1:12" x14ac:dyDescent="0.2">
      <c r="A53" s="1">
        <v>2005</v>
      </c>
      <c r="B53" s="1">
        <v>4</v>
      </c>
      <c r="C53" s="2">
        <f>VLOOKUP($A53&amp;$B53,'OD Data'!$R$3:$AA$530,MATCH(C$1,'OD Data'!$R$2:$AA$2,0),0)</f>
        <v>1951.2365051468742</v>
      </c>
      <c r="D53" s="158">
        <f t="shared" si="0"/>
        <v>1951.2365051468742</v>
      </c>
      <c r="E53" s="158">
        <f t="shared" si="1"/>
        <v>5.6896410121475061</v>
      </c>
      <c r="F53" s="2">
        <f>VLOOKUP($A53,'OD Data'!$B$3:$E$60,4,0)/10</f>
        <v>5.6896410121475061</v>
      </c>
      <c r="G53" s="1">
        <v>30.49</v>
      </c>
      <c r="H53" s="104">
        <v>122521.74427442301</v>
      </c>
      <c r="I53" s="2">
        <f>VLOOKUP($A53&amp;$B53,'OD Data'!$R$3:$AA$580,MATCH(I$1,'OD Data'!$R$2:$AA$2,0),0)</f>
        <v>376</v>
      </c>
      <c r="J53" s="2">
        <f>VLOOKUP($A53&amp;$B53,'OD Data'!$R$3:$AA$580,MATCH(J$1,'OD Data'!$R$2:$AA$2,0),0)</f>
        <v>0</v>
      </c>
      <c r="K53" s="101">
        <v>264</v>
      </c>
      <c r="L53" s="101">
        <v>10</v>
      </c>
    </row>
    <row r="54" spans="1:12" x14ac:dyDescent="0.2">
      <c r="A54" s="1">
        <v>2005</v>
      </c>
      <c r="B54" s="1">
        <v>5</v>
      </c>
      <c r="C54" s="2">
        <f>VLOOKUP($A54&amp;$B54,'OD Data'!$R$3:$AA$530,MATCH(C$1,'OD Data'!$R$2:$AA$2,0),0)</f>
        <v>1791.7961528853361</v>
      </c>
      <c r="D54" s="158">
        <f t="shared" si="0"/>
        <v>1791.7961528853361</v>
      </c>
      <c r="E54" s="158">
        <f t="shared" si="1"/>
        <v>5.6896410121475061</v>
      </c>
      <c r="F54" s="2">
        <f>VLOOKUP($A54,'OD Data'!$B$3:$E$60,4,0)/10</f>
        <v>5.6896410121475061</v>
      </c>
      <c r="G54" s="1">
        <v>29.81</v>
      </c>
      <c r="H54" s="104">
        <v>122521.74427442301</v>
      </c>
      <c r="I54" s="2">
        <f>VLOOKUP($A54&amp;$B54,'OD Data'!$R$3:$AA$580,MATCH(I$1,'OD Data'!$R$2:$AA$2,0),0)</f>
        <v>260.60000000000002</v>
      </c>
      <c r="J54" s="2">
        <f>VLOOKUP($A54&amp;$B54,'OD Data'!$R$3:$AA$580,MATCH(J$1,'OD Data'!$R$2:$AA$2,0),0)</f>
        <v>8.65</v>
      </c>
      <c r="K54" s="101">
        <v>143</v>
      </c>
      <c r="L54" s="101">
        <v>41</v>
      </c>
    </row>
    <row r="55" spans="1:12" x14ac:dyDescent="0.2">
      <c r="A55" s="1">
        <v>2005</v>
      </c>
      <c r="B55" s="1">
        <v>6</v>
      </c>
      <c r="C55" s="2">
        <f>VLOOKUP($A55&amp;$B55,'OD Data'!$R$3:$AA$530,MATCH(C$1,'OD Data'!$R$2:$AA$2,0),0)</f>
        <v>1706.1191245958719</v>
      </c>
      <c r="D55" s="158">
        <f t="shared" si="0"/>
        <v>1706.1191245958719</v>
      </c>
      <c r="E55" s="158">
        <f t="shared" si="1"/>
        <v>5.6896410121475061</v>
      </c>
      <c r="F55" s="2">
        <f>VLOOKUP($A55,'OD Data'!$B$3:$E$60,4,0)/10</f>
        <v>5.6896410121475061</v>
      </c>
      <c r="G55" s="1">
        <v>30.68</v>
      </c>
      <c r="H55" s="104">
        <v>122521.74427442301</v>
      </c>
      <c r="I55" s="2">
        <f>VLOOKUP($A55&amp;$B55,'OD Data'!$R$3:$AA$580,MATCH(I$1,'OD Data'!$R$2:$AA$2,0),0)</f>
        <v>51.75</v>
      </c>
      <c r="J55" s="2">
        <f>VLOOKUP($A55&amp;$B55,'OD Data'!$R$3:$AA$580,MATCH(J$1,'OD Data'!$R$2:$AA$2,0),0)</f>
        <v>105.05</v>
      </c>
      <c r="K55" s="101">
        <v>0</v>
      </c>
      <c r="L55" s="101">
        <v>307</v>
      </c>
    </row>
    <row r="56" spans="1:12" x14ac:dyDescent="0.2">
      <c r="A56" s="1">
        <v>2005</v>
      </c>
      <c r="B56" s="1">
        <v>7</v>
      </c>
      <c r="C56" s="2">
        <f>VLOOKUP($A56&amp;$B56,'OD Data'!$R$3:$AA$530,MATCH(C$1,'OD Data'!$R$2:$AA$2,0),0)</f>
        <v>1955.2388653894002</v>
      </c>
      <c r="D56" s="158">
        <f t="shared" si="0"/>
        <v>1955.2388653894002</v>
      </c>
      <c r="E56" s="158">
        <f t="shared" si="1"/>
        <v>5.6896410121475061</v>
      </c>
      <c r="F56" s="2">
        <f>VLOOKUP($A56,'OD Data'!$B$3:$E$60,4,0)/10</f>
        <v>5.6896410121475061</v>
      </c>
      <c r="G56" s="1">
        <v>30.66</v>
      </c>
      <c r="H56" s="104">
        <v>123288.726696748</v>
      </c>
      <c r="I56" s="2">
        <f>VLOOKUP($A56&amp;$B56,'OD Data'!$R$3:$AA$580,MATCH(I$1,'OD Data'!$R$2:$AA$2,0),0)</f>
        <v>0</v>
      </c>
      <c r="J56" s="2">
        <f>VLOOKUP($A56&amp;$B56,'OD Data'!$R$3:$AA$580,MATCH(J$1,'OD Data'!$R$2:$AA$2,0),0)</f>
        <v>292.85000000000002</v>
      </c>
      <c r="K56" s="101">
        <v>0</v>
      </c>
      <c r="L56" s="101">
        <v>403</v>
      </c>
    </row>
    <row r="57" spans="1:12" x14ac:dyDescent="0.2">
      <c r="A57" s="1">
        <v>2005</v>
      </c>
      <c r="B57" s="1">
        <v>8</v>
      </c>
      <c r="C57" s="2">
        <f>VLOOKUP($A57&amp;$B57,'OD Data'!$R$3:$AA$530,MATCH(C$1,'OD Data'!$R$2:$AA$2,0),0)</f>
        <v>1816.3209693372899</v>
      </c>
      <c r="D57" s="158">
        <f t="shared" si="0"/>
        <v>1816.3209693372899</v>
      </c>
      <c r="E57" s="158">
        <f t="shared" si="1"/>
        <v>5.6896410121475061</v>
      </c>
      <c r="F57" s="2">
        <f>VLOOKUP($A57,'OD Data'!$B$3:$E$60,4,0)/10</f>
        <v>5.6896410121475061</v>
      </c>
      <c r="G57" s="1">
        <v>30.07</v>
      </c>
      <c r="H57" s="104">
        <v>123288.726696748</v>
      </c>
      <c r="I57" s="2">
        <f>VLOOKUP($A57&amp;$B57,'OD Data'!$R$3:$AA$580,MATCH(I$1,'OD Data'!$R$2:$AA$2,0),0)</f>
        <v>0</v>
      </c>
      <c r="J57" s="2">
        <f>VLOOKUP($A57&amp;$B57,'OD Data'!$R$3:$AA$580,MATCH(J$1,'OD Data'!$R$2:$AA$2,0),0)</f>
        <v>342.2</v>
      </c>
      <c r="K57" s="101">
        <v>0</v>
      </c>
      <c r="L57" s="101">
        <v>426</v>
      </c>
    </row>
    <row r="58" spans="1:12" x14ac:dyDescent="0.2">
      <c r="A58" s="1">
        <v>2005</v>
      </c>
      <c r="B58" s="1">
        <v>9</v>
      </c>
      <c r="C58" s="2">
        <f>VLOOKUP($A58&amp;$B58,'OD Data'!$R$3:$AA$530,MATCH(C$1,'OD Data'!$R$2:$AA$2,0),0)</f>
        <v>1857.8123609394313</v>
      </c>
      <c r="D58" s="158">
        <f t="shared" si="0"/>
        <v>1857.8123609394313</v>
      </c>
      <c r="E58" s="158">
        <f t="shared" si="1"/>
        <v>5.6896410121475061</v>
      </c>
      <c r="F58" s="2">
        <f>VLOOKUP($A58,'OD Data'!$B$3:$E$60,4,0)/10</f>
        <v>5.6896410121475061</v>
      </c>
      <c r="G58" s="1">
        <v>30.72</v>
      </c>
      <c r="H58" s="104">
        <v>123288.726696748</v>
      </c>
      <c r="I58" s="2">
        <f>VLOOKUP($A58&amp;$B58,'OD Data'!$R$3:$AA$580,MATCH(I$1,'OD Data'!$R$2:$AA$2,0),0)</f>
        <v>0</v>
      </c>
      <c r="J58" s="2">
        <f>VLOOKUP($A58&amp;$B58,'OD Data'!$R$3:$AA$580,MATCH(J$1,'OD Data'!$R$2:$AA$2,0),0)</f>
        <v>286.60000000000002</v>
      </c>
      <c r="K58" s="101">
        <v>10</v>
      </c>
      <c r="L58" s="101">
        <v>217</v>
      </c>
    </row>
    <row r="59" spans="1:12" x14ac:dyDescent="0.2">
      <c r="A59" s="1">
        <v>2005</v>
      </c>
      <c r="B59" s="1">
        <v>10</v>
      </c>
      <c r="C59" s="2">
        <f>VLOOKUP($A59&amp;$B59,'OD Data'!$R$3:$AA$530,MATCH(C$1,'OD Data'!$R$2:$AA$2,0),0)</f>
        <v>1600.2794190054162</v>
      </c>
      <c r="D59" s="158">
        <f t="shared" si="0"/>
        <v>1600.2794190054162</v>
      </c>
      <c r="E59" s="158">
        <f t="shared" si="1"/>
        <v>5.6896410121475061</v>
      </c>
      <c r="F59" s="2">
        <f>VLOOKUP($A59,'OD Data'!$B$3:$E$60,4,0)/10</f>
        <v>5.6896410121475061</v>
      </c>
      <c r="G59" s="1">
        <v>30.56</v>
      </c>
      <c r="H59" s="104">
        <v>123762.505624727</v>
      </c>
      <c r="I59" s="2">
        <f>VLOOKUP($A59&amp;$B59,'OD Data'!$R$3:$AA$580,MATCH(I$1,'OD Data'!$R$2:$AA$2,0),0)</f>
        <v>41.3</v>
      </c>
      <c r="J59" s="2">
        <f>VLOOKUP($A59&amp;$B59,'OD Data'!$R$3:$AA$580,MATCH(J$1,'OD Data'!$R$2:$AA$2,0),0)</f>
        <v>117.2</v>
      </c>
      <c r="K59" s="101">
        <v>258</v>
      </c>
      <c r="L59" s="101">
        <v>52</v>
      </c>
    </row>
    <row r="60" spans="1:12" x14ac:dyDescent="0.2">
      <c r="A60" s="1">
        <v>2005</v>
      </c>
      <c r="B60" s="1">
        <v>11</v>
      </c>
      <c r="C60" s="2">
        <f>VLOOKUP($A60&amp;$B60,'OD Data'!$R$3:$AA$530,MATCH(C$1,'OD Data'!$R$2:$AA$2,0),0)</f>
        <v>1819.2570162481536</v>
      </c>
      <c r="D60" s="158">
        <f t="shared" si="0"/>
        <v>1819.2570162481536</v>
      </c>
      <c r="E60" s="158">
        <f t="shared" si="1"/>
        <v>5.6896410121475061</v>
      </c>
      <c r="F60" s="2">
        <f>VLOOKUP($A60,'OD Data'!$B$3:$E$60,4,0)/10</f>
        <v>5.6896410121475061</v>
      </c>
      <c r="G60" s="1">
        <v>30.35</v>
      </c>
      <c r="H60" s="104">
        <v>123762.505624727</v>
      </c>
      <c r="I60" s="2">
        <f>VLOOKUP($A60&amp;$B60,'OD Data'!$R$3:$AA$580,MATCH(I$1,'OD Data'!$R$2:$AA$2,0),0)</f>
        <v>364.3</v>
      </c>
      <c r="J60" s="2">
        <f>VLOOKUP($A60&amp;$B60,'OD Data'!$R$3:$AA$580,MATCH(J$1,'OD Data'!$R$2:$AA$2,0),0)</f>
        <v>6.9</v>
      </c>
      <c r="K60" s="101">
        <v>531</v>
      </c>
      <c r="L60" s="101">
        <v>0</v>
      </c>
    </row>
    <row r="61" spans="1:12" x14ac:dyDescent="0.2">
      <c r="A61" s="1">
        <v>2005</v>
      </c>
      <c r="B61" s="1">
        <v>12</v>
      </c>
      <c r="C61" s="2">
        <f>VLOOKUP($A61&amp;$B61,'OD Data'!$R$3:$AA$530,MATCH(C$1,'OD Data'!$R$2:$AA$2,0),0)</f>
        <v>2373.4169705810841</v>
      </c>
      <c r="D61" s="158">
        <f t="shared" si="0"/>
        <v>2373.4169705810841</v>
      </c>
      <c r="E61" s="158">
        <f t="shared" si="1"/>
        <v>5.6896410121475061</v>
      </c>
      <c r="F61" s="2">
        <f>VLOOKUP($A61,'OD Data'!$B$3:$E$60,4,0)/10</f>
        <v>5.6896410121475061</v>
      </c>
      <c r="G61" s="1">
        <v>31</v>
      </c>
      <c r="H61" s="104">
        <v>123762.505624727</v>
      </c>
      <c r="I61" s="2">
        <f>VLOOKUP($A61&amp;$B61,'OD Data'!$R$3:$AA$580,MATCH(I$1,'OD Data'!$R$2:$AA$2,0),0)</f>
        <v>745.05</v>
      </c>
      <c r="J61" s="2">
        <f>VLOOKUP($A61&amp;$B61,'OD Data'!$R$3:$AA$580,MATCH(J$1,'OD Data'!$R$2:$AA$2,0),0)</f>
        <v>0.55000000000000004</v>
      </c>
      <c r="K61" s="101">
        <v>1004</v>
      </c>
      <c r="L61" s="101">
        <v>0</v>
      </c>
    </row>
    <row r="62" spans="1:12" x14ac:dyDescent="0.2">
      <c r="A62" s="1">
        <v>2006</v>
      </c>
      <c r="B62" s="1">
        <v>1</v>
      </c>
      <c r="C62" s="2">
        <f>VLOOKUP($A62&amp;$B62,'OD Data'!$R$3:$AA$530,MATCH(C$1,'OD Data'!$R$2:$AA$2,0),0)</f>
        <v>2564.5677780481865</v>
      </c>
      <c r="D62" s="158">
        <f t="shared" si="0"/>
        <v>2564.5677780481865</v>
      </c>
      <c r="E62" s="158">
        <f t="shared" si="1"/>
        <v>5.9515731576625504</v>
      </c>
      <c r="F62" s="2">
        <f>VLOOKUP($A62,'OD Data'!$B$3:$E$60,4,0)/10</f>
        <v>5.9515731576625504</v>
      </c>
      <c r="G62" s="1">
        <v>31.65</v>
      </c>
      <c r="H62" s="104">
        <v>125375.27363747499</v>
      </c>
      <c r="I62" s="2">
        <f>VLOOKUP($A62&amp;$B62,'OD Data'!$R$3:$AA$580,MATCH(I$1,'OD Data'!$R$2:$AA$2,0),0)</f>
        <v>844</v>
      </c>
      <c r="J62" s="2">
        <f>VLOOKUP($A62&amp;$B62,'OD Data'!$R$3:$AA$580,MATCH(J$1,'OD Data'!$R$2:$AA$2,0),0)</f>
        <v>0</v>
      </c>
      <c r="K62" s="101">
        <v>700</v>
      </c>
      <c r="L62" s="101">
        <v>0</v>
      </c>
    </row>
    <row r="63" spans="1:12" x14ac:dyDescent="0.2">
      <c r="A63" s="1">
        <v>2006</v>
      </c>
      <c r="B63" s="1">
        <v>2</v>
      </c>
      <c r="C63" s="2">
        <f>VLOOKUP($A63&amp;$B63,'OD Data'!$R$3:$AA$530,MATCH(C$1,'OD Data'!$R$2:$AA$2,0),0)</f>
        <v>2319.2356672359115</v>
      </c>
      <c r="D63" s="158">
        <f t="shared" si="0"/>
        <v>2319.2356672359115</v>
      </c>
      <c r="E63" s="158">
        <f t="shared" si="1"/>
        <v>5.9515731576625504</v>
      </c>
      <c r="F63" s="2">
        <f>VLOOKUP($A63,'OD Data'!$B$3:$E$60,4,0)/10</f>
        <v>5.9515731576625504</v>
      </c>
      <c r="G63" s="1">
        <v>28.92</v>
      </c>
      <c r="H63" s="104">
        <v>125375.27363747499</v>
      </c>
      <c r="I63" s="2">
        <f>VLOOKUP($A63&amp;$B63,'OD Data'!$R$3:$AA$580,MATCH(I$1,'OD Data'!$R$2:$AA$2,0),0)</f>
        <v>743.45</v>
      </c>
      <c r="J63" s="2">
        <f>VLOOKUP($A63&amp;$B63,'OD Data'!$R$3:$AA$580,MATCH(J$1,'OD Data'!$R$2:$AA$2,0),0)</f>
        <v>0</v>
      </c>
      <c r="K63" s="101">
        <v>821</v>
      </c>
      <c r="L63" s="101">
        <v>0</v>
      </c>
    </row>
    <row r="64" spans="1:12" x14ac:dyDescent="0.2">
      <c r="A64" s="1">
        <v>2006</v>
      </c>
      <c r="B64" s="1">
        <v>3</v>
      </c>
      <c r="C64" s="2">
        <f>VLOOKUP($A64&amp;$B64,'OD Data'!$R$3:$AA$530,MATCH(C$1,'OD Data'!$R$2:$AA$2,0),0)</f>
        <v>2211.2625304136254</v>
      </c>
      <c r="D64" s="158">
        <f t="shared" si="0"/>
        <v>2211.2625304136254</v>
      </c>
      <c r="E64" s="158">
        <f t="shared" si="1"/>
        <v>5.9515731576625504</v>
      </c>
      <c r="F64" s="2">
        <f>VLOOKUP($A64,'OD Data'!$B$3:$E$60,4,0)/10</f>
        <v>5.9515731576625504</v>
      </c>
      <c r="G64" s="1">
        <v>30.09</v>
      </c>
      <c r="H64" s="104">
        <v>125375.27363747499</v>
      </c>
      <c r="I64" s="2">
        <f>VLOOKUP($A64&amp;$B64,'OD Data'!$R$3:$AA$580,MATCH(I$1,'OD Data'!$R$2:$AA$2,0),0)</f>
        <v>652.6</v>
      </c>
      <c r="J64" s="2">
        <f>VLOOKUP($A64&amp;$B64,'OD Data'!$R$3:$AA$580,MATCH(J$1,'OD Data'!$R$2:$AA$2,0),0)</f>
        <v>0</v>
      </c>
      <c r="K64" s="101">
        <v>634</v>
      </c>
      <c r="L64" s="101">
        <v>0</v>
      </c>
    </row>
    <row r="65" spans="1:12" x14ac:dyDescent="0.2">
      <c r="A65" s="1">
        <v>2006</v>
      </c>
      <c r="B65" s="1">
        <v>4</v>
      </c>
      <c r="C65" s="2">
        <f>VLOOKUP($A65&amp;$B65,'OD Data'!$R$3:$AA$530,MATCH(C$1,'OD Data'!$R$2:$AA$2,0),0)</f>
        <v>1891.7160975609756</v>
      </c>
      <c r="D65" s="158">
        <f t="shared" si="0"/>
        <v>1891.7160975609756</v>
      </c>
      <c r="E65" s="158">
        <f t="shared" si="1"/>
        <v>5.9515731576625504</v>
      </c>
      <c r="F65" s="2">
        <f>VLOOKUP($A65,'OD Data'!$B$3:$E$60,4,0)/10</f>
        <v>5.9515731576625504</v>
      </c>
      <c r="G65" s="1">
        <v>30.49</v>
      </c>
      <c r="H65" s="104">
        <v>125723.050354144</v>
      </c>
      <c r="I65" s="2">
        <f>VLOOKUP($A65&amp;$B65,'OD Data'!$R$3:$AA$580,MATCH(I$1,'OD Data'!$R$2:$AA$2,0),0)</f>
        <v>384.4</v>
      </c>
      <c r="J65" s="2">
        <f>VLOOKUP($A65&amp;$B65,'OD Data'!$R$3:$AA$580,MATCH(J$1,'OD Data'!$R$2:$AA$2,0),0)</f>
        <v>7</v>
      </c>
      <c r="K65" s="101">
        <v>203</v>
      </c>
      <c r="L65" s="101">
        <v>29</v>
      </c>
    </row>
    <row r="66" spans="1:12" x14ac:dyDescent="0.2">
      <c r="A66" s="1">
        <v>2006</v>
      </c>
      <c r="B66" s="1">
        <v>5</v>
      </c>
      <c r="C66" s="2">
        <f>VLOOKUP($A66&amp;$B66,'OD Data'!$R$3:$AA$530,MATCH(C$1,'OD Data'!$R$2:$AA$2,0),0)</f>
        <v>1665.8246086105676</v>
      </c>
      <c r="D66" s="158">
        <f t="shared" ref="D66:D99" si="2">C66</f>
        <v>1665.8246086105676</v>
      </c>
      <c r="E66" s="158">
        <f t="shared" si="1"/>
        <v>5.9515731576625504</v>
      </c>
      <c r="F66" s="2">
        <f>VLOOKUP($A66,'OD Data'!$B$3:$E$60,4,0)/10</f>
        <v>5.9515731576625504</v>
      </c>
      <c r="G66" s="1">
        <v>29.81</v>
      </c>
      <c r="H66" s="104">
        <v>125723.050354144</v>
      </c>
      <c r="I66" s="2">
        <f>VLOOKUP($A66&amp;$B66,'OD Data'!$R$3:$AA$580,MATCH(I$1,'OD Data'!$R$2:$AA$2,0),0)</f>
        <v>164.85</v>
      </c>
      <c r="J66" s="2">
        <f>VLOOKUP($A66&amp;$B66,'OD Data'!$R$3:$AA$580,MATCH(J$1,'OD Data'!$R$2:$AA$2,0),0)</f>
        <v>13.15</v>
      </c>
      <c r="K66" s="101">
        <v>147</v>
      </c>
      <c r="L66" s="101">
        <v>77</v>
      </c>
    </row>
    <row r="67" spans="1:12" x14ac:dyDescent="0.2">
      <c r="A67" s="1">
        <v>2006</v>
      </c>
      <c r="B67" s="1">
        <v>6</v>
      </c>
      <c r="C67" s="2">
        <f>VLOOKUP($A67&amp;$B67,'OD Data'!$R$3:$AA$530,MATCH(C$1,'OD Data'!$R$2:$AA$2,0),0)</f>
        <v>1753.1042630937882</v>
      </c>
      <c r="D67" s="158">
        <f t="shared" si="2"/>
        <v>1753.1042630937882</v>
      </c>
      <c r="E67" s="158">
        <f t="shared" ref="E67:E130" si="3">F67</f>
        <v>5.9515731576625504</v>
      </c>
      <c r="F67" s="2">
        <f>VLOOKUP($A67,'OD Data'!$B$3:$E$60,4,0)/10</f>
        <v>5.9515731576625504</v>
      </c>
      <c r="G67" s="1">
        <v>30.68</v>
      </c>
      <c r="H67" s="104">
        <v>125723.050354144</v>
      </c>
      <c r="I67" s="2">
        <f>VLOOKUP($A67&amp;$B67,'OD Data'!$R$3:$AA$580,MATCH(I$1,'OD Data'!$R$2:$AA$2,0),0)</f>
        <v>70.55</v>
      </c>
      <c r="J67" s="2">
        <f>VLOOKUP($A67&amp;$B67,'OD Data'!$R$3:$AA$580,MATCH(J$1,'OD Data'!$R$2:$AA$2,0),0)</f>
        <v>122.7</v>
      </c>
      <c r="K67" s="101">
        <v>2</v>
      </c>
      <c r="L67" s="101">
        <v>180</v>
      </c>
    </row>
    <row r="68" spans="1:12" x14ac:dyDescent="0.2">
      <c r="A68" s="1">
        <v>2006</v>
      </c>
      <c r="B68" s="1">
        <v>7</v>
      </c>
      <c r="C68" s="2">
        <f>VLOOKUP($A68&amp;$B68,'OD Data'!$R$3:$AA$530,MATCH(C$1,'OD Data'!$R$2:$AA$2,0),0)</f>
        <v>1777.8786253960516</v>
      </c>
      <c r="D68" s="158">
        <f t="shared" si="2"/>
        <v>1777.8786253960516</v>
      </c>
      <c r="E68" s="158">
        <f t="shared" si="3"/>
        <v>5.9515731576625504</v>
      </c>
      <c r="F68" s="2">
        <f>VLOOKUP($A68,'OD Data'!$B$3:$E$60,4,0)/10</f>
        <v>5.9515731576625504</v>
      </c>
      <c r="G68" s="1">
        <v>30.66</v>
      </c>
      <c r="H68" s="104">
        <v>125652.798395533</v>
      </c>
      <c r="I68" s="2">
        <f>VLOOKUP($A68&amp;$B68,'OD Data'!$R$3:$AA$580,MATCH(I$1,'OD Data'!$R$2:$AA$2,0),0)</f>
        <v>0.7</v>
      </c>
      <c r="J68" s="2">
        <f>VLOOKUP($A68&amp;$B68,'OD Data'!$R$3:$AA$580,MATCH(J$1,'OD Data'!$R$2:$AA$2,0),0)</f>
        <v>260.5</v>
      </c>
      <c r="K68" s="101">
        <v>0</v>
      </c>
      <c r="L68" s="101">
        <v>372</v>
      </c>
    </row>
    <row r="69" spans="1:12" x14ac:dyDescent="0.2">
      <c r="A69" s="1">
        <v>2006</v>
      </c>
      <c r="B69" s="1">
        <v>8</v>
      </c>
      <c r="C69" s="2">
        <f>VLOOKUP($A69&amp;$B69,'OD Data'!$R$3:$AA$530,MATCH(C$1,'OD Data'!$R$2:$AA$2,0),0)</f>
        <v>1878.2219535783368</v>
      </c>
      <c r="D69" s="158">
        <f t="shared" si="2"/>
        <v>1878.2219535783368</v>
      </c>
      <c r="E69" s="158">
        <f t="shared" si="3"/>
        <v>5.9515731576625504</v>
      </c>
      <c r="F69" s="2">
        <f>VLOOKUP($A69,'OD Data'!$B$3:$E$60,4,0)/10</f>
        <v>5.9515731576625504</v>
      </c>
      <c r="G69" s="1">
        <v>30.07</v>
      </c>
      <c r="H69" s="104">
        <v>125652.798395533</v>
      </c>
      <c r="I69" s="2">
        <f>VLOOKUP($A69&amp;$B69,'OD Data'!$R$3:$AA$580,MATCH(I$1,'OD Data'!$R$2:$AA$2,0),0)</f>
        <v>0</v>
      </c>
      <c r="J69" s="2">
        <f>VLOOKUP($A69&amp;$B69,'OD Data'!$R$3:$AA$580,MATCH(J$1,'OD Data'!$R$2:$AA$2,0),0)</f>
        <v>359.5</v>
      </c>
      <c r="K69" s="101">
        <v>0</v>
      </c>
      <c r="L69" s="101">
        <v>390</v>
      </c>
    </row>
    <row r="70" spans="1:12" x14ac:dyDescent="0.2">
      <c r="A70" s="1">
        <v>2006</v>
      </c>
      <c r="B70" s="1">
        <v>9</v>
      </c>
      <c r="C70" s="2">
        <f>VLOOKUP($A70&amp;$B70,'OD Data'!$R$3:$AA$530,MATCH(C$1,'OD Data'!$R$2:$AA$2,0),0)</f>
        <v>1853.3573660177842</v>
      </c>
      <c r="D70" s="158">
        <f t="shared" si="2"/>
        <v>1853.3573660177842</v>
      </c>
      <c r="E70" s="158">
        <f t="shared" si="3"/>
        <v>5.9515731576625504</v>
      </c>
      <c r="F70" s="2">
        <f>VLOOKUP($A70,'OD Data'!$B$3:$E$60,4,0)/10</f>
        <v>5.9515731576625504</v>
      </c>
      <c r="G70" s="1">
        <v>30.72</v>
      </c>
      <c r="H70" s="104">
        <v>125652.798395533</v>
      </c>
      <c r="I70" s="2">
        <f>VLOOKUP($A70&amp;$B70,'OD Data'!$R$3:$AA$580,MATCH(I$1,'OD Data'!$R$2:$AA$2,0),0)</f>
        <v>10.050000000000001</v>
      </c>
      <c r="J70" s="2">
        <f>VLOOKUP($A70&amp;$B70,'OD Data'!$R$3:$AA$580,MATCH(J$1,'OD Data'!$R$2:$AA$2,0),0)</f>
        <v>222</v>
      </c>
      <c r="K70" s="101">
        <v>77</v>
      </c>
      <c r="L70" s="101">
        <v>69</v>
      </c>
    </row>
    <row r="71" spans="1:12" x14ac:dyDescent="0.2">
      <c r="A71" s="1">
        <v>2006</v>
      </c>
      <c r="B71" s="1">
        <v>10</v>
      </c>
      <c r="C71" s="2">
        <f>VLOOKUP($A71&amp;$B71,'OD Data'!$R$3:$AA$530,MATCH(C$1,'OD Data'!$R$2:$AA$2,0),0)</f>
        <v>1639.6688249400479</v>
      </c>
      <c r="D71" s="158">
        <f t="shared" si="2"/>
        <v>1639.6688249400479</v>
      </c>
      <c r="E71" s="158">
        <f t="shared" si="3"/>
        <v>5.9515731576625504</v>
      </c>
      <c r="F71" s="2">
        <f>VLOOKUP($A71,'OD Data'!$B$3:$E$60,4,0)/10</f>
        <v>5.9515731576625504</v>
      </c>
      <c r="G71" s="1">
        <v>30.56</v>
      </c>
      <c r="H71" s="104">
        <v>126468.877612849</v>
      </c>
      <c r="I71" s="2">
        <f>VLOOKUP($A71&amp;$B71,'OD Data'!$R$3:$AA$580,MATCH(I$1,'OD Data'!$R$2:$AA$2,0),0)</f>
        <v>177.25</v>
      </c>
      <c r="J71" s="2">
        <f>VLOOKUP($A71&amp;$B71,'OD Data'!$R$3:$AA$580,MATCH(J$1,'OD Data'!$R$2:$AA$2,0),0)</f>
        <v>19.5</v>
      </c>
      <c r="K71" s="101">
        <v>363</v>
      </c>
      <c r="L71" s="101">
        <v>12</v>
      </c>
    </row>
    <row r="72" spans="1:12" x14ac:dyDescent="0.2">
      <c r="A72" s="1">
        <v>2006</v>
      </c>
      <c r="B72" s="1">
        <v>11</v>
      </c>
      <c r="C72" s="2">
        <f>VLOOKUP($A72&amp;$B72,'OD Data'!$R$3:$AA$530,MATCH(C$1,'OD Data'!$R$2:$AA$2,0),0)</f>
        <v>1979.1769083053291</v>
      </c>
      <c r="D72" s="158">
        <f t="shared" si="2"/>
        <v>1979.1769083053291</v>
      </c>
      <c r="E72" s="158">
        <f t="shared" si="3"/>
        <v>5.9515731576625504</v>
      </c>
      <c r="F72" s="2">
        <f>VLOOKUP($A72,'OD Data'!$B$3:$E$60,4,0)/10</f>
        <v>5.9515731576625504</v>
      </c>
      <c r="G72" s="1">
        <v>30.35</v>
      </c>
      <c r="H72" s="104">
        <v>126468.877612849</v>
      </c>
      <c r="I72" s="2">
        <f>VLOOKUP($A72&amp;$B72,'OD Data'!$R$3:$AA$580,MATCH(I$1,'OD Data'!$R$2:$AA$2,0),0)</f>
        <v>472.15</v>
      </c>
      <c r="J72" s="2">
        <f>VLOOKUP($A72&amp;$B72,'OD Data'!$R$3:$AA$580,MATCH(J$1,'OD Data'!$R$2:$AA$2,0),0)</f>
        <v>0.65</v>
      </c>
      <c r="K72" s="101">
        <v>514</v>
      </c>
      <c r="L72" s="101">
        <v>0</v>
      </c>
    </row>
    <row r="73" spans="1:12" x14ac:dyDescent="0.2">
      <c r="A73" s="1">
        <v>2006</v>
      </c>
      <c r="B73" s="1">
        <v>12</v>
      </c>
      <c r="C73" s="2">
        <f>VLOOKUP($A73&amp;$B73,'OD Data'!$R$3:$AA$530,MATCH(C$1,'OD Data'!$R$2:$AA$2,0),0)</f>
        <v>2157.7045289416324</v>
      </c>
      <c r="D73" s="158">
        <f t="shared" si="2"/>
        <v>2157.7045289416324</v>
      </c>
      <c r="E73" s="158">
        <f t="shared" si="3"/>
        <v>5.9515731576625504</v>
      </c>
      <c r="F73" s="2">
        <f>VLOOKUP($A73,'OD Data'!$B$3:$E$60,4,0)/10</f>
        <v>5.9515731576625504</v>
      </c>
      <c r="G73" s="1">
        <v>31</v>
      </c>
      <c r="H73" s="104">
        <v>126468.877612849</v>
      </c>
      <c r="I73" s="2">
        <f>VLOOKUP($A73&amp;$B73,'OD Data'!$R$3:$AA$580,MATCH(I$1,'OD Data'!$R$2:$AA$2,0),0)</f>
        <v>655.15</v>
      </c>
      <c r="J73" s="2">
        <f>VLOOKUP($A73&amp;$B73,'OD Data'!$R$3:$AA$580,MATCH(J$1,'OD Data'!$R$2:$AA$2,0),0)</f>
        <v>0</v>
      </c>
      <c r="K73" s="101">
        <v>711</v>
      </c>
      <c r="L73" s="101">
        <v>0</v>
      </c>
    </row>
    <row r="74" spans="1:12" x14ac:dyDescent="0.2">
      <c r="A74" s="1">
        <v>2007</v>
      </c>
      <c r="B74" s="1">
        <v>1</v>
      </c>
      <c r="C74" s="2">
        <f>VLOOKUP($A74&amp;$B74,'OD Data'!$R$3:$AA$530,MATCH(C$1,'OD Data'!$R$2:$AA$2,0),0)</f>
        <v>2493.0305708144256</v>
      </c>
      <c r="D74" s="158">
        <f t="shared" si="2"/>
        <v>2493.0305708144256</v>
      </c>
      <c r="E74" s="158">
        <f t="shared" si="3"/>
        <v>6.1398850552019022</v>
      </c>
      <c r="F74" s="2">
        <f>VLOOKUP($A74,'OD Data'!$B$3:$E$60,4,0)/10</f>
        <v>6.1398850552019022</v>
      </c>
      <c r="G74" s="1">
        <v>31.65</v>
      </c>
      <c r="H74" s="104">
        <v>126097.467731239</v>
      </c>
      <c r="I74" s="2">
        <f>VLOOKUP($A74&amp;$B74,'OD Data'!$R$3:$AA$580,MATCH(I$1,'OD Data'!$R$2:$AA$2,0),0)</f>
        <v>737.45</v>
      </c>
      <c r="J74" s="2">
        <f>VLOOKUP($A74&amp;$B74,'OD Data'!$R$3:$AA$580,MATCH(J$1,'OD Data'!$R$2:$AA$2,0),0)</f>
        <v>0</v>
      </c>
      <c r="K74" s="101">
        <v>863</v>
      </c>
      <c r="L74" s="101">
        <v>0</v>
      </c>
    </row>
    <row r="75" spans="1:12" x14ac:dyDescent="0.2">
      <c r="A75" s="1">
        <v>2007</v>
      </c>
      <c r="B75" s="1">
        <v>2</v>
      </c>
      <c r="C75" s="2">
        <f>VLOOKUP($A75&amp;$B75,'OD Data'!$R$3:$AA$530,MATCH(C$1,'OD Data'!$R$2:$AA$2,0),0)</f>
        <v>2683.6128260349365</v>
      </c>
      <c r="D75" s="158">
        <f t="shared" si="2"/>
        <v>2683.6128260349365</v>
      </c>
      <c r="E75" s="158">
        <f t="shared" si="3"/>
        <v>6.1398850552019022</v>
      </c>
      <c r="F75" s="2">
        <f>VLOOKUP($A75,'OD Data'!$B$3:$E$60,4,0)/10</f>
        <v>6.1398850552019022</v>
      </c>
      <c r="G75" s="1">
        <v>28.92</v>
      </c>
      <c r="H75" s="104">
        <v>126097.467731239</v>
      </c>
      <c r="I75" s="2">
        <f>VLOOKUP($A75&amp;$B75,'OD Data'!$R$3:$AA$580,MATCH(I$1,'OD Data'!$R$2:$AA$2,0),0)</f>
        <v>938.3</v>
      </c>
      <c r="J75" s="2">
        <f>VLOOKUP($A75&amp;$B75,'OD Data'!$R$3:$AA$580,MATCH(J$1,'OD Data'!$R$2:$AA$2,0),0)</f>
        <v>0</v>
      </c>
      <c r="K75" s="101">
        <v>1045</v>
      </c>
      <c r="L75" s="101">
        <v>0</v>
      </c>
    </row>
    <row r="76" spans="1:12" x14ac:dyDescent="0.2">
      <c r="A76" s="1">
        <v>2007</v>
      </c>
      <c r="B76" s="1">
        <v>3</v>
      </c>
      <c r="C76" s="2">
        <f>VLOOKUP($A76&amp;$B76,'OD Data'!$R$3:$AA$530,MATCH(C$1,'OD Data'!$R$2:$AA$2,0),0)</f>
        <v>2241.3255425709517</v>
      </c>
      <c r="D76" s="158">
        <f t="shared" si="2"/>
        <v>2241.3255425709517</v>
      </c>
      <c r="E76" s="158">
        <f t="shared" si="3"/>
        <v>6.1398850552019022</v>
      </c>
      <c r="F76" s="2">
        <f>VLOOKUP($A76,'OD Data'!$B$3:$E$60,4,0)/10</f>
        <v>6.1398850552019022</v>
      </c>
      <c r="G76" s="1">
        <v>30.09</v>
      </c>
      <c r="H76" s="104">
        <v>126097.467731239</v>
      </c>
      <c r="I76" s="2">
        <f>VLOOKUP($A76&amp;$B76,'OD Data'!$R$3:$AA$580,MATCH(I$1,'OD Data'!$R$2:$AA$2,0),0)</f>
        <v>623</v>
      </c>
      <c r="J76" s="2">
        <f>VLOOKUP($A76&amp;$B76,'OD Data'!$R$3:$AA$580,MATCH(J$1,'OD Data'!$R$2:$AA$2,0),0)</f>
        <v>1</v>
      </c>
      <c r="K76" s="101">
        <v>409</v>
      </c>
      <c r="L76" s="101">
        <v>26</v>
      </c>
    </row>
    <row r="77" spans="1:12" x14ac:dyDescent="0.2">
      <c r="A77" s="1">
        <v>2007</v>
      </c>
      <c r="B77" s="1">
        <v>4</v>
      </c>
      <c r="C77" s="2">
        <f>VLOOKUP($A77&amp;$B77,'OD Data'!$R$3:$AA$530,MATCH(C$1,'OD Data'!$R$2:$AA$2,0),0)</f>
        <v>1905.3258373205742</v>
      </c>
      <c r="D77" s="158">
        <f t="shared" si="2"/>
        <v>1905.3258373205742</v>
      </c>
      <c r="E77" s="158">
        <f t="shared" si="3"/>
        <v>6.1398850552019022</v>
      </c>
      <c r="F77" s="2">
        <f>VLOOKUP($A77,'OD Data'!$B$3:$E$60,4,0)/10</f>
        <v>6.1398850552019022</v>
      </c>
      <c r="G77" s="1">
        <v>30.49</v>
      </c>
      <c r="H77" s="104">
        <v>126733.739479982</v>
      </c>
      <c r="I77" s="2">
        <f>VLOOKUP($A77&amp;$B77,'OD Data'!$R$3:$AA$580,MATCH(I$1,'OD Data'!$R$2:$AA$2,0),0)</f>
        <v>347.45</v>
      </c>
      <c r="J77" s="2">
        <f>VLOOKUP($A77&amp;$B77,'OD Data'!$R$3:$AA$580,MATCH(J$1,'OD Data'!$R$2:$AA$2,0),0)</f>
        <v>7.2</v>
      </c>
      <c r="K77" s="101">
        <v>377</v>
      </c>
      <c r="L77" s="101">
        <v>21</v>
      </c>
    </row>
    <row r="78" spans="1:12" x14ac:dyDescent="0.2">
      <c r="A78" s="1">
        <v>2007</v>
      </c>
      <c r="B78" s="1">
        <v>5</v>
      </c>
      <c r="C78" s="2">
        <f>VLOOKUP($A78&amp;$B78,'OD Data'!$R$3:$AA$530,MATCH(C$1,'OD Data'!$R$2:$AA$2,0),0)</f>
        <v>1653.1693034238488</v>
      </c>
      <c r="D78" s="158">
        <f t="shared" si="2"/>
        <v>1653.1693034238488</v>
      </c>
      <c r="E78" s="158">
        <f t="shared" si="3"/>
        <v>6.1398850552019022</v>
      </c>
      <c r="F78" s="2">
        <f>VLOOKUP($A78,'OD Data'!$B$3:$E$60,4,0)/10</f>
        <v>6.1398850552019022</v>
      </c>
      <c r="G78" s="1">
        <v>29.81</v>
      </c>
      <c r="H78" s="104">
        <v>126733.739479982</v>
      </c>
      <c r="I78" s="2">
        <f>VLOOKUP($A78&amp;$B78,'OD Data'!$R$3:$AA$580,MATCH(I$1,'OD Data'!$R$2:$AA$2,0),0)</f>
        <v>151.15</v>
      </c>
      <c r="J78" s="2">
        <f>VLOOKUP($A78&amp;$B78,'OD Data'!$R$3:$AA$580,MATCH(J$1,'OD Data'!$R$2:$AA$2,0),0)</f>
        <v>36.5</v>
      </c>
      <c r="K78" s="101">
        <v>59</v>
      </c>
      <c r="L78" s="101">
        <v>155</v>
      </c>
    </row>
    <row r="79" spans="1:12" x14ac:dyDescent="0.2">
      <c r="A79" s="1">
        <v>2007</v>
      </c>
      <c r="B79" s="1">
        <v>6</v>
      </c>
      <c r="C79" s="2">
        <f>VLOOKUP($A79&amp;$B79,'OD Data'!$R$3:$AA$530,MATCH(C$1,'OD Data'!$R$2:$AA$2,0),0)</f>
        <v>1699.4537235308114</v>
      </c>
      <c r="D79" s="158">
        <f t="shared" si="2"/>
        <v>1699.4537235308114</v>
      </c>
      <c r="E79" s="158">
        <f t="shared" si="3"/>
        <v>6.1398850552019022</v>
      </c>
      <c r="F79" s="2">
        <f>VLOOKUP($A79,'OD Data'!$B$3:$E$60,4,0)/10</f>
        <v>6.1398850552019022</v>
      </c>
      <c r="G79" s="1">
        <v>30.68</v>
      </c>
      <c r="H79" s="104">
        <v>126733.739479982</v>
      </c>
      <c r="I79" s="2">
        <f>VLOOKUP($A79&amp;$B79,'OD Data'!$R$3:$AA$580,MATCH(I$1,'OD Data'!$R$2:$AA$2,0),0)</f>
        <v>27.65</v>
      </c>
      <c r="J79" s="2">
        <f>VLOOKUP($A79&amp;$B79,'OD Data'!$R$3:$AA$580,MATCH(J$1,'OD Data'!$R$2:$AA$2,0),0)</f>
        <v>171.05</v>
      </c>
      <c r="K79" s="101">
        <v>0</v>
      </c>
      <c r="L79" s="101">
        <v>291</v>
      </c>
    </row>
    <row r="80" spans="1:12" x14ac:dyDescent="0.2">
      <c r="A80" s="1">
        <v>2007</v>
      </c>
      <c r="B80" s="1">
        <v>7</v>
      </c>
      <c r="C80" s="2">
        <f>VLOOKUP($A80&amp;$B80,'OD Data'!$R$3:$AA$530,MATCH(C$1,'OD Data'!$R$2:$AA$2,0),0)</f>
        <v>1738.0381266180277</v>
      </c>
      <c r="D80" s="158">
        <f t="shared" si="2"/>
        <v>1738.0381266180277</v>
      </c>
      <c r="E80" s="158">
        <f t="shared" si="3"/>
        <v>6.1398850552019022</v>
      </c>
      <c r="F80" s="2">
        <f>VLOOKUP($A80,'OD Data'!$B$3:$E$60,4,0)/10</f>
        <v>6.1398850552019022</v>
      </c>
      <c r="G80" s="1">
        <v>30.66</v>
      </c>
      <c r="H80" s="104">
        <v>127492.54690845399</v>
      </c>
      <c r="I80" s="2">
        <f>VLOOKUP($A80&amp;$B80,'OD Data'!$R$3:$AA$580,MATCH(I$1,'OD Data'!$R$2:$AA$2,0),0)</f>
        <v>0</v>
      </c>
      <c r="J80" s="2">
        <f>VLOOKUP($A80&amp;$B80,'OD Data'!$R$3:$AA$580,MATCH(J$1,'OD Data'!$R$2:$AA$2,0),0)</f>
        <v>283.60000000000002</v>
      </c>
      <c r="K80" s="101">
        <v>0</v>
      </c>
      <c r="L80" s="101">
        <v>309</v>
      </c>
    </row>
    <row r="81" spans="1:12" x14ac:dyDescent="0.2">
      <c r="A81" s="1">
        <v>2007</v>
      </c>
      <c r="B81" s="1">
        <v>8</v>
      </c>
      <c r="C81" s="2">
        <f>VLOOKUP($A81&amp;$B81,'OD Data'!$R$3:$AA$530,MATCH(C$1,'OD Data'!$R$2:$AA$2,0),0)</f>
        <v>1195.019285042333</v>
      </c>
      <c r="D81" s="158">
        <f t="shared" si="2"/>
        <v>1195.019285042333</v>
      </c>
      <c r="E81" s="158">
        <f t="shared" si="3"/>
        <v>6.1398850552019022</v>
      </c>
      <c r="F81" s="2">
        <f>VLOOKUP($A81,'OD Data'!$B$3:$E$60,4,0)/10</f>
        <v>6.1398850552019022</v>
      </c>
      <c r="G81" s="1">
        <v>30.07</v>
      </c>
      <c r="H81" s="104">
        <v>127492.54690845399</v>
      </c>
      <c r="I81" s="2">
        <f>VLOOKUP($A81&amp;$B81,'OD Data'!$R$3:$AA$580,MATCH(I$1,'OD Data'!$R$2:$AA$2,0),0)</f>
        <v>0</v>
      </c>
      <c r="J81" s="2">
        <f>VLOOKUP($A81&amp;$B81,'OD Data'!$R$3:$AA$580,MATCH(J$1,'OD Data'!$R$2:$AA$2,0),0)</f>
        <v>328</v>
      </c>
      <c r="K81" s="101">
        <v>0</v>
      </c>
      <c r="L81" s="101">
        <v>496</v>
      </c>
    </row>
    <row r="82" spans="1:12" x14ac:dyDescent="0.2">
      <c r="A82" s="1">
        <v>2007</v>
      </c>
      <c r="B82" s="1">
        <v>9</v>
      </c>
      <c r="C82" s="2">
        <f>VLOOKUP($A82&amp;$B82,'OD Data'!$R$3:$AA$530,MATCH(C$1,'OD Data'!$R$2:$AA$2,0),0)</f>
        <v>1795.3946378174976</v>
      </c>
      <c r="D82" s="158">
        <f t="shared" si="2"/>
        <v>1795.3946378174976</v>
      </c>
      <c r="E82" s="158">
        <f t="shared" si="3"/>
        <v>6.1398850552019022</v>
      </c>
      <c r="F82" s="2">
        <f>VLOOKUP($A82,'OD Data'!$B$3:$E$60,4,0)/10</f>
        <v>6.1398850552019022</v>
      </c>
      <c r="G82" s="1">
        <v>30.72</v>
      </c>
      <c r="H82" s="104">
        <v>127492.54690845399</v>
      </c>
      <c r="I82" s="2">
        <f>VLOOKUP($A82&amp;$B82,'OD Data'!$R$3:$AA$580,MATCH(I$1,'OD Data'!$R$2:$AA$2,0),0)</f>
        <v>4.5</v>
      </c>
      <c r="J82" s="2">
        <f>VLOOKUP($A82&amp;$B82,'OD Data'!$R$3:$AA$580,MATCH(J$1,'OD Data'!$R$2:$AA$2,0),0)</f>
        <v>354.55</v>
      </c>
      <c r="K82" s="101">
        <v>13</v>
      </c>
      <c r="L82" s="101">
        <v>238</v>
      </c>
    </row>
    <row r="83" spans="1:12" x14ac:dyDescent="0.2">
      <c r="A83" s="1">
        <v>2007</v>
      </c>
      <c r="B83" s="1">
        <v>10</v>
      </c>
      <c r="C83" s="2">
        <f>VLOOKUP($A83&amp;$B83,'OD Data'!$R$3:$AA$530,MATCH(C$1,'OD Data'!$R$2:$AA$2,0),0)</f>
        <v>1576.2193003052359</v>
      </c>
      <c r="D83" s="158">
        <f t="shared" si="2"/>
        <v>1576.2193003052359</v>
      </c>
      <c r="E83" s="158">
        <f t="shared" si="3"/>
        <v>6.1398850552019022</v>
      </c>
      <c r="F83" s="2">
        <f>VLOOKUP($A83,'OD Data'!$B$3:$E$60,4,0)/10</f>
        <v>6.1398850552019022</v>
      </c>
      <c r="G83" s="1">
        <v>30.56</v>
      </c>
      <c r="H83" s="104">
        <v>127800.245880325</v>
      </c>
      <c r="I83" s="2">
        <f>VLOOKUP($A83&amp;$B83,'OD Data'!$R$3:$AA$580,MATCH(I$1,'OD Data'!$R$2:$AA$2,0),0)</f>
        <v>50.4</v>
      </c>
      <c r="J83" s="2">
        <f>VLOOKUP($A83&amp;$B83,'OD Data'!$R$3:$AA$580,MATCH(J$1,'OD Data'!$R$2:$AA$2,0),0)</f>
        <v>133.05000000000001</v>
      </c>
      <c r="K83" s="101">
        <v>164</v>
      </c>
      <c r="L83" s="101">
        <v>100</v>
      </c>
    </row>
    <row r="84" spans="1:12" x14ac:dyDescent="0.2">
      <c r="A84" s="1">
        <v>2007</v>
      </c>
      <c r="B84" s="1">
        <v>11</v>
      </c>
      <c r="C84" s="2">
        <f>VLOOKUP($A84&amp;$B84,'OD Data'!$R$3:$AA$530,MATCH(C$1,'OD Data'!$R$2:$AA$2,0),0)</f>
        <v>1781.9535815268614</v>
      </c>
      <c r="D84" s="158">
        <f t="shared" si="2"/>
        <v>1781.9535815268614</v>
      </c>
      <c r="E84" s="158">
        <f t="shared" si="3"/>
        <v>6.1398850552019022</v>
      </c>
      <c r="F84" s="2">
        <f>VLOOKUP($A84,'OD Data'!$B$3:$E$60,4,0)/10</f>
        <v>6.1398850552019022</v>
      </c>
      <c r="G84" s="1">
        <v>30.35</v>
      </c>
      <c r="H84" s="104">
        <v>127800.245880325</v>
      </c>
      <c r="I84" s="2">
        <f>VLOOKUP($A84&amp;$B84,'OD Data'!$R$3:$AA$580,MATCH(I$1,'OD Data'!$R$2:$AA$2,0),0)</f>
        <v>359.15</v>
      </c>
      <c r="J84" s="2">
        <f>VLOOKUP($A84&amp;$B84,'OD Data'!$R$3:$AA$580,MATCH(J$1,'OD Data'!$R$2:$AA$2,0),0)</f>
        <v>22.1</v>
      </c>
      <c r="K84" s="101">
        <v>577</v>
      </c>
      <c r="L84" s="101">
        <v>0</v>
      </c>
    </row>
    <row r="85" spans="1:12" x14ac:dyDescent="0.2">
      <c r="A85" s="1">
        <v>2007</v>
      </c>
      <c r="B85" s="1">
        <v>12</v>
      </c>
      <c r="C85" s="2">
        <f>VLOOKUP($A85&amp;$B85,'OD Data'!$R$3:$AA$530,MATCH(C$1,'OD Data'!$R$2:$AA$2,0),0)</f>
        <v>2065.7003508771932</v>
      </c>
      <c r="D85" s="158">
        <f t="shared" si="2"/>
        <v>2065.7003508771932</v>
      </c>
      <c r="E85" s="158">
        <f t="shared" si="3"/>
        <v>6.1398850552019022</v>
      </c>
      <c r="F85" s="2">
        <f>VLOOKUP($A85,'OD Data'!$B$3:$E$60,4,0)/10</f>
        <v>6.1398850552019022</v>
      </c>
      <c r="G85" s="1">
        <v>31</v>
      </c>
      <c r="H85" s="104">
        <v>127800.245880325</v>
      </c>
      <c r="I85" s="2">
        <f>VLOOKUP($A85&amp;$B85,'OD Data'!$R$3:$AA$580,MATCH(I$1,'OD Data'!$R$2:$AA$2,0),0)</f>
        <v>628.54999999999995</v>
      </c>
      <c r="J85" s="2">
        <f>VLOOKUP($A85&amp;$B85,'OD Data'!$R$3:$AA$580,MATCH(J$1,'OD Data'!$R$2:$AA$2,0),0)</f>
        <v>0</v>
      </c>
      <c r="K85" s="101">
        <v>765</v>
      </c>
      <c r="L85" s="101">
        <v>0</v>
      </c>
    </row>
    <row r="86" spans="1:12" x14ac:dyDescent="0.2">
      <c r="A86" s="1">
        <v>2008</v>
      </c>
      <c r="B86" s="1">
        <v>1</v>
      </c>
      <c r="C86" s="2">
        <f>VLOOKUP($A86&amp;$B86,'OD Data'!$R$3:$AA$530,MATCH(C$1,'OD Data'!$R$2:$AA$2,0),0)</f>
        <v>2576.7647195717946</v>
      </c>
      <c r="D86" s="158">
        <f t="shared" si="2"/>
        <v>2576.7647195717946</v>
      </c>
      <c r="E86" s="158">
        <f t="shared" si="3"/>
        <v>6.716487243607256</v>
      </c>
      <c r="F86" s="2">
        <f>VLOOKUP($A86,'OD Data'!$B$3:$E$60,4,0)/10</f>
        <v>6.716487243607256</v>
      </c>
      <c r="G86" s="1">
        <v>31.65</v>
      </c>
      <c r="H86" s="104">
        <v>127721.181925692</v>
      </c>
      <c r="I86" s="2">
        <f>VLOOKUP($A86&amp;$B86,'OD Data'!$R$3:$AA$580,MATCH(I$1,'OD Data'!$R$2:$AA$2,0),0)</f>
        <v>866</v>
      </c>
      <c r="J86" s="2">
        <f>VLOOKUP($A86&amp;$B86,'OD Data'!$R$3:$AA$580,MATCH(J$1,'OD Data'!$R$2:$AA$2,0),0)</f>
        <v>0</v>
      </c>
      <c r="K86" s="101">
        <v>1007</v>
      </c>
      <c r="L86" s="101">
        <v>0</v>
      </c>
    </row>
    <row r="87" spans="1:12" x14ac:dyDescent="0.2">
      <c r="A87" s="1">
        <v>2008</v>
      </c>
      <c r="B87" s="1">
        <v>2</v>
      </c>
      <c r="C87" s="2">
        <f>VLOOKUP($A87&amp;$B87,'OD Data'!$R$3:$AA$530,MATCH(C$1,'OD Data'!$R$2:$AA$2,0),0)</f>
        <v>2354.6571362157138</v>
      </c>
      <c r="D87" s="158">
        <f t="shared" si="2"/>
        <v>2354.6571362157138</v>
      </c>
      <c r="E87" s="158">
        <f t="shared" si="3"/>
        <v>6.716487243607256</v>
      </c>
      <c r="F87" s="2">
        <f>VLOOKUP($A87,'OD Data'!$B$3:$E$60,4,0)/10</f>
        <v>6.716487243607256</v>
      </c>
      <c r="G87" s="1">
        <v>29.92</v>
      </c>
      <c r="H87" s="104">
        <v>127721.181925692</v>
      </c>
      <c r="I87" s="2">
        <f>VLOOKUP($A87&amp;$B87,'OD Data'!$R$3:$AA$580,MATCH(I$1,'OD Data'!$R$2:$AA$2,0),0)</f>
        <v>788.4</v>
      </c>
      <c r="J87" s="2">
        <f>VLOOKUP($A87&amp;$B87,'OD Data'!$R$3:$AA$580,MATCH(J$1,'OD Data'!$R$2:$AA$2,0),0)</f>
        <v>0</v>
      </c>
      <c r="K87" s="101">
        <v>849</v>
      </c>
      <c r="L87" s="101">
        <v>0</v>
      </c>
    </row>
    <row r="88" spans="1:12" x14ac:dyDescent="0.2">
      <c r="A88" s="1">
        <v>2008</v>
      </c>
      <c r="B88" s="1">
        <v>3</v>
      </c>
      <c r="C88" s="2">
        <f>VLOOKUP($A88&amp;$B88,'OD Data'!$R$3:$AA$530,MATCH(C$1,'OD Data'!$R$2:$AA$2,0),0)</f>
        <v>2186.9872419392254</v>
      </c>
      <c r="D88" s="158">
        <f t="shared" si="2"/>
        <v>2186.9872419392254</v>
      </c>
      <c r="E88" s="158">
        <f t="shared" si="3"/>
        <v>6.716487243607256</v>
      </c>
      <c r="F88" s="2">
        <f>VLOOKUP($A88,'OD Data'!$B$3:$E$60,4,0)/10</f>
        <v>6.716487243607256</v>
      </c>
      <c r="G88" s="1">
        <v>30.09</v>
      </c>
      <c r="H88" s="104">
        <v>127721.181925692</v>
      </c>
      <c r="I88" s="2">
        <f>VLOOKUP($A88&amp;$B88,'OD Data'!$R$3:$AA$580,MATCH(I$1,'OD Data'!$R$2:$AA$2,0),0)</f>
        <v>666</v>
      </c>
      <c r="J88" s="2">
        <f>VLOOKUP($A88&amp;$B88,'OD Data'!$R$3:$AA$580,MATCH(J$1,'OD Data'!$R$2:$AA$2,0),0)</f>
        <v>0</v>
      </c>
      <c r="K88" s="101">
        <v>639</v>
      </c>
      <c r="L88" s="101">
        <v>0</v>
      </c>
    </row>
    <row r="89" spans="1:12" x14ac:dyDescent="0.2">
      <c r="A89" s="1">
        <v>2008</v>
      </c>
      <c r="B89" s="1">
        <v>4</v>
      </c>
      <c r="C89" s="2">
        <f>VLOOKUP($A89&amp;$B89,'OD Data'!$R$3:$AA$530,MATCH(C$1,'OD Data'!$R$2:$AA$2,0),0)</f>
        <v>1859.0455496165466</v>
      </c>
      <c r="D89" s="158">
        <f t="shared" si="2"/>
        <v>1859.0455496165466</v>
      </c>
      <c r="E89" s="158">
        <f t="shared" si="3"/>
        <v>6.716487243607256</v>
      </c>
      <c r="F89" s="2">
        <f>VLOOKUP($A89,'OD Data'!$B$3:$E$60,4,0)/10</f>
        <v>6.716487243607256</v>
      </c>
      <c r="G89" s="1">
        <v>30.49</v>
      </c>
      <c r="H89" s="104">
        <v>128027.28769108201</v>
      </c>
      <c r="I89" s="2">
        <f>VLOOKUP($A89&amp;$B89,'OD Data'!$R$3:$AA$580,MATCH(I$1,'OD Data'!$R$2:$AA$2,0),0)</f>
        <v>400</v>
      </c>
      <c r="J89" s="2">
        <f>VLOOKUP($A89&amp;$B89,'OD Data'!$R$3:$AA$580,MATCH(J$1,'OD Data'!$R$2:$AA$2,0),0)</f>
        <v>5</v>
      </c>
      <c r="K89" s="101">
        <v>319</v>
      </c>
      <c r="L89" s="101">
        <v>14</v>
      </c>
    </row>
    <row r="90" spans="1:12" x14ac:dyDescent="0.2">
      <c r="A90" s="1">
        <v>2008</v>
      </c>
      <c r="B90" s="1">
        <v>5</v>
      </c>
      <c r="C90" s="2">
        <f>VLOOKUP($A90&amp;$B90,'OD Data'!$R$3:$AA$530,MATCH(C$1,'OD Data'!$R$2:$AA$2,0),0)</f>
        <v>1530.5516361104665</v>
      </c>
      <c r="D90" s="158">
        <f t="shared" si="2"/>
        <v>1530.5516361104665</v>
      </c>
      <c r="E90" s="158">
        <f t="shared" si="3"/>
        <v>6.716487243607256</v>
      </c>
      <c r="F90" s="2">
        <f>VLOOKUP($A90,'OD Data'!$B$3:$E$60,4,0)/10</f>
        <v>6.716487243607256</v>
      </c>
      <c r="G90" s="1">
        <v>29.81</v>
      </c>
      <c r="H90" s="104">
        <v>128027.28769108201</v>
      </c>
      <c r="I90" s="2">
        <f>VLOOKUP($A90&amp;$B90,'OD Data'!$R$3:$AA$580,MATCH(I$1,'OD Data'!$R$2:$AA$2,0),0)</f>
        <v>190.4</v>
      </c>
      <c r="J90" s="2">
        <f>VLOOKUP($A90&amp;$B90,'OD Data'!$R$3:$AA$580,MATCH(J$1,'OD Data'!$R$2:$AA$2,0),0)</f>
        <v>17.55</v>
      </c>
      <c r="K90" s="101">
        <v>139</v>
      </c>
      <c r="L90" s="101">
        <v>32</v>
      </c>
    </row>
    <row r="91" spans="1:12" x14ac:dyDescent="0.2">
      <c r="A91" s="1">
        <v>2008</v>
      </c>
      <c r="B91" s="1">
        <v>6</v>
      </c>
      <c r="C91" s="2">
        <f>VLOOKUP($A91&amp;$B91,'OD Data'!$R$3:$AA$530,MATCH(C$1,'OD Data'!$R$2:$AA$2,0),0)</f>
        <v>1630.3887859128822</v>
      </c>
      <c r="D91" s="158">
        <f t="shared" si="2"/>
        <v>1630.3887859128822</v>
      </c>
      <c r="E91" s="158">
        <f t="shared" si="3"/>
        <v>6.716487243607256</v>
      </c>
      <c r="F91" s="2">
        <f>VLOOKUP($A91,'OD Data'!$B$3:$E$60,4,0)/10</f>
        <v>6.716487243607256</v>
      </c>
      <c r="G91" s="1">
        <v>30.68</v>
      </c>
      <c r="H91" s="104">
        <v>128027.28769108201</v>
      </c>
      <c r="I91" s="2">
        <f>VLOOKUP($A91&amp;$B91,'OD Data'!$R$3:$AA$580,MATCH(I$1,'OD Data'!$R$2:$AA$2,0),0)</f>
        <v>46.45</v>
      </c>
      <c r="J91" s="2">
        <f>VLOOKUP($A91&amp;$B91,'OD Data'!$R$3:$AA$580,MATCH(J$1,'OD Data'!$R$2:$AA$2,0),0)</f>
        <v>163.4</v>
      </c>
      <c r="K91" s="101">
        <v>0</v>
      </c>
      <c r="L91" s="101">
        <v>273</v>
      </c>
    </row>
    <row r="92" spans="1:12" x14ac:dyDescent="0.2">
      <c r="A92" s="1">
        <v>2008</v>
      </c>
      <c r="B92" s="1">
        <v>7</v>
      </c>
      <c r="C92" s="2">
        <f>VLOOKUP($A92&amp;$B92,'OD Data'!$R$3:$AA$530,MATCH(C$1,'OD Data'!$R$2:$AA$2,0),0)</f>
        <v>1674.87815612694</v>
      </c>
      <c r="D92" s="158">
        <f t="shared" si="2"/>
        <v>1674.87815612694</v>
      </c>
      <c r="E92" s="158">
        <f t="shared" si="3"/>
        <v>6.716487243607256</v>
      </c>
      <c r="F92" s="2">
        <f>VLOOKUP($A92,'OD Data'!$B$3:$E$60,4,0)/10</f>
        <v>6.716487243607256</v>
      </c>
      <c r="G92" s="1">
        <v>30.66</v>
      </c>
      <c r="H92" s="104">
        <v>127006.741915509</v>
      </c>
      <c r="I92" s="2">
        <f>VLOOKUP($A92&amp;$B92,'OD Data'!$R$3:$AA$580,MATCH(I$1,'OD Data'!$R$2:$AA$2,0),0)</f>
        <v>1</v>
      </c>
      <c r="J92" s="2">
        <f>VLOOKUP($A92&amp;$B92,'OD Data'!$R$3:$AA$580,MATCH(J$1,'OD Data'!$R$2:$AA$2,0),0)</f>
        <v>265</v>
      </c>
      <c r="K92" s="101">
        <v>0</v>
      </c>
      <c r="L92" s="101">
        <v>334</v>
      </c>
    </row>
    <row r="93" spans="1:12" x14ac:dyDescent="0.2">
      <c r="A93" s="1">
        <v>2008</v>
      </c>
      <c r="B93" s="1">
        <v>8</v>
      </c>
      <c r="C93" s="2">
        <f>VLOOKUP($A93&amp;$B93,'OD Data'!$R$3:$AA$530,MATCH(C$1,'OD Data'!$R$2:$AA$2,0),0)</f>
        <v>1700.1436502428869</v>
      </c>
      <c r="D93" s="158">
        <f t="shared" si="2"/>
        <v>1700.1436502428869</v>
      </c>
      <c r="E93" s="158">
        <f t="shared" si="3"/>
        <v>6.716487243607256</v>
      </c>
      <c r="F93" s="2">
        <f>VLOOKUP($A93,'OD Data'!$B$3:$E$60,4,0)/10</f>
        <v>6.716487243607256</v>
      </c>
      <c r="G93" s="1">
        <v>30.07</v>
      </c>
      <c r="H93" s="104">
        <v>127006.741915509</v>
      </c>
      <c r="I93" s="2">
        <f>VLOOKUP($A93&amp;$B93,'OD Data'!$R$3:$AA$580,MATCH(I$1,'OD Data'!$R$2:$AA$2,0),0)</f>
        <v>0</v>
      </c>
      <c r="J93" s="2">
        <f>VLOOKUP($A93&amp;$B93,'OD Data'!$R$3:$AA$580,MATCH(J$1,'OD Data'!$R$2:$AA$2,0),0)</f>
        <v>274</v>
      </c>
      <c r="K93" s="101">
        <v>0</v>
      </c>
      <c r="L93" s="101">
        <v>305</v>
      </c>
    </row>
    <row r="94" spans="1:12" x14ac:dyDescent="0.2">
      <c r="A94" s="1">
        <v>2008</v>
      </c>
      <c r="B94" s="1">
        <v>9</v>
      </c>
      <c r="C94" s="2">
        <f>VLOOKUP($A94&amp;$B94,'OD Data'!$R$3:$AA$530,MATCH(C$1,'OD Data'!$R$2:$AA$2,0),0)</f>
        <v>1727.0627595754499</v>
      </c>
      <c r="D94" s="158">
        <f t="shared" si="2"/>
        <v>1727.0627595754499</v>
      </c>
      <c r="E94" s="158">
        <f t="shared" si="3"/>
        <v>6.716487243607256</v>
      </c>
      <c r="F94" s="2">
        <f>VLOOKUP($A94,'OD Data'!$B$3:$E$60,4,0)/10</f>
        <v>6.716487243607256</v>
      </c>
      <c r="G94" s="1">
        <v>30.72</v>
      </c>
      <c r="H94" s="104">
        <v>127006.741915509</v>
      </c>
      <c r="I94" s="2">
        <f>VLOOKUP($A94&amp;$B94,'OD Data'!$R$3:$AA$580,MATCH(I$1,'OD Data'!$R$2:$AA$2,0),0)</f>
        <v>1.4</v>
      </c>
      <c r="J94" s="2">
        <f>VLOOKUP($A94&amp;$B94,'OD Data'!$R$3:$AA$580,MATCH(J$1,'OD Data'!$R$2:$AA$2,0),0)</f>
        <v>237.7</v>
      </c>
      <c r="K94" s="101">
        <v>2</v>
      </c>
      <c r="L94" s="101">
        <v>203</v>
      </c>
    </row>
    <row r="95" spans="1:12" x14ac:dyDescent="0.2">
      <c r="A95" s="1">
        <v>2008</v>
      </c>
      <c r="B95" s="1">
        <v>10</v>
      </c>
      <c r="C95" s="2">
        <f>VLOOKUP($A95&amp;$B95,'OD Data'!$R$3:$AA$530,MATCH(C$1,'OD Data'!$R$2:$AA$2,0),0)</f>
        <v>1551.8426629808798</v>
      </c>
      <c r="D95" s="158">
        <f t="shared" si="2"/>
        <v>1551.8426629808798</v>
      </c>
      <c r="E95" s="158">
        <f t="shared" si="3"/>
        <v>6.716487243607256</v>
      </c>
      <c r="F95" s="2">
        <f>VLOOKUP($A95,'OD Data'!$B$3:$E$60,4,0)/10</f>
        <v>6.716487243607256</v>
      </c>
      <c r="G95" s="1">
        <v>30.56</v>
      </c>
      <c r="H95" s="104">
        <v>125126.228664076</v>
      </c>
      <c r="I95" s="2">
        <f>VLOOKUP($A95&amp;$B95,'OD Data'!$R$3:$AA$580,MATCH(I$1,'OD Data'!$R$2:$AA$2,0),0)</f>
        <v>109</v>
      </c>
      <c r="J95" s="2">
        <f>VLOOKUP($A95&amp;$B95,'OD Data'!$R$3:$AA$580,MATCH(J$1,'OD Data'!$R$2:$AA$2,0),0)</f>
        <v>44</v>
      </c>
      <c r="K95" s="101">
        <v>274</v>
      </c>
      <c r="L95" s="101">
        <v>40</v>
      </c>
    </row>
    <row r="96" spans="1:12" x14ac:dyDescent="0.2">
      <c r="A96" s="1">
        <v>2008</v>
      </c>
      <c r="B96" s="1">
        <v>11</v>
      </c>
      <c r="C96" s="2">
        <f>VLOOKUP($A96&amp;$B96,'OD Data'!$R$3:$AA$530,MATCH(C$1,'OD Data'!$R$2:$AA$2,0),0)</f>
        <v>1823.8537313432835</v>
      </c>
      <c r="D96" s="158">
        <f t="shared" si="2"/>
        <v>1823.8537313432835</v>
      </c>
      <c r="E96" s="158">
        <f t="shared" si="3"/>
        <v>6.716487243607256</v>
      </c>
      <c r="F96" s="2">
        <f>VLOOKUP($A96,'OD Data'!$B$3:$E$60,4,0)/10</f>
        <v>6.716487243607256</v>
      </c>
      <c r="G96" s="1">
        <v>30.35</v>
      </c>
      <c r="H96" s="104">
        <v>125126.228664076</v>
      </c>
      <c r="I96" s="2">
        <f>VLOOKUP($A96&amp;$B96,'OD Data'!$R$3:$AA$580,MATCH(I$1,'OD Data'!$R$2:$AA$2,0),0)</f>
        <v>458</v>
      </c>
      <c r="J96" s="2">
        <f>VLOOKUP($A96&amp;$B96,'OD Data'!$R$3:$AA$580,MATCH(J$1,'OD Data'!$R$2:$AA$2,0),0)</f>
        <v>2</v>
      </c>
      <c r="K96" s="101">
        <v>658</v>
      </c>
      <c r="L96" s="101">
        <v>0</v>
      </c>
    </row>
    <row r="97" spans="1:12" x14ac:dyDescent="0.2">
      <c r="A97" s="1">
        <v>2008</v>
      </c>
      <c r="B97" s="1">
        <v>12</v>
      </c>
      <c r="C97" s="2">
        <f>VLOOKUP($A97&amp;$B97,'OD Data'!$R$3:$AA$530,MATCH(C$1,'OD Data'!$R$2:$AA$2,0),0)</f>
        <v>2486.0948216340621</v>
      </c>
      <c r="D97" s="158">
        <f t="shared" si="2"/>
        <v>2486.0948216340621</v>
      </c>
      <c r="E97" s="158">
        <f t="shared" si="3"/>
        <v>6.716487243607256</v>
      </c>
      <c r="F97" s="2">
        <f>VLOOKUP($A97,'OD Data'!$B$3:$E$60,4,0)/10</f>
        <v>6.716487243607256</v>
      </c>
      <c r="G97" s="1">
        <v>31</v>
      </c>
      <c r="H97" s="104">
        <v>125126.228664076</v>
      </c>
      <c r="I97" s="2">
        <f>VLOOKUP($A97&amp;$B97,'OD Data'!$R$3:$AA$580,MATCH(I$1,'OD Data'!$R$2:$AA$2,0),0)</f>
        <v>828.6</v>
      </c>
      <c r="J97" s="2">
        <f>VLOOKUP($A97&amp;$B97,'OD Data'!$R$3:$AA$580,MATCH(J$1,'OD Data'!$R$2:$AA$2,0),0)</f>
        <v>0</v>
      </c>
      <c r="K97" s="102">
        <v>899</v>
      </c>
      <c r="L97" s="102">
        <v>0</v>
      </c>
    </row>
    <row r="98" spans="1:12" x14ac:dyDescent="0.2">
      <c r="A98" s="1">
        <v>2009</v>
      </c>
      <c r="B98" s="1">
        <v>1</v>
      </c>
      <c r="C98" s="2">
        <f>VLOOKUP($A98&amp;$B98,'OD Data'!$R$3:$AA$530,MATCH(C$1,'OD Data'!$R$2:$AA$2,0),0)</f>
        <v>2487.6481523984394</v>
      </c>
      <c r="D98" s="158">
        <f t="shared" si="2"/>
        <v>2487.6481523984394</v>
      </c>
      <c r="E98" s="158">
        <f t="shared" si="3"/>
        <v>6.6648701037618183</v>
      </c>
      <c r="F98" s="2">
        <f>VLOOKUP($A98,'OD Data'!$B$3:$E$60,4,0)/10</f>
        <v>6.6648701037618183</v>
      </c>
      <c r="G98" s="1">
        <v>31.65</v>
      </c>
      <c r="H98" s="104">
        <v>123875.015737433</v>
      </c>
      <c r="I98" s="2">
        <f>VLOOKUP($A98&amp;$B98,'OD Data'!$R$3:$AA$580,MATCH(I$1,'OD Data'!$R$2:$AA$2,0),0)</f>
        <v>843</v>
      </c>
      <c r="J98" s="2">
        <f>VLOOKUP($A98&amp;$B98,'OD Data'!$R$3:$AA$580,MATCH(J$1,'OD Data'!$R$2:$AA$2,0),0)</f>
        <v>0</v>
      </c>
      <c r="K98" s="102">
        <v>1126</v>
      </c>
      <c r="L98" s="102">
        <v>0</v>
      </c>
    </row>
    <row r="99" spans="1:12" x14ac:dyDescent="0.2">
      <c r="A99" s="1">
        <v>2009</v>
      </c>
      <c r="B99" s="1">
        <v>2</v>
      </c>
      <c r="C99" s="2">
        <f>VLOOKUP($A99&amp;$B99,'OD Data'!$R$3:$AA$530,MATCH(C$1,'OD Data'!$R$2:$AA$2,0),0)</f>
        <v>2491.4990817263542</v>
      </c>
      <c r="D99" s="158">
        <f t="shared" si="2"/>
        <v>2491.4990817263542</v>
      </c>
      <c r="E99" s="158">
        <f t="shared" si="3"/>
        <v>6.6648701037618183</v>
      </c>
      <c r="F99" s="2">
        <f>VLOOKUP($A99,'OD Data'!$B$3:$E$60,4,0)/10</f>
        <v>6.6648701037618183</v>
      </c>
      <c r="G99" s="1">
        <v>28.92</v>
      </c>
      <c r="H99" s="104">
        <v>123875.015737433</v>
      </c>
      <c r="I99" s="2">
        <f>VLOOKUP($A99&amp;$B99,'OD Data'!$R$3:$AA$580,MATCH(I$1,'OD Data'!$R$2:$AA$2,0),0)</f>
        <v>845</v>
      </c>
      <c r="J99" s="2">
        <f>VLOOKUP($A99&amp;$B99,'OD Data'!$R$3:$AA$580,MATCH(J$1,'OD Data'!$R$2:$AA$2,0),0)</f>
        <v>0</v>
      </c>
      <c r="K99" s="101">
        <v>757</v>
      </c>
      <c r="L99" s="102">
        <v>0</v>
      </c>
    </row>
    <row r="100" spans="1:12" x14ac:dyDescent="0.2">
      <c r="A100" s="1">
        <v>2009</v>
      </c>
      <c r="B100" s="1">
        <v>3</v>
      </c>
      <c r="C100" s="2">
        <f>VLOOKUP($A100&amp;$B100,'OD Data'!$R$3:$AA$530,MATCH(C$1,'OD Data'!$R$2:$AA$2,0),0)</f>
        <v>1910.9173762945916</v>
      </c>
      <c r="D100" s="158">
        <f>C100</f>
        <v>1910.9173762945916</v>
      </c>
      <c r="E100" s="158">
        <f t="shared" si="3"/>
        <v>6.6648701037618183</v>
      </c>
      <c r="F100" s="2">
        <f>VLOOKUP($A100,'OD Data'!$B$3:$E$60,4,0)/10</f>
        <v>6.6648701037618183</v>
      </c>
      <c r="G100" s="1">
        <v>30.09</v>
      </c>
      <c r="H100" s="104">
        <v>123875.015737433</v>
      </c>
      <c r="I100" s="2">
        <f>VLOOKUP($A100&amp;$B100,'OD Data'!$R$3:$AA$580,MATCH(I$1,'OD Data'!$R$2:$AA$2,0),0)</f>
        <v>615.70000000000005</v>
      </c>
      <c r="J100" s="2">
        <f>VLOOKUP($A100&amp;$B100,'OD Data'!$R$3:$AA$580,MATCH(J$1,'OD Data'!$R$2:$AA$2,0),0)</f>
        <v>0</v>
      </c>
      <c r="K100" s="97">
        <v>521</v>
      </c>
      <c r="L100" s="97">
        <v>0</v>
      </c>
    </row>
    <row r="101" spans="1:12" x14ac:dyDescent="0.2">
      <c r="A101" s="1">
        <v>2009</v>
      </c>
      <c r="B101" s="1">
        <v>4</v>
      </c>
      <c r="C101" s="2">
        <f>VLOOKUP($A101&amp;$B101,'OD Data'!$R$3:$AA$530,MATCH(C$1,'OD Data'!$R$2:$AA$2,0),0)</f>
        <v>2072.772842347526</v>
      </c>
      <c r="D101" s="2">
        <f>VLOOKUP($A101&amp;$B101,'OD Data'!$R$3:$AA$530,MATCH(D$1,'OD Data'!$R$2:$AA$2,0),0)</f>
        <v>2094.6381412468368</v>
      </c>
      <c r="E101" s="158">
        <f t="shared" si="3"/>
        <v>6.6648701037618183</v>
      </c>
      <c r="F101" s="2">
        <f>VLOOKUP($A101,'OD Data'!$B$3:$E$60,4,0)/10</f>
        <v>6.6648701037618183</v>
      </c>
      <c r="G101" s="1">
        <v>30.49</v>
      </c>
      <c r="H101" s="104">
        <v>123689.413063207</v>
      </c>
      <c r="I101" s="2">
        <f>VLOOKUP($A101&amp;$B101,'OD Data'!$R$3:$AA$580,MATCH(I$1,'OD Data'!$R$2:$AA$2,0),0)</f>
        <v>429</v>
      </c>
      <c r="J101" s="2">
        <f>VLOOKUP($A101&amp;$B101,'OD Data'!$R$3:$AA$580,MATCH(J$1,'OD Data'!$R$2:$AA$2,0),0)</f>
        <v>1</v>
      </c>
      <c r="K101" s="97">
        <v>316</v>
      </c>
      <c r="L101" s="97">
        <v>40</v>
      </c>
    </row>
    <row r="102" spans="1:12" x14ac:dyDescent="0.2">
      <c r="A102" s="1">
        <v>2009</v>
      </c>
      <c r="B102" s="1">
        <v>5</v>
      </c>
      <c r="C102" s="2">
        <f>VLOOKUP($A102&amp;$B102,'OD Data'!$R$3:$AA$530,MATCH(C$1,'OD Data'!$R$2:$AA$2,0),0)</f>
        <v>1581.597238204833</v>
      </c>
      <c r="D102" s="2">
        <f>VLOOKUP($A102&amp;$B102,'OD Data'!$R$3:$AA$530,MATCH(D$1,'OD Data'!$R$2:$AA$2,0),0)</f>
        <v>1568.4881363741072</v>
      </c>
      <c r="E102" s="158">
        <f t="shared" si="3"/>
        <v>6.6648701037618183</v>
      </c>
      <c r="F102" s="2">
        <f>VLOOKUP($A102,'OD Data'!$B$3:$E$60,4,0)/10</f>
        <v>6.6648701037618183</v>
      </c>
      <c r="G102" s="1">
        <v>29.81</v>
      </c>
      <c r="H102" s="104">
        <v>123689.413063207</v>
      </c>
      <c r="I102" s="2">
        <f>VLOOKUP($A102&amp;$B102,'OD Data'!$R$3:$AA$580,MATCH(I$1,'OD Data'!$R$2:$AA$2,0),0)</f>
        <v>173.35</v>
      </c>
      <c r="J102" s="2">
        <f>VLOOKUP($A102&amp;$B102,'OD Data'!$R$3:$AA$580,MATCH(J$1,'OD Data'!$R$2:$AA$2,0),0)</f>
        <v>32.049999999999997</v>
      </c>
      <c r="K102" s="3">
        <v>89</v>
      </c>
      <c r="L102" s="97">
        <v>80</v>
      </c>
    </row>
    <row r="103" spans="1:12" x14ac:dyDescent="0.2">
      <c r="A103" s="1">
        <v>2009</v>
      </c>
      <c r="B103" s="1">
        <v>6</v>
      </c>
      <c r="C103" s="2">
        <f>VLOOKUP($A103&amp;$B103,'OD Data'!$R$3:$AA$530,MATCH(C$1,'OD Data'!$R$2:$AA$2,0),0)</f>
        <v>1690.9472957422324</v>
      </c>
      <c r="D103" s="2">
        <f>VLOOKUP($A103&amp;$B103,'OD Data'!$R$3:$AA$530,MATCH(D$1,'OD Data'!$R$2:$AA$2,0),0)</f>
        <v>1642.4188229906113</v>
      </c>
      <c r="E103" s="158">
        <f t="shared" si="3"/>
        <v>6.6648701037618183</v>
      </c>
      <c r="F103" s="2">
        <f>VLOOKUP($A103,'OD Data'!$B$3:$E$60,4,0)/10</f>
        <v>6.6648701037618183</v>
      </c>
      <c r="G103" s="1">
        <v>30.68</v>
      </c>
      <c r="H103" s="104">
        <v>123689.413063207</v>
      </c>
      <c r="I103" s="2">
        <f>VLOOKUP($A103&amp;$B103,'OD Data'!$R$3:$AA$580,MATCH(I$1,'OD Data'!$R$2:$AA$2,0),0)</f>
        <v>38</v>
      </c>
      <c r="J103" s="2">
        <f>VLOOKUP($A103&amp;$B103,'OD Data'!$R$3:$AA$580,MATCH(J$1,'OD Data'!$R$2:$AA$2,0),0)</f>
        <v>146</v>
      </c>
      <c r="K103" s="97">
        <v>9</v>
      </c>
      <c r="L103" s="97">
        <v>276</v>
      </c>
    </row>
    <row r="104" spans="1:12" x14ac:dyDescent="0.2">
      <c r="A104" s="1">
        <v>2009</v>
      </c>
      <c r="B104" s="1">
        <v>7</v>
      </c>
      <c r="C104" s="2">
        <f>VLOOKUP($A104&amp;$B104,'OD Data'!$R$3:$AA$530,MATCH(C$1,'OD Data'!$R$2:$AA$2,0),0)</f>
        <v>1739.7960874568471</v>
      </c>
      <c r="D104" s="2">
        <f>VLOOKUP($A104&amp;$B104,'OD Data'!$R$3:$AA$530,MATCH(D$1,'OD Data'!$R$2:$AA$2,0),0)</f>
        <v>1775.8724571428572</v>
      </c>
      <c r="E104" s="158">
        <f t="shared" si="3"/>
        <v>6.6648701037618183</v>
      </c>
      <c r="F104" s="2">
        <f>VLOOKUP($A104,'OD Data'!$B$3:$E$60,4,0)/10</f>
        <v>6.6648701037618183</v>
      </c>
      <c r="G104" s="1">
        <v>30.66</v>
      </c>
      <c r="H104" s="104">
        <v>124147.344984212</v>
      </c>
      <c r="I104" s="2">
        <f>VLOOKUP($A104&amp;$B104,'OD Data'!$R$3:$AA$580,MATCH(I$1,'OD Data'!$R$2:$AA$2,0),0)</f>
        <v>0</v>
      </c>
      <c r="J104" s="2">
        <f>VLOOKUP($A104&amp;$B104,'OD Data'!$R$3:$AA$580,MATCH(J$1,'OD Data'!$R$2:$AA$2,0),0)</f>
        <v>229.65</v>
      </c>
      <c r="K104" s="97">
        <v>3</v>
      </c>
      <c r="L104" s="97">
        <v>227</v>
      </c>
    </row>
    <row r="105" spans="1:12" x14ac:dyDescent="0.2">
      <c r="A105" s="1">
        <v>2009</v>
      </c>
      <c r="B105" s="1">
        <v>8</v>
      </c>
      <c r="C105" s="2">
        <f>VLOOKUP($A105&amp;$B105,'OD Data'!$R$3:$AA$530,MATCH(C$1,'OD Data'!$R$2:$AA$2,0),0)</f>
        <v>1681.5901035673189</v>
      </c>
      <c r="D105" s="2">
        <f>VLOOKUP($A105&amp;$B105,'OD Data'!$R$3:$AA$530,MATCH(D$1,'OD Data'!$R$2:$AA$2,0),0)</f>
        <v>1624.4686001370173</v>
      </c>
      <c r="E105" s="158">
        <f t="shared" si="3"/>
        <v>6.6648701037618183</v>
      </c>
      <c r="F105" s="2">
        <f>VLOOKUP($A105,'OD Data'!$B$3:$E$60,4,0)/10</f>
        <v>6.6648701037618183</v>
      </c>
      <c r="G105" s="1">
        <v>30.07</v>
      </c>
      <c r="H105" s="104">
        <v>124147.344984212</v>
      </c>
      <c r="I105" s="2">
        <f>VLOOKUP($A105&amp;$B105,'OD Data'!$R$3:$AA$580,MATCH(I$1,'OD Data'!$R$2:$AA$2,0),0)</f>
        <v>0</v>
      </c>
      <c r="J105" s="2">
        <f>VLOOKUP($A105&amp;$B105,'OD Data'!$R$3:$AA$580,MATCH(J$1,'OD Data'!$R$2:$AA$2,0),0)</f>
        <v>234</v>
      </c>
      <c r="K105" s="97">
        <v>3</v>
      </c>
      <c r="L105" s="97">
        <v>266</v>
      </c>
    </row>
    <row r="106" spans="1:12" x14ac:dyDescent="0.2">
      <c r="A106" s="1">
        <v>2009</v>
      </c>
      <c r="B106" s="1">
        <v>9</v>
      </c>
      <c r="C106" s="2">
        <f>VLOOKUP($A106&amp;$B106,'OD Data'!$R$3:$AA$530,MATCH(C$1,'OD Data'!$R$2:$AA$2,0),0)</f>
        <v>1672.7484464902184</v>
      </c>
      <c r="D106" s="2">
        <f>VLOOKUP($A106&amp;$B106,'OD Data'!$R$3:$AA$530,MATCH(D$1,'OD Data'!$R$2:$AA$2,0),0)</f>
        <v>1647.4629798903106</v>
      </c>
      <c r="E106" s="158">
        <f t="shared" si="3"/>
        <v>6.6648701037618183</v>
      </c>
      <c r="F106" s="2">
        <f>VLOOKUP($A106,'OD Data'!$B$3:$E$60,4,0)/10</f>
        <v>6.6648701037618183</v>
      </c>
      <c r="G106" s="1">
        <v>30.72</v>
      </c>
      <c r="H106" s="104">
        <v>124147.344984212</v>
      </c>
      <c r="I106" s="2">
        <f>VLOOKUP($A106&amp;$B106,'OD Data'!$R$3:$AA$580,MATCH(I$1,'OD Data'!$R$2:$AA$2,0),0)</f>
        <v>0</v>
      </c>
      <c r="J106" s="2">
        <f>VLOOKUP($A106&amp;$B106,'OD Data'!$R$3:$AA$580,MATCH(J$1,'OD Data'!$R$2:$AA$2,0),0)</f>
        <v>215</v>
      </c>
      <c r="K106" s="103">
        <v>27</v>
      </c>
      <c r="L106" s="103">
        <v>136</v>
      </c>
    </row>
    <row r="107" spans="1:12" x14ac:dyDescent="0.2">
      <c r="A107" s="1">
        <v>2009</v>
      </c>
      <c r="B107" s="1">
        <v>10</v>
      </c>
      <c r="C107" s="2">
        <f>VLOOKUP($A107&amp;$B107,'OD Data'!$R$3:$AA$530,MATCH(C$1,'OD Data'!$R$2:$AA$2,0),0)</f>
        <v>1545.1364787111622</v>
      </c>
      <c r="D107" s="2">
        <f>VLOOKUP($A107&amp;$B107,'OD Data'!$R$3:$AA$530,MATCH(D$1,'OD Data'!$R$2:$AA$2,0),0)</f>
        <v>1562.6133667883214</v>
      </c>
      <c r="E107" s="158">
        <f t="shared" si="3"/>
        <v>6.6648701037618183</v>
      </c>
      <c r="F107" s="2">
        <f>VLOOKUP($A107,'OD Data'!$B$3:$E$60,4,0)/10</f>
        <v>6.6648701037618183</v>
      </c>
      <c r="G107" s="1">
        <v>30.56</v>
      </c>
      <c r="H107" s="104">
        <v>125063.67884062399</v>
      </c>
      <c r="I107" s="2">
        <f>VLOOKUP($A107&amp;$B107,'OD Data'!$R$3:$AA$580,MATCH(I$1,'OD Data'!$R$2:$AA$2,0),0)</f>
        <v>128.6</v>
      </c>
      <c r="J107" s="2">
        <f>VLOOKUP($A107&amp;$B107,'OD Data'!$R$3:$AA$580,MATCH(J$1,'OD Data'!$R$2:$AA$2,0),0)</f>
        <v>85</v>
      </c>
      <c r="K107" s="97">
        <v>363</v>
      </c>
      <c r="L107" s="97">
        <v>6</v>
      </c>
    </row>
    <row r="108" spans="1:12" x14ac:dyDescent="0.2">
      <c r="A108" s="1">
        <v>2009</v>
      </c>
      <c r="B108" s="1">
        <v>11</v>
      </c>
      <c r="C108" s="2">
        <f>VLOOKUP($A108&amp;$B108,'OD Data'!$R$3:$AA$530,MATCH(C$1,'OD Data'!$R$2:$AA$2,0),0)</f>
        <v>1562.6101265822786</v>
      </c>
      <c r="D108" s="2">
        <f>VLOOKUP($A108&amp;$B108,'OD Data'!$R$3:$AA$530,MATCH(D$1,'OD Data'!$R$2:$AA$2,0),0)</f>
        <v>1576.5021507810729</v>
      </c>
      <c r="E108" s="158">
        <f t="shared" si="3"/>
        <v>6.6648701037618183</v>
      </c>
      <c r="F108" s="2">
        <f>VLOOKUP($A108,'OD Data'!$B$3:$E$60,4,0)/10</f>
        <v>6.6648701037618183</v>
      </c>
      <c r="G108" s="1">
        <v>30.35</v>
      </c>
      <c r="H108" s="104">
        <v>125063.67884062399</v>
      </c>
      <c r="I108" s="2">
        <f>VLOOKUP($A108&amp;$B108,'OD Data'!$R$3:$AA$580,MATCH(I$1,'OD Data'!$R$2:$AA$2,0),0)</f>
        <v>356.75</v>
      </c>
      <c r="J108" s="2">
        <f>VLOOKUP($A108&amp;$B108,'OD Data'!$R$3:$AA$580,MATCH(J$1,'OD Data'!$R$2:$AA$2,0),0)</f>
        <v>3.7</v>
      </c>
      <c r="K108" s="103">
        <v>502</v>
      </c>
      <c r="L108" s="103">
        <v>0</v>
      </c>
    </row>
    <row r="109" spans="1:12" x14ac:dyDescent="0.2">
      <c r="A109" s="1">
        <v>2009</v>
      </c>
      <c r="B109" s="1">
        <v>12</v>
      </c>
      <c r="C109" s="2">
        <f>VLOOKUP($A109&amp;$B109,'OD Data'!$R$3:$AA$530,MATCH(C$1,'OD Data'!$R$2:$AA$2,0),0)</f>
        <v>2363.5001150747985</v>
      </c>
      <c r="D109" s="2">
        <f>VLOOKUP($A109&amp;$B109,'OD Data'!$R$3:$AA$530,MATCH(D$1,'OD Data'!$R$2:$AA$2,0),0)</f>
        <v>2319.3882113821142</v>
      </c>
      <c r="E109" s="158">
        <f t="shared" si="3"/>
        <v>6.6648701037618183</v>
      </c>
      <c r="F109" s="2">
        <f>VLOOKUP($A109,'OD Data'!$B$3:$E$60,4,0)/10</f>
        <v>6.6648701037618183</v>
      </c>
      <c r="G109" s="1">
        <v>31</v>
      </c>
      <c r="H109" s="104">
        <v>125063.67884062399</v>
      </c>
      <c r="I109" s="2">
        <f>VLOOKUP($A109&amp;$B109,'OD Data'!$R$3:$AA$580,MATCH(I$1,'OD Data'!$R$2:$AA$2,0),0)</f>
        <v>684</v>
      </c>
      <c r="J109" s="2">
        <f>VLOOKUP($A109&amp;$B109,'OD Data'!$R$3:$AA$580,MATCH(J$1,'OD Data'!$R$2:$AA$2,0),0)</f>
        <v>0</v>
      </c>
      <c r="K109" s="97">
        <v>919</v>
      </c>
      <c r="L109" s="97">
        <v>0</v>
      </c>
    </row>
    <row r="110" spans="1:12" x14ac:dyDescent="0.2">
      <c r="A110" s="1">
        <v>2010</v>
      </c>
      <c r="B110" s="1">
        <v>1</v>
      </c>
      <c r="C110" s="2">
        <f>VLOOKUP($A110&amp;$B110,'OD Data'!$R$3:$AA$530,MATCH(C$1,'OD Data'!$R$2:$AA$2,0),0)</f>
        <v>2777.7018181818185</v>
      </c>
      <c r="D110" s="2">
        <f>VLOOKUP($A110&amp;$B110,'OD Data'!$R$3:$AA$530,MATCH(D$1,'OD Data'!$R$2:$AA$2,0),0)</f>
        <v>2760.4915525114152</v>
      </c>
      <c r="E110" s="158">
        <f t="shared" si="3"/>
        <v>5.7069999999999999</v>
      </c>
      <c r="F110" s="2">
        <f>VLOOKUP($A110,'OD Data'!$B$3:$E$60,4,0)/10</f>
        <v>5.7069999999999999</v>
      </c>
      <c r="G110" s="1">
        <v>31.65</v>
      </c>
      <c r="H110" s="104">
        <v>125913.914300278</v>
      </c>
      <c r="I110" s="2">
        <f>VLOOKUP($A110&amp;$B110,'OD Data'!$R$3:$AA$580,MATCH(I$1,'OD Data'!$R$2:$AA$2,0),0)</f>
        <v>1052.2</v>
      </c>
      <c r="J110" s="2">
        <f>VLOOKUP($A110&amp;$B110,'OD Data'!$R$3:$AA$580,MATCH(J$1,'OD Data'!$R$2:$AA$2,0),0)</f>
        <v>0</v>
      </c>
      <c r="K110" s="97">
        <v>1129</v>
      </c>
      <c r="L110" s="97">
        <v>0</v>
      </c>
    </row>
    <row r="111" spans="1:12" x14ac:dyDescent="0.2">
      <c r="A111" s="1">
        <v>2010</v>
      </c>
      <c r="B111" s="1">
        <v>2</v>
      </c>
      <c r="C111" s="2">
        <f>VLOOKUP($A111&amp;$B111,'OD Data'!$R$3:$AA$530,MATCH(C$1,'OD Data'!$R$2:$AA$2,0),0)</f>
        <v>2430.8049792531119</v>
      </c>
      <c r="D111" s="2">
        <f>VLOOKUP($A111&amp;$B111,'OD Data'!$R$3:$AA$530,MATCH(D$1,'OD Data'!$R$2:$AA$2,0),0)</f>
        <v>2472.4304237091919</v>
      </c>
      <c r="E111" s="158">
        <f t="shared" si="3"/>
        <v>5.7069999999999999</v>
      </c>
      <c r="F111" s="2">
        <f>VLOOKUP($A111,'OD Data'!$B$3:$E$60,4,0)/10</f>
        <v>5.7069999999999999</v>
      </c>
      <c r="G111" s="1">
        <v>28.92</v>
      </c>
      <c r="H111" s="104">
        <v>125913.914300278</v>
      </c>
      <c r="I111" s="2">
        <f>VLOOKUP($A111&amp;$B111,'OD Data'!$R$3:$AA$580,MATCH(I$1,'OD Data'!$R$2:$AA$2,0),0)</f>
        <v>878</v>
      </c>
      <c r="J111" s="2">
        <f>VLOOKUP($A111&amp;$B111,'OD Data'!$R$3:$AA$580,MATCH(J$1,'OD Data'!$R$2:$AA$2,0),0)</f>
        <v>0</v>
      </c>
      <c r="K111" s="97">
        <v>1007</v>
      </c>
      <c r="L111" s="97">
        <v>0</v>
      </c>
    </row>
    <row r="112" spans="1:12" x14ac:dyDescent="0.2">
      <c r="A112" s="1">
        <v>2010</v>
      </c>
      <c r="B112" s="1">
        <v>3</v>
      </c>
      <c r="C112" s="2">
        <f>VLOOKUP($A112&amp;$B112,'OD Data'!$R$3:$AA$530,MATCH(C$1,'OD Data'!$R$2:$AA$2,0),0)</f>
        <v>2460.0641735918744</v>
      </c>
      <c r="D112" s="2">
        <f>VLOOKUP($A112&amp;$B112,'OD Data'!$R$3:$AA$530,MATCH(D$1,'OD Data'!$R$2:$AA$2,0),0)</f>
        <v>2471.2720946416143</v>
      </c>
      <c r="E112" s="158">
        <f t="shared" si="3"/>
        <v>5.7069999999999999</v>
      </c>
      <c r="F112" s="2">
        <f>VLOOKUP($A112,'OD Data'!$B$3:$E$60,4,0)/10</f>
        <v>5.7069999999999999</v>
      </c>
      <c r="G112" s="1">
        <v>30.09</v>
      </c>
      <c r="H112" s="104">
        <v>125913.914300278</v>
      </c>
      <c r="I112" s="2">
        <f>VLOOKUP($A112&amp;$B112,'OD Data'!$R$3:$AA$580,MATCH(I$1,'OD Data'!$R$2:$AA$2,0),0)</f>
        <v>852</v>
      </c>
      <c r="J112" s="2">
        <f>VLOOKUP($A112&amp;$B112,'OD Data'!$R$3:$AA$580,MATCH(J$1,'OD Data'!$R$2:$AA$2,0),0)</f>
        <v>0</v>
      </c>
      <c r="K112" s="97">
        <v>559</v>
      </c>
      <c r="L112" s="97">
        <v>0</v>
      </c>
    </row>
    <row r="113" spans="1:12" x14ac:dyDescent="0.2">
      <c r="A113" s="1">
        <v>2010</v>
      </c>
      <c r="B113" s="1">
        <v>4</v>
      </c>
      <c r="C113" s="2">
        <f>VLOOKUP($A113&amp;$B113,'OD Data'!$R$3:$AA$530,MATCH(C$1,'OD Data'!$R$2:$AA$2,0),0)</f>
        <v>1896.2636342538872</v>
      </c>
      <c r="D113" s="2">
        <f>VLOOKUP($A113&amp;$B113,'OD Data'!$R$3:$AA$530,MATCH(D$1,'OD Data'!$R$2:$AA$2,0),0)</f>
        <v>1896.7113641645362</v>
      </c>
      <c r="E113" s="158">
        <f t="shared" si="3"/>
        <v>5.7069999999999999</v>
      </c>
      <c r="F113" s="2">
        <f>VLOOKUP($A113,'OD Data'!$B$3:$E$60,4,0)/10</f>
        <v>5.7069999999999999</v>
      </c>
      <c r="G113" s="1">
        <v>30.49</v>
      </c>
      <c r="H113" s="104">
        <v>127160.68656368701</v>
      </c>
      <c r="I113" s="2">
        <f>VLOOKUP($A113&amp;$B113,'OD Data'!$R$3:$AA$580,MATCH(I$1,'OD Data'!$R$2:$AA$2,0),0)</f>
        <v>445</v>
      </c>
      <c r="J113" s="2">
        <f>VLOOKUP($A113&amp;$B113,'OD Data'!$R$3:$AA$580,MATCH(J$1,'OD Data'!$R$2:$AA$2,0),0)</f>
        <v>11</v>
      </c>
      <c r="K113" s="212">
        <v>306</v>
      </c>
      <c r="L113" s="216">
        <v>21</v>
      </c>
    </row>
    <row r="114" spans="1:12" x14ac:dyDescent="0.2">
      <c r="A114" s="1">
        <v>2010</v>
      </c>
      <c r="B114" s="1">
        <v>5</v>
      </c>
      <c r="C114" s="2">
        <f>VLOOKUP($A114&amp;$B114,'OD Data'!$R$3:$AA$530,MATCH(C$1,'OD Data'!$R$2:$AA$2,0),0)</f>
        <v>1578.1140861466822</v>
      </c>
      <c r="D114" s="2">
        <f>VLOOKUP($A114&amp;$B114,'OD Data'!$R$3:$AA$530,MATCH(D$1,'OD Data'!$R$2:$AA$2,0),0)</f>
        <v>1567.9612529002318</v>
      </c>
      <c r="E114" s="158">
        <f t="shared" si="3"/>
        <v>5.7069999999999999</v>
      </c>
      <c r="F114" s="2">
        <f>VLOOKUP($A114,'OD Data'!$B$3:$E$60,4,0)/10</f>
        <v>5.7069999999999999</v>
      </c>
      <c r="G114" s="1">
        <v>29.81</v>
      </c>
      <c r="H114" s="104">
        <v>127160.68656368701</v>
      </c>
      <c r="I114" s="2">
        <f>VLOOKUP($A114&amp;$B114,'OD Data'!$R$3:$AA$580,MATCH(I$1,'OD Data'!$R$2:$AA$2,0),0)</f>
        <v>188</v>
      </c>
      <c r="J114" s="2">
        <f>VLOOKUP($A114&amp;$B114,'OD Data'!$R$3:$AA$580,MATCH(J$1,'OD Data'!$R$2:$AA$2,0),0)</f>
        <v>48</v>
      </c>
      <c r="K114" s="212">
        <v>105</v>
      </c>
      <c r="L114" s="216">
        <v>87</v>
      </c>
    </row>
    <row r="115" spans="1:12" x14ac:dyDescent="0.2">
      <c r="A115" s="1">
        <v>2010</v>
      </c>
      <c r="B115" s="1">
        <v>6</v>
      </c>
      <c r="C115" s="2">
        <f>VLOOKUP($A115&amp;$B115,'OD Data'!$R$3:$AA$530,MATCH(C$1,'OD Data'!$R$2:$AA$2,0),0)</f>
        <v>1905.8441558441559</v>
      </c>
      <c r="D115" s="2">
        <f>VLOOKUP($A115&amp;$B115,'OD Data'!$R$3:$AA$530,MATCH(D$1,'OD Data'!$R$2:$AA$2,0),0)</f>
        <v>1694.7206768660174</v>
      </c>
      <c r="E115" s="158">
        <f t="shared" si="3"/>
        <v>5.7069999999999999</v>
      </c>
      <c r="F115" s="2">
        <f>VLOOKUP($A115,'OD Data'!$B$3:$E$60,4,0)/10</f>
        <v>5.7069999999999999</v>
      </c>
      <c r="G115" s="1">
        <v>30.68</v>
      </c>
      <c r="H115" s="104">
        <v>127160.68656368701</v>
      </c>
      <c r="I115" s="2">
        <f>VLOOKUP($A115&amp;$B115,'OD Data'!$R$3:$AA$580,MATCH(I$1,'OD Data'!$R$2:$AA$2,0),0)</f>
        <v>49</v>
      </c>
      <c r="J115" s="2">
        <f>VLOOKUP($A115&amp;$B115,'OD Data'!$R$3:$AA$580,MATCH(J$1,'OD Data'!$R$2:$AA$2,0),0)</f>
        <v>164</v>
      </c>
      <c r="K115" s="212">
        <v>10</v>
      </c>
      <c r="L115" s="216">
        <v>243</v>
      </c>
    </row>
    <row r="116" spans="1:12" x14ac:dyDescent="0.2">
      <c r="A116" s="1">
        <v>2010</v>
      </c>
      <c r="B116" s="1">
        <v>7</v>
      </c>
      <c r="C116" s="2">
        <f>VLOOKUP($A116&amp;$B116,'OD Data'!$R$3:$AA$530,MATCH(C$1,'OD Data'!$R$2:$AA$2,0),0)</f>
        <v>1898.7957387679483</v>
      </c>
      <c r="D116" s="2">
        <f>VLOOKUP($A116&amp;$B116,'OD Data'!$R$3:$AA$530,MATCH(D$1,'OD Data'!$R$2:$AA$2,0),0)</f>
        <v>1901.2289017341043</v>
      </c>
      <c r="E116" s="158">
        <f t="shared" si="3"/>
        <v>5.7069999999999999</v>
      </c>
      <c r="F116" s="2">
        <f>VLOOKUP($A116,'OD Data'!$B$3:$E$60,4,0)/10</f>
        <v>5.7069999999999999</v>
      </c>
      <c r="G116" s="1">
        <v>30.66</v>
      </c>
      <c r="H116" s="104">
        <v>127875.507340589</v>
      </c>
      <c r="I116" s="2">
        <f>VLOOKUP($A116&amp;$B116,'OD Data'!$R$3:$AA$580,MATCH(I$1,'OD Data'!$R$2:$AA$2,0),0)</f>
        <v>2</v>
      </c>
      <c r="J116" s="2">
        <f>VLOOKUP($A116&amp;$B116,'OD Data'!$R$3:$AA$580,MATCH(J$1,'OD Data'!$R$2:$AA$2,0),0)</f>
        <v>321</v>
      </c>
      <c r="K116" s="212">
        <v>0</v>
      </c>
      <c r="L116" s="216">
        <v>348</v>
      </c>
    </row>
    <row r="117" spans="1:12" x14ac:dyDescent="0.2">
      <c r="A117" s="1">
        <v>2010</v>
      </c>
      <c r="B117" s="1">
        <v>8</v>
      </c>
      <c r="C117" s="2">
        <f>VLOOKUP($A117&amp;$B117,'OD Data'!$R$3:$AA$530,MATCH(C$1,'OD Data'!$R$2:$AA$2,0),0)</f>
        <v>1914.8642429820525</v>
      </c>
      <c r="D117" s="2">
        <f>VLOOKUP($A117&amp;$B117,'OD Data'!$R$3:$AA$530,MATCH(D$1,'OD Data'!$R$2:$AA$2,0),0)</f>
        <v>1915.0589725869618</v>
      </c>
      <c r="E117" s="158">
        <f t="shared" si="3"/>
        <v>5.7069999999999999</v>
      </c>
      <c r="F117" s="2">
        <f>VLOOKUP($A117,'OD Data'!$B$3:$E$60,4,0)/10</f>
        <v>5.7069999999999999</v>
      </c>
      <c r="G117" s="1">
        <v>30.07</v>
      </c>
      <c r="H117" s="104">
        <v>127875.507340589</v>
      </c>
      <c r="I117" s="2">
        <f>VLOOKUP($A117&amp;$B117,'OD Data'!$R$3:$AA$580,MATCH(I$1,'OD Data'!$R$2:$AA$2,0),0)</f>
        <v>1</v>
      </c>
      <c r="J117" s="2">
        <f>VLOOKUP($A117&amp;$B117,'OD Data'!$R$3:$AA$580,MATCH(J$1,'OD Data'!$R$2:$AA$2,0),0)</f>
        <v>331</v>
      </c>
      <c r="K117" s="212">
        <v>2</v>
      </c>
      <c r="L117" s="216">
        <v>330</v>
      </c>
    </row>
    <row r="118" spans="1:12" x14ac:dyDescent="0.2">
      <c r="A118" s="1">
        <v>2010</v>
      </c>
      <c r="B118" s="1">
        <v>9</v>
      </c>
      <c r="C118" s="2">
        <f>VLOOKUP($A118&amp;$B118,'OD Data'!$R$3:$AA$530,MATCH(C$1,'OD Data'!$R$2:$AA$2,0),0)</f>
        <v>1885.8783008036739</v>
      </c>
      <c r="D118" s="2">
        <f>VLOOKUP($A118&amp;$B118,'OD Data'!$R$3:$AA$530,MATCH(D$1,'OD Data'!$R$2:$AA$2,0),0)</f>
        <v>1885.4352832795946</v>
      </c>
      <c r="E118" s="158">
        <f t="shared" si="3"/>
        <v>5.7069999999999999</v>
      </c>
      <c r="F118" s="2">
        <f>VLOOKUP($A118,'OD Data'!$B$3:$E$60,4,0)/10</f>
        <v>5.7069999999999999</v>
      </c>
      <c r="G118" s="1">
        <v>30.72</v>
      </c>
      <c r="H118" s="104">
        <v>127875.507340589</v>
      </c>
      <c r="I118" s="2">
        <f>VLOOKUP($A118&amp;$B118,'OD Data'!$R$3:$AA$580,MATCH(I$1,'OD Data'!$R$2:$AA$2,0),0)</f>
        <v>12</v>
      </c>
      <c r="J118" s="2">
        <f>VLOOKUP($A118&amp;$B118,'OD Data'!$R$3:$AA$580,MATCH(J$1,'OD Data'!$R$2:$AA$2,0),0)</f>
        <v>256</v>
      </c>
      <c r="K118" s="212">
        <v>46</v>
      </c>
      <c r="L118" s="216">
        <v>150</v>
      </c>
    </row>
    <row r="119" spans="1:12" x14ac:dyDescent="0.2">
      <c r="A119" s="1">
        <v>2010</v>
      </c>
      <c r="B119" s="1">
        <v>10</v>
      </c>
      <c r="C119" s="2">
        <f>VLOOKUP($A119&amp;$B119,'OD Data'!$R$3:$AA$530,MATCH(C$1,'OD Data'!$R$2:$AA$2,0),0)</f>
        <v>1612.5172572480442</v>
      </c>
      <c r="D119" s="2">
        <f>VLOOKUP($A119&amp;$B119,'OD Data'!$R$3:$AA$530,MATCH(D$1,'OD Data'!$R$2:$AA$2,0),0)</f>
        <v>1614.5794198895028</v>
      </c>
      <c r="E119" s="158">
        <f t="shared" si="3"/>
        <v>5.7069999999999999</v>
      </c>
      <c r="F119" s="2">
        <f>VLOOKUP($A119,'OD Data'!$B$3:$E$60,4,0)/10</f>
        <v>5.7069999999999999</v>
      </c>
      <c r="G119" s="1">
        <v>30.56</v>
      </c>
      <c r="H119" s="104">
        <v>128642.18374193201</v>
      </c>
      <c r="I119" s="2">
        <f>VLOOKUP($A119&amp;$B119,'OD Data'!$R$3:$AA$580,MATCH(I$1,'OD Data'!$R$2:$AA$2,0),0)</f>
        <v>139</v>
      </c>
      <c r="J119" s="2">
        <f>VLOOKUP($A119&amp;$B119,'OD Data'!$R$3:$AA$580,MATCH(J$1,'OD Data'!$R$2:$AA$2,0),0)</f>
        <v>72</v>
      </c>
      <c r="K119" s="212">
        <v>269</v>
      </c>
      <c r="L119" s="216">
        <v>27</v>
      </c>
    </row>
    <row r="120" spans="1:12" x14ac:dyDescent="0.2">
      <c r="A120" s="1">
        <v>2010</v>
      </c>
      <c r="B120" s="1">
        <v>11</v>
      </c>
      <c r="C120" s="2">
        <f>VLOOKUP($A120&amp;$B120,'OD Data'!$R$3:$AA$530,MATCH(C$1,'OD Data'!$R$2:$AA$2,0),0)</f>
        <v>1723.3554893421958</v>
      </c>
      <c r="D120" s="2">
        <f>VLOOKUP($A120&amp;$B120,'OD Data'!$R$3:$AA$530,MATCH(D$1,'OD Data'!$R$2:$AA$2,0),0)</f>
        <v>1719.5036730945824</v>
      </c>
      <c r="E120" s="158">
        <f t="shared" si="3"/>
        <v>5.7069999999999999</v>
      </c>
      <c r="F120" s="2">
        <f>VLOOKUP($A120,'OD Data'!$B$3:$E$60,4,0)/10</f>
        <v>5.7069999999999999</v>
      </c>
      <c r="G120" s="1">
        <v>30.35</v>
      </c>
      <c r="H120" s="104">
        <v>128642.18374193201</v>
      </c>
      <c r="I120" s="2">
        <f>VLOOKUP($A120&amp;$B120,'OD Data'!$R$3:$AA$580,MATCH(I$1,'OD Data'!$R$2:$AA$2,0),0)</f>
        <v>394</v>
      </c>
      <c r="J120" s="2">
        <f>VLOOKUP($A120&amp;$B120,'OD Data'!$R$3:$AA$580,MATCH(J$1,'OD Data'!$R$2:$AA$2,0),0)</f>
        <v>8</v>
      </c>
      <c r="K120" s="212">
        <v>563</v>
      </c>
      <c r="L120" s="216">
        <v>1</v>
      </c>
    </row>
    <row r="121" spans="1:12" ht="13.5" thickBot="1" x14ac:dyDescent="0.25">
      <c r="A121" s="1">
        <v>2010</v>
      </c>
      <c r="B121" s="1">
        <v>12</v>
      </c>
      <c r="C121" s="2">
        <f>VLOOKUP($A121&amp;$B121,'OD Data'!$R$3:$AA$530,MATCH(C$1,'OD Data'!$R$2:$AA$2,0),0)</f>
        <v>2394.5483945483948</v>
      </c>
      <c r="D121" s="2">
        <f>VLOOKUP($A121&amp;$B121,'OD Data'!$R$3:$AA$530,MATCH(D$1,'OD Data'!$R$2:$AA$2,0),0)</f>
        <v>2382.6946740128556</v>
      </c>
      <c r="E121" s="158">
        <f t="shared" si="3"/>
        <v>5.7069999999999999</v>
      </c>
      <c r="F121" s="2">
        <f>VLOOKUP($A121,'OD Data'!$B$3:$E$60,4,0)/10</f>
        <v>5.7069999999999999</v>
      </c>
      <c r="G121" s="1">
        <v>31</v>
      </c>
      <c r="H121" s="104">
        <v>128642.18374193201</v>
      </c>
      <c r="I121" s="2">
        <f>VLOOKUP($A121&amp;$B121,'OD Data'!$R$3:$AA$580,MATCH(I$1,'OD Data'!$R$2:$AA$2,0),0)</f>
        <v>723</v>
      </c>
      <c r="J121" s="2">
        <f>VLOOKUP($A121&amp;$B121,'OD Data'!$R$3:$AA$580,MATCH(J$1,'OD Data'!$R$2:$AA$2,0),0)</f>
        <v>0</v>
      </c>
      <c r="K121" s="213">
        <v>866</v>
      </c>
      <c r="L121" s="218">
        <v>0</v>
      </c>
    </row>
    <row r="122" spans="1:12" x14ac:dyDescent="0.2">
      <c r="A122" s="1">
        <v>2011</v>
      </c>
      <c r="B122" s="1">
        <v>1</v>
      </c>
      <c r="C122" s="2">
        <f>VLOOKUP($A122&amp;$B122,'OD Data'!$R$3:$AA$530,MATCH(C$1,'OD Data'!$R$2:$AA$2,0),0)</f>
        <v>3471.9077169681705</v>
      </c>
      <c r="D122" s="2">
        <f>VLOOKUP($A122&amp;$B122,'OD Data'!$R$3:$AA$530,MATCH(D$1,'OD Data'!$R$2:$AA$2,0),0)</f>
        <v>3101.1589449541284</v>
      </c>
      <c r="E122" s="158">
        <f t="shared" si="3"/>
        <v>6.7537930065703566</v>
      </c>
      <c r="F122" s="2">
        <f>VLOOKUP($A122,'OD Data'!$B$3:$E$60,4,0)/10</f>
        <v>6.7537930065703566</v>
      </c>
      <c r="G122" s="1">
        <v>31.65</v>
      </c>
      <c r="H122" s="104">
        <v>129449.863278944</v>
      </c>
      <c r="I122" s="2">
        <f>VLOOKUP($A122&amp;$B122,'OD Data'!$R$3:$AA$580,MATCH(I$1,'OD Data'!$R$2:$AA$2,0),0)</f>
        <v>1131.8499999999999</v>
      </c>
      <c r="J122" s="2">
        <f>VLOOKUP($A122&amp;$B122,'OD Data'!$R$3:$AA$580,MATCH(J$1,'OD Data'!$R$2:$AA$2,0),0)</f>
        <v>0</v>
      </c>
      <c r="K122" s="217">
        <v>952</v>
      </c>
      <c r="L122" s="216">
        <v>0</v>
      </c>
    </row>
    <row r="123" spans="1:12" x14ac:dyDescent="0.2">
      <c r="A123" s="1">
        <v>2011</v>
      </c>
      <c r="B123" s="1">
        <v>2</v>
      </c>
      <c r="C123" s="2">
        <f>VLOOKUP($A123&amp;$B123,'OD Data'!$R$3:$AA$530,MATCH(C$1,'OD Data'!$R$2:$AA$2,0),0)</f>
        <v>2482.3293527585383</v>
      </c>
      <c r="D123" s="2">
        <f>VLOOKUP($A123&amp;$B123,'OD Data'!$R$3:$AA$530,MATCH(D$1,'OD Data'!$R$2:$AA$2,0),0)</f>
        <v>2466.1086056143581</v>
      </c>
      <c r="E123" s="158">
        <f t="shared" si="3"/>
        <v>6.7537930065703566</v>
      </c>
      <c r="F123" s="2">
        <f>VLOOKUP($A123,'OD Data'!$B$3:$E$60,4,0)/10</f>
        <v>6.7537930065703566</v>
      </c>
      <c r="G123" s="1">
        <v>28.92</v>
      </c>
      <c r="H123" s="104">
        <v>129449.863278944</v>
      </c>
      <c r="I123" s="2">
        <f>VLOOKUP($A123&amp;$B123,'OD Data'!$R$3:$AA$580,MATCH(I$1,'OD Data'!$R$2:$AA$2,0),0)</f>
        <v>817.85</v>
      </c>
      <c r="J123" s="2">
        <f>VLOOKUP($A123&amp;$B123,'OD Data'!$R$3:$AA$580,MATCH(J$1,'OD Data'!$R$2:$AA$2,0),0)</f>
        <v>0</v>
      </c>
      <c r="K123" s="217">
        <v>772</v>
      </c>
      <c r="L123" s="216">
        <v>0</v>
      </c>
    </row>
    <row r="124" spans="1:12" x14ac:dyDescent="0.2">
      <c r="A124" s="1">
        <v>2011</v>
      </c>
      <c r="B124" s="1">
        <v>3</v>
      </c>
      <c r="C124" s="2">
        <f>VLOOKUP($A124&amp;$B124,'OD Data'!$R$3:$AA$530,MATCH(C$1,'OD Data'!$R$2:$AA$2,0),0)</f>
        <v>1917.4521679284242</v>
      </c>
      <c r="D124" s="2">
        <f>VLOOKUP($A124&amp;$B124,'OD Data'!$R$3:$AA$530,MATCH(D$1,'OD Data'!$R$2:$AA$2,0),0)</f>
        <v>2119.9640485459126</v>
      </c>
      <c r="E124" s="158">
        <f t="shared" si="3"/>
        <v>6.7537930065703566</v>
      </c>
      <c r="F124" s="2">
        <f>VLOOKUP($A124,'OD Data'!$B$3:$E$60,4,0)/10</f>
        <v>6.7537930065703566</v>
      </c>
      <c r="G124" s="1">
        <v>30.09</v>
      </c>
      <c r="H124" s="104">
        <v>129449.863278944</v>
      </c>
      <c r="I124" s="2">
        <f>VLOOKUP($A124&amp;$B124,'OD Data'!$R$3:$AA$580,MATCH(I$1,'OD Data'!$R$2:$AA$2,0),0)</f>
        <v>556.95000000000005</v>
      </c>
      <c r="J124" s="2">
        <f>VLOOKUP($A124&amp;$B124,'OD Data'!$R$3:$AA$580,MATCH(J$1,'OD Data'!$R$2:$AA$2,0),0)</f>
        <v>0</v>
      </c>
      <c r="K124" s="217">
        <v>610</v>
      </c>
      <c r="L124" s="216">
        <v>4</v>
      </c>
    </row>
    <row r="125" spans="1:12" x14ac:dyDescent="0.2">
      <c r="A125" s="1">
        <v>2011</v>
      </c>
      <c r="B125" s="1">
        <v>4</v>
      </c>
      <c r="C125" s="2"/>
      <c r="D125" s="2">
        <f>VLOOKUP($A125&amp;$B125,'OD Data'!$R$3:$AA$530,MATCH(D$1,'OD Data'!$R$2:$AA$2,0),0)</f>
        <v>1805.1478857142858</v>
      </c>
      <c r="E125" s="158">
        <f t="shared" si="3"/>
        <v>6.7537930065703566</v>
      </c>
      <c r="F125" s="2">
        <f>VLOOKUP($A125,'OD Data'!$B$3:$E$60,4,0)/10</f>
        <v>6.7537930065703566</v>
      </c>
      <c r="G125" s="1">
        <v>30.49</v>
      </c>
      <c r="H125" s="104">
        <v>130033.041760633</v>
      </c>
      <c r="I125" s="2">
        <f>VLOOKUP($A125&amp;$B125,'OD Data'!$R$3:$AA$580,MATCH(I$1,'OD Data'!$R$2:$AA$2,0),0)</f>
        <v>377.1</v>
      </c>
      <c r="J125" s="2">
        <f>VLOOKUP($A125&amp;$B125,'OD Data'!$R$3:$AA$580,MATCH(J$1,'OD Data'!$R$2:$AA$2,0),0)</f>
        <v>8</v>
      </c>
      <c r="K125" s="212">
        <v>306</v>
      </c>
      <c r="L125" s="216">
        <v>21</v>
      </c>
    </row>
    <row r="126" spans="1:12" x14ac:dyDescent="0.2">
      <c r="A126" s="1">
        <v>2011</v>
      </c>
      <c r="B126" s="1">
        <v>5</v>
      </c>
      <c r="C126" s="2"/>
      <c r="D126" s="2">
        <f>VLOOKUP($A126&amp;$B126,'OD Data'!$R$3:$AA$530,MATCH(D$1,'OD Data'!$R$2:$AA$2,0),0)</f>
        <v>1590.3243058716432</v>
      </c>
      <c r="E126" s="158">
        <f t="shared" si="3"/>
        <v>6.7537930065703566</v>
      </c>
      <c r="F126" s="2">
        <f>VLOOKUP($A126,'OD Data'!$B$3:$E$60,4,0)/10</f>
        <v>6.7537930065703566</v>
      </c>
      <c r="G126" s="1">
        <v>29.81</v>
      </c>
      <c r="H126" s="104">
        <v>130033.041760633</v>
      </c>
      <c r="I126" s="2">
        <f>VLOOKUP($A126&amp;$B126,'OD Data'!$R$3:$AA$580,MATCH(I$1,'OD Data'!$R$2:$AA$2,0),0)</f>
        <v>142.39999999999998</v>
      </c>
      <c r="J126" s="2">
        <f>VLOOKUP($A126&amp;$B126,'OD Data'!$R$3:$AA$580,MATCH(J$1,'OD Data'!$R$2:$AA$2,0),0)</f>
        <v>76.2</v>
      </c>
      <c r="K126" s="212">
        <v>105</v>
      </c>
      <c r="L126" s="216">
        <v>87</v>
      </c>
    </row>
    <row r="127" spans="1:12" x14ac:dyDescent="0.2">
      <c r="A127" s="1">
        <v>2011</v>
      </c>
      <c r="B127" s="1">
        <v>6</v>
      </c>
      <c r="C127" s="2"/>
      <c r="D127" s="2">
        <f>VLOOKUP($A127&amp;$B127,'OD Data'!$R$3:$AA$530,MATCH(D$1,'OD Data'!$R$2:$AA$2,0),0)</f>
        <v>1706.1703096539163</v>
      </c>
      <c r="E127" s="158">
        <f t="shared" si="3"/>
        <v>6.7537930065703566</v>
      </c>
      <c r="F127" s="2">
        <f>VLOOKUP($A127,'OD Data'!$B$3:$E$60,4,0)/10</f>
        <v>6.7537930065703566</v>
      </c>
      <c r="G127" s="1">
        <v>30.68</v>
      </c>
      <c r="H127" s="104">
        <v>130033.041760633</v>
      </c>
      <c r="I127" s="2">
        <f>VLOOKUP($A127&amp;$B127,'OD Data'!$R$3:$AA$580,MATCH(I$1,'OD Data'!$R$2:$AA$2,0),0)</f>
        <v>38.700000000000003</v>
      </c>
      <c r="J127" s="2">
        <f>VLOOKUP($A127&amp;$B127,'OD Data'!$R$3:$AA$580,MATCH(J$1,'OD Data'!$R$2:$AA$2,0),0)</f>
        <v>271</v>
      </c>
      <c r="K127" s="212">
        <v>10</v>
      </c>
      <c r="L127" s="216">
        <v>243</v>
      </c>
    </row>
    <row r="128" spans="1:12" x14ac:dyDescent="0.2">
      <c r="A128" s="1">
        <v>2011</v>
      </c>
      <c r="B128" s="1">
        <v>7</v>
      </c>
      <c r="C128" s="2"/>
      <c r="D128" s="2">
        <f>VLOOKUP($A128&amp;$B128,'OD Data'!$R$3:$AA$530,MATCH(D$1,'OD Data'!$R$2:$AA$2,0),0)</f>
        <v>1677.4921537411872</v>
      </c>
      <c r="E128" s="158">
        <f t="shared" si="3"/>
        <v>6.7537930065703566</v>
      </c>
      <c r="F128" s="2">
        <f>VLOOKUP($A128,'OD Data'!$B$3:$E$60,4,0)/10</f>
        <v>6.7537930065703566</v>
      </c>
      <c r="G128" s="1">
        <v>30.66</v>
      </c>
      <c r="H128" s="104">
        <v>131005.90128705899</v>
      </c>
      <c r="I128" s="2">
        <f>VLOOKUP($A128&amp;$B128,'OD Data'!$R$3:$AA$580,MATCH(I$1,'OD Data'!$R$2:$AA$2,0),0)</f>
        <v>0</v>
      </c>
      <c r="J128" s="2">
        <f>VLOOKUP($A128&amp;$B128,'OD Data'!$R$3:$AA$580,MATCH(J$1,'OD Data'!$R$2:$AA$2,0),0)</f>
        <v>323</v>
      </c>
      <c r="K128" s="212">
        <v>0</v>
      </c>
      <c r="L128" s="216">
        <v>348</v>
      </c>
    </row>
    <row r="129" spans="1:12" x14ac:dyDescent="0.2">
      <c r="A129" s="1">
        <v>2011</v>
      </c>
      <c r="B129" s="1">
        <v>8</v>
      </c>
      <c r="C129" s="2"/>
      <c r="D129" s="2">
        <f>VLOOKUP($A129&amp;$B129,'OD Data'!$R$3:$AA$530,MATCH(D$1,'OD Data'!$R$2:$AA$2,0),0)</f>
        <v>1815.0373321192806</v>
      </c>
      <c r="E129" s="158">
        <f t="shared" si="3"/>
        <v>6.7537930065703566</v>
      </c>
      <c r="F129" s="2">
        <f>VLOOKUP($A129,'OD Data'!$B$3:$E$60,4,0)/10</f>
        <v>6.7537930065703566</v>
      </c>
      <c r="G129" s="1">
        <v>30.07</v>
      </c>
      <c r="H129" s="104">
        <v>131005.90128705899</v>
      </c>
      <c r="I129" s="2">
        <f>VLOOKUP($A129&amp;$B129,'OD Data'!$R$3:$AA$580,MATCH(I$1,'OD Data'!$R$2:$AA$2,0),0)</f>
        <v>0</v>
      </c>
      <c r="J129" s="2">
        <f>VLOOKUP($A129&amp;$B129,'OD Data'!$R$3:$AA$580,MATCH(J$1,'OD Data'!$R$2:$AA$2,0),0)</f>
        <v>412.8</v>
      </c>
      <c r="K129" s="212">
        <v>2</v>
      </c>
      <c r="L129" s="216">
        <v>330</v>
      </c>
    </row>
    <row r="130" spans="1:12" x14ac:dyDescent="0.2">
      <c r="A130" s="1">
        <v>2011</v>
      </c>
      <c r="B130" s="1">
        <v>9</v>
      </c>
      <c r="C130" s="2"/>
      <c r="D130" s="2">
        <f>VLOOKUP($A130&amp;$B130,'OD Data'!$R$3:$AA$530,MATCH(D$1,'OD Data'!$R$2:$AA$2,0),0)</f>
        <v>1768.2610377787892</v>
      </c>
      <c r="E130" s="158">
        <f t="shared" si="3"/>
        <v>6.7537930065703566</v>
      </c>
      <c r="F130" s="2">
        <f>VLOOKUP($A130,'OD Data'!$B$3:$E$60,4,0)/10</f>
        <v>6.7537930065703566</v>
      </c>
      <c r="G130" s="1">
        <v>30.72</v>
      </c>
      <c r="H130" s="104">
        <v>131005.90128705899</v>
      </c>
      <c r="I130" s="2">
        <f>VLOOKUP($A130&amp;$B130,'OD Data'!$R$3:$AA$580,MATCH(I$1,'OD Data'!$R$2:$AA$2,0),0)</f>
        <v>4.5</v>
      </c>
      <c r="J130" s="2">
        <f>VLOOKUP($A130&amp;$B130,'OD Data'!$R$3:$AA$580,MATCH(J$1,'OD Data'!$R$2:$AA$2,0),0)</f>
        <v>258.15000000000003</v>
      </c>
      <c r="K130" s="212">
        <v>46</v>
      </c>
      <c r="L130" s="216">
        <v>150</v>
      </c>
    </row>
    <row r="131" spans="1:12" x14ac:dyDescent="0.2">
      <c r="A131" s="1">
        <v>2011</v>
      </c>
      <c r="B131" s="1">
        <v>10</v>
      </c>
      <c r="C131" s="2"/>
      <c r="D131" s="2">
        <f>VLOOKUP($A131&amp;$B131,'OD Data'!$R$3:$AA$530,MATCH(D$1,'OD Data'!$R$2:$AA$2,0),0)</f>
        <v>1550.9063423505343</v>
      </c>
      <c r="E131" s="158">
        <f>F131</f>
        <v>6.7537930065703566</v>
      </c>
      <c r="F131" s="2">
        <f>VLOOKUP($A131,'OD Data'!$B$3:$E$60,4,0)/10</f>
        <v>6.7537930065703566</v>
      </c>
      <c r="G131" s="1">
        <v>30.56</v>
      </c>
      <c r="H131" s="104">
        <v>131847.55042453</v>
      </c>
      <c r="I131" s="2">
        <f>VLOOKUP($A131&amp;$B131,'OD Data'!$R$3:$AA$580,MATCH(I$1,'OD Data'!$R$2:$AA$2,0),0)</f>
        <v>107.15</v>
      </c>
      <c r="J131" s="2">
        <f>VLOOKUP($A131&amp;$B131,'OD Data'!$R$3:$AA$580,MATCH(J$1,'OD Data'!$R$2:$AA$2,0),0)</f>
        <v>57.35</v>
      </c>
      <c r="K131" s="212">
        <v>269</v>
      </c>
      <c r="L131" s="216">
        <v>27</v>
      </c>
    </row>
    <row r="132" spans="1:12" x14ac:dyDescent="0.2">
      <c r="A132" s="1">
        <v>2011</v>
      </c>
      <c r="B132" s="1">
        <v>11</v>
      </c>
      <c r="C132" s="2"/>
      <c r="D132" s="2">
        <f>VLOOKUP($A132&amp;$B132,'OD Data'!$R$3:$AA$530,MATCH(D$1,'OD Data'!$R$2:$AA$2,0),0)</f>
        <v>1544.7102803738317</v>
      </c>
      <c r="E132" s="158">
        <f>F132</f>
        <v>6.7537930065703566</v>
      </c>
      <c r="F132" s="2">
        <f>VLOOKUP($A132,'OD Data'!$B$3:$E$60,4,0)/10</f>
        <v>6.7537930065703566</v>
      </c>
      <c r="G132" s="1">
        <v>30.35</v>
      </c>
      <c r="H132" s="104">
        <v>131847.55042453</v>
      </c>
      <c r="I132" s="2">
        <f>VLOOKUP($A132&amp;$B132,'OD Data'!$R$3:$AA$580,MATCH(I$1,'OD Data'!$R$2:$AA$2,0),0)</f>
        <v>387.7</v>
      </c>
      <c r="J132" s="2">
        <f>VLOOKUP($A132&amp;$B132,'OD Data'!$R$3:$AA$580,MATCH(J$1,'OD Data'!$R$2:$AA$2,0),0)</f>
        <v>0.9</v>
      </c>
      <c r="K132" s="212">
        <v>563</v>
      </c>
      <c r="L132" s="216">
        <v>1</v>
      </c>
    </row>
    <row r="133" spans="1:12" ht="13.5" thickBot="1" x14ac:dyDescent="0.25">
      <c r="A133" s="1">
        <v>2011</v>
      </c>
      <c r="B133" s="1">
        <v>12</v>
      </c>
      <c r="C133" s="2"/>
      <c r="D133" s="2">
        <f>VLOOKUP($A133&amp;$B133,'OD Data'!$R$3:$AA$530,MATCH(D$1,'OD Data'!$R$2:$AA$2,0),0)</f>
        <v>1943.2669404517453</v>
      </c>
      <c r="E133" s="158">
        <f>F133</f>
        <v>6.7537930065703566</v>
      </c>
      <c r="F133" s="2">
        <f>VLOOKUP($A133,'OD Data'!$B$3:$E$60,4,0)/10</f>
        <v>6.7537930065703566</v>
      </c>
      <c r="G133" s="1">
        <v>31</v>
      </c>
      <c r="H133" s="104">
        <v>131847.55042453</v>
      </c>
      <c r="I133" s="2">
        <f>VLOOKUP($A133&amp;$B133,'OD Data'!$R$3:$AA$580,MATCH(I$1,'OD Data'!$R$2:$AA$2,0),0)</f>
        <v>559.85</v>
      </c>
      <c r="J133" s="2">
        <f>VLOOKUP($A133&amp;$B133,'OD Data'!$R$3:$AA$580,MATCH(J$1,'OD Data'!$R$2:$AA$2,0),0)</f>
        <v>0</v>
      </c>
      <c r="K133" s="213">
        <v>866</v>
      </c>
      <c r="L133" s="218">
        <v>0</v>
      </c>
    </row>
    <row r="134" spans="1:12" x14ac:dyDescent="0.2">
      <c r="A134" s="1">
        <v>2012</v>
      </c>
      <c r="B134" s="1">
        <v>1</v>
      </c>
      <c r="C134" s="2"/>
      <c r="D134" s="2">
        <f>VLOOKUP($A134&amp;$B134,'OD Data'!$R$3:$AA$530,MATCH(D$1,'OD Data'!$R$2:$AA$2,0),0)</f>
        <v>2378</v>
      </c>
      <c r="E134" s="260">
        <f>HLOOKUP($A134,'OD Rates'!$B$17:$K$27,11,0)*100</f>
        <v>9.9599604222339604</v>
      </c>
      <c r="F134" s="2">
        <f>VLOOKUP($A134,'OD Data'!$B$3:$E$60,4,0)/10</f>
        <v>6.8888768953360042</v>
      </c>
      <c r="G134" s="1">
        <v>31.65</v>
      </c>
      <c r="H134" s="104">
        <v>132738.69099144801</v>
      </c>
      <c r="I134" s="2">
        <f>VLOOKUP($A134&amp;$B134,'OD Data'!$R$3:$AA$580,MATCH(I$1,'OD Data'!$R$2:$AA$2,0),0)</f>
        <v>807.09999999999991</v>
      </c>
      <c r="J134" s="2">
        <f>VLOOKUP($A134&amp;$B134,'OD Data'!$R$3:$AA$580,MATCH(J$1,'OD Data'!$R$2:$AA$2,0),0)</f>
        <v>0</v>
      </c>
      <c r="K134" s="150">
        <f t="shared" ref="K134:L149" si="4">K122</f>
        <v>952</v>
      </c>
      <c r="L134" s="150">
        <f t="shared" si="4"/>
        <v>0</v>
      </c>
    </row>
    <row r="135" spans="1:12" x14ac:dyDescent="0.2">
      <c r="A135" s="1">
        <v>2012</v>
      </c>
      <c r="B135" s="1">
        <v>2</v>
      </c>
      <c r="C135" s="2"/>
      <c r="D135" s="2">
        <f>VLOOKUP($A135&amp;$B135,'OD Data'!$R$3:$AA$530,MATCH(D$1,'OD Data'!$R$2:$AA$2,0),0)</f>
        <v>2128</v>
      </c>
      <c r="E135" s="260">
        <f>HLOOKUP($A135,'OD Rates'!$B$17:$K$27,11,0)*100</f>
        <v>9.9599604222339604</v>
      </c>
      <c r="F135" s="2">
        <f>VLOOKUP($A135,'OD Data'!$B$3:$E$60,4,0)/10</f>
        <v>6.8888768953360042</v>
      </c>
      <c r="G135" s="1">
        <v>29.92</v>
      </c>
      <c r="H135" s="104">
        <v>132738.69099144801</v>
      </c>
      <c r="I135" s="2">
        <f>VLOOKUP($A135&amp;$B135,'OD Data'!$R$3:$AA$580,MATCH(I$1,'OD Data'!$R$2:$AA$2,0),0)</f>
        <v>689.15</v>
      </c>
      <c r="J135" s="2">
        <f>VLOOKUP($A135&amp;$B135,'OD Data'!$R$3:$AA$580,MATCH(J$1,'OD Data'!$R$2:$AA$2,0),0)</f>
        <v>0</v>
      </c>
      <c r="K135" s="150">
        <f t="shared" si="4"/>
        <v>772</v>
      </c>
      <c r="L135" s="150">
        <f t="shared" si="4"/>
        <v>0</v>
      </c>
    </row>
    <row r="136" spans="1:12" x14ac:dyDescent="0.2">
      <c r="A136" s="1">
        <v>2012</v>
      </c>
      <c r="B136" s="1">
        <v>3</v>
      </c>
      <c r="C136" s="2"/>
      <c r="D136" s="2">
        <f>VLOOKUP($A136&amp;$B136,'OD Data'!$R$3:$AA$530,MATCH(D$1,'OD Data'!$R$2:$AA$2,0),0)</f>
        <v>1908</v>
      </c>
      <c r="E136" s="260">
        <f>HLOOKUP($A136,'OD Rates'!$B$17:$K$27,11,0)*100</f>
        <v>9.9599604222339604</v>
      </c>
      <c r="F136" s="2">
        <f>VLOOKUP($A136,'OD Data'!$B$3:$E$60,4,0)/10</f>
        <v>6.8888768953360042</v>
      </c>
      <c r="G136" s="1">
        <v>30.09</v>
      </c>
      <c r="H136" s="104">
        <v>132738.69099144801</v>
      </c>
      <c r="I136" s="2">
        <f>VLOOKUP($A136&amp;$B136,'OD Data'!$R$3:$AA$580,MATCH(I$1,'OD Data'!$R$2:$AA$2,0),0)</f>
        <v>494</v>
      </c>
      <c r="J136" s="2">
        <f>VLOOKUP($A136&amp;$B136,'OD Data'!$R$3:$AA$580,MATCH(J$1,'OD Data'!$R$2:$AA$2,0),0)</f>
        <v>1.5</v>
      </c>
      <c r="K136" s="150">
        <f t="shared" si="4"/>
        <v>610</v>
      </c>
      <c r="L136" s="150">
        <f t="shared" si="4"/>
        <v>4</v>
      </c>
    </row>
    <row r="137" spans="1:12" x14ac:dyDescent="0.2">
      <c r="A137" s="1">
        <v>2012</v>
      </c>
      <c r="B137" s="1">
        <v>4</v>
      </c>
      <c r="C137" s="2"/>
      <c r="D137" s="2">
        <f>VLOOKUP($A137&amp;$B137,'OD Data'!$R$3:$AA$530,MATCH(D$1,'OD Data'!$R$2:$AA$2,0),0)</f>
        <v>1536</v>
      </c>
      <c r="E137" s="260">
        <f>HLOOKUP($A137,'OD Rates'!$B$17:$K$27,11,0)*100</f>
        <v>9.9599604222339604</v>
      </c>
      <c r="F137" s="2">
        <f>VLOOKUP($A137,'OD Data'!$B$3:$E$60,4,0)/10</f>
        <v>6.8888768953360042</v>
      </c>
      <c r="G137" s="1">
        <v>30.49</v>
      </c>
      <c r="H137" s="104">
        <v>133612.691436694</v>
      </c>
      <c r="I137" s="2">
        <f>VLOOKUP($A137&amp;$B137,'OD Data'!$R$3:$AA$580,MATCH(I$1,'OD Data'!$R$2:$AA$2,0),0)</f>
        <v>188</v>
      </c>
      <c r="J137" s="2">
        <f>VLOOKUP($A137&amp;$B137,'OD Data'!$R$3:$AA$580,MATCH(J$1,'OD Data'!$R$2:$AA$2,0),0)</f>
        <v>7</v>
      </c>
      <c r="K137" s="150">
        <f t="shared" si="4"/>
        <v>306</v>
      </c>
      <c r="L137" s="150">
        <f t="shared" si="4"/>
        <v>21</v>
      </c>
    </row>
    <row r="138" spans="1:12" x14ac:dyDescent="0.2">
      <c r="A138" s="1">
        <v>2012</v>
      </c>
      <c r="B138" s="1">
        <v>5</v>
      </c>
      <c r="C138" s="2"/>
      <c r="D138" s="2"/>
      <c r="E138" s="260">
        <f>HLOOKUP($A138,'OD Rates'!$B$17:$K$27,11,0)*100</f>
        <v>9.9599604222339604</v>
      </c>
      <c r="F138" s="2">
        <f>VLOOKUP($A138,'OD Data'!$B$3:$E$60,4,0)/10</f>
        <v>6.8888768953360042</v>
      </c>
      <c r="G138" s="1">
        <v>29.81</v>
      </c>
      <c r="H138" s="104">
        <v>133612.691436694</v>
      </c>
      <c r="I138" s="2">
        <f>VLOOKUP($A138&amp;$B138,'OD Data'!$R$3:$AA$580,MATCH(I$1,'OD Data'!$R$2:$AA$2,0),0)</f>
        <v>168.35</v>
      </c>
      <c r="J138" s="2">
        <f>VLOOKUP($A138&amp;$B138,'OD Data'!$R$3:$AA$580,MATCH(J$1,'OD Data'!$R$2:$AA$2,0),0)</f>
        <v>36.549999999999997</v>
      </c>
      <c r="K138" s="150">
        <f t="shared" si="4"/>
        <v>105</v>
      </c>
      <c r="L138" s="150">
        <f t="shared" si="4"/>
        <v>87</v>
      </c>
    </row>
    <row r="139" spans="1:12" x14ac:dyDescent="0.2">
      <c r="A139" s="1">
        <v>2012</v>
      </c>
      <c r="B139" s="1">
        <v>6</v>
      </c>
      <c r="C139" s="2"/>
      <c r="D139" s="2"/>
      <c r="E139" s="260">
        <f>HLOOKUP($A139,'OD Rates'!$B$17:$K$27,11,0)*100</f>
        <v>9.9599604222339604</v>
      </c>
      <c r="F139" s="2">
        <f>VLOOKUP($A139,'OD Data'!$B$3:$E$60,4,0)/10</f>
        <v>6.8888768953360042</v>
      </c>
      <c r="G139" s="1">
        <v>30.68</v>
      </c>
      <c r="H139" s="104">
        <v>133612.691436694</v>
      </c>
      <c r="I139" s="2">
        <f>VLOOKUP($A139&amp;$B139,'OD Data'!$R$3:$AA$580,MATCH(I$1,'OD Data'!$R$2:$AA$2,0),0)</f>
        <v>42.45</v>
      </c>
      <c r="J139" s="2">
        <f>VLOOKUP($A139&amp;$B139,'OD Data'!$R$3:$AA$580,MATCH(J$1,'OD Data'!$R$2:$AA$2,0),0)</f>
        <v>150.75</v>
      </c>
      <c r="K139" s="150">
        <f t="shared" si="4"/>
        <v>10</v>
      </c>
      <c r="L139" s="150">
        <f t="shared" si="4"/>
        <v>243</v>
      </c>
    </row>
    <row r="140" spans="1:12" x14ac:dyDescent="0.2">
      <c r="A140" s="1">
        <v>2012</v>
      </c>
      <c r="B140" s="1">
        <v>7</v>
      </c>
      <c r="C140" s="2"/>
      <c r="D140" s="2"/>
      <c r="E140" s="260">
        <f>HLOOKUP($A140,'OD Rates'!$B$17:$K$27,11,0)*100</f>
        <v>9.9599604222339604</v>
      </c>
      <c r="F140" s="2">
        <f>VLOOKUP($A140,'OD Data'!$B$3:$E$60,4,0)/10</f>
        <v>6.8888768953360042</v>
      </c>
      <c r="G140" s="1">
        <v>30.66</v>
      </c>
      <c r="H140" s="104">
        <v>134530.75136995199</v>
      </c>
      <c r="I140" s="2">
        <f>VLOOKUP($A140&amp;$B140,'OD Data'!$R$3:$AA$580,MATCH(I$1,'OD Data'!$R$2:$AA$2,0),0)</f>
        <v>1.35</v>
      </c>
      <c r="J140" s="2">
        <f>VLOOKUP($A140&amp;$B140,'OD Data'!$R$3:$AA$580,MATCH(J$1,'OD Data'!$R$2:$AA$2,0),0)</f>
        <v>290.10000000000002</v>
      </c>
      <c r="K140" s="150">
        <f t="shared" si="4"/>
        <v>0</v>
      </c>
      <c r="L140" s="150">
        <f t="shared" si="4"/>
        <v>348</v>
      </c>
    </row>
    <row r="141" spans="1:12" x14ac:dyDescent="0.2">
      <c r="A141" s="1">
        <v>2012</v>
      </c>
      <c r="B141" s="1">
        <v>8</v>
      </c>
      <c r="C141" s="2"/>
      <c r="D141" s="2"/>
      <c r="E141" s="260">
        <f>HLOOKUP($A141,'OD Rates'!$B$17:$K$27,11,0)*100</f>
        <v>9.9599604222339604</v>
      </c>
      <c r="F141" s="2">
        <f>VLOOKUP($A141,'OD Data'!$B$3:$E$60,4,0)/10</f>
        <v>6.8888768953360042</v>
      </c>
      <c r="G141" s="1">
        <v>30.07</v>
      </c>
      <c r="H141" s="104">
        <v>134530.75136995199</v>
      </c>
      <c r="I141" s="2">
        <f>VLOOKUP($A141&amp;$B141,'OD Data'!$R$3:$AA$580,MATCH(I$1,'OD Data'!$R$2:$AA$2,0),0)</f>
        <v>0.35</v>
      </c>
      <c r="J141" s="2">
        <f>VLOOKUP($A141&amp;$B141,'OD Data'!$R$3:$AA$580,MATCH(J$1,'OD Data'!$R$2:$AA$2,0),0)</f>
        <v>310.7</v>
      </c>
      <c r="K141" s="150">
        <f t="shared" si="4"/>
        <v>2</v>
      </c>
      <c r="L141" s="150">
        <f t="shared" si="4"/>
        <v>330</v>
      </c>
    </row>
    <row r="142" spans="1:12" x14ac:dyDescent="0.2">
      <c r="A142" s="1">
        <v>2012</v>
      </c>
      <c r="B142" s="1">
        <v>9</v>
      </c>
      <c r="C142" s="2"/>
      <c r="D142" s="2"/>
      <c r="E142" s="260">
        <f>HLOOKUP($A142,'OD Rates'!$B$17:$K$27,11,0)*100</f>
        <v>9.9599604222339604</v>
      </c>
      <c r="F142" s="2">
        <f>VLOOKUP($A142,'OD Data'!$B$3:$E$60,4,0)/10</f>
        <v>6.8888768953360042</v>
      </c>
      <c r="G142" s="1">
        <v>30.72</v>
      </c>
      <c r="H142" s="104">
        <v>134530.75136995199</v>
      </c>
      <c r="I142" s="2">
        <f>VLOOKUP($A142&amp;$B142,'OD Data'!$R$3:$AA$580,MATCH(I$1,'OD Data'!$R$2:$AA$2,0),0)</f>
        <v>8.5</v>
      </c>
      <c r="J142" s="2">
        <f>VLOOKUP($A142&amp;$B142,'OD Data'!$R$3:$AA$580,MATCH(J$1,'OD Data'!$R$2:$AA$2,0),0)</f>
        <v>230</v>
      </c>
      <c r="K142" s="150">
        <f t="shared" si="4"/>
        <v>46</v>
      </c>
      <c r="L142" s="150">
        <f t="shared" si="4"/>
        <v>150</v>
      </c>
    </row>
    <row r="143" spans="1:12" x14ac:dyDescent="0.2">
      <c r="A143" s="1">
        <v>2012</v>
      </c>
      <c r="B143" s="1">
        <v>10</v>
      </c>
      <c r="C143" s="2"/>
      <c r="D143" s="2"/>
      <c r="E143" s="260">
        <f>HLOOKUP($A143,'OD Rates'!$B$17:$K$27,11,0)*100</f>
        <v>9.9599604222339604</v>
      </c>
      <c r="F143" s="2">
        <f>VLOOKUP($A143,'OD Data'!$B$3:$E$60,4,0)/10</f>
        <v>6.8888768953360042</v>
      </c>
      <c r="G143" s="1">
        <v>30.56</v>
      </c>
      <c r="H143" s="104">
        <v>135506.524141095</v>
      </c>
      <c r="I143" s="2">
        <f>VLOOKUP($A143&amp;$B143,'OD Data'!$R$3:$AA$580,MATCH(I$1,'OD Data'!$R$2:$AA$2,0),0)</f>
        <v>132.4</v>
      </c>
      <c r="J143" s="2">
        <f>VLOOKUP($A143&amp;$B143,'OD Data'!$R$3:$AA$580,MATCH(J$1,'OD Data'!$R$2:$AA$2,0),0)</f>
        <v>58.5</v>
      </c>
      <c r="K143" s="150">
        <f t="shared" si="4"/>
        <v>269</v>
      </c>
      <c r="L143" s="150">
        <f t="shared" si="4"/>
        <v>27</v>
      </c>
    </row>
    <row r="144" spans="1:12" x14ac:dyDescent="0.2">
      <c r="A144" s="1">
        <v>2012</v>
      </c>
      <c r="B144" s="1">
        <v>11</v>
      </c>
      <c r="C144" s="2"/>
      <c r="D144" s="2"/>
      <c r="E144" s="260">
        <f>HLOOKUP($A144,'OD Rates'!$B$17:$K$27,11,0)*100</f>
        <v>9.9599604222339604</v>
      </c>
      <c r="F144" s="2">
        <f>VLOOKUP($A144,'OD Data'!$B$3:$E$60,4,0)/10</f>
        <v>6.8888768953360042</v>
      </c>
      <c r="G144" s="1">
        <v>30.35</v>
      </c>
      <c r="H144" s="104">
        <v>135506.524141095</v>
      </c>
      <c r="I144" s="2">
        <f>VLOOKUP($A144&amp;$B144,'OD Data'!$R$3:$AA$580,MATCH(I$1,'OD Data'!$R$2:$AA$2,0),0)</f>
        <v>384.85</v>
      </c>
      <c r="J144" s="2">
        <f>VLOOKUP($A144&amp;$B144,'OD Data'!$R$3:$AA$580,MATCH(J$1,'OD Data'!$R$2:$AA$2,0),0)</f>
        <v>4.3499999999999996</v>
      </c>
      <c r="K144" s="150">
        <f t="shared" si="4"/>
        <v>563</v>
      </c>
      <c r="L144" s="150">
        <f t="shared" si="4"/>
        <v>1</v>
      </c>
    </row>
    <row r="145" spans="1:12" x14ac:dyDescent="0.2">
      <c r="A145" s="1">
        <v>2012</v>
      </c>
      <c r="B145" s="1">
        <v>12</v>
      </c>
      <c r="C145" s="2"/>
      <c r="D145" s="2"/>
      <c r="E145" s="260">
        <f>HLOOKUP($A145,'OD Rates'!$B$17:$K$27,11,0)*100</f>
        <v>9.9599604222339604</v>
      </c>
      <c r="F145" s="2">
        <f>VLOOKUP($A145,'OD Data'!$B$3:$E$60,4,0)/10</f>
        <v>6.8888768953360042</v>
      </c>
      <c r="G145" s="1">
        <v>31</v>
      </c>
      <c r="H145" s="104">
        <v>135506.524141095</v>
      </c>
      <c r="I145" s="2">
        <f>VLOOKUP($A145&amp;$B145,'OD Data'!$R$3:$AA$580,MATCH(I$1,'OD Data'!$R$2:$AA$2,0),0)</f>
        <v>680.6</v>
      </c>
      <c r="J145" s="2">
        <f>VLOOKUP($A145&amp;$B145,'OD Data'!$R$3:$AA$580,MATCH(J$1,'OD Data'!$R$2:$AA$2,0),0)</f>
        <v>0.2</v>
      </c>
      <c r="K145" s="150">
        <f t="shared" si="4"/>
        <v>866</v>
      </c>
      <c r="L145" s="150">
        <f t="shared" si="4"/>
        <v>0</v>
      </c>
    </row>
    <row r="146" spans="1:12" x14ac:dyDescent="0.2">
      <c r="A146" s="1">
        <v>2013</v>
      </c>
      <c r="B146" s="1">
        <v>1</v>
      </c>
      <c r="C146" s="2"/>
      <c r="D146" s="2"/>
      <c r="E146" s="260">
        <f>HLOOKUP($A146,'OD Rates'!$B$17:$K$27,11,0)*100</f>
        <v>9.9797425665516002</v>
      </c>
      <c r="F146" s="2">
        <f>VLOOKUP($A146,'OD Data'!$B$3:$E$60,4,0)/10</f>
        <v>7.1497105075581064</v>
      </c>
      <c r="G146" s="1">
        <v>31.65</v>
      </c>
      <c r="H146" s="104">
        <v>136312.48807210501</v>
      </c>
      <c r="I146" s="2">
        <f>VLOOKUP($A146&amp;$B146,'OD Data'!$R$3:$AA$580,MATCH(I$1,'OD Data'!$R$2:$AA$2,0),0)</f>
        <v>917</v>
      </c>
      <c r="J146" s="2">
        <f>VLOOKUP($A146&amp;$B146,'OD Data'!$R$3:$AA$580,MATCH(J$1,'OD Data'!$R$2:$AA$2,0),0)</f>
        <v>0</v>
      </c>
      <c r="K146" s="150">
        <f t="shared" si="4"/>
        <v>952</v>
      </c>
      <c r="L146" s="150">
        <f t="shared" si="4"/>
        <v>0</v>
      </c>
    </row>
    <row r="147" spans="1:12" x14ac:dyDescent="0.2">
      <c r="A147" s="1">
        <v>2013</v>
      </c>
      <c r="B147" s="1">
        <v>2</v>
      </c>
      <c r="C147" s="2"/>
      <c r="D147" s="2"/>
      <c r="E147" s="260">
        <f>HLOOKUP($A147,'OD Rates'!$B$17:$K$27,11,0)*100</f>
        <v>9.9797425665516002</v>
      </c>
      <c r="F147" s="2">
        <f>VLOOKUP($A147,'OD Data'!$B$3:$E$60,4,0)/10</f>
        <v>7.1497105075581064</v>
      </c>
      <c r="G147" s="1">
        <v>28.92</v>
      </c>
      <c r="H147" s="104">
        <v>136312.48807210501</v>
      </c>
      <c r="I147" s="2">
        <f>VLOOKUP($A147&amp;$B147,'OD Data'!$R$3:$AA$580,MATCH(I$1,'OD Data'!$R$2:$AA$2,0),0)</f>
        <v>797.55</v>
      </c>
      <c r="J147" s="2">
        <f>VLOOKUP($A147&amp;$B147,'OD Data'!$R$3:$AA$580,MATCH(J$1,'OD Data'!$R$2:$AA$2,0),0)</f>
        <v>0</v>
      </c>
      <c r="K147" s="150">
        <f t="shared" si="4"/>
        <v>772</v>
      </c>
      <c r="L147" s="150">
        <f t="shared" si="4"/>
        <v>0</v>
      </c>
    </row>
    <row r="148" spans="1:12" x14ac:dyDescent="0.2">
      <c r="A148" s="1">
        <v>2013</v>
      </c>
      <c r="B148" s="1">
        <v>3</v>
      </c>
      <c r="C148" s="2"/>
      <c r="D148" s="2"/>
      <c r="E148" s="260">
        <f>HLOOKUP($A148,'OD Rates'!$B$17:$K$27,11,0)*100</f>
        <v>9.9797425665516002</v>
      </c>
      <c r="F148" s="2">
        <f>VLOOKUP($A148,'OD Data'!$B$3:$E$60,4,0)/10</f>
        <v>7.1497105075581064</v>
      </c>
      <c r="G148" s="1">
        <v>30.09</v>
      </c>
      <c r="H148" s="104">
        <v>136312.48807210501</v>
      </c>
      <c r="I148" s="2">
        <f>VLOOKUP($A148&amp;$B148,'OD Data'!$R$3:$AA$580,MATCH(I$1,'OD Data'!$R$2:$AA$2,0),0)</f>
        <v>649.1</v>
      </c>
      <c r="J148" s="2">
        <f>VLOOKUP($A148&amp;$B148,'OD Data'!$R$3:$AA$580,MATCH(J$1,'OD Data'!$R$2:$AA$2,0),0)</f>
        <v>0.25</v>
      </c>
      <c r="K148" s="150">
        <f t="shared" si="4"/>
        <v>610</v>
      </c>
      <c r="L148" s="150">
        <f t="shared" si="4"/>
        <v>4</v>
      </c>
    </row>
    <row r="149" spans="1:12" x14ac:dyDescent="0.2">
      <c r="A149" s="1">
        <v>2013</v>
      </c>
      <c r="B149" s="1">
        <v>4</v>
      </c>
      <c r="C149" s="2"/>
      <c r="D149" s="2"/>
      <c r="E149" s="260">
        <f>HLOOKUP($A149,'OD Rates'!$B$17:$K$27,11,0)*100</f>
        <v>9.9797425665516002</v>
      </c>
      <c r="F149" s="2">
        <f>VLOOKUP($A149,'OD Data'!$B$3:$E$60,4,0)/10</f>
        <v>7.1497105075581064</v>
      </c>
      <c r="G149" s="1">
        <v>30.49</v>
      </c>
      <c r="H149" s="104">
        <v>137050.260316186</v>
      </c>
      <c r="I149" s="2">
        <f>VLOOKUP($A149&amp;$B149,'OD Data'!$R$3:$AA$580,MATCH(I$1,'OD Data'!$R$2:$AA$2,0),0)</f>
        <v>399.8</v>
      </c>
      <c r="J149" s="2">
        <f>VLOOKUP($A149&amp;$B149,'OD Data'!$R$3:$AA$580,MATCH(J$1,'OD Data'!$R$2:$AA$2,0),0)</f>
        <v>5.75</v>
      </c>
      <c r="K149" s="150">
        <f t="shared" si="4"/>
        <v>306</v>
      </c>
      <c r="L149" s="150">
        <f t="shared" si="4"/>
        <v>21</v>
      </c>
    </row>
    <row r="150" spans="1:12" x14ac:dyDescent="0.2">
      <c r="A150" s="1">
        <v>2013</v>
      </c>
      <c r="B150" s="1">
        <v>5</v>
      </c>
      <c r="C150" s="2"/>
      <c r="D150" s="2"/>
      <c r="E150" s="260">
        <f>HLOOKUP($A150,'OD Rates'!$B$17:$K$27,11,0)*100</f>
        <v>9.9797425665516002</v>
      </c>
      <c r="F150" s="2">
        <f>VLOOKUP($A150,'OD Data'!$B$3:$E$60,4,0)/10</f>
        <v>7.1497105075581064</v>
      </c>
      <c r="G150" s="1">
        <v>29.81</v>
      </c>
      <c r="H150" s="104">
        <v>137050.260316186</v>
      </c>
      <c r="I150" s="2">
        <f>VLOOKUP($A150&amp;$B150,'OD Data'!$R$3:$AA$580,MATCH(I$1,'OD Data'!$R$2:$AA$2,0),0)</f>
        <v>168.35</v>
      </c>
      <c r="J150" s="2">
        <f>VLOOKUP($A150&amp;$B150,'OD Data'!$R$3:$AA$580,MATCH(J$1,'OD Data'!$R$2:$AA$2,0),0)</f>
        <v>36.549999999999997</v>
      </c>
      <c r="K150" s="150">
        <f t="shared" ref="K150:L165" si="5">K138</f>
        <v>105</v>
      </c>
      <c r="L150" s="150">
        <f t="shared" si="5"/>
        <v>87</v>
      </c>
    </row>
    <row r="151" spans="1:12" x14ac:dyDescent="0.2">
      <c r="A151" s="1">
        <v>2013</v>
      </c>
      <c r="B151" s="1">
        <v>6</v>
      </c>
      <c r="C151" s="2"/>
      <c r="D151" s="2"/>
      <c r="E151" s="260">
        <f>HLOOKUP($A151,'OD Rates'!$B$17:$K$27,11,0)*100</f>
        <v>9.9797425665516002</v>
      </c>
      <c r="F151" s="2">
        <f>VLOOKUP($A151,'OD Data'!$B$3:$E$60,4,0)/10</f>
        <v>7.1497105075581064</v>
      </c>
      <c r="G151" s="1">
        <v>30.68</v>
      </c>
      <c r="H151" s="104">
        <v>137050.260316186</v>
      </c>
      <c r="I151" s="2">
        <f>VLOOKUP($A151&amp;$B151,'OD Data'!$R$3:$AA$580,MATCH(I$1,'OD Data'!$R$2:$AA$2,0),0)</f>
        <v>42.45</v>
      </c>
      <c r="J151" s="2">
        <f>VLOOKUP($A151&amp;$B151,'OD Data'!$R$3:$AA$580,MATCH(J$1,'OD Data'!$R$2:$AA$2,0),0)</f>
        <v>150.75</v>
      </c>
      <c r="K151" s="150">
        <f t="shared" si="5"/>
        <v>10</v>
      </c>
      <c r="L151" s="150">
        <f t="shared" si="5"/>
        <v>243</v>
      </c>
    </row>
    <row r="152" spans="1:12" x14ac:dyDescent="0.2">
      <c r="A152" s="1">
        <v>2013</v>
      </c>
      <c r="B152" s="1">
        <v>7</v>
      </c>
      <c r="C152" s="2"/>
      <c r="D152" s="2"/>
      <c r="E152" s="260">
        <f>HLOOKUP($A152,'OD Rates'!$B$17:$K$27,11,0)*100</f>
        <v>9.9797425665516002</v>
      </c>
      <c r="F152" s="2">
        <f>VLOOKUP($A152,'OD Data'!$B$3:$E$60,4,0)/10</f>
        <v>7.1497105075581064</v>
      </c>
      <c r="G152" s="1">
        <v>30.66</v>
      </c>
      <c r="H152" s="104">
        <v>137830.579164664</v>
      </c>
      <c r="I152" s="2">
        <f>VLOOKUP($A152&amp;$B152,'OD Data'!$R$3:$AA$580,MATCH(I$1,'OD Data'!$R$2:$AA$2,0),0)</f>
        <v>1.35</v>
      </c>
      <c r="J152" s="2">
        <f>VLOOKUP($A152&amp;$B152,'OD Data'!$R$3:$AA$580,MATCH(J$1,'OD Data'!$R$2:$AA$2,0),0)</f>
        <v>290.10000000000002</v>
      </c>
      <c r="K152" s="150">
        <f t="shared" si="5"/>
        <v>0</v>
      </c>
      <c r="L152" s="150">
        <f t="shared" si="5"/>
        <v>348</v>
      </c>
    </row>
    <row r="153" spans="1:12" x14ac:dyDescent="0.2">
      <c r="A153" s="1">
        <v>2013</v>
      </c>
      <c r="B153" s="1">
        <v>8</v>
      </c>
      <c r="C153" s="2"/>
      <c r="D153" s="2"/>
      <c r="E153" s="260">
        <f>HLOOKUP($A153,'OD Rates'!$B$17:$K$27,11,0)*100</f>
        <v>9.9797425665516002</v>
      </c>
      <c r="F153" s="2">
        <f>VLOOKUP($A153,'OD Data'!$B$3:$E$60,4,0)/10</f>
        <v>7.1497105075581064</v>
      </c>
      <c r="G153" s="1">
        <v>30.07</v>
      </c>
      <c r="H153" s="104">
        <v>137830.579164664</v>
      </c>
      <c r="I153" s="2">
        <f>VLOOKUP($A153&amp;$B153,'OD Data'!$R$3:$AA$580,MATCH(I$1,'OD Data'!$R$2:$AA$2,0),0)</f>
        <v>0.35</v>
      </c>
      <c r="J153" s="2">
        <f>VLOOKUP($A153&amp;$B153,'OD Data'!$R$3:$AA$580,MATCH(J$1,'OD Data'!$R$2:$AA$2,0),0)</f>
        <v>310.7</v>
      </c>
      <c r="K153" s="150">
        <f t="shared" si="5"/>
        <v>2</v>
      </c>
      <c r="L153" s="150">
        <f t="shared" si="5"/>
        <v>330</v>
      </c>
    </row>
    <row r="154" spans="1:12" x14ac:dyDescent="0.2">
      <c r="A154" s="1">
        <v>2013</v>
      </c>
      <c r="B154" s="1">
        <v>9</v>
      </c>
      <c r="C154" s="2"/>
      <c r="D154" s="2"/>
      <c r="E154" s="260">
        <f>HLOOKUP($A154,'OD Rates'!$B$17:$K$27,11,0)*100</f>
        <v>9.9797425665516002</v>
      </c>
      <c r="F154" s="2">
        <f>VLOOKUP($A154,'OD Data'!$B$3:$E$60,4,0)/10</f>
        <v>7.1497105075581064</v>
      </c>
      <c r="G154" s="1">
        <v>30.72</v>
      </c>
      <c r="H154" s="104">
        <v>137830.579164664</v>
      </c>
      <c r="I154" s="2">
        <f>VLOOKUP($A154&amp;$B154,'OD Data'!$R$3:$AA$580,MATCH(I$1,'OD Data'!$R$2:$AA$2,0),0)</f>
        <v>8.5</v>
      </c>
      <c r="J154" s="2">
        <f>VLOOKUP($A154&amp;$B154,'OD Data'!$R$3:$AA$580,MATCH(J$1,'OD Data'!$R$2:$AA$2,0),0)</f>
        <v>230</v>
      </c>
      <c r="K154" s="150">
        <f t="shared" si="5"/>
        <v>46</v>
      </c>
      <c r="L154" s="150">
        <f t="shared" si="5"/>
        <v>150</v>
      </c>
    </row>
    <row r="155" spans="1:12" x14ac:dyDescent="0.2">
      <c r="A155" s="1">
        <v>2013</v>
      </c>
      <c r="B155" s="1">
        <v>10</v>
      </c>
      <c r="C155" s="2"/>
      <c r="D155" s="2"/>
      <c r="E155" s="260">
        <f>HLOOKUP($A155,'OD Rates'!$B$17:$K$27,11,0)*100</f>
        <v>9.9797425665516002</v>
      </c>
      <c r="F155" s="2">
        <f>VLOOKUP($A155,'OD Data'!$B$3:$E$60,4,0)/10</f>
        <v>7.1497105075581064</v>
      </c>
      <c r="G155" s="1">
        <v>30.56</v>
      </c>
      <c r="H155" s="104">
        <v>138519.711512546</v>
      </c>
      <c r="I155" s="2">
        <f>VLOOKUP($A155&amp;$B155,'OD Data'!$R$3:$AA$580,MATCH(I$1,'OD Data'!$R$2:$AA$2,0),0)</f>
        <v>132.4</v>
      </c>
      <c r="J155" s="2">
        <f>VLOOKUP($A155&amp;$B155,'OD Data'!$R$3:$AA$580,MATCH(J$1,'OD Data'!$R$2:$AA$2,0),0)</f>
        <v>58.5</v>
      </c>
      <c r="K155" s="150">
        <f t="shared" si="5"/>
        <v>269</v>
      </c>
      <c r="L155" s="150">
        <f t="shared" si="5"/>
        <v>27</v>
      </c>
    </row>
    <row r="156" spans="1:12" x14ac:dyDescent="0.2">
      <c r="A156" s="1">
        <v>2013</v>
      </c>
      <c r="B156" s="1">
        <v>11</v>
      </c>
      <c r="C156" s="2"/>
      <c r="D156" s="2"/>
      <c r="E156" s="260">
        <f>HLOOKUP($A156,'OD Rates'!$B$17:$K$27,11,0)*100</f>
        <v>9.9797425665516002</v>
      </c>
      <c r="F156" s="2">
        <f>VLOOKUP($A156,'OD Data'!$B$3:$E$60,4,0)/10</f>
        <v>7.1497105075581064</v>
      </c>
      <c r="G156" s="1">
        <v>30.35</v>
      </c>
      <c r="H156" s="104">
        <v>138519.711512546</v>
      </c>
      <c r="I156" s="2">
        <f>VLOOKUP($A156&amp;$B156,'OD Data'!$R$3:$AA$580,MATCH(I$1,'OD Data'!$R$2:$AA$2,0),0)</f>
        <v>384.85</v>
      </c>
      <c r="J156" s="2">
        <f>VLOOKUP($A156&amp;$B156,'OD Data'!$R$3:$AA$580,MATCH(J$1,'OD Data'!$R$2:$AA$2,0),0)</f>
        <v>4.3499999999999996</v>
      </c>
      <c r="K156" s="150">
        <f t="shared" si="5"/>
        <v>563</v>
      </c>
      <c r="L156" s="150">
        <f t="shared" si="5"/>
        <v>1</v>
      </c>
    </row>
    <row r="157" spans="1:12" x14ac:dyDescent="0.2">
      <c r="A157" s="1">
        <v>2013</v>
      </c>
      <c r="B157" s="1">
        <v>12</v>
      </c>
      <c r="C157" s="2"/>
      <c r="D157" s="2"/>
      <c r="E157" s="260">
        <f>HLOOKUP($A157,'OD Rates'!$B$17:$K$27,11,0)*100</f>
        <v>9.9797425665516002</v>
      </c>
      <c r="F157" s="2">
        <f>VLOOKUP($A157,'OD Data'!$B$3:$E$60,4,0)/10</f>
        <v>7.1497105075581064</v>
      </c>
      <c r="G157" s="1">
        <v>31</v>
      </c>
      <c r="H157" s="104">
        <v>138519.711512546</v>
      </c>
      <c r="I157" s="2">
        <f>VLOOKUP($A157&amp;$B157,'OD Data'!$R$3:$AA$580,MATCH(I$1,'OD Data'!$R$2:$AA$2,0),0)</f>
        <v>680.6</v>
      </c>
      <c r="J157" s="2">
        <f>VLOOKUP($A157&amp;$B157,'OD Data'!$R$3:$AA$580,MATCH(J$1,'OD Data'!$R$2:$AA$2,0),0)</f>
        <v>0.2</v>
      </c>
      <c r="K157" s="150">
        <f t="shared" si="5"/>
        <v>866</v>
      </c>
      <c r="L157" s="150">
        <f t="shared" si="5"/>
        <v>0</v>
      </c>
    </row>
    <row r="158" spans="1:12" x14ac:dyDescent="0.2">
      <c r="A158" s="1">
        <v>2014</v>
      </c>
      <c r="B158" s="1">
        <v>1</v>
      </c>
      <c r="C158" s="2"/>
      <c r="D158" s="2"/>
      <c r="E158" s="260">
        <f>HLOOKUP($A158,'OD Rates'!$B$17:$K$27,11,0)*100</f>
        <v>10.982696939488299</v>
      </c>
      <c r="F158" s="2">
        <f>VLOOKUP($A158,'OD Data'!$B$3:$E$60,4,0)/10</f>
        <v>7.449011269105287</v>
      </c>
      <c r="G158" s="1">
        <v>31.65</v>
      </c>
      <c r="H158" s="104">
        <v>139404.34512838299</v>
      </c>
      <c r="I158" s="2">
        <f>VLOOKUP($A158&amp;$B158,'OD Data'!$R$3:$AA$580,MATCH(I$1,'OD Data'!$R$2:$AA$2,0),0)</f>
        <v>917</v>
      </c>
      <c r="J158" s="2">
        <f>VLOOKUP($A158&amp;$B158,'OD Data'!$R$3:$AA$580,MATCH(J$1,'OD Data'!$R$2:$AA$2,0),0)</f>
        <v>0</v>
      </c>
      <c r="K158" s="150">
        <f t="shared" si="5"/>
        <v>952</v>
      </c>
      <c r="L158" s="150">
        <f t="shared" si="5"/>
        <v>0</v>
      </c>
    </row>
    <row r="159" spans="1:12" x14ac:dyDescent="0.2">
      <c r="A159" s="1">
        <v>2014</v>
      </c>
      <c r="B159" s="1">
        <v>2</v>
      </c>
      <c r="C159" s="2"/>
      <c r="D159" s="2"/>
      <c r="E159" s="260">
        <f>HLOOKUP($A159,'OD Rates'!$B$17:$K$27,11,0)*100</f>
        <v>10.982696939488299</v>
      </c>
      <c r="F159" s="2">
        <f>VLOOKUP($A159,'OD Data'!$B$3:$E$60,4,0)/10</f>
        <v>7.449011269105287</v>
      </c>
      <c r="G159" s="1">
        <v>28.92</v>
      </c>
      <c r="H159" s="104">
        <v>139404.34512838299</v>
      </c>
      <c r="I159" s="2">
        <f>VLOOKUP($A159&amp;$B159,'OD Data'!$R$3:$AA$580,MATCH(I$1,'OD Data'!$R$2:$AA$2,0),0)</f>
        <v>797.55</v>
      </c>
      <c r="J159" s="2">
        <f>VLOOKUP($A159&amp;$B159,'OD Data'!$R$3:$AA$580,MATCH(J$1,'OD Data'!$R$2:$AA$2,0),0)</f>
        <v>0</v>
      </c>
      <c r="K159" s="150">
        <f t="shared" si="5"/>
        <v>772</v>
      </c>
      <c r="L159" s="150">
        <f t="shared" si="5"/>
        <v>0</v>
      </c>
    </row>
    <row r="160" spans="1:12" x14ac:dyDescent="0.2">
      <c r="A160" s="1">
        <v>2014</v>
      </c>
      <c r="B160" s="1">
        <v>3</v>
      </c>
      <c r="C160" s="2"/>
      <c r="D160" s="2"/>
      <c r="E160" s="260">
        <f>HLOOKUP($A160,'OD Rates'!$B$17:$K$27,11,0)*100</f>
        <v>10.982696939488299</v>
      </c>
      <c r="F160" s="2">
        <f>VLOOKUP($A160,'OD Data'!$B$3:$E$60,4,0)/10</f>
        <v>7.449011269105287</v>
      </c>
      <c r="G160" s="1">
        <v>30.09</v>
      </c>
      <c r="H160" s="104">
        <v>139404.34512838299</v>
      </c>
      <c r="I160" s="2">
        <f>VLOOKUP($A160&amp;$B160,'OD Data'!$R$3:$AA$580,MATCH(I$1,'OD Data'!$R$2:$AA$2,0),0)</f>
        <v>649.1</v>
      </c>
      <c r="J160" s="2">
        <f>VLOOKUP($A160&amp;$B160,'OD Data'!$R$3:$AA$580,MATCH(J$1,'OD Data'!$R$2:$AA$2,0),0)</f>
        <v>0.25</v>
      </c>
      <c r="K160" s="150">
        <f t="shared" si="5"/>
        <v>610</v>
      </c>
      <c r="L160" s="150">
        <f t="shared" si="5"/>
        <v>4</v>
      </c>
    </row>
    <row r="161" spans="1:12" x14ac:dyDescent="0.2">
      <c r="A161" s="1">
        <v>2014</v>
      </c>
      <c r="B161" s="1">
        <v>4</v>
      </c>
      <c r="C161" s="2"/>
      <c r="D161" s="2"/>
      <c r="E161" s="260">
        <f>HLOOKUP($A161,'OD Rates'!$B$17:$K$27,11,0)*100</f>
        <v>10.982696939488299</v>
      </c>
      <c r="F161" s="2">
        <f>VLOOKUP($A161,'OD Data'!$B$3:$E$60,4,0)/10</f>
        <v>7.449011269105287</v>
      </c>
      <c r="G161" s="1">
        <v>30.49</v>
      </c>
      <c r="H161" s="104">
        <v>140223.46296906</v>
      </c>
      <c r="I161" s="2">
        <f>VLOOKUP($A161&amp;$B161,'OD Data'!$R$3:$AA$580,MATCH(I$1,'OD Data'!$R$2:$AA$2,0),0)</f>
        <v>399.8</v>
      </c>
      <c r="J161" s="2">
        <f>VLOOKUP($A161&amp;$B161,'OD Data'!$R$3:$AA$580,MATCH(J$1,'OD Data'!$R$2:$AA$2,0),0)</f>
        <v>5.75</v>
      </c>
      <c r="K161" s="150">
        <f t="shared" si="5"/>
        <v>306</v>
      </c>
      <c r="L161" s="150">
        <f t="shared" si="5"/>
        <v>21</v>
      </c>
    </row>
    <row r="162" spans="1:12" x14ac:dyDescent="0.2">
      <c r="A162" s="1">
        <v>2014</v>
      </c>
      <c r="B162" s="1">
        <v>5</v>
      </c>
      <c r="C162" s="2"/>
      <c r="D162" s="2"/>
      <c r="E162" s="260">
        <f>HLOOKUP($A162,'OD Rates'!$B$17:$K$27,11,0)*100</f>
        <v>10.982696939488299</v>
      </c>
      <c r="F162" s="2">
        <f>VLOOKUP($A162,'OD Data'!$B$3:$E$60,4,0)/10</f>
        <v>7.449011269105287</v>
      </c>
      <c r="G162" s="1">
        <v>29.81</v>
      </c>
      <c r="H162" s="104">
        <v>140223.46296906</v>
      </c>
      <c r="I162" s="2">
        <f>VLOOKUP($A162&amp;$B162,'OD Data'!$R$3:$AA$580,MATCH(I$1,'OD Data'!$R$2:$AA$2,0),0)</f>
        <v>168.35</v>
      </c>
      <c r="J162" s="2">
        <f>VLOOKUP($A162&amp;$B162,'OD Data'!$R$3:$AA$580,MATCH(J$1,'OD Data'!$R$2:$AA$2,0),0)</f>
        <v>36.549999999999997</v>
      </c>
      <c r="K162" s="150">
        <f t="shared" si="5"/>
        <v>105</v>
      </c>
      <c r="L162" s="150">
        <f t="shared" si="5"/>
        <v>87</v>
      </c>
    </row>
    <row r="163" spans="1:12" x14ac:dyDescent="0.2">
      <c r="A163" s="1">
        <v>2014</v>
      </c>
      <c r="B163" s="1">
        <v>6</v>
      </c>
      <c r="C163" s="2"/>
      <c r="D163" s="2"/>
      <c r="E163" s="260">
        <f>HLOOKUP($A163,'OD Rates'!$B$17:$K$27,11,0)*100</f>
        <v>10.982696939488299</v>
      </c>
      <c r="F163" s="2">
        <f>VLOOKUP($A163,'OD Data'!$B$3:$E$60,4,0)/10</f>
        <v>7.449011269105287</v>
      </c>
      <c r="G163" s="1">
        <v>30.68</v>
      </c>
      <c r="H163" s="104">
        <v>140223.46296906</v>
      </c>
      <c r="I163" s="2">
        <f>VLOOKUP($A163&amp;$B163,'OD Data'!$R$3:$AA$580,MATCH(I$1,'OD Data'!$R$2:$AA$2,0),0)</f>
        <v>42.45</v>
      </c>
      <c r="J163" s="2">
        <f>VLOOKUP($A163&amp;$B163,'OD Data'!$R$3:$AA$580,MATCH(J$1,'OD Data'!$R$2:$AA$2,0),0)</f>
        <v>150.75</v>
      </c>
      <c r="K163" s="150">
        <f t="shared" si="5"/>
        <v>10</v>
      </c>
      <c r="L163" s="150">
        <f t="shared" si="5"/>
        <v>243</v>
      </c>
    </row>
    <row r="164" spans="1:12" x14ac:dyDescent="0.2">
      <c r="A164" s="1">
        <v>2014</v>
      </c>
      <c r="B164" s="1">
        <v>7</v>
      </c>
      <c r="C164" s="2"/>
      <c r="D164" s="2"/>
      <c r="E164" s="260">
        <f>HLOOKUP($A164,'OD Rates'!$B$17:$K$27,11,0)*100</f>
        <v>10.982696939488299</v>
      </c>
      <c r="F164" s="2">
        <f>VLOOKUP($A164,'OD Data'!$B$3:$E$60,4,0)/10</f>
        <v>7.449011269105287</v>
      </c>
      <c r="G164" s="1">
        <v>30.66</v>
      </c>
      <c r="H164" s="104">
        <v>140989.267887177</v>
      </c>
      <c r="I164" s="2">
        <f>VLOOKUP($A164&amp;$B164,'OD Data'!$R$3:$AA$580,MATCH(I$1,'OD Data'!$R$2:$AA$2,0),0)</f>
        <v>1.35</v>
      </c>
      <c r="J164" s="2">
        <f>VLOOKUP($A164&amp;$B164,'OD Data'!$R$3:$AA$580,MATCH(J$1,'OD Data'!$R$2:$AA$2,0),0)</f>
        <v>290.10000000000002</v>
      </c>
      <c r="K164" s="150">
        <f t="shared" si="5"/>
        <v>0</v>
      </c>
      <c r="L164" s="150">
        <f t="shared" si="5"/>
        <v>348</v>
      </c>
    </row>
    <row r="165" spans="1:12" x14ac:dyDescent="0.2">
      <c r="A165" s="1">
        <v>2014</v>
      </c>
      <c r="B165" s="1">
        <v>8</v>
      </c>
      <c r="C165" s="2"/>
      <c r="D165" s="2"/>
      <c r="E165" s="260">
        <f>HLOOKUP($A165,'OD Rates'!$B$17:$K$27,11,0)*100</f>
        <v>10.982696939488299</v>
      </c>
      <c r="F165" s="2">
        <f>VLOOKUP($A165,'OD Data'!$B$3:$E$60,4,0)/10</f>
        <v>7.449011269105287</v>
      </c>
      <c r="G165" s="1">
        <v>30.07</v>
      </c>
      <c r="H165" s="104">
        <v>140989.267887177</v>
      </c>
      <c r="I165" s="2">
        <f>VLOOKUP($A165&amp;$B165,'OD Data'!$R$3:$AA$580,MATCH(I$1,'OD Data'!$R$2:$AA$2,0),0)</f>
        <v>0.35</v>
      </c>
      <c r="J165" s="2">
        <f>VLOOKUP($A165&amp;$B165,'OD Data'!$R$3:$AA$580,MATCH(J$1,'OD Data'!$R$2:$AA$2,0),0)</f>
        <v>310.7</v>
      </c>
      <c r="K165" s="150">
        <f t="shared" si="5"/>
        <v>2</v>
      </c>
      <c r="L165" s="150">
        <f t="shared" si="5"/>
        <v>330</v>
      </c>
    </row>
    <row r="166" spans="1:12" x14ac:dyDescent="0.2">
      <c r="A166" s="1">
        <v>2014</v>
      </c>
      <c r="B166" s="1">
        <v>9</v>
      </c>
      <c r="C166" s="2"/>
      <c r="D166" s="2"/>
      <c r="E166" s="260">
        <f>HLOOKUP($A166,'OD Rates'!$B$17:$K$27,11,0)*100</f>
        <v>10.982696939488299</v>
      </c>
      <c r="F166" s="2">
        <f>VLOOKUP($A166,'OD Data'!$B$3:$E$60,4,0)/10</f>
        <v>7.449011269105287</v>
      </c>
      <c r="G166" s="1">
        <v>30.72</v>
      </c>
      <c r="H166" s="104">
        <v>140989.267887177</v>
      </c>
      <c r="I166" s="2">
        <f>VLOOKUP($A166&amp;$B166,'OD Data'!$R$3:$AA$580,MATCH(I$1,'OD Data'!$R$2:$AA$2,0),0)</f>
        <v>8.5</v>
      </c>
      <c r="J166" s="2">
        <f>VLOOKUP($A166&amp;$B166,'OD Data'!$R$3:$AA$580,MATCH(J$1,'OD Data'!$R$2:$AA$2,0),0)</f>
        <v>230</v>
      </c>
      <c r="K166" s="150">
        <f t="shared" ref="K166:L181" si="6">K154</f>
        <v>46</v>
      </c>
      <c r="L166" s="150">
        <f t="shared" si="6"/>
        <v>150</v>
      </c>
    </row>
    <row r="167" spans="1:12" x14ac:dyDescent="0.2">
      <c r="A167" s="1">
        <v>2014</v>
      </c>
      <c r="B167" s="1">
        <v>10</v>
      </c>
      <c r="C167" s="2"/>
      <c r="D167" s="2"/>
      <c r="E167" s="260">
        <f>HLOOKUP($A167,'OD Rates'!$B$17:$K$27,11,0)*100</f>
        <v>10.982696939488299</v>
      </c>
      <c r="F167" s="2">
        <f>VLOOKUP($A167,'OD Data'!$B$3:$E$60,4,0)/10</f>
        <v>7.449011269105287</v>
      </c>
      <c r="G167" s="1">
        <v>30.56</v>
      </c>
      <c r="H167" s="104">
        <v>141743.99689568701</v>
      </c>
      <c r="I167" s="2">
        <f>VLOOKUP($A167&amp;$B167,'OD Data'!$R$3:$AA$580,MATCH(I$1,'OD Data'!$R$2:$AA$2,0),0)</f>
        <v>132.4</v>
      </c>
      <c r="J167" s="2">
        <f>VLOOKUP($A167&amp;$B167,'OD Data'!$R$3:$AA$580,MATCH(J$1,'OD Data'!$R$2:$AA$2,0),0)</f>
        <v>58.5</v>
      </c>
      <c r="K167" s="150">
        <f t="shared" si="6"/>
        <v>269</v>
      </c>
      <c r="L167" s="150">
        <f t="shared" si="6"/>
        <v>27</v>
      </c>
    </row>
    <row r="168" spans="1:12" x14ac:dyDescent="0.2">
      <c r="A168" s="1">
        <v>2014</v>
      </c>
      <c r="B168" s="1">
        <v>11</v>
      </c>
      <c r="C168" s="2"/>
      <c r="D168" s="2"/>
      <c r="E168" s="260">
        <f>HLOOKUP($A168,'OD Rates'!$B$17:$K$27,11,0)*100</f>
        <v>10.982696939488299</v>
      </c>
      <c r="F168" s="2">
        <f>VLOOKUP($A168,'OD Data'!$B$3:$E$60,4,0)/10</f>
        <v>7.449011269105287</v>
      </c>
      <c r="G168" s="1">
        <v>30.35</v>
      </c>
      <c r="H168" s="104">
        <v>141743.99689568701</v>
      </c>
      <c r="I168" s="2">
        <f>VLOOKUP($A168&amp;$B168,'OD Data'!$R$3:$AA$580,MATCH(I$1,'OD Data'!$R$2:$AA$2,0),0)</f>
        <v>384.85</v>
      </c>
      <c r="J168" s="2">
        <f>VLOOKUP($A168&amp;$B168,'OD Data'!$R$3:$AA$580,MATCH(J$1,'OD Data'!$R$2:$AA$2,0),0)</f>
        <v>4.3499999999999996</v>
      </c>
      <c r="K168" s="150">
        <f t="shared" si="6"/>
        <v>563</v>
      </c>
      <c r="L168" s="150">
        <f t="shared" si="6"/>
        <v>1</v>
      </c>
    </row>
    <row r="169" spans="1:12" x14ac:dyDescent="0.2">
      <c r="A169" s="1">
        <v>2014</v>
      </c>
      <c r="B169" s="1">
        <v>12</v>
      </c>
      <c r="C169" s="2"/>
      <c r="D169" s="2"/>
      <c r="E169" s="260">
        <f>HLOOKUP($A169,'OD Rates'!$B$17:$K$27,11,0)*100</f>
        <v>10.982696939488299</v>
      </c>
      <c r="F169" s="2">
        <f>VLOOKUP($A169,'OD Data'!$B$3:$E$60,4,0)/10</f>
        <v>7.449011269105287</v>
      </c>
      <c r="G169" s="1">
        <v>31</v>
      </c>
      <c r="H169" s="104">
        <v>141743.99689568701</v>
      </c>
      <c r="I169" s="2">
        <f>VLOOKUP($A169&amp;$B169,'OD Data'!$R$3:$AA$580,MATCH(I$1,'OD Data'!$R$2:$AA$2,0),0)</f>
        <v>680.6</v>
      </c>
      <c r="J169" s="2">
        <f>VLOOKUP($A169&amp;$B169,'OD Data'!$R$3:$AA$580,MATCH(J$1,'OD Data'!$R$2:$AA$2,0),0)</f>
        <v>0.2</v>
      </c>
      <c r="K169" s="150">
        <f t="shared" si="6"/>
        <v>866</v>
      </c>
      <c r="L169" s="150">
        <f t="shared" si="6"/>
        <v>0</v>
      </c>
    </row>
    <row r="170" spans="1:12" x14ac:dyDescent="0.2">
      <c r="A170" s="1">
        <v>2015</v>
      </c>
      <c r="B170" s="1">
        <v>1</v>
      </c>
      <c r="C170" s="2"/>
      <c r="D170" s="2"/>
      <c r="E170" s="260">
        <f>HLOOKUP($A170,'OD Rates'!$B$17:$K$27,11,0)*100</f>
        <v>11.0957849990737</v>
      </c>
      <c r="F170" s="2">
        <f>VLOOKUP($A170,'OD Data'!$B$3:$E$60,4,0)/10</f>
        <v>7.5393458314576609</v>
      </c>
      <c r="G170" s="1">
        <v>31.65</v>
      </c>
      <c r="H170" s="104">
        <v>142700.50699705401</v>
      </c>
      <c r="I170" s="2">
        <f>VLOOKUP($A170&amp;$B170,'OD Data'!$R$3:$AA$580,MATCH(I$1,'OD Data'!$R$2:$AA$2,0),0)</f>
        <v>917</v>
      </c>
      <c r="J170" s="2">
        <f>VLOOKUP($A170&amp;$B170,'OD Data'!$R$3:$AA$580,MATCH(J$1,'OD Data'!$R$2:$AA$2,0),0)</f>
        <v>0</v>
      </c>
      <c r="K170" s="150">
        <f t="shared" si="6"/>
        <v>952</v>
      </c>
      <c r="L170" s="150">
        <f t="shared" si="6"/>
        <v>0</v>
      </c>
    </row>
    <row r="171" spans="1:12" x14ac:dyDescent="0.2">
      <c r="A171" s="1">
        <v>2015</v>
      </c>
      <c r="B171" s="1">
        <v>2</v>
      </c>
      <c r="C171" s="2"/>
      <c r="D171" s="2"/>
      <c r="E171" s="260">
        <f>HLOOKUP($A171,'OD Rates'!$B$17:$K$27,11,0)*100</f>
        <v>11.0957849990737</v>
      </c>
      <c r="F171" s="2">
        <f>VLOOKUP($A171,'OD Data'!$B$3:$E$60,4,0)/10</f>
        <v>7.5393458314576609</v>
      </c>
      <c r="G171" s="1">
        <v>28.92</v>
      </c>
      <c r="H171" s="104">
        <v>142700.50699705401</v>
      </c>
      <c r="I171" s="2">
        <f>VLOOKUP($A171&amp;$B171,'OD Data'!$R$3:$AA$580,MATCH(I$1,'OD Data'!$R$2:$AA$2,0),0)</f>
        <v>797.55</v>
      </c>
      <c r="J171" s="2">
        <f>VLOOKUP($A171&amp;$B171,'OD Data'!$R$3:$AA$580,MATCH(J$1,'OD Data'!$R$2:$AA$2,0),0)</f>
        <v>0</v>
      </c>
      <c r="K171" s="150">
        <f t="shared" si="6"/>
        <v>772</v>
      </c>
      <c r="L171" s="150">
        <f t="shared" si="6"/>
        <v>0</v>
      </c>
    </row>
    <row r="172" spans="1:12" x14ac:dyDescent="0.2">
      <c r="A172" s="1">
        <v>2015</v>
      </c>
      <c r="B172" s="1">
        <v>3</v>
      </c>
      <c r="C172" s="2"/>
      <c r="D172" s="2"/>
      <c r="E172" s="260">
        <f>HLOOKUP($A172,'OD Rates'!$B$17:$K$27,11,0)*100</f>
        <v>11.0957849990737</v>
      </c>
      <c r="F172" s="2">
        <f>VLOOKUP($A172,'OD Data'!$B$3:$E$60,4,0)/10</f>
        <v>7.5393458314576609</v>
      </c>
      <c r="G172" s="1">
        <v>30.09</v>
      </c>
      <c r="H172" s="104">
        <v>142700.50699705401</v>
      </c>
      <c r="I172" s="2">
        <f>VLOOKUP($A172&amp;$B172,'OD Data'!$R$3:$AA$580,MATCH(I$1,'OD Data'!$R$2:$AA$2,0),0)</f>
        <v>649.1</v>
      </c>
      <c r="J172" s="2">
        <f>VLOOKUP($A172&amp;$B172,'OD Data'!$R$3:$AA$580,MATCH(J$1,'OD Data'!$R$2:$AA$2,0),0)</f>
        <v>0.25</v>
      </c>
      <c r="K172" s="150">
        <f t="shared" si="6"/>
        <v>610</v>
      </c>
      <c r="L172" s="150">
        <f t="shared" si="6"/>
        <v>4</v>
      </c>
    </row>
    <row r="173" spans="1:12" x14ac:dyDescent="0.2">
      <c r="A173" s="1">
        <v>2015</v>
      </c>
      <c r="B173" s="1">
        <v>4</v>
      </c>
      <c r="C173" s="2"/>
      <c r="D173" s="2"/>
      <c r="E173" s="260">
        <f>HLOOKUP($A173,'OD Rates'!$B$17:$K$27,11,0)*100</f>
        <v>11.0957849990737</v>
      </c>
      <c r="F173" s="2">
        <f>VLOOKUP($A173,'OD Data'!$B$3:$E$60,4,0)/10</f>
        <v>7.5393458314576609</v>
      </c>
      <c r="G173" s="1">
        <v>30.49</v>
      </c>
      <c r="H173" s="104">
        <v>143708.91823286001</v>
      </c>
      <c r="I173" s="2">
        <f>VLOOKUP($A173&amp;$B173,'OD Data'!$R$3:$AA$580,MATCH(I$1,'OD Data'!$R$2:$AA$2,0),0)</f>
        <v>399.8</v>
      </c>
      <c r="J173" s="2">
        <f>VLOOKUP($A173&amp;$B173,'OD Data'!$R$3:$AA$580,MATCH(J$1,'OD Data'!$R$2:$AA$2,0),0)</f>
        <v>5.75</v>
      </c>
      <c r="K173" s="150">
        <f t="shared" si="6"/>
        <v>306</v>
      </c>
      <c r="L173" s="150">
        <f t="shared" si="6"/>
        <v>21</v>
      </c>
    </row>
    <row r="174" spans="1:12" x14ac:dyDescent="0.2">
      <c r="A174" s="1">
        <v>2015</v>
      </c>
      <c r="B174" s="1">
        <v>5</v>
      </c>
      <c r="C174" s="2"/>
      <c r="D174" s="2"/>
      <c r="E174" s="260">
        <f>HLOOKUP($A174,'OD Rates'!$B$17:$K$27,11,0)*100</f>
        <v>11.0957849990737</v>
      </c>
      <c r="F174" s="2">
        <f>VLOOKUP($A174,'OD Data'!$B$3:$E$60,4,0)/10</f>
        <v>7.5393458314576609</v>
      </c>
      <c r="G174" s="1">
        <v>29.81</v>
      </c>
      <c r="H174" s="104">
        <v>143708.91823286001</v>
      </c>
      <c r="I174" s="2">
        <f>VLOOKUP($A174&amp;$B174,'OD Data'!$R$3:$AA$580,MATCH(I$1,'OD Data'!$R$2:$AA$2,0),0)</f>
        <v>168.35</v>
      </c>
      <c r="J174" s="2">
        <f>VLOOKUP($A174&amp;$B174,'OD Data'!$R$3:$AA$580,MATCH(J$1,'OD Data'!$R$2:$AA$2,0),0)</f>
        <v>36.549999999999997</v>
      </c>
      <c r="K174" s="150">
        <f t="shared" si="6"/>
        <v>105</v>
      </c>
      <c r="L174" s="150">
        <f t="shared" si="6"/>
        <v>87</v>
      </c>
    </row>
    <row r="175" spans="1:12" x14ac:dyDescent="0.2">
      <c r="A175" s="1">
        <v>2015</v>
      </c>
      <c r="B175" s="1">
        <v>6</v>
      </c>
      <c r="C175" s="2"/>
      <c r="D175" s="2"/>
      <c r="E175" s="260">
        <f>HLOOKUP($A175,'OD Rates'!$B$17:$K$27,11,0)*100</f>
        <v>11.0957849990737</v>
      </c>
      <c r="F175" s="2">
        <f>VLOOKUP($A175,'OD Data'!$B$3:$E$60,4,0)/10</f>
        <v>7.5393458314576609</v>
      </c>
      <c r="G175" s="1">
        <v>30.68</v>
      </c>
      <c r="H175" s="104">
        <v>143708.91823286001</v>
      </c>
      <c r="I175" s="2">
        <f>VLOOKUP($A175&amp;$B175,'OD Data'!$R$3:$AA$580,MATCH(I$1,'OD Data'!$R$2:$AA$2,0),0)</f>
        <v>42.45</v>
      </c>
      <c r="J175" s="2">
        <f>VLOOKUP($A175&amp;$B175,'OD Data'!$R$3:$AA$580,MATCH(J$1,'OD Data'!$R$2:$AA$2,0),0)</f>
        <v>150.75</v>
      </c>
      <c r="K175" s="150">
        <f t="shared" si="6"/>
        <v>10</v>
      </c>
      <c r="L175" s="150">
        <f t="shared" si="6"/>
        <v>243</v>
      </c>
    </row>
    <row r="176" spans="1:12" x14ac:dyDescent="0.2">
      <c r="A176" s="1">
        <v>2015</v>
      </c>
      <c r="B176" s="1">
        <v>7</v>
      </c>
      <c r="C176" s="2"/>
      <c r="D176" s="2"/>
      <c r="E176" s="260">
        <f>HLOOKUP($A176,'OD Rates'!$B$17:$K$27,11,0)*100</f>
        <v>11.0957849990737</v>
      </c>
      <c r="F176" s="2">
        <f>VLOOKUP($A176,'OD Data'!$B$3:$E$60,4,0)/10</f>
        <v>7.5393458314576609</v>
      </c>
      <c r="G176" s="1">
        <v>30.66</v>
      </c>
      <c r="H176" s="104">
        <v>144706.20621738301</v>
      </c>
      <c r="I176" s="2">
        <f>VLOOKUP($A176&amp;$B176,'OD Data'!$R$3:$AA$580,MATCH(I$1,'OD Data'!$R$2:$AA$2,0),0)</f>
        <v>1.35</v>
      </c>
      <c r="J176" s="2">
        <f>VLOOKUP($A176&amp;$B176,'OD Data'!$R$3:$AA$580,MATCH(J$1,'OD Data'!$R$2:$AA$2,0),0)</f>
        <v>290.10000000000002</v>
      </c>
      <c r="K176" s="150">
        <f t="shared" si="6"/>
        <v>0</v>
      </c>
      <c r="L176" s="150">
        <f t="shared" si="6"/>
        <v>348</v>
      </c>
    </row>
    <row r="177" spans="1:12" x14ac:dyDescent="0.2">
      <c r="A177" s="1">
        <v>2015</v>
      </c>
      <c r="B177" s="1">
        <v>8</v>
      </c>
      <c r="C177" s="2"/>
      <c r="D177" s="2"/>
      <c r="E177" s="260">
        <f>HLOOKUP($A177,'OD Rates'!$B$17:$K$27,11,0)*100</f>
        <v>11.0957849990737</v>
      </c>
      <c r="F177" s="2">
        <f>VLOOKUP($A177,'OD Data'!$B$3:$E$60,4,0)/10</f>
        <v>7.5393458314576609</v>
      </c>
      <c r="G177" s="1">
        <v>30.07</v>
      </c>
      <c r="H177" s="104">
        <v>144706.20621738301</v>
      </c>
      <c r="I177" s="2">
        <f>VLOOKUP($A177&amp;$B177,'OD Data'!$R$3:$AA$580,MATCH(I$1,'OD Data'!$R$2:$AA$2,0),0)</f>
        <v>0.35</v>
      </c>
      <c r="J177" s="2">
        <f>VLOOKUP($A177&amp;$B177,'OD Data'!$R$3:$AA$580,MATCH(J$1,'OD Data'!$R$2:$AA$2,0),0)</f>
        <v>310.7</v>
      </c>
      <c r="K177" s="150">
        <f t="shared" si="6"/>
        <v>2</v>
      </c>
      <c r="L177" s="150">
        <f t="shared" si="6"/>
        <v>330</v>
      </c>
    </row>
    <row r="178" spans="1:12" x14ac:dyDescent="0.2">
      <c r="A178" s="1">
        <v>2015</v>
      </c>
      <c r="B178" s="1">
        <v>9</v>
      </c>
      <c r="C178" s="2"/>
      <c r="D178" s="2"/>
      <c r="E178" s="260">
        <f>HLOOKUP($A178,'OD Rates'!$B$17:$K$27,11,0)*100</f>
        <v>11.0957849990737</v>
      </c>
      <c r="F178" s="2">
        <f>VLOOKUP($A178,'OD Data'!$B$3:$E$60,4,0)/10</f>
        <v>7.5393458314576609</v>
      </c>
      <c r="G178" s="1">
        <v>30.72</v>
      </c>
      <c r="H178" s="104">
        <v>144706.20621738301</v>
      </c>
      <c r="I178" s="2">
        <f>VLOOKUP($A178&amp;$B178,'OD Data'!$R$3:$AA$580,MATCH(I$1,'OD Data'!$R$2:$AA$2,0),0)</f>
        <v>8.5</v>
      </c>
      <c r="J178" s="2">
        <f>VLOOKUP($A178&amp;$B178,'OD Data'!$R$3:$AA$580,MATCH(J$1,'OD Data'!$R$2:$AA$2,0),0)</f>
        <v>230</v>
      </c>
      <c r="K178" s="150">
        <f t="shared" si="6"/>
        <v>46</v>
      </c>
      <c r="L178" s="150">
        <f t="shared" si="6"/>
        <v>150</v>
      </c>
    </row>
    <row r="179" spans="1:12" x14ac:dyDescent="0.2">
      <c r="A179" s="1">
        <v>2015</v>
      </c>
      <c r="B179" s="1">
        <v>10</v>
      </c>
      <c r="C179" s="2"/>
      <c r="D179" s="2"/>
      <c r="E179" s="260">
        <f>HLOOKUP($A179,'OD Rates'!$B$17:$K$27,11,0)*100</f>
        <v>11.0957849990737</v>
      </c>
      <c r="F179" s="2">
        <f>VLOOKUP($A179,'OD Data'!$B$3:$E$60,4,0)/10</f>
        <v>7.5393458314576609</v>
      </c>
      <c r="G179" s="1">
        <v>30.56</v>
      </c>
      <c r="H179" s="104">
        <v>145580.70939792099</v>
      </c>
      <c r="I179" s="2">
        <f>VLOOKUP($A179&amp;$B179,'OD Data'!$R$3:$AA$580,MATCH(I$1,'OD Data'!$R$2:$AA$2,0),0)</f>
        <v>132.4</v>
      </c>
      <c r="J179" s="2">
        <f>VLOOKUP($A179&amp;$B179,'OD Data'!$R$3:$AA$580,MATCH(J$1,'OD Data'!$R$2:$AA$2,0),0)</f>
        <v>58.5</v>
      </c>
      <c r="K179" s="150">
        <f t="shared" si="6"/>
        <v>269</v>
      </c>
      <c r="L179" s="150">
        <f t="shared" si="6"/>
        <v>27</v>
      </c>
    </row>
    <row r="180" spans="1:12" x14ac:dyDescent="0.2">
      <c r="A180" s="1">
        <v>2015</v>
      </c>
      <c r="B180" s="1">
        <v>11</v>
      </c>
      <c r="C180" s="2"/>
      <c r="D180" s="2"/>
      <c r="E180" s="260">
        <f>HLOOKUP($A180,'OD Rates'!$B$17:$K$27,11,0)*100</f>
        <v>11.0957849990737</v>
      </c>
      <c r="F180" s="2">
        <f>VLOOKUP($A180,'OD Data'!$B$3:$E$60,4,0)/10</f>
        <v>7.5393458314576609</v>
      </c>
      <c r="G180" s="1">
        <v>30.35</v>
      </c>
      <c r="H180" s="104">
        <v>145580.70939792099</v>
      </c>
      <c r="I180" s="2">
        <f>VLOOKUP($A180&amp;$B180,'OD Data'!$R$3:$AA$580,MATCH(I$1,'OD Data'!$R$2:$AA$2,0),0)</f>
        <v>384.85</v>
      </c>
      <c r="J180" s="2">
        <f>VLOOKUP($A180&amp;$B180,'OD Data'!$R$3:$AA$580,MATCH(J$1,'OD Data'!$R$2:$AA$2,0),0)</f>
        <v>4.3499999999999996</v>
      </c>
      <c r="K180" s="150">
        <f t="shared" si="6"/>
        <v>563</v>
      </c>
      <c r="L180" s="150">
        <f t="shared" si="6"/>
        <v>1</v>
      </c>
    </row>
    <row r="181" spans="1:12" x14ac:dyDescent="0.2">
      <c r="A181" s="1">
        <v>2015</v>
      </c>
      <c r="B181" s="1">
        <v>12</v>
      </c>
      <c r="C181" s="2"/>
      <c r="D181" s="2"/>
      <c r="E181" s="260">
        <f>HLOOKUP($A181,'OD Rates'!$B$17:$K$27,11,0)*100</f>
        <v>11.0957849990737</v>
      </c>
      <c r="F181" s="2">
        <f>VLOOKUP($A181,'OD Data'!$B$3:$E$60,4,0)/10</f>
        <v>7.5393458314576609</v>
      </c>
      <c r="G181" s="1">
        <v>31</v>
      </c>
      <c r="H181" s="104">
        <v>145580.70939792099</v>
      </c>
      <c r="I181" s="2">
        <f>VLOOKUP($A181&amp;$B181,'OD Data'!$R$3:$AA$580,MATCH(I$1,'OD Data'!$R$2:$AA$2,0),0)</f>
        <v>680.6</v>
      </c>
      <c r="J181" s="2">
        <f>VLOOKUP($A181&amp;$B181,'OD Data'!$R$3:$AA$580,MATCH(J$1,'OD Data'!$R$2:$AA$2,0),0)</f>
        <v>0.2</v>
      </c>
      <c r="K181" s="150">
        <f t="shared" si="6"/>
        <v>866</v>
      </c>
      <c r="L181" s="150">
        <f t="shared" si="6"/>
        <v>0</v>
      </c>
    </row>
    <row r="182" spans="1:12" x14ac:dyDescent="0.2">
      <c r="A182" s="1">
        <v>2016</v>
      </c>
      <c r="B182" s="1">
        <v>1</v>
      </c>
      <c r="C182" s="2"/>
      <c r="D182" s="2"/>
      <c r="E182" s="260">
        <f>HLOOKUP($A182,'OD Rates'!$B$17:$K$27,11,0)*100</f>
        <v>12.2394332259148</v>
      </c>
      <c r="F182" s="2">
        <f>VLOOKUP($A182,'OD Data'!$B$3:$E$60,4,0)/10</f>
        <v>7.6846353422299387</v>
      </c>
      <c r="G182" s="1">
        <v>31.65</v>
      </c>
      <c r="H182" s="104">
        <v>146552.543846118</v>
      </c>
      <c r="I182" s="2">
        <f>VLOOKUP($A182&amp;$B182,'OD Data'!$R$3:$AA$580,MATCH(I$1,'OD Data'!$R$2:$AA$2,0),0)</f>
        <v>917</v>
      </c>
      <c r="J182" s="2">
        <f>VLOOKUP($A182&amp;$B182,'OD Data'!$R$3:$AA$580,MATCH(J$1,'OD Data'!$R$2:$AA$2,0),0)</f>
        <v>0</v>
      </c>
      <c r="K182" s="150">
        <f t="shared" ref="K182:L197" si="7">K170</f>
        <v>952</v>
      </c>
      <c r="L182" s="150">
        <f t="shared" si="7"/>
        <v>0</v>
      </c>
    </row>
    <row r="183" spans="1:12" x14ac:dyDescent="0.2">
      <c r="A183" s="1">
        <v>2016</v>
      </c>
      <c r="B183" s="1">
        <v>2</v>
      </c>
      <c r="C183" s="2"/>
      <c r="D183" s="2"/>
      <c r="E183" s="260">
        <f>HLOOKUP($A183,'OD Rates'!$B$17:$K$27,11,0)*100</f>
        <v>12.2394332259148</v>
      </c>
      <c r="F183" s="2">
        <f>VLOOKUP($A183,'OD Data'!$B$3:$E$60,4,0)/10</f>
        <v>7.6846353422299387</v>
      </c>
      <c r="G183" s="1">
        <v>29.92</v>
      </c>
      <c r="H183" s="104">
        <v>146552.543846118</v>
      </c>
      <c r="I183" s="2">
        <f>VLOOKUP($A183&amp;$B183,'OD Data'!$R$3:$AA$580,MATCH(I$1,'OD Data'!$R$2:$AA$2,0),0)</f>
        <v>797.55</v>
      </c>
      <c r="J183" s="2">
        <f>VLOOKUP($A183&amp;$B183,'OD Data'!$R$3:$AA$580,MATCH(J$1,'OD Data'!$R$2:$AA$2,0),0)</f>
        <v>0</v>
      </c>
      <c r="K183" s="150">
        <f t="shared" si="7"/>
        <v>772</v>
      </c>
      <c r="L183" s="150">
        <f t="shared" si="7"/>
        <v>0</v>
      </c>
    </row>
    <row r="184" spans="1:12" x14ac:dyDescent="0.2">
      <c r="A184" s="1">
        <v>2016</v>
      </c>
      <c r="B184" s="1">
        <v>3</v>
      </c>
      <c r="C184" s="2"/>
      <c r="D184" s="2"/>
      <c r="E184" s="260">
        <f>HLOOKUP($A184,'OD Rates'!$B$17:$K$27,11,0)*100</f>
        <v>12.2394332259148</v>
      </c>
      <c r="F184" s="2">
        <f>VLOOKUP($A184,'OD Data'!$B$3:$E$60,4,0)/10</f>
        <v>7.6846353422299387</v>
      </c>
      <c r="G184" s="1">
        <v>30.09</v>
      </c>
      <c r="H184" s="104">
        <v>146552.543846118</v>
      </c>
      <c r="I184" s="2">
        <f>VLOOKUP($A184&amp;$B184,'OD Data'!$R$3:$AA$580,MATCH(I$1,'OD Data'!$R$2:$AA$2,0),0)</f>
        <v>649.1</v>
      </c>
      <c r="J184" s="2">
        <f>VLOOKUP($A184&amp;$B184,'OD Data'!$R$3:$AA$580,MATCH(J$1,'OD Data'!$R$2:$AA$2,0),0)</f>
        <v>0.25</v>
      </c>
      <c r="K184" s="150">
        <f t="shared" si="7"/>
        <v>610</v>
      </c>
      <c r="L184" s="150">
        <f t="shared" si="7"/>
        <v>4</v>
      </c>
    </row>
    <row r="185" spans="1:12" x14ac:dyDescent="0.2">
      <c r="A185" s="1">
        <v>2016</v>
      </c>
      <c r="B185" s="1">
        <v>4</v>
      </c>
      <c r="C185" s="2"/>
      <c r="D185" s="2"/>
      <c r="E185" s="260">
        <f>HLOOKUP($A185,'OD Rates'!$B$17:$K$27,11,0)*100</f>
        <v>12.2394332259148</v>
      </c>
      <c r="F185" s="2">
        <f>VLOOKUP($A185,'OD Data'!$B$3:$E$60,4,0)/10</f>
        <v>7.6846353422299387</v>
      </c>
      <c r="G185" s="1">
        <v>30.49</v>
      </c>
      <c r="H185" s="104">
        <v>147446.58281356</v>
      </c>
      <c r="I185" s="2">
        <f>VLOOKUP($A185&amp;$B185,'OD Data'!$R$3:$AA$580,MATCH(I$1,'OD Data'!$R$2:$AA$2,0),0)</f>
        <v>399.8</v>
      </c>
      <c r="J185" s="2">
        <f>VLOOKUP($A185&amp;$B185,'OD Data'!$R$3:$AA$580,MATCH(J$1,'OD Data'!$R$2:$AA$2,0),0)</f>
        <v>5.75</v>
      </c>
      <c r="K185" s="150">
        <f t="shared" si="7"/>
        <v>306</v>
      </c>
      <c r="L185" s="150">
        <f t="shared" si="7"/>
        <v>21</v>
      </c>
    </row>
    <row r="186" spans="1:12" x14ac:dyDescent="0.2">
      <c r="A186" s="1">
        <v>2016</v>
      </c>
      <c r="B186" s="1">
        <v>5</v>
      </c>
      <c r="C186" s="2"/>
      <c r="D186" s="2"/>
      <c r="E186" s="260">
        <f>HLOOKUP($A186,'OD Rates'!$B$17:$K$27,11,0)*100</f>
        <v>12.2394332259148</v>
      </c>
      <c r="F186" s="2">
        <f>VLOOKUP($A186,'OD Data'!$B$3:$E$60,4,0)/10</f>
        <v>7.6846353422299387</v>
      </c>
      <c r="G186" s="1">
        <v>29.81</v>
      </c>
      <c r="H186" s="104">
        <v>147446.58281356</v>
      </c>
      <c r="I186" s="2">
        <f>VLOOKUP($A186&amp;$B186,'OD Data'!$R$3:$AA$580,MATCH(I$1,'OD Data'!$R$2:$AA$2,0),0)</f>
        <v>168.35</v>
      </c>
      <c r="J186" s="2">
        <f>VLOOKUP($A186&amp;$B186,'OD Data'!$R$3:$AA$580,MATCH(J$1,'OD Data'!$R$2:$AA$2,0),0)</f>
        <v>36.549999999999997</v>
      </c>
      <c r="K186" s="150">
        <f t="shared" si="7"/>
        <v>105</v>
      </c>
      <c r="L186" s="150">
        <f t="shared" si="7"/>
        <v>87</v>
      </c>
    </row>
    <row r="187" spans="1:12" x14ac:dyDescent="0.2">
      <c r="A187" s="1">
        <v>2016</v>
      </c>
      <c r="B187" s="1">
        <v>6</v>
      </c>
      <c r="C187" s="2"/>
      <c r="D187" s="2"/>
      <c r="E187" s="260">
        <f>HLOOKUP($A187,'OD Rates'!$B$17:$K$27,11,0)*100</f>
        <v>12.2394332259148</v>
      </c>
      <c r="F187" s="2">
        <f>VLOOKUP($A187,'OD Data'!$B$3:$E$60,4,0)/10</f>
        <v>7.6846353422299387</v>
      </c>
      <c r="G187" s="1">
        <v>30.68</v>
      </c>
      <c r="H187" s="104">
        <v>147446.58281356</v>
      </c>
      <c r="I187" s="2">
        <f>VLOOKUP($A187&amp;$B187,'OD Data'!$R$3:$AA$580,MATCH(I$1,'OD Data'!$R$2:$AA$2,0),0)</f>
        <v>42.45</v>
      </c>
      <c r="J187" s="2">
        <f>VLOOKUP($A187&amp;$B187,'OD Data'!$R$3:$AA$580,MATCH(J$1,'OD Data'!$R$2:$AA$2,0),0)</f>
        <v>150.75</v>
      </c>
      <c r="K187" s="150">
        <f t="shared" si="7"/>
        <v>10</v>
      </c>
      <c r="L187" s="150">
        <f t="shared" si="7"/>
        <v>243</v>
      </c>
    </row>
    <row r="188" spans="1:12" x14ac:dyDescent="0.2">
      <c r="A188" s="1">
        <v>2016</v>
      </c>
      <c r="B188" s="1">
        <v>7</v>
      </c>
      <c r="C188" s="2"/>
      <c r="D188" s="2"/>
      <c r="E188" s="260">
        <f>HLOOKUP($A188,'OD Rates'!$B$17:$K$27,11,0)*100</f>
        <v>12.2394332259148</v>
      </c>
      <c r="F188" s="2">
        <f>VLOOKUP($A188,'OD Data'!$B$3:$E$60,4,0)/10</f>
        <v>7.6846353422299387</v>
      </c>
      <c r="G188" s="1">
        <v>30.66</v>
      </c>
      <c r="H188" s="104">
        <v>148317.910383184</v>
      </c>
      <c r="I188" s="2">
        <f>VLOOKUP($A188&amp;$B188,'OD Data'!$R$3:$AA$580,MATCH(I$1,'OD Data'!$R$2:$AA$2,0),0)</f>
        <v>1.35</v>
      </c>
      <c r="J188" s="2">
        <f>VLOOKUP($A188&amp;$B188,'OD Data'!$R$3:$AA$580,MATCH(J$1,'OD Data'!$R$2:$AA$2,0),0)</f>
        <v>290.10000000000002</v>
      </c>
      <c r="K188" s="150">
        <f t="shared" si="7"/>
        <v>0</v>
      </c>
      <c r="L188" s="150">
        <f t="shared" si="7"/>
        <v>348</v>
      </c>
    </row>
    <row r="189" spans="1:12" x14ac:dyDescent="0.2">
      <c r="A189" s="1">
        <v>2016</v>
      </c>
      <c r="B189" s="1">
        <v>8</v>
      </c>
      <c r="C189" s="2"/>
      <c r="D189" s="2"/>
      <c r="E189" s="260">
        <f>HLOOKUP($A189,'OD Rates'!$B$17:$K$27,11,0)*100</f>
        <v>12.2394332259148</v>
      </c>
      <c r="F189" s="2">
        <f>VLOOKUP($A189,'OD Data'!$B$3:$E$60,4,0)/10</f>
        <v>7.6846353422299387</v>
      </c>
      <c r="G189" s="1">
        <v>30.07</v>
      </c>
      <c r="H189" s="104">
        <v>148317.910383184</v>
      </c>
      <c r="I189" s="2">
        <f>VLOOKUP($A189&amp;$B189,'OD Data'!$R$3:$AA$580,MATCH(I$1,'OD Data'!$R$2:$AA$2,0),0)</f>
        <v>0.35</v>
      </c>
      <c r="J189" s="2">
        <f>VLOOKUP($A189&amp;$B189,'OD Data'!$R$3:$AA$580,MATCH(J$1,'OD Data'!$R$2:$AA$2,0),0)</f>
        <v>310.7</v>
      </c>
      <c r="K189" s="150">
        <f t="shared" si="7"/>
        <v>2</v>
      </c>
      <c r="L189" s="150">
        <f t="shared" si="7"/>
        <v>330</v>
      </c>
    </row>
    <row r="190" spans="1:12" x14ac:dyDescent="0.2">
      <c r="A190" s="1">
        <v>2016</v>
      </c>
      <c r="B190" s="1">
        <v>9</v>
      </c>
      <c r="C190" s="2"/>
      <c r="D190" s="2"/>
      <c r="E190" s="260">
        <f>HLOOKUP($A190,'OD Rates'!$B$17:$K$27,11,0)*100</f>
        <v>12.2394332259148</v>
      </c>
      <c r="F190" s="2">
        <f>VLOOKUP($A190,'OD Data'!$B$3:$E$60,4,0)/10</f>
        <v>7.6846353422299387</v>
      </c>
      <c r="G190" s="1">
        <v>30.72</v>
      </c>
      <c r="H190" s="104">
        <v>148317.910383184</v>
      </c>
      <c r="I190" s="2">
        <f>VLOOKUP($A190&amp;$B190,'OD Data'!$R$3:$AA$580,MATCH(I$1,'OD Data'!$R$2:$AA$2,0),0)</f>
        <v>8.5</v>
      </c>
      <c r="J190" s="2">
        <f>VLOOKUP($A190&amp;$B190,'OD Data'!$R$3:$AA$580,MATCH(J$1,'OD Data'!$R$2:$AA$2,0),0)</f>
        <v>230</v>
      </c>
      <c r="K190" s="150">
        <f t="shared" si="7"/>
        <v>46</v>
      </c>
      <c r="L190" s="150">
        <f t="shared" si="7"/>
        <v>150</v>
      </c>
    </row>
    <row r="191" spans="1:12" x14ac:dyDescent="0.2">
      <c r="A191" s="1">
        <v>2016</v>
      </c>
      <c r="B191" s="1">
        <v>10</v>
      </c>
      <c r="C191" s="2"/>
      <c r="D191" s="2"/>
      <c r="E191" s="260">
        <f>HLOOKUP($A191,'OD Rates'!$B$17:$K$27,11,0)*100</f>
        <v>12.2394332259148</v>
      </c>
      <c r="F191" s="2">
        <f>VLOOKUP($A191,'OD Data'!$B$3:$E$60,4,0)/10</f>
        <v>7.6846353422299387</v>
      </c>
      <c r="G191" s="1">
        <v>30.56</v>
      </c>
      <c r="H191" s="104">
        <v>149114.26322990601</v>
      </c>
      <c r="I191" s="2">
        <f>VLOOKUP($A191&amp;$B191,'OD Data'!$R$3:$AA$580,MATCH(I$1,'OD Data'!$R$2:$AA$2,0),0)</f>
        <v>132.4</v>
      </c>
      <c r="J191" s="2">
        <f>VLOOKUP($A191&amp;$B191,'OD Data'!$R$3:$AA$580,MATCH(J$1,'OD Data'!$R$2:$AA$2,0),0)</f>
        <v>58.5</v>
      </c>
      <c r="K191" s="150">
        <f t="shared" si="7"/>
        <v>269</v>
      </c>
      <c r="L191" s="150">
        <f t="shared" si="7"/>
        <v>27</v>
      </c>
    </row>
    <row r="192" spans="1:12" x14ac:dyDescent="0.2">
      <c r="A192" s="1">
        <v>2016</v>
      </c>
      <c r="B192" s="1">
        <v>11</v>
      </c>
      <c r="C192" s="2"/>
      <c r="D192" s="2"/>
      <c r="E192" s="260">
        <f>HLOOKUP($A192,'OD Rates'!$B$17:$K$27,11,0)*100</f>
        <v>12.2394332259148</v>
      </c>
      <c r="F192" s="2">
        <f>VLOOKUP($A192,'OD Data'!$B$3:$E$60,4,0)/10</f>
        <v>7.6846353422299387</v>
      </c>
      <c r="G192" s="1">
        <v>30.35</v>
      </c>
      <c r="H192" s="104">
        <v>149114.26322990601</v>
      </c>
      <c r="I192" s="2">
        <f>VLOOKUP($A192&amp;$B192,'OD Data'!$R$3:$AA$580,MATCH(I$1,'OD Data'!$R$2:$AA$2,0),0)</f>
        <v>384.85</v>
      </c>
      <c r="J192" s="2">
        <f>VLOOKUP($A192&amp;$B192,'OD Data'!$R$3:$AA$580,MATCH(J$1,'OD Data'!$R$2:$AA$2,0),0)</f>
        <v>4.3499999999999996</v>
      </c>
      <c r="K192" s="150">
        <f t="shared" si="7"/>
        <v>563</v>
      </c>
      <c r="L192" s="150">
        <f t="shared" si="7"/>
        <v>1</v>
      </c>
    </row>
    <row r="193" spans="1:12" x14ac:dyDescent="0.2">
      <c r="A193" s="1">
        <v>2016</v>
      </c>
      <c r="B193" s="1">
        <v>12</v>
      </c>
      <c r="C193" s="2"/>
      <c r="D193" s="2"/>
      <c r="E193" s="260">
        <f>HLOOKUP($A193,'OD Rates'!$B$17:$K$27,11,0)*100</f>
        <v>12.2394332259148</v>
      </c>
      <c r="F193" s="2">
        <f>VLOOKUP($A193,'OD Data'!$B$3:$E$60,4,0)/10</f>
        <v>7.6846353422299387</v>
      </c>
      <c r="G193" s="1">
        <v>31</v>
      </c>
      <c r="H193" s="104">
        <v>149114.26322990601</v>
      </c>
      <c r="I193" s="2">
        <f>VLOOKUP($A193&amp;$B193,'OD Data'!$R$3:$AA$580,MATCH(I$1,'OD Data'!$R$2:$AA$2,0),0)</f>
        <v>680.6</v>
      </c>
      <c r="J193" s="2">
        <f>VLOOKUP($A193&amp;$B193,'OD Data'!$R$3:$AA$580,MATCH(J$1,'OD Data'!$R$2:$AA$2,0),0)</f>
        <v>0.2</v>
      </c>
      <c r="K193" s="150">
        <f t="shared" si="7"/>
        <v>866</v>
      </c>
      <c r="L193" s="150">
        <f t="shared" si="7"/>
        <v>0</v>
      </c>
    </row>
    <row r="194" spans="1:12" x14ac:dyDescent="0.2">
      <c r="A194" s="1">
        <v>2017</v>
      </c>
      <c r="B194" s="1">
        <v>1</v>
      </c>
      <c r="C194" s="2"/>
      <c r="D194" s="2"/>
      <c r="E194" s="158">
        <f>E182*(1+0.02)</f>
        <v>12.484221890433096</v>
      </c>
      <c r="F194" s="2">
        <f>VLOOKUP($A194,'OD Data'!$B$3:$E$60,4,0)/10</f>
        <v>7.7785529168905665</v>
      </c>
      <c r="G194" s="1">
        <v>31.65</v>
      </c>
      <c r="H194" s="104">
        <v>149915.08732982</v>
      </c>
      <c r="I194" s="2">
        <f>VLOOKUP($A194&amp;$B194,'OD Data'!$R$3:$AA$580,MATCH(I$1,'OD Data'!$R$2:$AA$2,0),0)</f>
        <v>917</v>
      </c>
      <c r="J194" s="2">
        <f>VLOOKUP($A194&amp;$B194,'OD Data'!$R$3:$AA$580,MATCH(J$1,'OD Data'!$R$2:$AA$2,0),0)</f>
        <v>0</v>
      </c>
      <c r="K194" s="150">
        <f t="shared" si="7"/>
        <v>952</v>
      </c>
      <c r="L194" s="150">
        <f t="shared" si="7"/>
        <v>0</v>
      </c>
    </row>
    <row r="195" spans="1:12" x14ac:dyDescent="0.2">
      <c r="A195" s="1">
        <v>2017</v>
      </c>
      <c r="B195" s="1">
        <v>2</v>
      </c>
      <c r="C195" s="2"/>
      <c r="D195" s="2"/>
      <c r="E195" s="158">
        <f t="shared" ref="E195:E258" si="8">E183*(1+0.02)</f>
        <v>12.484221890433096</v>
      </c>
      <c r="F195" s="2">
        <f>VLOOKUP($A195,'OD Data'!$B$3:$E$60,4,0)/10</f>
        <v>7.7785529168905665</v>
      </c>
      <c r="G195" s="1">
        <v>28.92</v>
      </c>
      <c r="H195" s="104">
        <v>149915.08732982</v>
      </c>
      <c r="I195" s="2">
        <f>VLOOKUP($A195&amp;$B195,'OD Data'!$R$3:$AA$580,MATCH(I$1,'OD Data'!$R$2:$AA$2,0),0)</f>
        <v>797.55</v>
      </c>
      <c r="J195" s="2">
        <f>VLOOKUP($A195&amp;$B195,'OD Data'!$R$3:$AA$580,MATCH(J$1,'OD Data'!$R$2:$AA$2,0),0)</f>
        <v>0</v>
      </c>
      <c r="K195" s="150">
        <f t="shared" si="7"/>
        <v>772</v>
      </c>
      <c r="L195" s="150">
        <f t="shared" si="7"/>
        <v>0</v>
      </c>
    </row>
    <row r="196" spans="1:12" x14ac:dyDescent="0.2">
      <c r="A196" s="1">
        <v>2017</v>
      </c>
      <c r="B196" s="1">
        <v>3</v>
      </c>
      <c r="C196" s="2"/>
      <c r="D196" s="2"/>
      <c r="E196" s="158">
        <f t="shared" si="8"/>
        <v>12.484221890433096</v>
      </c>
      <c r="F196" s="2">
        <f>VLOOKUP($A196,'OD Data'!$B$3:$E$60,4,0)/10</f>
        <v>7.7785529168905665</v>
      </c>
      <c r="G196" s="1">
        <v>30.09</v>
      </c>
      <c r="H196" s="104">
        <v>149915.08732982</v>
      </c>
      <c r="I196" s="2">
        <f>VLOOKUP($A196&amp;$B196,'OD Data'!$R$3:$AA$580,MATCH(I$1,'OD Data'!$R$2:$AA$2,0),0)</f>
        <v>649.1</v>
      </c>
      <c r="J196" s="2">
        <f>VLOOKUP($A196&amp;$B196,'OD Data'!$R$3:$AA$580,MATCH(J$1,'OD Data'!$R$2:$AA$2,0),0)</f>
        <v>0.25</v>
      </c>
      <c r="K196" s="150">
        <f t="shared" si="7"/>
        <v>610</v>
      </c>
      <c r="L196" s="150">
        <f t="shared" si="7"/>
        <v>4</v>
      </c>
    </row>
    <row r="197" spans="1:12" x14ac:dyDescent="0.2">
      <c r="A197" s="1">
        <v>2017</v>
      </c>
      <c r="B197" s="1">
        <v>4</v>
      </c>
      <c r="C197" s="2"/>
      <c r="D197" s="2"/>
      <c r="E197" s="158">
        <f t="shared" si="8"/>
        <v>12.484221890433096</v>
      </c>
      <c r="F197" s="2">
        <f>VLOOKUP($A197,'OD Data'!$B$3:$E$60,4,0)/10</f>
        <v>7.7785529168905665</v>
      </c>
      <c r="G197" s="1">
        <v>30.49</v>
      </c>
      <c r="H197" s="104">
        <v>150741.96775090299</v>
      </c>
      <c r="I197" s="2">
        <f>VLOOKUP($A197&amp;$B197,'OD Data'!$R$3:$AA$580,MATCH(I$1,'OD Data'!$R$2:$AA$2,0),0)</f>
        <v>399.8</v>
      </c>
      <c r="J197" s="2">
        <f>VLOOKUP($A197&amp;$B197,'OD Data'!$R$3:$AA$580,MATCH(J$1,'OD Data'!$R$2:$AA$2,0),0)</f>
        <v>5.75</v>
      </c>
      <c r="K197" s="150">
        <f t="shared" si="7"/>
        <v>306</v>
      </c>
      <c r="L197" s="150">
        <f t="shared" si="7"/>
        <v>21</v>
      </c>
    </row>
    <row r="198" spans="1:12" x14ac:dyDescent="0.2">
      <c r="A198" s="1">
        <v>2017</v>
      </c>
      <c r="B198" s="1">
        <v>5</v>
      </c>
      <c r="C198" s="2"/>
      <c r="D198" s="2"/>
      <c r="E198" s="158">
        <f t="shared" si="8"/>
        <v>12.484221890433096</v>
      </c>
      <c r="F198" s="2">
        <f>VLOOKUP($A198,'OD Data'!$B$3:$E$60,4,0)/10</f>
        <v>7.7785529168905665</v>
      </c>
      <c r="G198" s="1">
        <v>29.81</v>
      </c>
      <c r="H198" s="104">
        <v>150741.96775090299</v>
      </c>
      <c r="I198" s="2">
        <f>VLOOKUP($A198&amp;$B198,'OD Data'!$R$3:$AA$580,MATCH(I$1,'OD Data'!$R$2:$AA$2,0),0)</f>
        <v>168.35</v>
      </c>
      <c r="J198" s="2">
        <f>VLOOKUP($A198&amp;$B198,'OD Data'!$R$3:$AA$580,MATCH(J$1,'OD Data'!$R$2:$AA$2,0),0)</f>
        <v>36.549999999999997</v>
      </c>
      <c r="K198" s="150">
        <f t="shared" ref="K198:L213" si="9">K186</f>
        <v>105</v>
      </c>
      <c r="L198" s="150">
        <f t="shared" si="9"/>
        <v>87</v>
      </c>
    </row>
    <row r="199" spans="1:12" x14ac:dyDescent="0.2">
      <c r="A199" s="1">
        <v>2017</v>
      </c>
      <c r="B199" s="1">
        <v>6</v>
      </c>
      <c r="C199" s="2"/>
      <c r="D199" s="2"/>
      <c r="E199" s="158">
        <f t="shared" si="8"/>
        <v>12.484221890433096</v>
      </c>
      <c r="F199" s="2">
        <f>VLOOKUP($A199,'OD Data'!$B$3:$E$60,4,0)/10</f>
        <v>7.7785529168905665</v>
      </c>
      <c r="G199" s="1">
        <v>30.68</v>
      </c>
      <c r="H199" s="104">
        <v>150741.96775090299</v>
      </c>
      <c r="I199" s="2">
        <f>VLOOKUP($A199&amp;$B199,'OD Data'!$R$3:$AA$580,MATCH(I$1,'OD Data'!$R$2:$AA$2,0),0)</f>
        <v>42.45</v>
      </c>
      <c r="J199" s="2">
        <f>VLOOKUP($A199&amp;$B199,'OD Data'!$R$3:$AA$580,MATCH(J$1,'OD Data'!$R$2:$AA$2,0),0)</f>
        <v>150.75</v>
      </c>
      <c r="K199" s="150">
        <f t="shared" si="9"/>
        <v>10</v>
      </c>
      <c r="L199" s="150">
        <f t="shared" si="9"/>
        <v>243</v>
      </c>
    </row>
    <row r="200" spans="1:12" x14ac:dyDescent="0.2">
      <c r="A200" s="1">
        <v>2017</v>
      </c>
      <c r="B200" s="1">
        <v>7</v>
      </c>
      <c r="C200" s="2"/>
      <c r="D200" s="2"/>
      <c r="E200" s="158">
        <f t="shared" si="8"/>
        <v>12.484221890433096</v>
      </c>
      <c r="F200" s="2">
        <f>VLOOKUP($A200,'OD Data'!$B$3:$E$60,4,0)/10</f>
        <v>7.7785529168905665</v>
      </c>
      <c r="G200" s="1">
        <v>30.66</v>
      </c>
      <c r="H200" s="104">
        <v>151577.61482820599</v>
      </c>
      <c r="I200" s="2">
        <f>VLOOKUP($A200&amp;$B200,'OD Data'!$R$3:$AA$580,MATCH(I$1,'OD Data'!$R$2:$AA$2,0),0)</f>
        <v>1.35</v>
      </c>
      <c r="J200" s="2">
        <f>VLOOKUP($A200&amp;$B200,'OD Data'!$R$3:$AA$580,MATCH(J$1,'OD Data'!$R$2:$AA$2,0),0)</f>
        <v>290.10000000000002</v>
      </c>
      <c r="K200" s="150">
        <f t="shared" si="9"/>
        <v>0</v>
      </c>
      <c r="L200" s="150">
        <f t="shared" si="9"/>
        <v>348</v>
      </c>
    </row>
    <row r="201" spans="1:12" x14ac:dyDescent="0.2">
      <c r="A201" s="1">
        <v>2017</v>
      </c>
      <c r="B201" s="1">
        <v>8</v>
      </c>
      <c r="C201" s="2"/>
      <c r="D201" s="2"/>
      <c r="E201" s="158">
        <f t="shared" si="8"/>
        <v>12.484221890433096</v>
      </c>
      <c r="F201" s="2">
        <f>VLOOKUP($A201,'OD Data'!$B$3:$E$60,4,0)/10</f>
        <v>7.7785529168905665</v>
      </c>
      <c r="G201" s="1">
        <v>30.07</v>
      </c>
      <c r="H201" s="104">
        <v>151577.61482820599</v>
      </c>
      <c r="I201" s="2">
        <f>VLOOKUP($A201&amp;$B201,'OD Data'!$R$3:$AA$580,MATCH(I$1,'OD Data'!$R$2:$AA$2,0),0)</f>
        <v>0.35</v>
      </c>
      <c r="J201" s="2">
        <f>VLOOKUP($A201&amp;$B201,'OD Data'!$R$3:$AA$580,MATCH(J$1,'OD Data'!$R$2:$AA$2,0),0)</f>
        <v>310.7</v>
      </c>
      <c r="K201" s="150">
        <f t="shared" si="9"/>
        <v>2</v>
      </c>
      <c r="L201" s="150">
        <f t="shared" si="9"/>
        <v>330</v>
      </c>
    </row>
    <row r="202" spans="1:12" x14ac:dyDescent="0.2">
      <c r="A202" s="1">
        <v>2017</v>
      </c>
      <c r="B202" s="1">
        <v>9</v>
      </c>
      <c r="C202" s="2"/>
      <c r="D202" s="2"/>
      <c r="E202" s="158">
        <f t="shared" si="8"/>
        <v>12.484221890433096</v>
      </c>
      <c r="F202" s="2">
        <f>VLOOKUP($A202,'OD Data'!$B$3:$E$60,4,0)/10</f>
        <v>7.7785529168905665</v>
      </c>
      <c r="G202" s="1">
        <v>30.72</v>
      </c>
      <c r="H202" s="104">
        <v>151577.61482820599</v>
      </c>
      <c r="I202" s="2">
        <f>VLOOKUP($A202&amp;$B202,'OD Data'!$R$3:$AA$580,MATCH(I$1,'OD Data'!$R$2:$AA$2,0),0)</f>
        <v>8.5</v>
      </c>
      <c r="J202" s="2">
        <f>VLOOKUP($A202&amp;$B202,'OD Data'!$R$3:$AA$580,MATCH(J$1,'OD Data'!$R$2:$AA$2,0),0)</f>
        <v>230</v>
      </c>
      <c r="K202" s="150">
        <f t="shared" si="9"/>
        <v>46</v>
      </c>
      <c r="L202" s="150">
        <f t="shared" si="9"/>
        <v>150</v>
      </c>
    </row>
    <row r="203" spans="1:12" x14ac:dyDescent="0.2">
      <c r="A203" s="1">
        <v>2017</v>
      </c>
      <c r="B203" s="1">
        <v>10</v>
      </c>
      <c r="C203" s="2"/>
      <c r="D203" s="2"/>
      <c r="E203" s="158">
        <f t="shared" si="8"/>
        <v>12.484221890433096</v>
      </c>
      <c r="F203" s="2">
        <f>VLOOKUP($A203,'OD Data'!$B$3:$E$60,4,0)/10</f>
        <v>7.7785529168905665</v>
      </c>
      <c r="G203" s="1">
        <v>30.56</v>
      </c>
      <c r="H203" s="104">
        <v>152394.94992772001</v>
      </c>
      <c r="I203" s="2">
        <f>VLOOKUP($A203&amp;$B203,'OD Data'!$R$3:$AA$580,MATCH(I$1,'OD Data'!$R$2:$AA$2,0),0)</f>
        <v>132.4</v>
      </c>
      <c r="J203" s="2">
        <f>VLOOKUP($A203&amp;$B203,'OD Data'!$R$3:$AA$580,MATCH(J$1,'OD Data'!$R$2:$AA$2,0),0)</f>
        <v>58.5</v>
      </c>
      <c r="K203" s="150">
        <f t="shared" si="9"/>
        <v>269</v>
      </c>
      <c r="L203" s="150">
        <f t="shared" si="9"/>
        <v>27</v>
      </c>
    </row>
    <row r="204" spans="1:12" x14ac:dyDescent="0.2">
      <c r="A204" s="1">
        <v>2017</v>
      </c>
      <c r="B204" s="1">
        <v>11</v>
      </c>
      <c r="C204" s="2"/>
      <c r="D204" s="2"/>
      <c r="E204" s="158">
        <f t="shared" si="8"/>
        <v>12.484221890433096</v>
      </c>
      <c r="F204" s="2">
        <f>VLOOKUP($A204,'OD Data'!$B$3:$E$60,4,0)/10</f>
        <v>7.7785529168905665</v>
      </c>
      <c r="G204" s="1">
        <v>30.35</v>
      </c>
      <c r="H204" s="104">
        <v>152394.94992772001</v>
      </c>
      <c r="I204" s="2">
        <f>VLOOKUP($A204&amp;$B204,'OD Data'!$R$3:$AA$580,MATCH(I$1,'OD Data'!$R$2:$AA$2,0),0)</f>
        <v>384.85</v>
      </c>
      <c r="J204" s="2">
        <f>VLOOKUP($A204&amp;$B204,'OD Data'!$R$3:$AA$580,MATCH(J$1,'OD Data'!$R$2:$AA$2,0),0)</f>
        <v>4.3499999999999996</v>
      </c>
      <c r="K204" s="150">
        <f t="shared" si="9"/>
        <v>563</v>
      </c>
      <c r="L204" s="150">
        <f t="shared" si="9"/>
        <v>1</v>
      </c>
    </row>
    <row r="205" spans="1:12" x14ac:dyDescent="0.2">
      <c r="A205" s="1">
        <v>2017</v>
      </c>
      <c r="B205" s="1">
        <v>12</v>
      </c>
      <c r="C205" s="2"/>
      <c r="D205" s="2"/>
      <c r="E205" s="158">
        <f t="shared" si="8"/>
        <v>12.484221890433096</v>
      </c>
      <c r="F205" s="2">
        <f>VLOOKUP($A205,'OD Data'!$B$3:$E$60,4,0)/10</f>
        <v>7.7785529168905665</v>
      </c>
      <c r="G205" s="1">
        <v>31</v>
      </c>
      <c r="H205" s="104">
        <v>152394.94992772001</v>
      </c>
      <c r="I205" s="2">
        <f>VLOOKUP($A205&amp;$B205,'OD Data'!$R$3:$AA$580,MATCH(I$1,'OD Data'!$R$2:$AA$2,0),0)</f>
        <v>680.6</v>
      </c>
      <c r="J205" s="2">
        <f>VLOOKUP($A205&amp;$B205,'OD Data'!$R$3:$AA$580,MATCH(J$1,'OD Data'!$R$2:$AA$2,0),0)</f>
        <v>0.2</v>
      </c>
      <c r="K205" s="150">
        <f t="shared" si="9"/>
        <v>866</v>
      </c>
      <c r="L205" s="150">
        <f t="shared" si="9"/>
        <v>0</v>
      </c>
    </row>
    <row r="206" spans="1:12" x14ac:dyDescent="0.2">
      <c r="A206" s="1">
        <v>2018</v>
      </c>
      <c r="B206" s="1">
        <v>1</v>
      </c>
      <c r="C206" s="2"/>
      <c r="D206" s="2"/>
      <c r="E206" s="158">
        <f t="shared" si="8"/>
        <v>12.733906328241758</v>
      </c>
      <c r="F206" s="2">
        <f>VLOOKUP($A206,'OD Data'!$B$3:$E$60,4,0)/10</f>
        <v>7.8733200006262596</v>
      </c>
      <c r="G206" s="1">
        <v>31.65</v>
      </c>
      <c r="H206" s="104">
        <v>153248.956302885</v>
      </c>
      <c r="I206" s="2">
        <f>VLOOKUP($A206&amp;$B206,'OD Data'!$R$3:$AA$580,MATCH(I$1,'OD Data'!$R$2:$AA$2,0),0)</f>
        <v>917</v>
      </c>
      <c r="J206" s="2">
        <f>VLOOKUP($A206&amp;$B206,'OD Data'!$R$3:$AA$580,MATCH(J$1,'OD Data'!$R$2:$AA$2,0),0)</f>
        <v>0</v>
      </c>
      <c r="K206" s="150">
        <f t="shared" si="9"/>
        <v>952</v>
      </c>
      <c r="L206" s="150">
        <f t="shared" si="9"/>
        <v>0</v>
      </c>
    </row>
    <row r="207" spans="1:12" x14ac:dyDescent="0.2">
      <c r="A207" s="1">
        <v>2018</v>
      </c>
      <c r="B207" s="1">
        <v>2</v>
      </c>
      <c r="C207" s="2"/>
      <c r="D207" s="2"/>
      <c r="E207" s="158">
        <f t="shared" si="8"/>
        <v>12.733906328241758</v>
      </c>
      <c r="F207" s="2">
        <f>VLOOKUP($A207,'OD Data'!$B$3:$E$60,4,0)/10</f>
        <v>7.8733200006262596</v>
      </c>
      <c r="G207" s="1">
        <v>28.92</v>
      </c>
      <c r="H207" s="104">
        <v>153248.956302885</v>
      </c>
      <c r="I207" s="2">
        <f>VLOOKUP($A207&amp;$B207,'OD Data'!$R$3:$AA$580,MATCH(I$1,'OD Data'!$R$2:$AA$2,0),0)</f>
        <v>797.55</v>
      </c>
      <c r="J207" s="2">
        <f>VLOOKUP($A207&amp;$B207,'OD Data'!$R$3:$AA$580,MATCH(J$1,'OD Data'!$R$2:$AA$2,0),0)</f>
        <v>0</v>
      </c>
      <c r="K207" s="150">
        <f t="shared" si="9"/>
        <v>772</v>
      </c>
      <c r="L207" s="150">
        <f t="shared" si="9"/>
        <v>0</v>
      </c>
    </row>
    <row r="208" spans="1:12" x14ac:dyDescent="0.2">
      <c r="A208" s="1">
        <v>2018</v>
      </c>
      <c r="B208" s="1">
        <v>3</v>
      </c>
      <c r="C208" s="2"/>
      <c r="D208" s="2"/>
      <c r="E208" s="158">
        <f t="shared" si="8"/>
        <v>12.733906328241758</v>
      </c>
      <c r="F208" s="2">
        <f>VLOOKUP($A208,'OD Data'!$B$3:$E$60,4,0)/10</f>
        <v>7.8733200006262596</v>
      </c>
      <c r="G208" s="1">
        <v>30.09</v>
      </c>
      <c r="H208" s="104">
        <v>153248.956302885</v>
      </c>
      <c r="I208" s="2">
        <f>VLOOKUP($A208&amp;$B208,'OD Data'!$R$3:$AA$580,MATCH(I$1,'OD Data'!$R$2:$AA$2,0),0)</f>
        <v>649.1</v>
      </c>
      <c r="J208" s="2">
        <f>VLOOKUP($A208&amp;$B208,'OD Data'!$R$3:$AA$580,MATCH(J$1,'OD Data'!$R$2:$AA$2,0),0)</f>
        <v>0.25</v>
      </c>
      <c r="K208" s="150">
        <f t="shared" si="9"/>
        <v>610</v>
      </c>
      <c r="L208" s="150">
        <f t="shared" si="9"/>
        <v>4</v>
      </c>
    </row>
    <row r="209" spans="1:12" x14ac:dyDescent="0.2">
      <c r="A209" s="1">
        <v>2018</v>
      </c>
      <c r="B209" s="1">
        <v>4</v>
      </c>
      <c r="C209" s="2"/>
      <c r="D209" s="2"/>
      <c r="E209" s="158">
        <f t="shared" si="8"/>
        <v>12.733906328241758</v>
      </c>
      <c r="F209" s="2">
        <f>VLOOKUP($A209,'OD Data'!$B$3:$E$60,4,0)/10</f>
        <v>7.8733200006262596</v>
      </c>
      <c r="G209" s="1">
        <v>30.49</v>
      </c>
      <c r="H209" s="104">
        <v>154083.02904871499</v>
      </c>
      <c r="I209" s="2">
        <f>VLOOKUP($A209&amp;$B209,'OD Data'!$R$3:$AA$580,MATCH(I$1,'OD Data'!$R$2:$AA$2,0),0)</f>
        <v>399.8</v>
      </c>
      <c r="J209" s="2">
        <f>VLOOKUP($A209&amp;$B209,'OD Data'!$R$3:$AA$580,MATCH(J$1,'OD Data'!$R$2:$AA$2,0),0)</f>
        <v>5.75</v>
      </c>
      <c r="K209" s="150">
        <f t="shared" si="9"/>
        <v>306</v>
      </c>
      <c r="L209" s="150">
        <f t="shared" si="9"/>
        <v>21</v>
      </c>
    </row>
    <row r="210" spans="1:12" x14ac:dyDescent="0.2">
      <c r="A210" s="1">
        <v>2018</v>
      </c>
      <c r="B210" s="1">
        <v>5</v>
      </c>
      <c r="C210" s="2"/>
      <c r="D210" s="2"/>
      <c r="E210" s="158">
        <f t="shared" si="8"/>
        <v>12.733906328241758</v>
      </c>
      <c r="F210" s="2">
        <f>VLOOKUP($A210,'OD Data'!$B$3:$E$60,4,0)/10</f>
        <v>7.8733200006262596</v>
      </c>
      <c r="G210" s="1">
        <v>29.81</v>
      </c>
      <c r="H210" s="104">
        <v>154083.02904871499</v>
      </c>
      <c r="I210" s="2">
        <f>VLOOKUP($A210&amp;$B210,'OD Data'!$R$3:$AA$580,MATCH(I$1,'OD Data'!$R$2:$AA$2,0),0)</f>
        <v>168.35</v>
      </c>
      <c r="J210" s="2">
        <f>VLOOKUP($A210&amp;$B210,'OD Data'!$R$3:$AA$580,MATCH(J$1,'OD Data'!$R$2:$AA$2,0),0)</f>
        <v>36.549999999999997</v>
      </c>
      <c r="K210" s="150">
        <f t="shared" si="9"/>
        <v>105</v>
      </c>
      <c r="L210" s="150">
        <f t="shared" si="9"/>
        <v>87</v>
      </c>
    </row>
    <row r="211" spans="1:12" x14ac:dyDescent="0.2">
      <c r="A211" s="1">
        <v>2018</v>
      </c>
      <c r="B211" s="1">
        <v>6</v>
      </c>
      <c r="C211" s="2"/>
      <c r="D211" s="2"/>
      <c r="E211" s="158">
        <f t="shared" si="8"/>
        <v>12.733906328241758</v>
      </c>
      <c r="F211" s="2">
        <f>VLOOKUP($A211,'OD Data'!$B$3:$E$60,4,0)/10</f>
        <v>7.8733200006262596</v>
      </c>
      <c r="G211" s="1">
        <v>30.68</v>
      </c>
      <c r="H211" s="104">
        <v>154083.02904871499</v>
      </c>
      <c r="I211" s="2">
        <f>VLOOKUP($A211&amp;$B211,'OD Data'!$R$3:$AA$580,MATCH(I$1,'OD Data'!$R$2:$AA$2,0),0)</f>
        <v>42.45</v>
      </c>
      <c r="J211" s="2">
        <f>VLOOKUP($A211&amp;$B211,'OD Data'!$R$3:$AA$580,MATCH(J$1,'OD Data'!$R$2:$AA$2,0),0)</f>
        <v>150.75</v>
      </c>
      <c r="K211" s="150">
        <f t="shared" si="9"/>
        <v>10</v>
      </c>
      <c r="L211" s="150">
        <f t="shared" si="9"/>
        <v>243</v>
      </c>
    </row>
    <row r="212" spans="1:12" x14ac:dyDescent="0.2">
      <c r="A212" s="1">
        <v>2018</v>
      </c>
      <c r="B212" s="1">
        <v>7</v>
      </c>
      <c r="C212" s="2"/>
      <c r="D212" s="2"/>
      <c r="E212" s="158">
        <f t="shared" si="8"/>
        <v>12.733906328241758</v>
      </c>
      <c r="F212" s="2">
        <f>VLOOKUP($A212,'OD Data'!$B$3:$E$60,4,0)/10</f>
        <v>7.8733200006262596</v>
      </c>
      <c r="G212" s="1">
        <v>30.66</v>
      </c>
      <c r="H212" s="104">
        <v>154944.696990478</v>
      </c>
      <c r="I212" s="2">
        <f>VLOOKUP($A212&amp;$B212,'OD Data'!$R$3:$AA$580,MATCH(I$1,'OD Data'!$R$2:$AA$2,0),0)</f>
        <v>1.35</v>
      </c>
      <c r="J212" s="2">
        <f>VLOOKUP($A212&amp;$B212,'OD Data'!$R$3:$AA$580,MATCH(J$1,'OD Data'!$R$2:$AA$2,0),0)</f>
        <v>290.10000000000002</v>
      </c>
      <c r="K212" s="150">
        <f t="shared" si="9"/>
        <v>0</v>
      </c>
      <c r="L212" s="150">
        <f t="shared" si="9"/>
        <v>348</v>
      </c>
    </row>
    <row r="213" spans="1:12" x14ac:dyDescent="0.2">
      <c r="A213" s="1">
        <v>2018</v>
      </c>
      <c r="B213" s="1">
        <v>8</v>
      </c>
      <c r="C213" s="2"/>
      <c r="D213" s="2"/>
      <c r="E213" s="158">
        <f t="shared" si="8"/>
        <v>12.733906328241758</v>
      </c>
      <c r="F213" s="2">
        <f>VLOOKUP($A213,'OD Data'!$B$3:$E$60,4,0)/10</f>
        <v>7.8733200006262596</v>
      </c>
      <c r="G213" s="1">
        <v>30.07</v>
      </c>
      <c r="H213" s="104">
        <v>154944.696990478</v>
      </c>
      <c r="I213" s="2">
        <f>VLOOKUP($A213&amp;$B213,'OD Data'!$R$3:$AA$580,MATCH(I$1,'OD Data'!$R$2:$AA$2,0),0)</f>
        <v>0.35</v>
      </c>
      <c r="J213" s="2">
        <f>VLOOKUP($A213&amp;$B213,'OD Data'!$R$3:$AA$580,MATCH(J$1,'OD Data'!$R$2:$AA$2,0),0)</f>
        <v>310.7</v>
      </c>
      <c r="K213" s="150">
        <f t="shared" si="9"/>
        <v>2</v>
      </c>
      <c r="L213" s="150">
        <f t="shared" si="9"/>
        <v>330</v>
      </c>
    </row>
    <row r="214" spans="1:12" x14ac:dyDescent="0.2">
      <c r="A214" s="1">
        <v>2018</v>
      </c>
      <c r="B214" s="1">
        <v>9</v>
      </c>
      <c r="C214" s="2"/>
      <c r="D214" s="2"/>
      <c r="E214" s="158">
        <f t="shared" si="8"/>
        <v>12.733906328241758</v>
      </c>
      <c r="F214" s="2">
        <f>VLOOKUP($A214,'OD Data'!$B$3:$E$60,4,0)/10</f>
        <v>7.8733200006262596</v>
      </c>
      <c r="G214" s="1">
        <v>30.72</v>
      </c>
      <c r="H214" s="104">
        <v>154944.696990478</v>
      </c>
      <c r="I214" s="2">
        <f>VLOOKUP($A214&amp;$B214,'OD Data'!$R$3:$AA$580,MATCH(I$1,'OD Data'!$R$2:$AA$2,0),0)</f>
        <v>8.5</v>
      </c>
      <c r="J214" s="2">
        <f>VLOOKUP($A214&amp;$B214,'OD Data'!$R$3:$AA$580,MATCH(J$1,'OD Data'!$R$2:$AA$2,0),0)</f>
        <v>230</v>
      </c>
      <c r="K214" s="150">
        <f t="shared" ref="K214:L229" si="10">K202</f>
        <v>46</v>
      </c>
      <c r="L214" s="150">
        <f t="shared" si="10"/>
        <v>150</v>
      </c>
    </row>
    <row r="215" spans="1:12" x14ac:dyDescent="0.2">
      <c r="A215" s="1">
        <v>2018</v>
      </c>
      <c r="B215" s="1">
        <v>10</v>
      </c>
      <c r="C215" s="2"/>
      <c r="D215" s="2"/>
      <c r="E215" s="158">
        <f t="shared" si="8"/>
        <v>12.733906328241758</v>
      </c>
      <c r="F215" s="2">
        <f>VLOOKUP($A215,'OD Data'!$B$3:$E$60,4,0)/10</f>
        <v>7.8733200006262596</v>
      </c>
      <c r="G215" s="1">
        <v>30.56</v>
      </c>
      <c r="H215" s="104">
        <v>155779.16161129801</v>
      </c>
      <c r="I215" s="2">
        <f>VLOOKUP($A215&amp;$B215,'OD Data'!$R$3:$AA$580,MATCH(I$1,'OD Data'!$R$2:$AA$2,0),0)</f>
        <v>132.4</v>
      </c>
      <c r="J215" s="2">
        <f>VLOOKUP($A215&amp;$B215,'OD Data'!$R$3:$AA$580,MATCH(J$1,'OD Data'!$R$2:$AA$2,0),0)</f>
        <v>58.5</v>
      </c>
      <c r="K215" s="150">
        <f t="shared" si="10"/>
        <v>269</v>
      </c>
      <c r="L215" s="150">
        <f t="shared" si="10"/>
        <v>27</v>
      </c>
    </row>
    <row r="216" spans="1:12" x14ac:dyDescent="0.2">
      <c r="A216" s="1">
        <v>2018</v>
      </c>
      <c r="B216" s="1">
        <v>11</v>
      </c>
      <c r="C216" s="2"/>
      <c r="D216" s="2"/>
      <c r="E216" s="158">
        <f t="shared" si="8"/>
        <v>12.733906328241758</v>
      </c>
      <c r="F216" s="2">
        <f>VLOOKUP($A216,'OD Data'!$B$3:$E$60,4,0)/10</f>
        <v>7.8733200006262596</v>
      </c>
      <c r="G216" s="1">
        <v>30.35</v>
      </c>
      <c r="H216" s="104">
        <v>155779.16161129801</v>
      </c>
      <c r="I216" s="2">
        <f>VLOOKUP($A216&amp;$B216,'OD Data'!$R$3:$AA$580,MATCH(I$1,'OD Data'!$R$2:$AA$2,0),0)</f>
        <v>384.85</v>
      </c>
      <c r="J216" s="2">
        <f>VLOOKUP($A216&amp;$B216,'OD Data'!$R$3:$AA$580,MATCH(J$1,'OD Data'!$R$2:$AA$2,0),0)</f>
        <v>4.3499999999999996</v>
      </c>
      <c r="K216" s="150">
        <f t="shared" si="10"/>
        <v>563</v>
      </c>
      <c r="L216" s="150">
        <f t="shared" si="10"/>
        <v>1</v>
      </c>
    </row>
    <row r="217" spans="1:12" x14ac:dyDescent="0.2">
      <c r="A217" s="1">
        <v>2018</v>
      </c>
      <c r="B217" s="1">
        <v>12</v>
      </c>
      <c r="C217" s="2"/>
      <c r="D217" s="2"/>
      <c r="E217" s="158">
        <f t="shared" si="8"/>
        <v>12.733906328241758</v>
      </c>
      <c r="F217" s="2">
        <f>VLOOKUP($A217,'OD Data'!$B$3:$E$60,4,0)/10</f>
        <v>7.8733200006262596</v>
      </c>
      <c r="G217" s="1">
        <v>31</v>
      </c>
      <c r="H217" s="104">
        <v>155779.16161129801</v>
      </c>
      <c r="I217" s="2">
        <f>VLOOKUP($A217&amp;$B217,'OD Data'!$R$3:$AA$580,MATCH(I$1,'OD Data'!$R$2:$AA$2,0),0)</f>
        <v>680.6</v>
      </c>
      <c r="J217" s="2">
        <f>VLOOKUP($A217&amp;$B217,'OD Data'!$R$3:$AA$580,MATCH(J$1,'OD Data'!$R$2:$AA$2,0),0)</f>
        <v>0.2</v>
      </c>
      <c r="K217" s="150">
        <f t="shared" si="10"/>
        <v>866</v>
      </c>
      <c r="L217" s="150">
        <f t="shared" si="10"/>
        <v>0</v>
      </c>
    </row>
    <row r="218" spans="1:12" x14ac:dyDescent="0.2">
      <c r="A218" s="1">
        <v>2019</v>
      </c>
      <c r="B218" s="1">
        <v>1</v>
      </c>
      <c r="C218" s="2"/>
      <c r="D218" s="2"/>
      <c r="E218" s="158">
        <f t="shared" si="8"/>
        <v>12.988584454806594</v>
      </c>
      <c r="F218" s="2">
        <f>VLOOKUP($A218,'OD Data'!$B$3:$E$60,4,0)/10</f>
        <v>7.9831577187446303</v>
      </c>
      <c r="G218" s="1">
        <v>31.65</v>
      </c>
      <c r="H218" s="104">
        <v>156707.27430444499</v>
      </c>
      <c r="I218" s="2">
        <f>VLOOKUP($A218&amp;$B218,'OD Data'!$R$3:$AA$580,MATCH(I$1,'OD Data'!$R$2:$AA$2,0),0)</f>
        <v>917</v>
      </c>
      <c r="J218" s="2">
        <f>VLOOKUP($A218&amp;$B218,'OD Data'!$R$3:$AA$580,MATCH(J$1,'OD Data'!$R$2:$AA$2,0),0)</f>
        <v>0</v>
      </c>
      <c r="K218" s="150">
        <f t="shared" si="10"/>
        <v>952</v>
      </c>
      <c r="L218" s="150">
        <f t="shared" si="10"/>
        <v>0</v>
      </c>
    </row>
    <row r="219" spans="1:12" x14ac:dyDescent="0.2">
      <c r="A219" s="1">
        <v>2019</v>
      </c>
      <c r="B219" s="1">
        <v>2</v>
      </c>
      <c r="C219" s="2"/>
      <c r="D219" s="2"/>
      <c r="E219" s="158">
        <f t="shared" si="8"/>
        <v>12.988584454806594</v>
      </c>
      <c r="F219" s="2">
        <f>VLOOKUP($A219,'OD Data'!$B$3:$E$60,4,0)/10</f>
        <v>7.9831577187446303</v>
      </c>
      <c r="G219" s="1">
        <v>28.92</v>
      </c>
      <c r="H219" s="104">
        <v>156707.27430444499</v>
      </c>
      <c r="I219" s="2">
        <f>VLOOKUP($A219&amp;$B219,'OD Data'!$R$3:$AA$580,MATCH(I$1,'OD Data'!$R$2:$AA$2,0),0)</f>
        <v>797.55</v>
      </c>
      <c r="J219" s="2">
        <f>VLOOKUP($A219&amp;$B219,'OD Data'!$R$3:$AA$580,MATCH(J$1,'OD Data'!$R$2:$AA$2,0),0)</f>
        <v>0</v>
      </c>
      <c r="K219" s="150">
        <f t="shared" si="10"/>
        <v>772</v>
      </c>
      <c r="L219" s="150">
        <f t="shared" si="10"/>
        <v>0</v>
      </c>
    </row>
    <row r="220" spans="1:12" x14ac:dyDescent="0.2">
      <c r="A220" s="1">
        <v>2019</v>
      </c>
      <c r="B220" s="1">
        <v>3</v>
      </c>
      <c r="C220" s="2"/>
      <c r="D220" s="2"/>
      <c r="E220" s="158">
        <f t="shared" si="8"/>
        <v>12.988584454806594</v>
      </c>
      <c r="F220" s="2">
        <f>VLOOKUP($A220,'OD Data'!$B$3:$E$60,4,0)/10</f>
        <v>7.9831577187446303</v>
      </c>
      <c r="G220" s="1">
        <v>30.09</v>
      </c>
      <c r="H220" s="104">
        <v>156707.27430444499</v>
      </c>
      <c r="I220" s="2">
        <f>VLOOKUP($A220&amp;$B220,'OD Data'!$R$3:$AA$580,MATCH(I$1,'OD Data'!$R$2:$AA$2,0),0)</f>
        <v>649.1</v>
      </c>
      <c r="J220" s="2">
        <f>VLOOKUP($A220&amp;$B220,'OD Data'!$R$3:$AA$580,MATCH(J$1,'OD Data'!$R$2:$AA$2,0),0)</f>
        <v>0.25</v>
      </c>
      <c r="K220" s="150">
        <f t="shared" si="10"/>
        <v>610</v>
      </c>
      <c r="L220" s="150">
        <f t="shared" si="10"/>
        <v>4</v>
      </c>
    </row>
    <row r="221" spans="1:12" x14ac:dyDescent="0.2">
      <c r="A221" s="1">
        <v>2019</v>
      </c>
      <c r="B221" s="1">
        <v>4</v>
      </c>
      <c r="C221" s="2"/>
      <c r="D221" s="2"/>
      <c r="E221" s="158">
        <f t="shared" si="8"/>
        <v>12.988584454806594</v>
      </c>
      <c r="F221" s="2">
        <f>VLOOKUP($A221,'OD Data'!$B$3:$E$60,4,0)/10</f>
        <v>7.9831577187446303</v>
      </c>
      <c r="G221" s="1">
        <v>30.49</v>
      </c>
      <c r="H221" s="104">
        <v>157585.39086089999</v>
      </c>
      <c r="I221" s="2">
        <f>VLOOKUP($A221&amp;$B221,'OD Data'!$R$3:$AA$580,MATCH(I$1,'OD Data'!$R$2:$AA$2,0),0)</f>
        <v>399.8</v>
      </c>
      <c r="J221" s="2">
        <f>VLOOKUP($A221&amp;$B221,'OD Data'!$R$3:$AA$580,MATCH(J$1,'OD Data'!$R$2:$AA$2,0),0)</f>
        <v>5.75</v>
      </c>
      <c r="K221" s="150">
        <f t="shared" si="10"/>
        <v>306</v>
      </c>
      <c r="L221" s="150">
        <f t="shared" si="10"/>
        <v>21</v>
      </c>
    </row>
    <row r="222" spans="1:12" x14ac:dyDescent="0.2">
      <c r="A222" s="1">
        <v>2019</v>
      </c>
      <c r="B222" s="1">
        <v>5</v>
      </c>
      <c r="C222" s="2"/>
      <c r="D222" s="2"/>
      <c r="E222" s="158">
        <f t="shared" si="8"/>
        <v>12.988584454806594</v>
      </c>
      <c r="F222" s="2">
        <f>VLOOKUP($A222,'OD Data'!$B$3:$E$60,4,0)/10</f>
        <v>7.9831577187446303</v>
      </c>
      <c r="G222" s="1">
        <v>29.81</v>
      </c>
      <c r="H222" s="104">
        <v>157585.39086089999</v>
      </c>
      <c r="I222" s="2">
        <f>VLOOKUP($A222&amp;$B222,'OD Data'!$R$3:$AA$580,MATCH(I$1,'OD Data'!$R$2:$AA$2,0),0)</f>
        <v>168.35</v>
      </c>
      <c r="J222" s="2">
        <f>VLOOKUP($A222&amp;$B222,'OD Data'!$R$3:$AA$580,MATCH(J$1,'OD Data'!$R$2:$AA$2,0),0)</f>
        <v>36.549999999999997</v>
      </c>
      <c r="K222" s="150">
        <f t="shared" si="10"/>
        <v>105</v>
      </c>
      <c r="L222" s="150">
        <f t="shared" si="10"/>
        <v>87</v>
      </c>
    </row>
    <row r="223" spans="1:12" x14ac:dyDescent="0.2">
      <c r="A223" s="1">
        <v>2019</v>
      </c>
      <c r="B223" s="1">
        <v>6</v>
      </c>
      <c r="C223" s="2"/>
      <c r="D223" s="2"/>
      <c r="E223" s="158">
        <f t="shared" si="8"/>
        <v>12.988584454806594</v>
      </c>
      <c r="F223" s="2">
        <f>VLOOKUP($A223,'OD Data'!$B$3:$E$60,4,0)/10</f>
        <v>7.9831577187446303</v>
      </c>
      <c r="G223" s="1">
        <v>30.68</v>
      </c>
      <c r="H223" s="104">
        <v>157585.39086089999</v>
      </c>
      <c r="I223" s="2">
        <f>VLOOKUP($A223&amp;$B223,'OD Data'!$R$3:$AA$580,MATCH(I$1,'OD Data'!$R$2:$AA$2,0),0)</f>
        <v>42.45</v>
      </c>
      <c r="J223" s="2">
        <f>VLOOKUP($A223&amp;$B223,'OD Data'!$R$3:$AA$580,MATCH(J$1,'OD Data'!$R$2:$AA$2,0),0)</f>
        <v>150.75</v>
      </c>
      <c r="K223" s="150">
        <f t="shared" si="10"/>
        <v>10</v>
      </c>
      <c r="L223" s="150">
        <f t="shared" si="10"/>
        <v>243</v>
      </c>
    </row>
    <row r="224" spans="1:12" x14ac:dyDescent="0.2">
      <c r="A224" s="1">
        <v>2019</v>
      </c>
      <c r="B224" s="1">
        <v>7</v>
      </c>
      <c r="C224" s="2"/>
      <c r="D224" s="2"/>
      <c r="E224" s="158">
        <f t="shared" si="8"/>
        <v>12.988584454806594</v>
      </c>
      <c r="F224" s="2">
        <f>VLOOKUP($A224,'OD Data'!$B$3:$E$60,4,0)/10</f>
        <v>7.9831577187446303</v>
      </c>
      <c r="G224" s="1">
        <v>30.66</v>
      </c>
      <c r="H224" s="104">
        <v>158506.62621998799</v>
      </c>
      <c r="I224" s="2">
        <f>VLOOKUP($A224&amp;$B224,'OD Data'!$R$3:$AA$580,MATCH(I$1,'OD Data'!$R$2:$AA$2,0),0)</f>
        <v>1.35</v>
      </c>
      <c r="J224" s="2">
        <f>VLOOKUP($A224&amp;$B224,'OD Data'!$R$3:$AA$580,MATCH(J$1,'OD Data'!$R$2:$AA$2,0),0)</f>
        <v>290.10000000000002</v>
      </c>
      <c r="K224" s="150">
        <f t="shared" si="10"/>
        <v>0</v>
      </c>
      <c r="L224" s="150">
        <f t="shared" si="10"/>
        <v>348</v>
      </c>
    </row>
    <row r="225" spans="1:12" x14ac:dyDescent="0.2">
      <c r="A225" s="1">
        <v>2019</v>
      </c>
      <c r="B225" s="1">
        <v>8</v>
      </c>
      <c r="C225" s="2"/>
      <c r="D225" s="2"/>
      <c r="E225" s="158">
        <f t="shared" si="8"/>
        <v>12.988584454806594</v>
      </c>
      <c r="F225" s="2">
        <f>VLOOKUP($A225,'OD Data'!$B$3:$E$60,4,0)/10</f>
        <v>7.9831577187446303</v>
      </c>
      <c r="G225" s="1">
        <v>30.07</v>
      </c>
      <c r="H225" s="104">
        <v>158506.62621998799</v>
      </c>
      <c r="I225" s="2">
        <f>VLOOKUP($A225&amp;$B225,'OD Data'!$R$3:$AA$580,MATCH(I$1,'OD Data'!$R$2:$AA$2,0),0)</f>
        <v>0.35</v>
      </c>
      <c r="J225" s="2">
        <f>VLOOKUP($A225&amp;$B225,'OD Data'!$R$3:$AA$580,MATCH(J$1,'OD Data'!$R$2:$AA$2,0),0)</f>
        <v>310.7</v>
      </c>
      <c r="K225" s="150">
        <f t="shared" si="10"/>
        <v>2</v>
      </c>
      <c r="L225" s="150">
        <f t="shared" si="10"/>
        <v>330</v>
      </c>
    </row>
    <row r="226" spans="1:12" x14ac:dyDescent="0.2">
      <c r="A226" s="1">
        <v>2019</v>
      </c>
      <c r="B226" s="1">
        <v>9</v>
      </c>
      <c r="C226" s="2"/>
      <c r="D226" s="2"/>
      <c r="E226" s="158">
        <f t="shared" si="8"/>
        <v>12.988584454806594</v>
      </c>
      <c r="F226" s="2">
        <f>VLOOKUP($A226,'OD Data'!$B$3:$E$60,4,0)/10</f>
        <v>7.9831577187446303</v>
      </c>
      <c r="G226" s="1">
        <v>30.72</v>
      </c>
      <c r="H226" s="104">
        <v>158506.62621998799</v>
      </c>
      <c r="I226" s="2">
        <f>VLOOKUP($A226&amp;$B226,'OD Data'!$R$3:$AA$580,MATCH(I$1,'OD Data'!$R$2:$AA$2,0),0)</f>
        <v>8.5</v>
      </c>
      <c r="J226" s="2">
        <f>VLOOKUP($A226&amp;$B226,'OD Data'!$R$3:$AA$580,MATCH(J$1,'OD Data'!$R$2:$AA$2,0),0)</f>
        <v>230</v>
      </c>
      <c r="K226" s="150">
        <f t="shared" si="10"/>
        <v>46</v>
      </c>
      <c r="L226" s="150">
        <f t="shared" si="10"/>
        <v>150</v>
      </c>
    </row>
    <row r="227" spans="1:12" x14ac:dyDescent="0.2">
      <c r="A227" s="1">
        <v>2019</v>
      </c>
      <c r="B227" s="1">
        <v>10</v>
      </c>
      <c r="C227" s="2"/>
      <c r="D227" s="2"/>
      <c r="E227" s="158">
        <f t="shared" si="8"/>
        <v>12.988584454806594</v>
      </c>
      <c r="F227" s="2">
        <f>VLOOKUP($A227,'OD Data'!$B$3:$E$60,4,0)/10</f>
        <v>7.9831577187446303</v>
      </c>
      <c r="G227" s="1">
        <v>30.56</v>
      </c>
      <c r="H227" s="104">
        <v>159401.61515022899</v>
      </c>
      <c r="I227" s="2">
        <f>VLOOKUP($A227&amp;$B227,'OD Data'!$R$3:$AA$580,MATCH(I$1,'OD Data'!$R$2:$AA$2,0),0)</f>
        <v>132.4</v>
      </c>
      <c r="J227" s="2">
        <f>VLOOKUP($A227&amp;$B227,'OD Data'!$R$3:$AA$580,MATCH(J$1,'OD Data'!$R$2:$AA$2,0),0)</f>
        <v>58.5</v>
      </c>
      <c r="K227" s="150">
        <f t="shared" si="10"/>
        <v>269</v>
      </c>
      <c r="L227" s="150">
        <f t="shared" si="10"/>
        <v>27</v>
      </c>
    </row>
    <row r="228" spans="1:12" x14ac:dyDescent="0.2">
      <c r="A228" s="1">
        <v>2019</v>
      </c>
      <c r="B228" s="1">
        <v>11</v>
      </c>
      <c r="C228" s="2"/>
      <c r="D228" s="2"/>
      <c r="E228" s="158">
        <f t="shared" si="8"/>
        <v>12.988584454806594</v>
      </c>
      <c r="F228" s="2">
        <f>VLOOKUP($A228,'OD Data'!$B$3:$E$60,4,0)/10</f>
        <v>7.9831577187446303</v>
      </c>
      <c r="G228" s="1">
        <v>30.35</v>
      </c>
      <c r="H228" s="104">
        <v>159401.61515022899</v>
      </c>
      <c r="I228" s="2">
        <f>VLOOKUP($A228&amp;$B228,'OD Data'!$R$3:$AA$580,MATCH(I$1,'OD Data'!$R$2:$AA$2,0),0)</f>
        <v>384.85</v>
      </c>
      <c r="J228" s="2">
        <f>VLOOKUP($A228&amp;$B228,'OD Data'!$R$3:$AA$580,MATCH(J$1,'OD Data'!$R$2:$AA$2,0),0)</f>
        <v>4.3499999999999996</v>
      </c>
      <c r="K228" s="150">
        <f t="shared" si="10"/>
        <v>563</v>
      </c>
      <c r="L228" s="150">
        <f t="shared" si="10"/>
        <v>1</v>
      </c>
    </row>
    <row r="229" spans="1:12" x14ac:dyDescent="0.2">
      <c r="A229" s="1">
        <v>2019</v>
      </c>
      <c r="B229" s="1">
        <v>12</v>
      </c>
      <c r="C229" s="2"/>
      <c r="D229" s="2"/>
      <c r="E229" s="158">
        <f t="shared" si="8"/>
        <v>12.988584454806594</v>
      </c>
      <c r="F229" s="2">
        <f>VLOOKUP($A229,'OD Data'!$B$3:$E$60,4,0)/10</f>
        <v>7.9831577187446303</v>
      </c>
      <c r="G229" s="1">
        <v>31</v>
      </c>
      <c r="H229" s="104">
        <v>159401.61515022899</v>
      </c>
      <c r="I229" s="2">
        <f>VLOOKUP($A229&amp;$B229,'OD Data'!$R$3:$AA$580,MATCH(I$1,'OD Data'!$R$2:$AA$2,0),0)</f>
        <v>680.6</v>
      </c>
      <c r="J229" s="2">
        <f>VLOOKUP($A229&amp;$B229,'OD Data'!$R$3:$AA$580,MATCH(J$1,'OD Data'!$R$2:$AA$2,0),0)</f>
        <v>0.2</v>
      </c>
      <c r="K229" s="150">
        <f t="shared" si="10"/>
        <v>866</v>
      </c>
      <c r="L229" s="150">
        <f t="shared" si="10"/>
        <v>0</v>
      </c>
    </row>
    <row r="230" spans="1:12" x14ac:dyDescent="0.2">
      <c r="A230" s="1">
        <v>2020</v>
      </c>
      <c r="B230" s="1">
        <v>1</v>
      </c>
      <c r="C230" s="2"/>
      <c r="D230" s="2"/>
      <c r="E230" s="158">
        <f t="shared" si="8"/>
        <v>13.248356143902726</v>
      </c>
      <c r="F230" s="2">
        <f>VLOOKUP($A230,'OD Data'!$B$3:$E$60,4,0)/10</f>
        <v>8.0945277414461358</v>
      </c>
      <c r="G230" s="1">
        <v>31.65</v>
      </c>
      <c r="H230" s="104">
        <v>160286.126279977</v>
      </c>
      <c r="I230" s="2">
        <f>VLOOKUP($A230&amp;$B230,'OD Data'!$R$3:$AA$580,MATCH(I$1,'OD Data'!$R$2:$AA$2,0),0)</f>
        <v>917</v>
      </c>
      <c r="J230" s="2">
        <f>VLOOKUP($A230&amp;$B230,'OD Data'!$R$3:$AA$580,MATCH(J$1,'OD Data'!$R$2:$AA$2,0),0)</f>
        <v>0</v>
      </c>
      <c r="K230" s="150">
        <f t="shared" ref="K230:L245" si="11">K218</f>
        <v>952</v>
      </c>
      <c r="L230" s="150">
        <f t="shared" si="11"/>
        <v>0</v>
      </c>
    </row>
    <row r="231" spans="1:12" x14ac:dyDescent="0.2">
      <c r="A231" s="1">
        <v>2020</v>
      </c>
      <c r="B231" s="1">
        <v>2</v>
      </c>
      <c r="C231" s="2"/>
      <c r="D231" s="2"/>
      <c r="E231" s="158">
        <f t="shared" si="8"/>
        <v>13.248356143902726</v>
      </c>
      <c r="F231" s="2">
        <f>VLOOKUP($A231,'OD Data'!$B$3:$E$60,4,0)/10</f>
        <v>8.0945277414461358</v>
      </c>
      <c r="G231" s="1">
        <v>29.92</v>
      </c>
      <c r="H231" s="104">
        <v>160286.126279977</v>
      </c>
      <c r="I231" s="2">
        <f>VLOOKUP($A231&amp;$B231,'OD Data'!$R$3:$AA$580,MATCH(I$1,'OD Data'!$R$2:$AA$2,0),0)</f>
        <v>797.55</v>
      </c>
      <c r="J231" s="2">
        <f>VLOOKUP($A231&amp;$B231,'OD Data'!$R$3:$AA$580,MATCH(J$1,'OD Data'!$R$2:$AA$2,0),0)</f>
        <v>0</v>
      </c>
      <c r="K231" s="150">
        <f t="shared" si="11"/>
        <v>772</v>
      </c>
      <c r="L231" s="150">
        <f t="shared" si="11"/>
        <v>0</v>
      </c>
    </row>
    <row r="232" spans="1:12" x14ac:dyDescent="0.2">
      <c r="A232" s="1">
        <v>2020</v>
      </c>
      <c r="B232" s="1">
        <v>3</v>
      </c>
      <c r="C232" s="2"/>
      <c r="D232" s="2"/>
      <c r="E232" s="158">
        <f t="shared" si="8"/>
        <v>13.248356143902726</v>
      </c>
      <c r="F232" s="2">
        <f>VLOOKUP($A232,'OD Data'!$B$3:$E$60,4,0)/10</f>
        <v>8.0945277414461358</v>
      </c>
      <c r="G232" s="1">
        <v>30.09</v>
      </c>
      <c r="H232" s="104">
        <v>160286.126279977</v>
      </c>
      <c r="I232" s="2">
        <f>VLOOKUP($A232&amp;$B232,'OD Data'!$R$3:$AA$580,MATCH(I$1,'OD Data'!$R$2:$AA$2,0),0)</f>
        <v>649.1</v>
      </c>
      <c r="J232" s="2">
        <f>VLOOKUP($A232&amp;$B232,'OD Data'!$R$3:$AA$580,MATCH(J$1,'OD Data'!$R$2:$AA$2,0),0)</f>
        <v>0.25</v>
      </c>
      <c r="K232" s="150">
        <f t="shared" si="11"/>
        <v>610</v>
      </c>
      <c r="L232" s="150">
        <f t="shared" si="11"/>
        <v>4</v>
      </c>
    </row>
    <row r="233" spans="1:12" x14ac:dyDescent="0.2">
      <c r="A233" s="1">
        <v>2020</v>
      </c>
      <c r="B233" s="1">
        <v>4</v>
      </c>
      <c r="C233" s="2"/>
      <c r="D233" s="2"/>
      <c r="E233" s="158">
        <f t="shared" si="8"/>
        <v>13.248356143902726</v>
      </c>
      <c r="F233" s="2">
        <f>VLOOKUP($A233,'OD Data'!$B$3:$E$60,4,0)/10</f>
        <v>8.0945277414461358</v>
      </c>
      <c r="G233" s="1">
        <v>30.49</v>
      </c>
      <c r="H233" s="104">
        <v>161271.104032515</v>
      </c>
      <c r="I233" s="2">
        <f>VLOOKUP($A233&amp;$B233,'OD Data'!$R$3:$AA$580,MATCH(I$1,'OD Data'!$R$2:$AA$2,0),0)</f>
        <v>399.8</v>
      </c>
      <c r="J233" s="2">
        <f>VLOOKUP($A233&amp;$B233,'OD Data'!$R$3:$AA$580,MATCH(J$1,'OD Data'!$R$2:$AA$2,0),0)</f>
        <v>5.75</v>
      </c>
      <c r="K233" s="150">
        <f t="shared" si="11"/>
        <v>306</v>
      </c>
      <c r="L233" s="150">
        <f t="shared" si="11"/>
        <v>21</v>
      </c>
    </row>
    <row r="234" spans="1:12" x14ac:dyDescent="0.2">
      <c r="A234" s="1">
        <v>2020</v>
      </c>
      <c r="B234" s="1">
        <v>5</v>
      </c>
      <c r="C234" s="2"/>
      <c r="D234" s="2"/>
      <c r="E234" s="158">
        <f t="shared" si="8"/>
        <v>13.248356143902726</v>
      </c>
      <c r="F234" s="2">
        <f>VLOOKUP($A234,'OD Data'!$B$3:$E$60,4,0)/10</f>
        <v>8.0945277414461358</v>
      </c>
      <c r="G234" s="1">
        <v>29.81</v>
      </c>
      <c r="H234" s="104">
        <v>161271.104032515</v>
      </c>
      <c r="I234" s="2">
        <f>VLOOKUP($A234&amp;$B234,'OD Data'!$R$3:$AA$580,MATCH(I$1,'OD Data'!$R$2:$AA$2,0),0)</f>
        <v>168.35</v>
      </c>
      <c r="J234" s="2">
        <f>VLOOKUP($A234&amp;$B234,'OD Data'!$R$3:$AA$580,MATCH(J$1,'OD Data'!$R$2:$AA$2,0),0)</f>
        <v>36.549999999999997</v>
      </c>
      <c r="K234" s="150">
        <f t="shared" si="11"/>
        <v>105</v>
      </c>
      <c r="L234" s="150">
        <f t="shared" si="11"/>
        <v>87</v>
      </c>
    </row>
    <row r="235" spans="1:12" x14ac:dyDescent="0.2">
      <c r="A235" s="1">
        <v>2020</v>
      </c>
      <c r="B235" s="1">
        <v>6</v>
      </c>
      <c r="C235" s="2"/>
      <c r="D235" s="2"/>
      <c r="E235" s="158">
        <f t="shared" si="8"/>
        <v>13.248356143902726</v>
      </c>
      <c r="F235" s="2">
        <f>VLOOKUP($A235,'OD Data'!$B$3:$E$60,4,0)/10</f>
        <v>8.0945277414461358</v>
      </c>
      <c r="G235" s="1">
        <v>30.68</v>
      </c>
      <c r="H235" s="104">
        <v>161271.104032515</v>
      </c>
      <c r="I235" s="2">
        <f>VLOOKUP($A235&amp;$B235,'OD Data'!$R$3:$AA$580,MATCH(I$1,'OD Data'!$R$2:$AA$2,0),0)</f>
        <v>42.45</v>
      </c>
      <c r="J235" s="2">
        <f>VLOOKUP($A235&amp;$B235,'OD Data'!$R$3:$AA$580,MATCH(J$1,'OD Data'!$R$2:$AA$2,0),0)</f>
        <v>150.75</v>
      </c>
      <c r="K235" s="150">
        <f t="shared" si="11"/>
        <v>10</v>
      </c>
      <c r="L235" s="150">
        <f t="shared" si="11"/>
        <v>243</v>
      </c>
    </row>
    <row r="236" spans="1:12" x14ac:dyDescent="0.2">
      <c r="A236" s="1">
        <v>2020</v>
      </c>
      <c r="B236" s="1">
        <v>7</v>
      </c>
      <c r="C236" s="2"/>
      <c r="D236" s="2"/>
      <c r="E236" s="158">
        <f t="shared" si="8"/>
        <v>13.248356143902726</v>
      </c>
      <c r="F236" s="2">
        <f>VLOOKUP($A236,'OD Data'!$B$3:$E$60,4,0)/10</f>
        <v>8.0945277414461358</v>
      </c>
      <c r="G236" s="1">
        <v>30.66</v>
      </c>
      <c r="H236" s="104">
        <v>162112.754879935</v>
      </c>
      <c r="I236" s="2">
        <f>VLOOKUP($A236&amp;$B236,'OD Data'!$R$3:$AA$580,MATCH(I$1,'OD Data'!$R$2:$AA$2,0),0)</f>
        <v>1.35</v>
      </c>
      <c r="J236" s="2">
        <f>VLOOKUP($A236&amp;$B236,'OD Data'!$R$3:$AA$580,MATCH(J$1,'OD Data'!$R$2:$AA$2,0),0)</f>
        <v>290.10000000000002</v>
      </c>
      <c r="K236" s="150">
        <f t="shared" si="11"/>
        <v>0</v>
      </c>
      <c r="L236" s="150">
        <f t="shared" si="11"/>
        <v>348</v>
      </c>
    </row>
    <row r="237" spans="1:12" x14ac:dyDescent="0.2">
      <c r="A237" s="1">
        <v>2020</v>
      </c>
      <c r="B237" s="1">
        <v>8</v>
      </c>
      <c r="C237" s="2"/>
      <c r="D237" s="2"/>
      <c r="E237" s="158">
        <f t="shared" si="8"/>
        <v>13.248356143902726</v>
      </c>
      <c r="F237" s="2">
        <f>VLOOKUP($A237,'OD Data'!$B$3:$E$60,4,0)/10</f>
        <v>8.0945277414461358</v>
      </c>
      <c r="G237" s="1">
        <v>30.07</v>
      </c>
      <c r="H237" s="104">
        <v>162112.754879935</v>
      </c>
      <c r="I237" s="2">
        <f>VLOOKUP($A237&amp;$B237,'OD Data'!$R$3:$AA$580,MATCH(I$1,'OD Data'!$R$2:$AA$2,0),0)</f>
        <v>0.35</v>
      </c>
      <c r="J237" s="2">
        <f>VLOOKUP($A237&amp;$B237,'OD Data'!$R$3:$AA$580,MATCH(J$1,'OD Data'!$R$2:$AA$2,0),0)</f>
        <v>310.7</v>
      </c>
      <c r="K237" s="150">
        <f t="shared" si="11"/>
        <v>2</v>
      </c>
      <c r="L237" s="150">
        <f t="shared" si="11"/>
        <v>330</v>
      </c>
    </row>
    <row r="238" spans="1:12" x14ac:dyDescent="0.2">
      <c r="A238" s="1">
        <v>2020</v>
      </c>
      <c r="B238" s="1">
        <v>9</v>
      </c>
      <c r="C238" s="2"/>
      <c r="D238" s="2"/>
      <c r="E238" s="158">
        <f t="shared" si="8"/>
        <v>13.248356143902726</v>
      </c>
      <c r="F238" s="2">
        <f>VLOOKUP($A238,'OD Data'!$B$3:$E$60,4,0)/10</f>
        <v>8.0945277414461358</v>
      </c>
      <c r="G238" s="1">
        <v>30.72</v>
      </c>
      <c r="H238" s="104">
        <v>162112.754879935</v>
      </c>
      <c r="I238" s="2">
        <f>VLOOKUP($A238&amp;$B238,'OD Data'!$R$3:$AA$580,MATCH(I$1,'OD Data'!$R$2:$AA$2,0),0)</f>
        <v>8.5</v>
      </c>
      <c r="J238" s="2">
        <f>VLOOKUP($A238&amp;$B238,'OD Data'!$R$3:$AA$580,MATCH(J$1,'OD Data'!$R$2:$AA$2,0),0)</f>
        <v>230</v>
      </c>
      <c r="K238" s="150">
        <f t="shared" si="11"/>
        <v>46</v>
      </c>
      <c r="L238" s="150">
        <f t="shared" si="11"/>
        <v>150</v>
      </c>
    </row>
    <row r="239" spans="1:12" x14ac:dyDescent="0.2">
      <c r="A239" s="1">
        <v>2020</v>
      </c>
      <c r="B239" s="1">
        <v>10</v>
      </c>
      <c r="C239" s="2"/>
      <c r="D239" s="2"/>
      <c r="E239" s="158">
        <f t="shared" si="8"/>
        <v>13.248356143902726</v>
      </c>
      <c r="F239" s="2">
        <f>VLOOKUP($A239,'OD Data'!$B$3:$E$60,4,0)/10</f>
        <v>8.0945277414461358</v>
      </c>
      <c r="G239" s="1">
        <v>30.56</v>
      </c>
      <c r="H239" s="104">
        <v>162954.02407508201</v>
      </c>
      <c r="I239" s="2">
        <f>VLOOKUP($A239&amp;$B239,'OD Data'!$R$3:$AA$580,MATCH(I$1,'OD Data'!$R$2:$AA$2,0),0)</f>
        <v>132.4</v>
      </c>
      <c r="J239" s="2">
        <f>VLOOKUP($A239&amp;$B239,'OD Data'!$R$3:$AA$580,MATCH(J$1,'OD Data'!$R$2:$AA$2,0),0)</f>
        <v>58.5</v>
      </c>
      <c r="K239" s="150">
        <f t="shared" si="11"/>
        <v>269</v>
      </c>
      <c r="L239" s="150">
        <f t="shared" si="11"/>
        <v>27</v>
      </c>
    </row>
    <row r="240" spans="1:12" x14ac:dyDescent="0.2">
      <c r="A240" s="1">
        <v>2020</v>
      </c>
      <c r="B240" s="1">
        <v>11</v>
      </c>
      <c r="C240" s="2"/>
      <c r="D240" s="2"/>
      <c r="E240" s="158">
        <f t="shared" si="8"/>
        <v>13.248356143902726</v>
      </c>
      <c r="F240" s="2">
        <f>VLOOKUP($A240,'OD Data'!$B$3:$E$60,4,0)/10</f>
        <v>8.0945277414461358</v>
      </c>
      <c r="G240" s="1">
        <v>30.35</v>
      </c>
      <c r="H240" s="104">
        <v>162954.02407508201</v>
      </c>
      <c r="I240" s="2">
        <f>VLOOKUP($A240&amp;$B240,'OD Data'!$R$3:$AA$580,MATCH(I$1,'OD Data'!$R$2:$AA$2,0),0)</f>
        <v>384.85</v>
      </c>
      <c r="J240" s="2">
        <f>VLOOKUP($A240&amp;$B240,'OD Data'!$R$3:$AA$580,MATCH(J$1,'OD Data'!$R$2:$AA$2,0),0)</f>
        <v>4.3499999999999996</v>
      </c>
      <c r="K240" s="150">
        <f t="shared" si="11"/>
        <v>563</v>
      </c>
      <c r="L240" s="150">
        <f t="shared" si="11"/>
        <v>1</v>
      </c>
    </row>
    <row r="241" spans="1:12" x14ac:dyDescent="0.2">
      <c r="A241" s="1">
        <v>2020</v>
      </c>
      <c r="B241" s="1">
        <v>12</v>
      </c>
      <c r="C241" s="2"/>
      <c r="D241" s="2"/>
      <c r="E241" s="158">
        <f t="shared" si="8"/>
        <v>13.248356143902726</v>
      </c>
      <c r="F241" s="2">
        <f>VLOOKUP($A241,'OD Data'!$B$3:$E$60,4,0)/10</f>
        <v>8.0945277414461358</v>
      </c>
      <c r="G241" s="1">
        <v>31</v>
      </c>
      <c r="H241" s="104">
        <v>162954.02407508201</v>
      </c>
      <c r="I241" s="2">
        <f>VLOOKUP($A241&amp;$B241,'OD Data'!$R$3:$AA$580,MATCH(I$1,'OD Data'!$R$2:$AA$2,0),0)</f>
        <v>680.6</v>
      </c>
      <c r="J241" s="2">
        <f>VLOOKUP($A241&amp;$B241,'OD Data'!$R$3:$AA$580,MATCH(J$1,'OD Data'!$R$2:$AA$2,0),0)</f>
        <v>0.2</v>
      </c>
      <c r="K241" s="150">
        <f t="shared" si="11"/>
        <v>866</v>
      </c>
      <c r="L241" s="150">
        <f t="shared" si="11"/>
        <v>0</v>
      </c>
    </row>
    <row r="242" spans="1:12" x14ac:dyDescent="0.2">
      <c r="A242" s="1">
        <v>2021</v>
      </c>
      <c r="B242" s="1">
        <v>1</v>
      </c>
      <c r="C242" s="2"/>
      <c r="D242" s="2"/>
      <c r="E242" s="158">
        <f t="shared" si="8"/>
        <v>13.51332326678078</v>
      </c>
      <c r="F242" s="2">
        <f>VLOOKUP($A242,'OD Data'!$B$3:$E$60,4,0)/10</f>
        <v>8.2074514453341489</v>
      </c>
      <c r="G242" s="1">
        <v>31.65</v>
      </c>
      <c r="H242" s="104">
        <v>163953.68822424699</v>
      </c>
      <c r="I242" s="2">
        <f>VLOOKUP($A242&amp;$B242,'OD Data'!$R$3:$AA$580,MATCH(I$1,'OD Data'!$R$2:$AA$2,0),0)</f>
        <v>917</v>
      </c>
      <c r="J242" s="2">
        <f>VLOOKUP($A242&amp;$B242,'OD Data'!$R$3:$AA$580,MATCH(J$1,'OD Data'!$R$2:$AA$2,0),0)</f>
        <v>0</v>
      </c>
      <c r="K242" s="150">
        <f t="shared" si="11"/>
        <v>952</v>
      </c>
      <c r="L242" s="150">
        <f t="shared" si="11"/>
        <v>0</v>
      </c>
    </row>
    <row r="243" spans="1:12" x14ac:dyDescent="0.2">
      <c r="A243" s="1">
        <v>2021</v>
      </c>
      <c r="B243" s="1">
        <v>2</v>
      </c>
      <c r="C243" s="2"/>
      <c r="D243" s="2"/>
      <c r="E243" s="158">
        <f t="shared" si="8"/>
        <v>13.51332326678078</v>
      </c>
      <c r="F243" s="2">
        <f>VLOOKUP($A243,'OD Data'!$B$3:$E$60,4,0)/10</f>
        <v>8.2074514453341489</v>
      </c>
      <c r="G243" s="1">
        <v>28.92</v>
      </c>
      <c r="H243" s="104">
        <v>163953.68822424699</v>
      </c>
      <c r="I243" s="2">
        <f>VLOOKUP($A243&amp;$B243,'OD Data'!$R$3:$AA$580,MATCH(I$1,'OD Data'!$R$2:$AA$2,0),0)</f>
        <v>797.55</v>
      </c>
      <c r="J243" s="2">
        <f>VLOOKUP($A243&amp;$B243,'OD Data'!$R$3:$AA$580,MATCH(J$1,'OD Data'!$R$2:$AA$2,0),0)</f>
        <v>0</v>
      </c>
      <c r="K243" s="150">
        <f t="shared" si="11"/>
        <v>772</v>
      </c>
      <c r="L243" s="150">
        <f t="shared" si="11"/>
        <v>0</v>
      </c>
    </row>
    <row r="244" spans="1:12" x14ac:dyDescent="0.2">
      <c r="A244" s="1">
        <v>2021</v>
      </c>
      <c r="B244" s="1">
        <v>3</v>
      </c>
      <c r="C244" s="2"/>
      <c r="D244" s="2"/>
      <c r="E244" s="158">
        <f t="shared" si="8"/>
        <v>13.51332326678078</v>
      </c>
      <c r="F244" s="2">
        <f>VLOOKUP($A244,'OD Data'!$B$3:$E$60,4,0)/10</f>
        <v>8.2074514453341489</v>
      </c>
      <c r="G244" s="1">
        <v>30.09</v>
      </c>
      <c r="H244" s="104">
        <v>163953.68822424699</v>
      </c>
      <c r="I244" s="2">
        <f>VLOOKUP($A244&amp;$B244,'OD Data'!$R$3:$AA$580,MATCH(I$1,'OD Data'!$R$2:$AA$2,0),0)</f>
        <v>649.1</v>
      </c>
      <c r="J244" s="2">
        <f>VLOOKUP($A244&amp;$B244,'OD Data'!$R$3:$AA$580,MATCH(J$1,'OD Data'!$R$2:$AA$2,0),0)</f>
        <v>0.25</v>
      </c>
      <c r="K244" s="150">
        <f t="shared" si="11"/>
        <v>610</v>
      </c>
      <c r="L244" s="150">
        <f t="shared" si="11"/>
        <v>4</v>
      </c>
    </row>
    <row r="245" spans="1:12" x14ac:dyDescent="0.2">
      <c r="A245" s="1">
        <v>2021</v>
      </c>
      <c r="B245" s="1">
        <v>4</v>
      </c>
      <c r="C245" s="2"/>
      <c r="D245" s="2"/>
      <c r="E245" s="158">
        <f t="shared" si="8"/>
        <v>13.51332326678078</v>
      </c>
      <c r="F245" s="2">
        <f>VLOOKUP($A245,'OD Data'!$B$3:$E$60,4,0)/10</f>
        <v>8.2074514453341489</v>
      </c>
      <c r="G245" s="1">
        <v>30.49</v>
      </c>
      <c r="H245" s="104">
        <v>164847.37033187301</v>
      </c>
      <c r="I245" s="2">
        <f>VLOOKUP($A245&amp;$B245,'OD Data'!$R$3:$AA$580,MATCH(I$1,'OD Data'!$R$2:$AA$2,0),0)</f>
        <v>399.8</v>
      </c>
      <c r="J245" s="2">
        <f>VLOOKUP($A245&amp;$B245,'OD Data'!$R$3:$AA$580,MATCH(J$1,'OD Data'!$R$2:$AA$2,0),0)</f>
        <v>5.75</v>
      </c>
      <c r="K245" s="150">
        <f t="shared" si="11"/>
        <v>306</v>
      </c>
      <c r="L245" s="150">
        <f t="shared" si="11"/>
        <v>21</v>
      </c>
    </row>
    <row r="246" spans="1:12" x14ac:dyDescent="0.2">
      <c r="A246" s="1">
        <v>2021</v>
      </c>
      <c r="B246" s="1">
        <v>5</v>
      </c>
      <c r="C246" s="2"/>
      <c r="D246" s="2"/>
      <c r="E246" s="158">
        <f t="shared" si="8"/>
        <v>13.51332326678078</v>
      </c>
      <c r="F246" s="2">
        <f>VLOOKUP($A246,'OD Data'!$B$3:$E$60,4,0)/10</f>
        <v>8.2074514453341489</v>
      </c>
      <c r="G246" s="1">
        <v>29.81</v>
      </c>
      <c r="H246" s="104">
        <v>164847.37033187301</v>
      </c>
      <c r="I246" s="2">
        <f>VLOOKUP($A246&amp;$B246,'OD Data'!$R$3:$AA$580,MATCH(I$1,'OD Data'!$R$2:$AA$2,0),0)</f>
        <v>168.35</v>
      </c>
      <c r="J246" s="2">
        <f>VLOOKUP($A246&amp;$B246,'OD Data'!$R$3:$AA$580,MATCH(J$1,'OD Data'!$R$2:$AA$2,0),0)</f>
        <v>36.549999999999997</v>
      </c>
      <c r="K246" s="150">
        <f t="shared" ref="K246:L261" si="12">K234</f>
        <v>105</v>
      </c>
      <c r="L246" s="150">
        <f t="shared" si="12"/>
        <v>87</v>
      </c>
    </row>
    <row r="247" spans="1:12" x14ac:dyDescent="0.2">
      <c r="A247" s="1">
        <v>2021</v>
      </c>
      <c r="B247" s="1">
        <v>6</v>
      </c>
      <c r="C247" s="2"/>
      <c r="D247" s="2"/>
      <c r="E247" s="158">
        <f t="shared" si="8"/>
        <v>13.51332326678078</v>
      </c>
      <c r="F247" s="2">
        <f>VLOOKUP($A247,'OD Data'!$B$3:$E$60,4,0)/10</f>
        <v>8.2074514453341489</v>
      </c>
      <c r="G247" s="1">
        <v>30.68</v>
      </c>
      <c r="H247" s="104">
        <v>164847.37033187301</v>
      </c>
      <c r="I247" s="2">
        <f>VLOOKUP($A247&amp;$B247,'OD Data'!$R$3:$AA$580,MATCH(I$1,'OD Data'!$R$2:$AA$2,0),0)</f>
        <v>42.45</v>
      </c>
      <c r="J247" s="2">
        <f>VLOOKUP($A247&amp;$B247,'OD Data'!$R$3:$AA$580,MATCH(J$1,'OD Data'!$R$2:$AA$2,0),0)</f>
        <v>150.75</v>
      </c>
      <c r="K247" s="150">
        <f t="shared" si="12"/>
        <v>10</v>
      </c>
      <c r="L247" s="150">
        <f t="shared" si="12"/>
        <v>243</v>
      </c>
    </row>
    <row r="248" spans="1:12" x14ac:dyDescent="0.2">
      <c r="A248" s="1">
        <v>2021</v>
      </c>
      <c r="B248" s="1">
        <v>7</v>
      </c>
      <c r="C248" s="2"/>
      <c r="D248" s="2"/>
      <c r="E248" s="158">
        <f t="shared" si="8"/>
        <v>13.51332326678078</v>
      </c>
      <c r="F248" s="2">
        <f>VLOOKUP($A248,'OD Data'!$B$3:$E$60,4,0)/10</f>
        <v>8.2074514453341489</v>
      </c>
      <c r="G248" s="1">
        <v>30.66</v>
      </c>
      <c r="H248" s="104">
        <v>165717.184311433</v>
      </c>
      <c r="I248" s="2">
        <f>VLOOKUP($A248&amp;$B248,'OD Data'!$R$3:$AA$580,MATCH(I$1,'OD Data'!$R$2:$AA$2,0),0)</f>
        <v>1.35</v>
      </c>
      <c r="J248" s="2">
        <f>VLOOKUP($A248&amp;$B248,'OD Data'!$R$3:$AA$580,MATCH(J$1,'OD Data'!$R$2:$AA$2,0),0)</f>
        <v>290.10000000000002</v>
      </c>
      <c r="K248" s="150">
        <f t="shared" si="12"/>
        <v>0</v>
      </c>
      <c r="L248" s="150">
        <f t="shared" si="12"/>
        <v>348</v>
      </c>
    </row>
    <row r="249" spans="1:12" x14ac:dyDescent="0.2">
      <c r="A249" s="1">
        <v>2021</v>
      </c>
      <c r="B249" s="1">
        <v>8</v>
      </c>
      <c r="C249" s="2"/>
      <c r="D249" s="2"/>
      <c r="E249" s="158">
        <f t="shared" si="8"/>
        <v>13.51332326678078</v>
      </c>
      <c r="F249" s="2">
        <f>VLOOKUP($A249,'OD Data'!$B$3:$E$60,4,0)/10</f>
        <v>8.2074514453341489</v>
      </c>
      <c r="G249" s="1">
        <v>30.07</v>
      </c>
      <c r="H249" s="104">
        <v>165717.184311433</v>
      </c>
      <c r="I249" s="2">
        <f>VLOOKUP($A249&amp;$B249,'OD Data'!$R$3:$AA$580,MATCH(I$1,'OD Data'!$R$2:$AA$2,0),0)</f>
        <v>0.35</v>
      </c>
      <c r="J249" s="2">
        <f>VLOOKUP($A249&amp;$B249,'OD Data'!$R$3:$AA$580,MATCH(J$1,'OD Data'!$R$2:$AA$2,0),0)</f>
        <v>310.7</v>
      </c>
      <c r="K249" s="150">
        <f t="shared" si="12"/>
        <v>2</v>
      </c>
      <c r="L249" s="150">
        <f t="shared" si="12"/>
        <v>330</v>
      </c>
    </row>
    <row r="250" spans="1:12" x14ac:dyDescent="0.2">
      <c r="A250" s="1">
        <v>2021</v>
      </c>
      <c r="B250" s="1">
        <v>9</v>
      </c>
      <c r="C250" s="2"/>
      <c r="D250" s="2"/>
      <c r="E250" s="158">
        <f t="shared" si="8"/>
        <v>13.51332326678078</v>
      </c>
      <c r="F250" s="2">
        <f>VLOOKUP($A250,'OD Data'!$B$3:$E$60,4,0)/10</f>
        <v>8.2074514453341489</v>
      </c>
      <c r="G250" s="1">
        <v>30.72</v>
      </c>
      <c r="H250" s="104">
        <v>165717.184311433</v>
      </c>
      <c r="I250" s="2">
        <f>VLOOKUP($A250&amp;$B250,'OD Data'!$R$3:$AA$580,MATCH(I$1,'OD Data'!$R$2:$AA$2,0),0)</f>
        <v>8.5</v>
      </c>
      <c r="J250" s="2">
        <f>VLOOKUP($A250&amp;$B250,'OD Data'!$R$3:$AA$580,MATCH(J$1,'OD Data'!$R$2:$AA$2,0),0)</f>
        <v>230</v>
      </c>
      <c r="K250" s="150">
        <f t="shared" si="12"/>
        <v>46</v>
      </c>
      <c r="L250" s="150">
        <f t="shared" si="12"/>
        <v>150</v>
      </c>
    </row>
    <row r="251" spans="1:12" x14ac:dyDescent="0.2">
      <c r="A251" s="1">
        <v>2021</v>
      </c>
      <c r="B251" s="1">
        <v>10</v>
      </c>
      <c r="C251" s="2"/>
      <c r="D251" s="2"/>
      <c r="E251" s="158">
        <f t="shared" si="8"/>
        <v>13.51332326678078</v>
      </c>
      <c r="F251" s="2">
        <f>VLOOKUP($A251,'OD Data'!$B$3:$E$60,4,0)/10</f>
        <v>8.2074514453341489</v>
      </c>
      <c r="G251" s="1">
        <v>30.56</v>
      </c>
      <c r="H251" s="104">
        <v>166574.37792003801</v>
      </c>
      <c r="I251" s="2">
        <f>VLOOKUP($A251&amp;$B251,'OD Data'!$R$3:$AA$580,MATCH(I$1,'OD Data'!$R$2:$AA$2,0),0)</f>
        <v>132.4</v>
      </c>
      <c r="J251" s="2">
        <f>VLOOKUP($A251&amp;$B251,'OD Data'!$R$3:$AA$580,MATCH(J$1,'OD Data'!$R$2:$AA$2,0),0)</f>
        <v>58.5</v>
      </c>
      <c r="K251" s="150">
        <f t="shared" si="12"/>
        <v>269</v>
      </c>
      <c r="L251" s="150">
        <f t="shared" si="12"/>
        <v>27</v>
      </c>
    </row>
    <row r="252" spans="1:12" x14ac:dyDescent="0.2">
      <c r="A252" s="1">
        <v>2021</v>
      </c>
      <c r="B252" s="1">
        <v>11</v>
      </c>
      <c r="C252" s="2"/>
      <c r="D252" s="2"/>
      <c r="E252" s="158">
        <f t="shared" si="8"/>
        <v>13.51332326678078</v>
      </c>
      <c r="F252" s="2">
        <f>VLOOKUP($A252,'OD Data'!$B$3:$E$60,4,0)/10</f>
        <v>8.2074514453341489</v>
      </c>
      <c r="G252" s="1">
        <v>30.35</v>
      </c>
      <c r="H252" s="104">
        <v>166574.37792003801</v>
      </c>
      <c r="I252" s="2">
        <f>VLOOKUP($A252&amp;$B252,'OD Data'!$R$3:$AA$580,MATCH(I$1,'OD Data'!$R$2:$AA$2,0),0)</f>
        <v>384.85</v>
      </c>
      <c r="J252" s="2">
        <f>VLOOKUP($A252&amp;$B252,'OD Data'!$R$3:$AA$580,MATCH(J$1,'OD Data'!$R$2:$AA$2,0),0)</f>
        <v>4.3499999999999996</v>
      </c>
      <c r="K252" s="150">
        <f t="shared" si="12"/>
        <v>563</v>
      </c>
      <c r="L252" s="150">
        <f t="shared" si="12"/>
        <v>1</v>
      </c>
    </row>
    <row r="253" spans="1:12" x14ac:dyDescent="0.2">
      <c r="A253" s="1">
        <v>2021</v>
      </c>
      <c r="B253" s="1">
        <v>12</v>
      </c>
      <c r="C253" s="2"/>
      <c r="D253" s="2"/>
      <c r="E253" s="158">
        <f t="shared" si="8"/>
        <v>13.51332326678078</v>
      </c>
      <c r="F253" s="2">
        <f>VLOOKUP($A253,'OD Data'!$B$3:$E$60,4,0)/10</f>
        <v>8.2074514453341489</v>
      </c>
      <c r="G253" s="1">
        <v>31</v>
      </c>
      <c r="H253" s="104">
        <v>166574.37792003801</v>
      </c>
      <c r="I253" s="2">
        <f>VLOOKUP($A253&amp;$B253,'OD Data'!$R$3:$AA$580,MATCH(I$1,'OD Data'!$R$2:$AA$2,0),0)</f>
        <v>680.6</v>
      </c>
      <c r="J253" s="2">
        <f>VLOOKUP($A253&amp;$B253,'OD Data'!$R$3:$AA$580,MATCH(J$1,'OD Data'!$R$2:$AA$2,0),0)</f>
        <v>0.2</v>
      </c>
      <c r="K253" s="150">
        <f t="shared" si="12"/>
        <v>866</v>
      </c>
      <c r="L253" s="150">
        <f t="shared" si="12"/>
        <v>0</v>
      </c>
    </row>
    <row r="254" spans="1:12" x14ac:dyDescent="0.2">
      <c r="A254" s="1">
        <v>2022</v>
      </c>
      <c r="B254" s="1">
        <v>1</v>
      </c>
      <c r="C254" s="2"/>
      <c r="D254" s="2"/>
      <c r="E254" s="158">
        <f t="shared" si="8"/>
        <v>13.783589732116397</v>
      </c>
      <c r="F254" s="2">
        <f>VLOOKUP($A254,'OD Data'!$B$3:$E$60,4,0)/10</f>
        <v>8.3219505052289726</v>
      </c>
      <c r="G254" s="1">
        <v>31.65</v>
      </c>
      <c r="H254" s="104">
        <v>167522.58941045901</v>
      </c>
      <c r="I254" s="2">
        <f>VLOOKUP($A254&amp;$B254,'OD Data'!$R$3:$AA$580,MATCH(I$1,'OD Data'!$R$2:$AA$2,0),0)</f>
        <v>917</v>
      </c>
      <c r="J254" s="2">
        <f>VLOOKUP($A254&amp;$B254,'OD Data'!$R$3:$AA$580,MATCH(J$1,'OD Data'!$R$2:$AA$2,0),0)</f>
        <v>0</v>
      </c>
      <c r="K254" s="150">
        <f t="shared" si="12"/>
        <v>952</v>
      </c>
      <c r="L254" s="150">
        <f t="shared" si="12"/>
        <v>0</v>
      </c>
    </row>
    <row r="255" spans="1:12" x14ac:dyDescent="0.2">
      <c r="A255" s="1">
        <v>2022</v>
      </c>
      <c r="B255" s="1">
        <v>2</v>
      </c>
      <c r="C255" s="2"/>
      <c r="D255" s="2"/>
      <c r="E255" s="158">
        <f t="shared" si="8"/>
        <v>13.783589732116397</v>
      </c>
      <c r="F255" s="2">
        <f>VLOOKUP($A255,'OD Data'!$B$3:$E$60,4,0)/10</f>
        <v>8.3219505052289726</v>
      </c>
      <c r="G255" s="1">
        <v>28.92</v>
      </c>
      <c r="H255" s="104">
        <v>167522.58941045901</v>
      </c>
      <c r="I255" s="2">
        <f>VLOOKUP($A255&amp;$B255,'OD Data'!$R$3:$AA$580,MATCH(I$1,'OD Data'!$R$2:$AA$2,0),0)</f>
        <v>797.55</v>
      </c>
      <c r="J255" s="2">
        <f>VLOOKUP($A255&amp;$B255,'OD Data'!$R$3:$AA$580,MATCH(J$1,'OD Data'!$R$2:$AA$2,0),0)</f>
        <v>0</v>
      </c>
      <c r="K255" s="150">
        <f t="shared" si="12"/>
        <v>772</v>
      </c>
      <c r="L255" s="150">
        <f t="shared" si="12"/>
        <v>0</v>
      </c>
    </row>
    <row r="256" spans="1:12" x14ac:dyDescent="0.2">
      <c r="A256" s="1">
        <v>2022</v>
      </c>
      <c r="B256" s="1">
        <v>3</v>
      </c>
      <c r="C256" s="2"/>
      <c r="D256" s="2"/>
      <c r="E256" s="158">
        <f t="shared" si="8"/>
        <v>13.783589732116397</v>
      </c>
      <c r="F256" s="2">
        <f>VLOOKUP($A256,'OD Data'!$B$3:$E$60,4,0)/10</f>
        <v>8.3219505052289726</v>
      </c>
      <c r="G256" s="1">
        <v>30.09</v>
      </c>
      <c r="H256" s="104">
        <v>167522.58941045901</v>
      </c>
      <c r="I256" s="2">
        <f>VLOOKUP($A256&amp;$B256,'OD Data'!$R$3:$AA$580,MATCH(I$1,'OD Data'!$R$2:$AA$2,0),0)</f>
        <v>649.1</v>
      </c>
      <c r="J256" s="2">
        <f>VLOOKUP($A256&amp;$B256,'OD Data'!$R$3:$AA$580,MATCH(J$1,'OD Data'!$R$2:$AA$2,0),0)</f>
        <v>0.25</v>
      </c>
      <c r="K256" s="150">
        <f t="shared" si="12"/>
        <v>610</v>
      </c>
      <c r="L256" s="150">
        <f t="shared" si="12"/>
        <v>4</v>
      </c>
    </row>
    <row r="257" spans="1:12" x14ac:dyDescent="0.2">
      <c r="A257" s="1">
        <v>2022</v>
      </c>
      <c r="B257" s="1">
        <v>4</v>
      </c>
      <c r="C257" s="2"/>
      <c r="D257" s="2"/>
      <c r="E257" s="158">
        <f t="shared" si="8"/>
        <v>13.783589732116397</v>
      </c>
      <c r="F257" s="2">
        <f>VLOOKUP($A257,'OD Data'!$B$3:$E$60,4,0)/10</f>
        <v>8.3219505052289726</v>
      </c>
      <c r="G257" s="1">
        <v>30.49</v>
      </c>
      <c r="H257" s="104">
        <v>168460.04304010799</v>
      </c>
      <c r="I257" s="2">
        <f>VLOOKUP($A257&amp;$B257,'OD Data'!$R$3:$AA$580,MATCH(I$1,'OD Data'!$R$2:$AA$2,0),0)</f>
        <v>399.8</v>
      </c>
      <c r="J257" s="2">
        <f>VLOOKUP($A257&amp;$B257,'OD Data'!$R$3:$AA$580,MATCH(J$1,'OD Data'!$R$2:$AA$2,0),0)</f>
        <v>5.75</v>
      </c>
      <c r="K257" s="150">
        <f t="shared" si="12"/>
        <v>306</v>
      </c>
      <c r="L257" s="150">
        <f t="shared" si="12"/>
        <v>21</v>
      </c>
    </row>
    <row r="258" spans="1:12" x14ac:dyDescent="0.2">
      <c r="A258" s="1">
        <v>2022</v>
      </c>
      <c r="B258" s="1">
        <v>5</v>
      </c>
      <c r="C258" s="2"/>
      <c r="D258" s="2"/>
      <c r="E258" s="158">
        <f t="shared" si="8"/>
        <v>13.783589732116397</v>
      </c>
      <c r="F258" s="2">
        <f>VLOOKUP($A258,'OD Data'!$B$3:$E$60,4,0)/10</f>
        <v>8.3219505052289726</v>
      </c>
      <c r="G258" s="1">
        <v>29.81</v>
      </c>
      <c r="H258" s="104">
        <v>168460.04304010799</v>
      </c>
      <c r="I258" s="2">
        <f>VLOOKUP($A258&amp;$B258,'OD Data'!$R$3:$AA$580,MATCH(I$1,'OD Data'!$R$2:$AA$2,0),0)</f>
        <v>168.35</v>
      </c>
      <c r="J258" s="2">
        <f>VLOOKUP($A258&amp;$B258,'OD Data'!$R$3:$AA$580,MATCH(J$1,'OD Data'!$R$2:$AA$2,0),0)</f>
        <v>36.549999999999997</v>
      </c>
      <c r="K258" s="150">
        <f t="shared" si="12"/>
        <v>105</v>
      </c>
      <c r="L258" s="150">
        <f t="shared" si="12"/>
        <v>87</v>
      </c>
    </row>
    <row r="259" spans="1:12" x14ac:dyDescent="0.2">
      <c r="A259" s="1">
        <v>2022</v>
      </c>
      <c r="B259" s="1">
        <v>6</v>
      </c>
      <c r="C259" s="2"/>
      <c r="D259" s="2"/>
      <c r="E259" s="158">
        <f t="shared" ref="E259:E322" si="13">E247*(1+0.02)</f>
        <v>13.783589732116397</v>
      </c>
      <c r="F259" s="2">
        <f>VLOOKUP($A259,'OD Data'!$B$3:$E$60,4,0)/10</f>
        <v>8.3219505052289726</v>
      </c>
      <c r="G259" s="1">
        <v>30.68</v>
      </c>
      <c r="H259" s="104">
        <v>168460.04304010799</v>
      </c>
      <c r="I259" s="2">
        <f>VLOOKUP($A259&amp;$B259,'OD Data'!$R$3:$AA$580,MATCH(I$1,'OD Data'!$R$2:$AA$2,0),0)</f>
        <v>42.45</v>
      </c>
      <c r="J259" s="2">
        <f>VLOOKUP($A259&amp;$B259,'OD Data'!$R$3:$AA$580,MATCH(J$1,'OD Data'!$R$2:$AA$2,0),0)</f>
        <v>150.75</v>
      </c>
      <c r="K259" s="150">
        <f t="shared" si="12"/>
        <v>10</v>
      </c>
      <c r="L259" s="150">
        <f t="shared" si="12"/>
        <v>243</v>
      </c>
    </row>
    <row r="260" spans="1:12" x14ac:dyDescent="0.2">
      <c r="A260" s="1">
        <v>2022</v>
      </c>
      <c r="B260" s="1">
        <v>7</v>
      </c>
      <c r="C260" s="2"/>
      <c r="D260" s="2"/>
      <c r="E260" s="158">
        <f t="shared" si="13"/>
        <v>13.783589732116397</v>
      </c>
      <c r="F260" s="2">
        <f>VLOOKUP($A260,'OD Data'!$B$3:$E$60,4,0)/10</f>
        <v>8.3219505052289726</v>
      </c>
      <c r="G260" s="1">
        <v>30.66</v>
      </c>
      <c r="H260" s="104">
        <v>169334.94289329101</v>
      </c>
      <c r="I260" s="2">
        <f>VLOOKUP($A260&amp;$B260,'OD Data'!$R$3:$AA$580,MATCH(I$1,'OD Data'!$R$2:$AA$2,0),0)</f>
        <v>1.35</v>
      </c>
      <c r="J260" s="2">
        <f>VLOOKUP($A260&amp;$B260,'OD Data'!$R$3:$AA$580,MATCH(J$1,'OD Data'!$R$2:$AA$2,0),0)</f>
        <v>290.10000000000002</v>
      </c>
      <c r="K260" s="150">
        <f t="shared" si="12"/>
        <v>0</v>
      </c>
      <c r="L260" s="150">
        <f t="shared" si="12"/>
        <v>348</v>
      </c>
    </row>
    <row r="261" spans="1:12" x14ac:dyDescent="0.2">
      <c r="A261" s="1">
        <v>2022</v>
      </c>
      <c r="B261" s="1">
        <v>8</v>
      </c>
      <c r="C261" s="2"/>
      <c r="D261" s="2"/>
      <c r="E261" s="158">
        <f t="shared" si="13"/>
        <v>13.783589732116397</v>
      </c>
      <c r="F261" s="2">
        <f>VLOOKUP($A261,'OD Data'!$B$3:$E$60,4,0)/10</f>
        <v>8.3219505052289726</v>
      </c>
      <c r="G261" s="1">
        <v>30.07</v>
      </c>
      <c r="H261" s="104">
        <v>169334.94289329101</v>
      </c>
      <c r="I261" s="2">
        <f>VLOOKUP($A261&amp;$B261,'OD Data'!$R$3:$AA$580,MATCH(I$1,'OD Data'!$R$2:$AA$2,0),0)</f>
        <v>0.35</v>
      </c>
      <c r="J261" s="2">
        <f>VLOOKUP($A261&amp;$B261,'OD Data'!$R$3:$AA$580,MATCH(J$1,'OD Data'!$R$2:$AA$2,0),0)</f>
        <v>310.7</v>
      </c>
      <c r="K261" s="150">
        <f t="shared" si="12"/>
        <v>2</v>
      </c>
      <c r="L261" s="150">
        <f t="shared" si="12"/>
        <v>330</v>
      </c>
    </row>
    <row r="262" spans="1:12" x14ac:dyDescent="0.2">
      <c r="A262" s="1">
        <v>2022</v>
      </c>
      <c r="B262" s="1">
        <v>9</v>
      </c>
      <c r="C262" s="2"/>
      <c r="D262" s="2"/>
      <c r="E262" s="158">
        <f t="shared" si="13"/>
        <v>13.783589732116397</v>
      </c>
      <c r="F262" s="2">
        <f>VLOOKUP($A262,'OD Data'!$B$3:$E$60,4,0)/10</f>
        <v>8.3219505052289726</v>
      </c>
      <c r="G262" s="1">
        <v>30.72</v>
      </c>
      <c r="H262" s="104">
        <v>169334.94289329101</v>
      </c>
      <c r="I262" s="2">
        <f>VLOOKUP($A262&amp;$B262,'OD Data'!$R$3:$AA$580,MATCH(I$1,'OD Data'!$R$2:$AA$2,0),0)</f>
        <v>8.5</v>
      </c>
      <c r="J262" s="2">
        <f>VLOOKUP($A262&amp;$B262,'OD Data'!$R$3:$AA$580,MATCH(J$1,'OD Data'!$R$2:$AA$2,0),0)</f>
        <v>230</v>
      </c>
      <c r="K262" s="150">
        <f t="shared" ref="K262:L277" si="14">K250</f>
        <v>46</v>
      </c>
      <c r="L262" s="150">
        <f t="shared" si="14"/>
        <v>150</v>
      </c>
    </row>
    <row r="263" spans="1:12" x14ac:dyDescent="0.2">
      <c r="A263" s="1">
        <v>2022</v>
      </c>
      <c r="B263" s="1">
        <v>10</v>
      </c>
      <c r="C263" s="2"/>
      <c r="D263" s="2"/>
      <c r="E263" s="158">
        <f t="shared" si="13"/>
        <v>13.783589732116397</v>
      </c>
      <c r="F263" s="2">
        <f>VLOOKUP($A263,'OD Data'!$B$3:$E$60,4,0)/10</f>
        <v>8.3219505052289726</v>
      </c>
      <c r="G263" s="1">
        <v>30.56</v>
      </c>
      <c r="H263" s="104">
        <v>170211.247220663</v>
      </c>
      <c r="I263" s="2">
        <f>VLOOKUP($A263&amp;$B263,'OD Data'!$R$3:$AA$580,MATCH(I$1,'OD Data'!$R$2:$AA$2,0),0)</f>
        <v>132.4</v>
      </c>
      <c r="J263" s="2">
        <f>VLOOKUP($A263&amp;$B263,'OD Data'!$R$3:$AA$580,MATCH(J$1,'OD Data'!$R$2:$AA$2,0),0)</f>
        <v>58.5</v>
      </c>
      <c r="K263" s="150">
        <f t="shared" si="14"/>
        <v>269</v>
      </c>
      <c r="L263" s="150">
        <f t="shared" si="14"/>
        <v>27</v>
      </c>
    </row>
    <row r="264" spans="1:12" x14ac:dyDescent="0.2">
      <c r="A264" s="1">
        <v>2022</v>
      </c>
      <c r="B264" s="1">
        <v>11</v>
      </c>
      <c r="C264" s="2"/>
      <c r="D264" s="2"/>
      <c r="E264" s="158">
        <f t="shared" si="13"/>
        <v>13.783589732116397</v>
      </c>
      <c r="F264" s="2">
        <f>VLOOKUP($A264,'OD Data'!$B$3:$E$60,4,0)/10</f>
        <v>8.3219505052289726</v>
      </c>
      <c r="G264" s="1">
        <v>30.35</v>
      </c>
      <c r="H264" s="104">
        <v>170211.247220663</v>
      </c>
      <c r="I264" s="2">
        <f>VLOOKUP($A264&amp;$B264,'OD Data'!$R$3:$AA$580,MATCH(I$1,'OD Data'!$R$2:$AA$2,0),0)</f>
        <v>384.85</v>
      </c>
      <c r="J264" s="2">
        <f>VLOOKUP($A264&amp;$B264,'OD Data'!$R$3:$AA$580,MATCH(J$1,'OD Data'!$R$2:$AA$2,0),0)</f>
        <v>4.3499999999999996</v>
      </c>
      <c r="K264" s="150">
        <f t="shared" si="14"/>
        <v>563</v>
      </c>
      <c r="L264" s="150">
        <f t="shared" si="14"/>
        <v>1</v>
      </c>
    </row>
    <row r="265" spans="1:12" x14ac:dyDescent="0.2">
      <c r="A265" s="1">
        <v>2022</v>
      </c>
      <c r="B265" s="1">
        <v>12</v>
      </c>
      <c r="C265" s="2"/>
      <c r="D265" s="2"/>
      <c r="E265" s="158">
        <f t="shared" si="13"/>
        <v>13.783589732116397</v>
      </c>
      <c r="F265" s="2">
        <f>VLOOKUP($A265,'OD Data'!$B$3:$E$60,4,0)/10</f>
        <v>8.3219505052289726</v>
      </c>
      <c r="G265" s="1">
        <v>31</v>
      </c>
      <c r="H265" s="104">
        <v>170211.247220663</v>
      </c>
      <c r="I265" s="2">
        <f>VLOOKUP($A265&amp;$B265,'OD Data'!$R$3:$AA$580,MATCH(I$1,'OD Data'!$R$2:$AA$2,0),0)</f>
        <v>680.6</v>
      </c>
      <c r="J265" s="2">
        <f>VLOOKUP($A265&amp;$B265,'OD Data'!$R$3:$AA$580,MATCH(J$1,'OD Data'!$R$2:$AA$2,0),0)</f>
        <v>0.2</v>
      </c>
      <c r="K265" s="150">
        <f t="shared" si="14"/>
        <v>866</v>
      </c>
      <c r="L265" s="150">
        <f t="shared" si="14"/>
        <v>0</v>
      </c>
    </row>
    <row r="266" spans="1:12" x14ac:dyDescent="0.2">
      <c r="A266" s="1">
        <v>2023</v>
      </c>
      <c r="B266" s="1">
        <v>1</v>
      </c>
      <c r="C266" s="2"/>
      <c r="D266" s="2"/>
      <c r="E266" s="158">
        <f t="shared" si="13"/>
        <v>14.059261526758725</v>
      </c>
      <c r="F266" s="2">
        <f>VLOOKUP($A266,'OD Data'!$B$3:$E$60,4,0)/10</f>
        <v>8.4380468983281567</v>
      </c>
      <c r="G266" s="1">
        <v>31.65</v>
      </c>
      <c r="H266" s="104">
        <v>171099.60849708199</v>
      </c>
      <c r="I266" s="2">
        <f>VLOOKUP($A266&amp;$B266,'OD Data'!$R$3:$AA$580,MATCH(I$1,'OD Data'!$R$2:$AA$2,0),0)</f>
        <v>917</v>
      </c>
      <c r="J266" s="2">
        <f>VLOOKUP($A266&amp;$B266,'OD Data'!$R$3:$AA$580,MATCH(J$1,'OD Data'!$R$2:$AA$2,0),0)</f>
        <v>0</v>
      </c>
      <c r="K266" s="150">
        <f t="shared" si="14"/>
        <v>952</v>
      </c>
      <c r="L266" s="150">
        <f t="shared" si="14"/>
        <v>0</v>
      </c>
    </row>
    <row r="267" spans="1:12" x14ac:dyDescent="0.2">
      <c r="A267" s="1">
        <v>2023</v>
      </c>
      <c r="B267" s="1">
        <v>2</v>
      </c>
      <c r="C267" s="2"/>
      <c r="D267" s="2"/>
      <c r="E267" s="158">
        <f t="shared" si="13"/>
        <v>14.059261526758725</v>
      </c>
      <c r="F267" s="2">
        <f>VLOOKUP($A267,'OD Data'!$B$3:$E$60,4,0)/10</f>
        <v>8.4380468983281567</v>
      </c>
      <c r="G267" s="1">
        <v>28.92</v>
      </c>
      <c r="H267" s="104">
        <v>171099.60849708199</v>
      </c>
      <c r="I267" s="2">
        <f>VLOOKUP($A267&amp;$B267,'OD Data'!$R$3:$AA$580,MATCH(I$1,'OD Data'!$R$2:$AA$2,0),0)</f>
        <v>797.55</v>
      </c>
      <c r="J267" s="2">
        <f>VLOOKUP($A267&amp;$B267,'OD Data'!$R$3:$AA$580,MATCH(J$1,'OD Data'!$R$2:$AA$2,0),0)</f>
        <v>0</v>
      </c>
      <c r="K267" s="150">
        <f t="shared" si="14"/>
        <v>772</v>
      </c>
      <c r="L267" s="150">
        <f t="shared" si="14"/>
        <v>0</v>
      </c>
    </row>
    <row r="268" spans="1:12" x14ac:dyDescent="0.2">
      <c r="A268" s="1">
        <v>2023</v>
      </c>
      <c r="B268" s="1">
        <v>3</v>
      </c>
      <c r="C268" s="2"/>
      <c r="D268" s="2"/>
      <c r="E268" s="158">
        <f t="shared" si="13"/>
        <v>14.059261526758725</v>
      </c>
      <c r="F268" s="2">
        <f>VLOOKUP($A268,'OD Data'!$B$3:$E$60,4,0)/10</f>
        <v>8.4380468983281567</v>
      </c>
      <c r="G268" s="1">
        <v>30.09</v>
      </c>
      <c r="H268" s="104">
        <v>171099.60849708199</v>
      </c>
      <c r="I268" s="2">
        <f>VLOOKUP($A268&amp;$B268,'OD Data'!$R$3:$AA$580,MATCH(I$1,'OD Data'!$R$2:$AA$2,0),0)</f>
        <v>649.1</v>
      </c>
      <c r="J268" s="2">
        <f>VLOOKUP($A268&amp;$B268,'OD Data'!$R$3:$AA$580,MATCH(J$1,'OD Data'!$R$2:$AA$2,0),0)</f>
        <v>0.25</v>
      </c>
      <c r="K268" s="150">
        <f t="shared" si="14"/>
        <v>610</v>
      </c>
      <c r="L268" s="150">
        <f t="shared" si="14"/>
        <v>4</v>
      </c>
    </row>
    <row r="269" spans="1:12" x14ac:dyDescent="0.2">
      <c r="A269" s="1">
        <v>2023</v>
      </c>
      <c r="B269" s="1">
        <v>4</v>
      </c>
      <c r="C269" s="2"/>
      <c r="D269" s="2"/>
      <c r="E269" s="158">
        <f t="shared" si="13"/>
        <v>14.059261526758725</v>
      </c>
      <c r="F269" s="2">
        <f>VLOOKUP($A269,'OD Data'!$B$3:$E$60,4,0)/10</f>
        <v>8.4380468983281567</v>
      </c>
      <c r="G269" s="1">
        <v>30.49</v>
      </c>
      <c r="H269" s="104">
        <v>172015.29447129401</v>
      </c>
      <c r="I269" s="2">
        <f>VLOOKUP($A269&amp;$B269,'OD Data'!$R$3:$AA$580,MATCH(I$1,'OD Data'!$R$2:$AA$2,0),0)</f>
        <v>399.8</v>
      </c>
      <c r="J269" s="2">
        <f>VLOOKUP($A269&amp;$B269,'OD Data'!$R$3:$AA$580,MATCH(J$1,'OD Data'!$R$2:$AA$2,0),0)</f>
        <v>5.75</v>
      </c>
      <c r="K269" s="150">
        <f t="shared" si="14"/>
        <v>306</v>
      </c>
      <c r="L269" s="150">
        <f t="shared" si="14"/>
        <v>21</v>
      </c>
    </row>
    <row r="270" spans="1:12" x14ac:dyDescent="0.2">
      <c r="A270" s="1">
        <v>2023</v>
      </c>
      <c r="B270" s="1">
        <v>5</v>
      </c>
      <c r="C270" s="2"/>
      <c r="D270" s="2"/>
      <c r="E270" s="158">
        <f t="shared" si="13"/>
        <v>14.059261526758725</v>
      </c>
      <c r="F270" s="2">
        <f>VLOOKUP($A270,'OD Data'!$B$3:$E$60,4,0)/10</f>
        <v>8.4380468983281567</v>
      </c>
      <c r="G270" s="1">
        <v>29.81</v>
      </c>
      <c r="H270" s="104">
        <v>172015.29447129401</v>
      </c>
      <c r="I270" s="2">
        <f>VLOOKUP($A270&amp;$B270,'OD Data'!$R$3:$AA$580,MATCH(I$1,'OD Data'!$R$2:$AA$2,0),0)</f>
        <v>168.35</v>
      </c>
      <c r="J270" s="2">
        <f>VLOOKUP($A270&amp;$B270,'OD Data'!$R$3:$AA$580,MATCH(J$1,'OD Data'!$R$2:$AA$2,0),0)</f>
        <v>36.549999999999997</v>
      </c>
      <c r="K270" s="150">
        <f t="shared" si="14"/>
        <v>105</v>
      </c>
      <c r="L270" s="150">
        <f t="shared" si="14"/>
        <v>87</v>
      </c>
    </row>
    <row r="271" spans="1:12" x14ac:dyDescent="0.2">
      <c r="A271" s="1">
        <v>2023</v>
      </c>
      <c r="B271" s="1">
        <v>6</v>
      </c>
      <c r="C271" s="2"/>
      <c r="D271" s="2"/>
      <c r="E271" s="158">
        <f t="shared" si="13"/>
        <v>14.059261526758725</v>
      </c>
      <c r="F271" s="2">
        <f>VLOOKUP($A271,'OD Data'!$B$3:$E$60,4,0)/10</f>
        <v>8.4380468983281567</v>
      </c>
      <c r="G271" s="1">
        <v>30.68</v>
      </c>
      <c r="H271" s="104">
        <v>172015.29447129401</v>
      </c>
      <c r="I271" s="2">
        <f>VLOOKUP($A271&amp;$B271,'OD Data'!$R$3:$AA$580,MATCH(I$1,'OD Data'!$R$2:$AA$2,0),0)</f>
        <v>42.45</v>
      </c>
      <c r="J271" s="2">
        <f>VLOOKUP($A271&amp;$B271,'OD Data'!$R$3:$AA$580,MATCH(J$1,'OD Data'!$R$2:$AA$2,0),0)</f>
        <v>150.75</v>
      </c>
      <c r="K271" s="150">
        <f t="shared" si="14"/>
        <v>10</v>
      </c>
      <c r="L271" s="150">
        <f t="shared" si="14"/>
        <v>243</v>
      </c>
    </row>
    <row r="272" spans="1:12" x14ac:dyDescent="0.2">
      <c r="A272" s="1">
        <v>2023</v>
      </c>
      <c r="B272" s="1">
        <v>7</v>
      </c>
      <c r="C272" s="2"/>
      <c r="D272" s="2"/>
      <c r="E272" s="158">
        <f t="shared" si="13"/>
        <v>14.059261526758725</v>
      </c>
      <c r="F272" s="2">
        <f>VLOOKUP($A272,'OD Data'!$B$3:$E$60,4,0)/10</f>
        <v>8.4380468983281567</v>
      </c>
      <c r="G272" s="1">
        <v>30.66</v>
      </c>
      <c r="H272" s="104">
        <v>172872.089393075</v>
      </c>
      <c r="I272" s="2">
        <f>VLOOKUP($A272&amp;$B272,'OD Data'!$R$3:$AA$580,MATCH(I$1,'OD Data'!$R$2:$AA$2,0),0)</f>
        <v>1.35</v>
      </c>
      <c r="J272" s="2">
        <f>VLOOKUP($A272&amp;$B272,'OD Data'!$R$3:$AA$580,MATCH(J$1,'OD Data'!$R$2:$AA$2,0),0)</f>
        <v>290.10000000000002</v>
      </c>
      <c r="K272" s="150">
        <f t="shared" si="14"/>
        <v>0</v>
      </c>
      <c r="L272" s="150">
        <f t="shared" si="14"/>
        <v>348</v>
      </c>
    </row>
    <row r="273" spans="1:12" x14ac:dyDescent="0.2">
      <c r="A273" s="1">
        <v>2023</v>
      </c>
      <c r="B273" s="1">
        <v>8</v>
      </c>
      <c r="C273" s="2"/>
      <c r="D273" s="2"/>
      <c r="E273" s="158">
        <f t="shared" si="13"/>
        <v>14.059261526758725</v>
      </c>
      <c r="F273" s="2">
        <f>VLOOKUP($A273,'OD Data'!$B$3:$E$60,4,0)/10</f>
        <v>8.4380468983281567</v>
      </c>
      <c r="G273" s="1">
        <v>30.07</v>
      </c>
      <c r="H273" s="104">
        <v>172872.089393075</v>
      </c>
      <c r="I273" s="2">
        <f>VLOOKUP($A273&amp;$B273,'OD Data'!$R$3:$AA$580,MATCH(I$1,'OD Data'!$R$2:$AA$2,0),0)</f>
        <v>0.35</v>
      </c>
      <c r="J273" s="2">
        <f>VLOOKUP($A273&amp;$B273,'OD Data'!$R$3:$AA$580,MATCH(J$1,'OD Data'!$R$2:$AA$2,0),0)</f>
        <v>310.7</v>
      </c>
      <c r="K273" s="150">
        <f t="shared" si="14"/>
        <v>2</v>
      </c>
      <c r="L273" s="150">
        <f t="shared" si="14"/>
        <v>330</v>
      </c>
    </row>
    <row r="274" spans="1:12" x14ac:dyDescent="0.2">
      <c r="A274" s="1">
        <v>2023</v>
      </c>
      <c r="B274" s="1">
        <v>9</v>
      </c>
      <c r="C274" s="2"/>
      <c r="D274" s="2"/>
      <c r="E274" s="158">
        <f t="shared" si="13"/>
        <v>14.059261526758725</v>
      </c>
      <c r="F274" s="2">
        <f>VLOOKUP($A274,'OD Data'!$B$3:$E$60,4,0)/10</f>
        <v>8.4380468983281567</v>
      </c>
      <c r="G274" s="1">
        <v>30.72</v>
      </c>
      <c r="H274" s="104">
        <v>172872.089393075</v>
      </c>
      <c r="I274" s="2">
        <f>VLOOKUP($A274&amp;$B274,'OD Data'!$R$3:$AA$580,MATCH(I$1,'OD Data'!$R$2:$AA$2,0),0)</f>
        <v>8.5</v>
      </c>
      <c r="J274" s="2">
        <f>VLOOKUP($A274&amp;$B274,'OD Data'!$R$3:$AA$580,MATCH(J$1,'OD Data'!$R$2:$AA$2,0),0)</f>
        <v>230</v>
      </c>
      <c r="K274" s="150">
        <f t="shared" si="14"/>
        <v>46</v>
      </c>
      <c r="L274" s="150">
        <f t="shared" si="14"/>
        <v>150</v>
      </c>
    </row>
    <row r="275" spans="1:12" x14ac:dyDescent="0.2">
      <c r="A275" s="1">
        <v>2023</v>
      </c>
      <c r="B275" s="1">
        <v>10</v>
      </c>
      <c r="C275" s="2"/>
      <c r="D275" s="2"/>
      <c r="E275" s="158">
        <f t="shared" si="13"/>
        <v>14.059261526758725</v>
      </c>
      <c r="F275" s="2">
        <f>VLOOKUP($A275,'OD Data'!$B$3:$E$60,4,0)/10</f>
        <v>8.4380468983281567</v>
      </c>
      <c r="G275" s="1">
        <v>30.56</v>
      </c>
      <c r="H275" s="104">
        <v>173706.179418774</v>
      </c>
      <c r="I275" s="2">
        <f>VLOOKUP($A275&amp;$B275,'OD Data'!$R$3:$AA$580,MATCH(I$1,'OD Data'!$R$2:$AA$2,0),0)</f>
        <v>132.4</v>
      </c>
      <c r="J275" s="2">
        <f>VLOOKUP($A275&amp;$B275,'OD Data'!$R$3:$AA$580,MATCH(J$1,'OD Data'!$R$2:$AA$2,0),0)</f>
        <v>58.5</v>
      </c>
      <c r="K275" s="150">
        <f t="shared" si="14"/>
        <v>269</v>
      </c>
      <c r="L275" s="150">
        <f t="shared" si="14"/>
        <v>27</v>
      </c>
    </row>
    <row r="276" spans="1:12" x14ac:dyDescent="0.2">
      <c r="A276" s="1">
        <v>2023</v>
      </c>
      <c r="B276" s="1">
        <v>11</v>
      </c>
      <c r="C276" s="2"/>
      <c r="D276" s="2"/>
      <c r="E276" s="158">
        <f t="shared" si="13"/>
        <v>14.059261526758725</v>
      </c>
      <c r="F276" s="2">
        <f>VLOOKUP($A276,'OD Data'!$B$3:$E$60,4,0)/10</f>
        <v>8.4380468983281567</v>
      </c>
      <c r="G276" s="1">
        <v>30.35</v>
      </c>
      <c r="H276" s="104">
        <v>173706.179418774</v>
      </c>
      <c r="I276" s="2">
        <f>VLOOKUP($A276&amp;$B276,'OD Data'!$R$3:$AA$580,MATCH(I$1,'OD Data'!$R$2:$AA$2,0),0)</f>
        <v>384.85</v>
      </c>
      <c r="J276" s="2">
        <f>VLOOKUP($A276&amp;$B276,'OD Data'!$R$3:$AA$580,MATCH(J$1,'OD Data'!$R$2:$AA$2,0),0)</f>
        <v>4.3499999999999996</v>
      </c>
      <c r="K276" s="150">
        <f t="shared" si="14"/>
        <v>563</v>
      </c>
      <c r="L276" s="150">
        <f t="shared" si="14"/>
        <v>1</v>
      </c>
    </row>
    <row r="277" spans="1:12" x14ac:dyDescent="0.2">
      <c r="A277" s="1">
        <v>2023</v>
      </c>
      <c r="B277" s="1">
        <v>12</v>
      </c>
      <c r="C277" s="2"/>
      <c r="D277" s="2"/>
      <c r="E277" s="158">
        <f t="shared" si="13"/>
        <v>14.059261526758725</v>
      </c>
      <c r="F277" s="2">
        <f>VLOOKUP($A277,'OD Data'!$B$3:$E$60,4,0)/10</f>
        <v>8.4380468983281567</v>
      </c>
      <c r="G277" s="1">
        <v>31</v>
      </c>
      <c r="H277" s="104">
        <v>173706.179418774</v>
      </c>
      <c r="I277" s="2">
        <f>VLOOKUP($A277&amp;$B277,'OD Data'!$R$3:$AA$580,MATCH(I$1,'OD Data'!$R$2:$AA$2,0),0)</f>
        <v>680.6</v>
      </c>
      <c r="J277" s="2">
        <f>VLOOKUP($A277&amp;$B277,'OD Data'!$R$3:$AA$580,MATCH(J$1,'OD Data'!$R$2:$AA$2,0),0)</f>
        <v>0.2</v>
      </c>
      <c r="K277" s="150">
        <f t="shared" si="14"/>
        <v>866</v>
      </c>
      <c r="L277" s="150">
        <f t="shared" si="14"/>
        <v>0</v>
      </c>
    </row>
    <row r="278" spans="1:12" x14ac:dyDescent="0.2">
      <c r="A278" s="1">
        <v>2024</v>
      </c>
      <c r="B278" s="1">
        <v>1</v>
      </c>
      <c r="C278" s="2"/>
      <c r="D278" s="2"/>
      <c r="E278" s="158">
        <f t="shared" si="13"/>
        <v>14.340446757293901</v>
      </c>
      <c r="F278" s="2">
        <f>VLOOKUP($A278,'OD Data'!$B$3:$E$60,4,0)/10</f>
        <v>8.5557629084248425</v>
      </c>
      <c r="G278" s="1">
        <v>31.65</v>
      </c>
      <c r="H278" s="104">
        <v>174602.46636869799</v>
      </c>
      <c r="I278" s="2">
        <f>VLOOKUP($A278&amp;$B278,'OD Data'!$R$3:$AA$580,MATCH(I$1,'OD Data'!$R$2:$AA$2,0),0)</f>
        <v>917</v>
      </c>
      <c r="J278" s="2">
        <f>VLOOKUP($A278&amp;$B278,'OD Data'!$R$3:$AA$580,MATCH(J$1,'OD Data'!$R$2:$AA$2,0),0)</f>
        <v>0</v>
      </c>
      <c r="K278" s="150">
        <f t="shared" ref="K278:L293" si="15">K266</f>
        <v>952</v>
      </c>
      <c r="L278" s="150">
        <f t="shared" si="15"/>
        <v>0</v>
      </c>
    </row>
    <row r="279" spans="1:12" x14ac:dyDescent="0.2">
      <c r="A279" s="1">
        <v>2024</v>
      </c>
      <c r="B279" s="1">
        <v>2</v>
      </c>
      <c r="C279" s="2"/>
      <c r="D279" s="2"/>
      <c r="E279" s="158">
        <f t="shared" si="13"/>
        <v>14.340446757293901</v>
      </c>
      <c r="F279" s="2">
        <f>VLOOKUP($A279,'OD Data'!$B$3:$E$60,4,0)/10</f>
        <v>8.5557629084248425</v>
      </c>
      <c r="G279" s="1">
        <v>29.92</v>
      </c>
      <c r="H279" s="104">
        <v>174602.46636869799</v>
      </c>
      <c r="I279" s="2">
        <f>VLOOKUP($A279&amp;$B279,'OD Data'!$R$3:$AA$580,MATCH(I$1,'OD Data'!$R$2:$AA$2,0),0)</f>
        <v>797.55</v>
      </c>
      <c r="J279" s="2">
        <f>VLOOKUP($A279&amp;$B279,'OD Data'!$R$3:$AA$580,MATCH(J$1,'OD Data'!$R$2:$AA$2,0),0)</f>
        <v>0</v>
      </c>
      <c r="K279" s="150">
        <f t="shared" si="15"/>
        <v>772</v>
      </c>
      <c r="L279" s="150">
        <f t="shared" si="15"/>
        <v>0</v>
      </c>
    </row>
    <row r="280" spans="1:12" x14ac:dyDescent="0.2">
      <c r="A280" s="1">
        <v>2024</v>
      </c>
      <c r="B280" s="1">
        <v>3</v>
      </c>
      <c r="C280" s="2"/>
      <c r="D280" s="2"/>
      <c r="E280" s="158">
        <f t="shared" si="13"/>
        <v>14.340446757293901</v>
      </c>
      <c r="F280" s="2">
        <f>VLOOKUP($A280,'OD Data'!$B$3:$E$60,4,0)/10</f>
        <v>8.5557629084248425</v>
      </c>
      <c r="G280" s="1">
        <v>30.09</v>
      </c>
      <c r="H280" s="104">
        <v>174602.46636869799</v>
      </c>
      <c r="I280" s="2">
        <f>VLOOKUP($A280&amp;$B280,'OD Data'!$R$3:$AA$580,MATCH(I$1,'OD Data'!$R$2:$AA$2,0),0)</f>
        <v>649.1</v>
      </c>
      <c r="J280" s="2">
        <f>VLOOKUP($A280&amp;$B280,'OD Data'!$R$3:$AA$580,MATCH(J$1,'OD Data'!$R$2:$AA$2,0),0)</f>
        <v>0.25</v>
      </c>
      <c r="K280" s="150">
        <f t="shared" si="15"/>
        <v>610</v>
      </c>
      <c r="L280" s="150">
        <f t="shared" si="15"/>
        <v>4</v>
      </c>
    </row>
    <row r="281" spans="1:12" x14ac:dyDescent="0.2">
      <c r="A281" s="1">
        <v>2024</v>
      </c>
      <c r="B281" s="1">
        <v>4</v>
      </c>
      <c r="C281" s="2"/>
      <c r="D281" s="2"/>
      <c r="E281" s="158">
        <f t="shared" si="13"/>
        <v>14.340446757293901</v>
      </c>
      <c r="F281" s="2">
        <f>VLOOKUP($A281,'OD Data'!$B$3:$E$60,4,0)/10</f>
        <v>8.5557629084248425</v>
      </c>
      <c r="G281" s="1">
        <v>30.49</v>
      </c>
      <c r="H281" s="104">
        <v>175583.22366395799</v>
      </c>
      <c r="I281" s="2">
        <f>VLOOKUP($A281&amp;$B281,'OD Data'!$R$3:$AA$580,MATCH(I$1,'OD Data'!$R$2:$AA$2,0),0)</f>
        <v>399.8</v>
      </c>
      <c r="J281" s="2">
        <f>VLOOKUP($A281&amp;$B281,'OD Data'!$R$3:$AA$580,MATCH(J$1,'OD Data'!$R$2:$AA$2,0),0)</f>
        <v>5.75</v>
      </c>
      <c r="K281" s="150">
        <f t="shared" si="15"/>
        <v>306</v>
      </c>
      <c r="L281" s="150">
        <f t="shared" si="15"/>
        <v>21</v>
      </c>
    </row>
    <row r="282" spans="1:12" x14ac:dyDescent="0.2">
      <c r="A282" s="1">
        <v>2024</v>
      </c>
      <c r="B282" s="1">
        <v>5</v>
      </c>
      <c r="C282" s="2"/>
      <c r="D282" s="2"/>
      <c r="E282" s="158">
        <f t="shared" si="13"/>
        <v>14.340446757293901</v>
      </c>
      <c r="F282" s="2">
        <f>VLOOKUP($A282,'OD Data'!$B$3:$E$60,4,0)/10</f>
        <v>8.5557629084248425</v>
      </c>
      <c r="G282" s="1">
        <v>29.81</v>
      </c>
      <c r="H282" s="104">
        <v>175583.22366395799</v>
      </c>
      <c r="I282" s="2">
        <f>VLOOKUP($A282&amp;$B282,'OD Data'!$R$3:$AA$580,MATCH(I$1,'OD Data'!$R$2:$AA$2,0),0)</f>
        <v>168.35</v>
      </c>
      <c r="J282" s="2">
        <f>VLOOKUP($A282&amp;$B282,'OD Data'!$R$3:$AA$580,MATCH(J$1,'OD Data'!$R$2:$AA$2,0),0)</f>
        <v>36.549999999999997</v>
      </c>
      <c r="K282" s="150">
        <f t="shared" si="15"/>
        <v>105</v>
      </c>
      <c r="L282" s="150">
        <f t="shared" si="15"/>
        <v>87</v>
      </c>
    </row>
    <row r="283" spans="1:12" x14ac:dyDescent="0.2">
      <c r="A283" s="1">
        <v>2024</v>
      </c>
      <c r="B283" s="1">
        <v>6</v>
      </c>
      <c r="C283" s="2"/>
      <c r="D283" s="2"/>
      <c r="E283" s="158">
        <f t="shared" si="13"/>
        <v>14.340446757293901</v>
      </c>
      <c r="F283" s="2">
        <f>VLOOKUP($A283,'OD Data'!$B$3:$E$60,4,0)/10</f>
        <v>8.5557629084248425</v>
      </c>
      <c r="G283" s="1">
        <v>30.68</v>
      </c>
      <c r="H283" s="104">
        <v>175583.22366395799</v>
      </c>
      <c r="I283" s="2">
        <f>VLOOKUP($A283&amp;$B283,'OD Data'!$R$3:$AA$580,MATCH(I$1,'OD Data'!$R$2:$AA$2,0),0)</f>
        <v>42.45</v>
      </c>
      <c r="J283" s="2">
        <f>VLOOKUP($A283&amp;$B283,'OD Data'!$R$3:$AA$580,MATCH(J$1,'OD Data'!$R$2:$AA$2,0),0)</f>
        <v>150.75</v>
      </c>
      <c r="K283" s="150">
        <f t="shared" si="15"/>
        <v>10</v>
      </c>
      <c r="L283" s="150">
        <f t="shared" si="15"/>
        <v>243</v>
      </c>
    </row>
    <row r="284" spans="1:12" x14ac:dyDescent="0.2">
      <c r="A284" s="1">
        <v>2024</v>
      </c>
      <c r="B284" s="1">
        <v>7</v>
      </c>
      <c r="C284" s="2"/>
      <c r="D284" s="2"/>
      <c r="E284" s="158">
        <f t="shared" si="13"/>
        <v>14.340446757293901</v>
      </c>
      <c r="F284" s="2">
        <f>VLOOKUP($A284,'OD Data'!$B$3:$E$60,4,0)/10</f>
        <v>8.5557629084248425</v>
      </c>
      <c r="G284" s="1">
        <v>30.66</v>
      </c>
      <c r="H284" s="104">
        <v>176516.118454571</v>
      </c>
      <c r="I284" s="2">
        <f>VLOOKUP($A284&amp;$B284,'OD Data'!$R$3:$AA$580,MATCH(I$1,'OD Data'!$R$2:$AA$2,0),0)</f>
        <v>1.35</v>
      </c>
      <c r="J284" s="2">
        <f>VLOOKUP($A284&amp;$B284,'OD Data'!$R$3:$AA$580,MATCH(J$1,'OD Data'!$R$2:$AA$2,0),0)</f>
        <v>290.10000000000002</v>
      </c>
      <c r="K284" s="150">
        <f t="shared" si="15"/>
        <v>0</v>
      </c>
      <c r="L284" s="150">
        <f t="shared" si="15"/>
        <v>348</v>
      </c>
    </row>
    <row r="285" spans="1:12" x14ac:dyDescent="0.2">
      <c r="A285" s="1">
        <v>2024</v>
      </c>
      <c r="B285" s="1">
        <v>8</v>
      </c>
      <c r="C285" s="2"/>
      <c r="D285" s="2"/>
      <c r="E285" s="158">
        <f t="shared" si="13"/>
        <v>14.340446757293901</v>
      </c>
      <c r="F285" s="2">
        <f>VLOOKUP($A285,'OD Data'!$B$3:$E$60,4,0)/10</f>
        <v>8.5557629084248425</v>
      </c>
      <c r="G285" s="1">
        <v>30.07</v>
      </c>
      <c r="H285" s="104">
        <v>176516.118454571</v>
      </c>
      <c r="I285" s="2">
        <f>VLOOKUP($A285&amp;$B285,'OD Data'!$R$3:$AA$580,MATCH(I$1,'OD Data'!$R$2:$AA$2,0),0)</f>
        <v>0.35</v>
      </c>
      <c r="J285" s="2">
        <f>VLOOKUP($A285&amp;$B285,'OD Data'!$R$3:$AA$580,MATCH(J$1,'OD Data'!$R$2:$AA$2,0),0)</f>
        <v>310.7</v>
      </c>
      <c r="K285" s="150">
        <f t="shared" si="15"/>
        <v>2</v>
      </c>
      <c r="L285" s="150">
        <f t="shared" si="15"/>
        <v>330</v>
      </c>
    </row>
    <row r="286" spans="1:12" x14ac:dyDescent="0.2">
      <c r="A286" s="1">
        <v>2024</v>
      </c>
      <c r="B286" s="1">
        <v>9</v>
      </c>
      <c r="C286" s="2"/>
      <c r="D286" s="2"/>
      <c r="E286" s="158">
        <f t="shared" si="13"/>
        <v>14.340446757293901</v>
      </c>
      <c r="F286" s="2">
        <f>VLOOKUP($A286,'OD Data'!$B$3:$E$60,4,0)/10</f>
        <v>8.5557629084248425</v>
      </c>
      <c r="G286" s="1">
        <v>30.72</v>
      </c>
      <c r="H286" s="104">
        <v>176516.118454571</v>
      </c>
      <c r="I286" s="2">
        <f>VLOOKUP($A286&amp;$B286,'OD Data'!$R$3:$AA$580,MATCH(I$1,'OD Data'!$R$2:$AA$2,0),0)</f>
        <v>8.5</v>
      </c>
      <c r="J286" s="2">
        <f>VLOOKUP($A286&amp;$B286,'OD Data'!$R$3:$AA$580,MATCH(J$1,'OD Data'!$R$2:$AA$2,0),0)</f>
        <v>230</v>
      </c>
      <c r="K286" s="150">
        <f t="shared" si="15"/>
        <v>46</v>
      </c>
      <c r="L286" s="150">
        <f t="shared" si="15"/>
        <v>150</v>
      </c>
    </row>
    <row r="287" spans="1:12" x14ac:dyDescent="0.2">
      <c r="A287" s="1">
        <v>2024</v>
      </c>
      <c r="B287" s="1">
        <v>10</v>
      </c>
      <c r="C287" s="2"/>
      <c r="D287" s="2"/>
      <c r="E287" s="158">
        <f t="shared" si="13"/>
        <v>14.340446757293901</v>
      </c>
      <c r="F287" s="2">
        <f>VLOOKUP($A287,'OD Data'!$B$3:$E$60,4,0)/10</f>
        <v>8.5557629084248425</v>
      </c>
      <c r="G287" s="1">
        <v>30.56</v>
      </c>
      <c r="H287" s="104">
        <v>177445.507670639</v>
      </c>
      <c r="I287" s="2">
        <f>VLOOKUP($A287&amp;$B287,'OD Data'!$R$3:$AA$580,MATCH(I$1,'OD Data'!$R$2:$AA$2,0),0)</f>
        <v>132.4</v>
      </c>
      <c r="J287" s="2">
        <f>VLOOKUP($A287&amp;$B287,'OD Data'!$R$3:$AA$580,MATCH(J$1,'OD Data'!$R$2:$AA$2,0),0)</f>
        <v>58.5</v>
      </c>
      <c r="K287" s="150">
        <f t="shared" si="15"/>
        <v>269</v>
      </c>
      <c r="L287" s="150">
        <f t="shared" si="15"/>
        <v>27</v>
      </c>
    </row>
    <row r="288" spans="1:12" x14ac:dyDescent="0.2">
      <c r="A288" s="1">
        <v>2024</v>
      </c>
      <c r="B288" s="1">
        <v>11</v>
      </c>
      <c r="C288" s="2"/>
      <c r="D288" s="2"/>
      <c r="E288" s="158">
        <f t="shared" si="13"/>
        <v>14.340446757293901</v>
      </c>
      <c r="F288" s="2">
        <f>VLOOKUP($A288,'OD Data'!$B$3:$E$60,4,0)/10</f>
        <v>8.5557629084248425</v>
      </c>
      <c r="G288" s="1">
        <v>30.35</v>
      </c>
      <c r="H288" s="104">
        <v>177445.507670639</v>
      </c>
      <c r="I288" s="2">
        <f>VLOOKUP($A288&amp;$B288,'OD Data'!$R$3:$AA$580,MATCH(I$1,'OD Data'!$R$2:$AA$2,0),0)</f>
        <v>384.85</v>
      </c>
      <c r="J288" s="2">
        <f>VLOOKUP($A288&amp;$B288,'OD Data'!$R$3:$AA$580,MATCH(J$1,'OD Data'!$R$2:$AA$2,0),0)</f>
        <v>4.3499999999999996</v>
      </c>
      <c r="K288" s="150">
        <f t="shared" si="15"/>
        <v>563</v>
      </c>
      <c r="L288" s="150">
        <f t="shared" si="15"/>
        <v>1</v>
      </c>
    </row>
    <row r="289" spans="1:12" x14ac:dyDescent="0.2">
      <c r="A289" s="1">
        <v>2024</v>
      </c>
      <c r="B289" s="1">
        <v>12</v>
      </c>
      <c r="C289" s="2"/>
      <c r="D289" s="2"/>
      <c r="E289" s="158">
        <f t="shared" si="13"/>
        <v>14.340446757293901</v>
      </c>
      <c r="F289" s="2">
        <f>VLOOKUP($A289,'OD Data'!$B$3:$E$60,4,0)/10</f>
        <v>8.5557629084248425</v>
      </c>
      <c r="G289" s="1">
        <v>31</v>
      </c>
      <c r="H289" s="104">
        <v>177445.507670639</v>
      </c>
      <c r="I289" s="2">
        <f>VLOOKUP($A289&amp;$B289,'OD Data'!$R$3:$AA$580,MATCH(I$1,'OD Data'!$R$2:$AA$2,0),0)</f>
        <v>680.6</v>
      </c>
      <c r="J289" s="2">
        <f>VLOOKUP($A289&amp;$B289,'OD Data'!$R$3:$AA$580,MATCH(J$1,'OD Data'!$R$2:$AA$2,0),0)</f>
        <v>0.2</v>
      </c>
      <c r="K289" s="150">
        <f t="shared" si="15"/>
        <v>866</v>
      </c>
      <c r="L289" s="150">
        <f t="shared" si="15"/>
        <v>0</v>
      </c>
    </row>
    <row r="290" spans="1:12" x14ac:dyDescent="0.2">
      <c r="A290" s="1">
        <v>2025</v>
      </c>
      <c r="B290" s="1">
        <v>1</v>
      </c>
      <c r="C290" s="2"/>
      <c r="D290" s="2"/>
      <c r="E290" s="158">
        <f t="shared" si="13"/>
        <v>14.627255692439778</v>
      </c>
      <c r="F290" s="2">
        <f>VLOOKUP($A290,'OD Data'!$B$3:$E$60,4,0)/10</f>
        <v>8.6751211301849658</v>
      </c>
      <c r="G290" s="1">
        <v>31.65</v>
      </c>
      <c r="H290" s="104">
        <v>178446.257062944</v>
      </c>
      <c r="I290" s="2">
        <f>VLOOKUP($A290&amp;$B290,'OD Data'!$R$3:$AA$580,MATCH(I$1,'OD Data'!$R$2:$AA$2,0),0)</f>
        <v>917</v>
      </c>
      <c r="J290" s="2">
        <f>VLOOKUP($A290&amp;$B290,'OD Data'!$R$3:$AA$580,MATCH(J$1,'OD Data'!$R$2:$AA$2,0),0)</f>
        <v>0</v>
      </c>
      <c r="K290" s="150">
        <f t="shared" si="15"/>
        <v>952</v>
      </c>
      <c r="L290" s="150">
        <f t="shared" si="15"/>
        <v>0</v>
      </c>
    </row>
    <row r="291" spans="1:12" x14ac:dyDescent="0.2">
      <c r="A291" s="1">
        <v>2025</v>
      </c>
      <c r="B291" s="1">
        <v>2</v>
      </c>
      <c r="C291" s="2"/>
      <c r="D291" s="2"/>
      <c r="E291" s="158">
        <f t="shared" si="13"/>
        <v>14.627255692439778</v>
      </c>
      <c r="F291" s="2">
        <f>VLOOKUP($A291,'OD Data'!$B$3:$E$60,4,0)/10</f>
        <v>8.6751211301849658</v>
      </c>
      <c r="G291" s="1">
        <v>29.92</v>
      </c>
      <c r="H291" s="104">
        <v>178446.257062944</v>
      </c>
      <c r="I291" s="2">
        <f>VLOOKUP($A291&amp;$B291,'OD Data'!$R$3:$AA$580,MATCH(I$1,'OD Data'!$R$2:$AA$2,0),0)</f>
        <v>797.55</v>
      </c>
      <c r="J291" s="2">
        <f>VLOOKUP($A291&amp;$B291,'OD Data'!$R$3:$AA$580,MATCH(J$1,'OD Data'!$R$2:$AA$2,0),0)</f>
        <v>0</v>
      </c>
      <c r="K291" s="150">
        <f t="shared" si="15"/>
        <v>772</v>
      </c>
      <c r="L291" s="150">
        <f t="shared" si="15"/>
        <v>0</v>
      </c>
    </row>
    <row r="292" spans="1:12" x14ac:dyDescent="0.2">
      <c r="A292" s="1">
        <v>2025</v>
      </c>
      <c r="B292" s="1">
        <v>3</v>
      </c>
      <c r="C292" s="2"/>
      <c r="D292" s="2"/>
      <c r="E292" s="158">
        <f t="shared" si="13"/>
        <v>14.627255692439778</v>
      </c>
      <c r="F292" s="2">
        <f>VLOOKUP($A292,'OD Data'!$B$3:$E$60,4,0)/10</f>
        <v>8.6751211301849658</v>
      </c>
      <c r="G292" s="1">
        <v>30.09</v>
      </c>
      <c r="H292" s="104">
        <v>178446.257062944</v>
      </c>
      <c r="I292" s="2">
        <f>VLOOKUP($A292&amp;$B292,'OD Data'!$R$3:$AA$580,MATCH(I$1,'OD Data'!$R$2:$AA$2,0),0)</f>
        <v>649.1</v>
      </c>
      <c r="J292" s="2">
        <f>VLOOKUP($A292&amp;$B292,'OD Data'!$R$3:$AA$580,MATCH(J$1,'OD Data'!$R$2:$AA$2,0),0)</f>
        <v>0.25</v>
      </c>
      <c r="K292" s="150">
        <f t="shared" si="15"/>
        <v>610</v>
      </c>
      <c r="L292" s="150">
        <f t="shared" si="15"/>
        <v>4</v>
      </c>
    </row>
    <row r="293" spans="1:12" x14ac:dyDescent="0.2">
      <c r="A293" s="1">
        <v>2025</v>
      </c>
      <c r="B293" s="1">
        <v>4</v>
      </c>
      <c r="C293" s="2"/>
      <c r="D293" s="2"/>
      <c r="E293" s="158">
        <f t="shared" si="13"/>
        <v>14.627255692439778</v>
      </c>
      <c r="F293" s="2">
        <f>VLOOKUP($A293,'OD Data'!$B$3:$E$60,4,0)/10</f>
        <v>8.6751211301849658</v>
      </c>
      <c r="G293" s="1">
        <v>30.49</v>
      </c>
      <c r="H293" s="104">
        <v>179471.01419759501</v>
      </c>
      <c r="I293" s="2">
        <f>VLOOKUP($A293&amp;$B293,'OD Data'!$R$3:$AA$580,MATCH(I$1,'OD Data'!$R$2:$AA$2,0),0)</f>
        <v>399.8</v>
      </c>
      <c r="J293" s="2">
        <f>VLOOKUP($A293&amp;$B293,'OD Data'!$R$3:$AA$580,MATCH(J$1,'OD Data'!$R$2:$AA$2,0),0)</f>
        <v>5.75</v>
      </c>
      <c r="K293" s="150">
        <f t="shared" si="15"/>
        <v>306</v>
      </c>
      <c r="L293" s="150">
        <f t="shared" si="15"/>
        <v>21</v>
      </c>
    </row>
    <row r="294" spans="1:12" x14ac:dyDescent="0.2">
      <c r="A294" s="1">
        <v>2025</v>
      </c>
      <c r="B294" s="1">
        <v>5</v>
      </c>
      <c r="C294" s="2"/>
      <c r="D294" s="2"/>
      <c r="E294" s="158">
        <f t="shared" si="13"/>
        <v>14.627255692439778</v>
      </c>
      <c r="F294" s="2">
        <f>VLOOKUP($A294,'OD Data'!$B$3:$E$60,4,0)/10</f>
        <v>8.6751211301849658</v>
      </c>
      <c r="G294" s="1">
        <v>29.81</v>
      </c>
      <c r="H294" s="104">
        <v>179471.01419759501</v>
      </c>
      <c r="I294" s="2">
        <f>VLOOKUP($A294&amp;$B294,'OD Data'!$R$3:$AA$580,MATCH(I$1,'OD Data'!$R$2:$AA$2,0),0)</f>
        <v>168.35</v>
      </c>
      <c r="J294" s="2">
        <f>VLOOKUP($A294&amp;$B294,'OD Data'!$R$3:$AA$580,MATCH(J$1,'OD Data'!$R$2:$AA$2,0),0)</f>
        <v>36.549999999999997</v>
      </c>
      <c r="K294" s="150">
        <f t="shared" ref="K294:L309" si="16">K282</f>
        <v>105</v>
      </c>
      <c r="L294" s="150">
        <f t="shared" si="16"/>
        <v>87</v>
      </c>
    </row>
    <row r="295" spans="1:12" x14ac:dyDescent="0.2">
      <c r="A295" s="1">
        <v>2025</v>
      </c>
      <c r="B295" s="1">
        <v>6</v>
      </c>
      <c r="C295" s="2"/>
      <c r="D295" s="2"/>
      <c r="E295" s="158">
        <f t="shared" si="13"/>
        <v>14.627255692439778</v>
      </c>
      <c r="F295" s="2">
        <f>VLOOKUP($A295,'OD Data'!$B$3:$E$60,4,0)/10</f>
        <v>8.6751211301849658</v>
      </c>
      <c r="G295" s="1">
        <v>30.68</v>
      </c>
      <c r="H295" s="104">
        <v>179471.01419759501</v>
      </c>
      <c r="I295" s="2">
        <f>VLOOKUP($A295&amp;$B295,'OD Data'!$R$3:$AA$580,MATCH(I$1,'OD Data'!$R$2:$AA$2,0),0)</f>
        <v>42.45</v>
      </c>
      <c r="J295" s="2">
        <f>VLOOKUP($A295&amp;$B295,'OD Data'!$R$3:$AA$580,MATCH(J$1,'OD Data'!$R$2:$AA$2,0),0)</f>
        <v>150.75</v>
      </c>
      <c r="K295" s="150">
        <f t="shared" si="16"/>
        <v>10</v>
      </c>
      <c r="L295" s="150">
        <f t="shared" si="16"/>
        <v>243</v>
      </c>
    </row>
    <row r="296" spans="1:12" x14ac:dyDescent="0.2">
      <c r="A296" s="1">
        <v>2025</v>
      </c>
      <c r="B296" s="1">
        <v>7</v>
      </c>
      <c r="C296" s="2"/>
      <c r="D296" s="2"/>
      <c r="E296" s="158">
        <f t="shared" si="13"/>
        <v>14.627255692439778</v>
      </c>
      <c r="F296" s="2">
        <f>VLOOKUP($A296,'OD Data'!$B$3:$E$60,4,0)/10</f>
        <v>8.6751211301849658</v>
      </c>
      <c r="G296" s="1">
        <v>30.66</v>
      </c>
      <c r="H296" s="104">
        <v>180420.92898609501</v>
      </c>
      <c r="I296" s="2">
        <f>VLOOKUP($A296&amp;$B296,'OD Data'!$R$3:$AA$580,MATCH(I$1,'OD Data'!$R$2:$AA$2,0),0)</f>
        <v>1.35</v>
      </c>
      <c r="J296" s="2">
        <f>VLOOKUP($A296&amp;$B296,'OD Data'!$R$3:$AA$580,MATCH(J$1,'OD Data'!$R$2:$AA$2,0),0)</f>
        <v>290.10000000000002</v>
      </c>
      <c r="K296" s="150">
        <f t="shared" si="16"/>
        <v>0</v>
      </c>
      <c r="L296" s="150">
        <f t="shared" si="16"/>
        <v>348</v>
      </c>
    </row>
    <row r="297" spans="1:12" x14ac:dyDescent="0.2">
      <c r="A297" s="1">
        <v>2025</v>
      </c>
      <c r="B297" s="1">
        <v>8</v>
      </c>
      <c r="C297" s="2"/>
      <c r="D297" s="2"/>
      <c r="E297" s="158">
        <f t="shared" si="13"/>
        <v>14.627255692439778</v>
      </c>
      <c r="F297" s="2">
        <f>VLOOKUP($A297,'OD Data'!$B$3:$E$60,4,0)/10</f>
        <v>8.6751211301849658</v>
      </c>
      <c r="G297" s="1">
        <v>30.07</v>
      </c>
      <c r="H297" s="104">
        <v>180420.92898609501</v>
      </c>
      <c r="I297" s="2">
        <f>VLOOKUP($A297&amp;$B297,'OD Data'!$R$3:$AA$580,MATCH(I$1,'OD Data'!$R$2:$AA$2,0),0)</f>
        <v>0.35</v>
      </c>
      <c r="J297" s="2">
        <f>VLOOKUP($A297&amp;$B297,'OD Data'!$R$3:$AA$580,MATCH(J$1,'OD Data'!$R$2:$AA$2,0),0)</f>
        <v>310.7</v>
      </c>
      <c r="K297" s="150">
        <f t="shared" si="16"/>
        <v>2</v>
      </c>
      <c r="L297" s="150">
        <f t="shared" si="16"/>
        <v>330</v>
      </c>
    </row>
    <row r="298" spans="1:12" x14ac:dyDescent="0.2">
      <c r="A298" s="1">
        <v>2025</v>
      </c>
      <c r="B298" s="1">
        <v>9</v>
      </c>
      <c r="C298" s="2"/>
      <c r="D298" s="2"/>
      <c r="E298" s="158">
        <f t="shared" si="13"/>
        <v>14.627255692439778</v>
      </c>
      <c r="F298" s="2">
        <f>VLOOKUP($A298,'OD Data'!$B$3:$E$60,4,0)/10</f>
        <v>8.6751211301849658</v>
      </c>
      <c r="G298" s="1">
        <v>30.72</v>
      </c>
      <c r="H298" s="104">
        <v>180420.92898609501</v>
      </c>
      <c r="I298" s="2">
        <f>VLOOKUP($A298&amp;$B298,'OD Data'!$R$3:$AA$580,MATCH(I$1,'OD Data'!$R$2:$AA$2,0),0)</f>
        <v>8.5</v>
      </c>
      <c r="J298" s="2">
        <f>VLOOKUP($A298&amp;$B298,'OD Data'!$R$3:$AA$580,MATCH(J$1,'OD Data'!$R$2:$AA$2,0),0)</f>
        <v>230</v>
      </c>
      <c r="K298" s="150">
        <f t="shared" si="16"/>
        <v>46</v>
      </c>
      <c r="L298" s="150">
        <f t="shared" si="16"/>
        <v>150</v>
      </c>
    </row>
    <row r="299" spans="1:12" x14ac:dyDescent="0.2">
      <c r="A299" s="1">
        <v>2025</v>
      </c>
      <c r="B299" s="1">
        <v>10</v>
      </c>
      <c r="C299" s="2"/>
      <c r="D299" s="2"/>
      <c r="E299" s="158">
        <f t="shared" si="13"/>
        <v>14.627255692439778</v>
      </c>
      <c r="F299" s="2">
        <f>VLOOKUP($A299,'OD Data'!$B$3:$E$60,4,0)/10</f>
        <v>8.6751211301849658</v>
      </c>
      <c r="G299" s="1">
        <v>30.56</v>
      </c>
      <c r="H299" s="104">
        <v>181338.53779318699</v>
      </c>
      <c r="I299" s="2">
        <f>VLOOKUP($A299&amp;$B299,'OD Data'!$R$3:$AA$580,MATCH(I$1,'OD Data'!$R$2:$AA$2,0),0)</f>
        <v>132.4</v>
      </c>
      <c r="J299" s="2">
        <f>VLOOKUP($A299&amp;$B299,'OD Data'!$R$3:$AA$580,MATCH(J$1,'OD Data'!$R$2:$AA$2,0),0)</f>
        <v>58.5</v>
      </c>
      <c r="K299" s="150">
        <f t="shared" si="16"/>
        <v>269</v>
      </c>
      <c r="L299" s="150">
        <f t="shared" si="16"/>
        <v>27</v>
      </c>
    </row>
    <row r="300" spans="1:12" x14ac:dyDescent="0.2">
      <c r="A300" s="1">
        <v>2025</v>
      </c>
      <c r="B300" s="1">
        <v>11</v>
      </c>
      <c r="C300" s="2"/>
      <c r="D300" s="2"/>
      <c r="E300" s="158">
        <f t="shared" si="13"/>
        <v>14.627255692439778</v>
      </c>
      <c r="F300" s="2">
        <f>VLOOKUP($A300,'OD Data'!$B$3:$E$60,4,0)/10</f>
        <v>8.6751211301849658</v>
      </c>
      <c r="G300" s="1">
        <v>30.35</v>
      </c>
      <c r="H300" s="104">
        <v>181338.53779318699</v>
      </c>
      <c r="I300" s="2">
        <f>VLOOKUP($A300&amp;$B300,'OD Data'!$R$3:$AA$580,MATCH(I$1,'OD Data'!$R$2:$AA$2,0),0)</f>
        <v>384.85</v>
      </c>
      <c r="J300" s="2">
        <f>VLOOKUP($A300&amp;$B300,'OD Data'!$R$3:$AA$580,MATCH(J$1,'OD Data'!$R$2:$AA$2,0),0)</f>
        <v>4.3499999999999996</v>
      </c>
      <c r="K300" s="150">
        <f t="shared" si="16"/>
        <v>563</v>
      </c>
      <c r="L300" s="150">
        <f t="shared" si="16"/>
        <v>1</v>
      </c>
    </row>
    <row r="301" spans="1:12" x14ac:dyDescent="0.2">
      <c r="A301" s="1">
        <v>2025</v>
      </c>
      <c r="B301" s="1">
        <v>12</v>
      </c>
      <c r="C301" s="2"/>
      <c r="D301" s="2"/>
      <c r="E301" s="158">
        <f t="shared" si="13"/>
        <v>14.627255692439778</v>
      </c>
      <c r="F301" s="2">
        <f>VLOOKUP($A301,'OD Data'!$B$3:$E$60,4,0)/10</f>
        <v>8.6751211301849658</v>
      </c>
      <c r="G301" s="1">
        <v>31</v>
      </c>
      <c r="H301" s="104">
        <v>181338.53779318699</v>
      </c>
      <c r="I301" s="2">
        <f>VLOOKUP($A301&amp;$B301,'OD Data'!$R$3:$AA$580,MATCH(I$1,'OD Data'!$R$2:$AA$2,0),0)</f>
        <v>680.6</v>
      </c>
      <c r="J301" s="2">
        <f>VLOOKUP($A301&amp;$B301,'OD Data'!$R$3:$AA$580,MATCH(J$1,'OD Data'!$R$2:$AA$2,0),0)</f>
        <v>0.2</v>
      </c>
      <c r="K301" s="150">
        <f t="shared" si="16"/>
        <v>866</v>
      </c>
      <c r="L301" s="150">
        <f t="shared" si="16"/>
        <v>0</v>
      </c>
    </row>
    <row r="302" spans="1:12" x14ac:dyDescent="0.2">
      <c r="A302" s="1">
        <v>2026</v>
      </c>
      <c r="B302" s="1">
        <v>1</v>
      </c>
      <c r="C302" s="2"/>
      <c r="D302" s="2"/>
      <c r="E302" s="158">
        <f t="shared" si="13"/>
        <v>14.919800806288574</v>
      </c>
      <c r="F302" s="2">
        <f>VLOOKUP($A302,'OD Data'!$B$3:$E$60,4,0)/10</f>
        <v>8.7961444734841301</v>
      </c>
      <c r="G302" s="1">
        <v>31.65</v>
      </c>
      <c r="H302" s="104">
        <v>182276.53906511099</v>
      </c>
      <c r="I302" s="2">
        <f>VLOOKUP($A302&amp;$B302,'OD Data'!$R$3:$AA$580,MATCH(I$1,'OD Data'!$R$2:$AA$2,0),0)</f>
        <v>917</v>
      </c>
      <c r="J302" s="2">
        <f>VLOOKUP($A302&amp;$B302,'OD Data'!$R$3:$AA$580,MATCH(J$1,'OD Data'!$R$2:$AA$2,0),0)</f>
        <v>0</v>
      </c>
      <c r="K302" s="150">
        <f t="shared" si="16"/>
        <v>952</v>
      </c>
      <c r="L302" s="150">
        <f t="shared" si="16"/>
        <v>0</v>
      </c>
    </row>
    <row r="303" spans="1:12" x14ac:dyDescent="0.2">
      <c r="A303" s="1">
        <v>2026</v>
      </c>
      <c r="B303" s="1">
        <v>2</v>
      </c>
      <c r="C303" s="2"/>
      <c r="D303" s="2"/>
      <c r="E303" s="158">
        <f t="shared" si="13"/>
        <v>14.919800806288574</v>
      </c>
      <c r="F303" s="2">
        <f>VLOOKUP($A303,'OD Data'!$B$3:$E$60,4,0)/10</f>
        <v>8.7961444734841301</v>
      </c>
      <c r="G303" s="1">
        <v>28.92</v>
      </c>
      <c r="H303" s="104">
        <v>182276.53906511099</v>
      </c>
      <c r="I303" s="2">
        <f>VLOOKUP($A303&amp;$B303,'OD Data'!$R$3:$AA$580,MATCH(I$1,'OD Data'!$R$2:$AA$2,0),0)</f>
        <v>797.55</v>
      </c>
      <c r="J303" s="2">
        <f>VLOOKUP($A303&amp;$B303,'OD Data'!$R$3:$AA$580,MATCH(J$1,'OD Data'!$R$2:$AA$2,0),0)</f>
        <v>0</v>
      </c>
      <c r="K303" s="150">
        <f t="shared" si="16"/>
        <v>772</v>
      </c>
      <c r="L303" s="150">
        <f t="shared" si="16"/>
        <v>0</v>
      </c>
    </row>
    <row r="304" spans="1:12" x14ac:dyDescent="0.2">
      <c r="A304" s="1">
        <v>2026</v>
      </c>
      <c r="B304" s="1">
        <v>3</v>
      </c>
      <c r="C304" s="2"/>
      <c r="D304" s="2"/>
      <c r="E304" s="158">
        <f t="shared" si="13"/>
        <v>14.919800806288574</v>
      </c>
      <c r="F304" s="2">
        <f>VLOOKUP($A304,'OD Data'!$B$3:$E$60,4,0)/10</f>
        <v>8.7961444734841301</v>
      </c>
      <c r="G304" s="1">
        <v>30.09</v>
      </c>
      <c r="H304" s="104">
        <v>182276.53906511099</v>
      </c>
      <c r="I304" s="2">
        <f>VLOOKUP($A304&amp;$B304,'OD Data'!$R$3:$AA$580,MATCH(I$1,'OD Data'!$R$2:$AA$2,0),0)</f>
        <v>649.1</v>
      </c>
      <c r="J304" s="2">
        <f>VLOOKUP($A304&amp;$B304,'OD Data'!$R$3:$AA$580,MATCH(J$1,'OD Data'!$R$2:$AA$2,0),0)</f>
        <v>0.25</v>
      </c>
      <c r="K304" s="150">
        <f t="shared" si="16"/>
        <v>610</v>
      </c>
      <c r="L304" s="150">
        <f t="shared" si="16"/>
        <v>4</v>
      </c>
    </row>
    <row r="305" spans="1:12" x14ac:dyDescent="0.2">
      <c r="A305" s="1">
        <v>2026</v>
      </c>
      <c r="B305" s="1">
        <v>4</v>
      </c>
      <c r="C305" s="2"/>
      <c r="D305" s="2"/>
      <c r="E305" s="158">
        <f t="shared" si="13"/>
        <v>14.919800806288574</v>
      </c>
      <c r="F305" s="2">
        <f>VLOOKUP($A305,'OD Data'!$B$3:$E$60,4,0)/10</f>
        <v>8.7961444734841301</v>
      </c>
      <c r="G305" s="1">
        <v>30.49</v>
      </c>
      <c r="H305" s="104">
        <v>183256.14346848</v>
      </c>
      <c r="I305" s="2">
        <f>VLOOKUP($A305&amp;$B305,'OD Data'!$R$3:$AA$580,MATCH(I$1,'OD Data'!$R$2:$AA$2,0),0)</f>
        <v>399.8</v>
      </c>
      <c r="J305" s="2">
        <f>VLOOKUP($A305&amp;$B305,'OD Data'!$R$3:$AA$580,MATCH(J$1,'OD Data'!$R$2:$AA$2,0),0)</f>
        <v>5.75</v>
      </c>
      <c r="K305" s="150">
        <f t="shared" si="16"/>
        <v>306</v>
      </c>
      <c r="L305" s="150">
        <f t="shared" si="16"/>
        <v>21</v>
      </c>
    </row>
    <row r="306" spans="1:12" x14ac:dyDescent="0.2">
      <c r="A306" s="1">
        <v>2026</v>
      </c>
      <c r="B306" s="1">
        <v>5</v>
      </c>
      <c r="C306" s="2"/>
      <c r="D306" s="2"/>
      <c r="E306" s="158">
        <f t="shared" si="13"/>
        <v>14.919800806288574</v>
      </c>
      <c r="F306" s="2">
        <f>VLOOKUP($A306,'OD Data'!$B$3:$E$60,4,0)/10</f>
        <v>8.7961444734841301</v>
      </c>
      <c r="G306" s="1">
        <v>29.81</v>
      </c>
      <c r="H306" s="104">
        <v>183256.14346848</v>
      </c>
      <c r="I306" s="2">
        <f>VLOOKUP($A306&amp;$B306,'OD Data'!$R$3:$AA$580,MATCH(I$1,'OD Data'!$R$2:$AA$2,0),0)</f>
        <v>168.35</v>
      </c>
      <c r="J306" s="2">
        <f>VLOOKUP($A306&amp;$B306,'OD Data'!$R$3:$AA$580,MATCH(J$1,'OD Data'!$R$2:$AA$2,0),0)</f>
        <v>36.549999999999997</v>
      </c>
      <c r="K306" s="150">
        <f t="shared" si="16"/>
        <v>105</v>
      </c>
      <c r="L306" s="150">
        <f t="shared" si="16"/>
        <v>87</v>
      </c>
    </row>
    <row r="307" spans="1:12" x14ac:dyDescent="0.2">
      <c r="A307" s="1">
        <v>2026</v>
      </c>
      <c r="B307" s="1">
        <v>6</v>
      </c>
      <c r="C307" s="2"/>
      <c r="D307" s="2"/>
      <c r="E307" s="158">
        <f t="shared" si="13"/>
        <v>14.919800806288574</v>
      </c>
      <c r="F307" s="2">
        <f>VLOOKUP($A307,'OD Data'!$B$3:$E$60,4,0)/10</f>
        <v>8.7961444734841301</v>
      </c>
      <c r="G307" s="1">
        <v>30.68</v>
      </c>
      <c r="H307" s="104">
        <v>183256.14346848</v>
      </c>
      <c r="I307" s="2">
        <f>VLOOKUP($A307&amp;$B307,'OD Data'!$R$3:$AA$580,MATCH(I$1,'OD Data'!$R$2:$AA$2,0),0)</f>
        <v>42.45</v>
      </c>
      <c r="J307" s="2">
        <f>VLOOKUP($A307&amp;$B307,'OD Data'!$R$3:$AA$580,MATCH(J$1,'OD Data'!$R$2:$AA$2,0),0)</f>
        <v>150.75</v>
      </c>
      <c r="K307" s="150">
        <f t="shared" si="16"/>
        <v>10</v>
      </c>
      <c r="L307" s="150">
        <f t="shared" si="16"/>
        <v>243</v>
      </c>
    </row>
    <row r="308" spans="1:12" x14ac:dyDescent="0.2">
      <c r="A308" s="1">
        <v>2026</v>
      </c>
      <c r="B308" s="1">
        <v>7</v>
      </c>
      <c r="C308" s="2"/>
      <c r="D308" s="2"/>
      <c r="E308" s="158">
        <f t="shared" si="13"/>
        <v>14.919800806288574</v>
      </c>
      <c r="F308" s="2">
        <f>VLOOKUP($A308,'OD Data'!$B$3:$E$60,4,0)/10</f>
        <v>8.7961444734841301</v>
      </c>
      <c r="G308" s="1">
        <v>30.66</v>
      </c>
      <c r="H308" s="104">
        <v>184173.02447277299</v>
      </c>
      <c r="I308" s="2">
        <f>VLOOKUP($A308&amp;$B308,'OD Data'!$R$3:$AA$580,MATCH(I$1,'OD Data'!$R$2:$AA$2,0),0)</f>
        <v>1.35</v>
      </c>
      <c r="J308" s="2">
        <f>VLOOKUP($A308&amp;$B308,'OD Data'!$R$3:$AA$580,MATCH(J$1,'OD Data'!$R$2:$AA$2,0),0)</f>
        <v>290.10000000000002</v>
      </c>
      <c r="K308" s="150">
        <f t="shared" si="16"/>
        <v>0</v>
      </c>
      <c r="L308" s="150">
        <f t="shared" si="16"/>
        <v>348</v>
      </c>
    </row>
    <row r="309" spans="1:12" x14ac:dyDescent="0.2">
      <c r="A309" s="1">
        <v>2026</v>
      </c>
      <c r="B309" s="1">
        <v>8</v>
      </c>
      <c r="C309" s="2"/>
      <c r="D309" s="2"/>
      <c r="E309" s="158">
        <f t="shared" si="13"/>
        <v>14.919800806288574</v>
      </c>
      <c r="F309" s="2">
        <f>VLOOKUP($A309,'OD Data'!$B$3:$E$60,4,0)/10</f>
        <v>8.7961444734841301</v>
      </c>
      <c r="G309" s="1">
        <v>30.07</v>
      </c>
      <c r="H309" s="104">
        <v>184173.02447277299</v>
      </c>
      <c r="I309" s="2">
        <f>VLOOKUP($A309&amp;$B309,'OD Data'!$R$3:$AA$580,MATCH(I$1,'OD Data'!$R$2:$AA$2,0),0)</f>
        <v>0.35</v>
      </c>
      <c r="J309" s="2">
        <f>VLOOKUP($A309&amp;$B309,'OD Data'!$R$3:$AA$580,MATCH(J$1,'OD Data'!$R$2:$AA$2,0),0)</f>
        <v>310.7</v>
      </c>
      <c r="K309" s="150">
        <f t="shared" si="16"/>
        <v>2</v>
      </c>
      <c r="L309" s="150">
        <f t="shared" si="16"/>
        <v>330</v>
      </c>
    </row>
    <row r="310" spans="1:12" x14ac:dyDescent="0.2">
      <c r="A310" s="1">
        <v>2026</v>
      </c>
      <c r="B310" s="1">
        <v>9</v>
      </c>
      <c r="C310" s="2"/>
      <c r="D310" s="2"/>
      <c r="E310" s="158">
        <f t="shared" si="13"/>
        <v>14.919800806288574</v>
      </c>
      <c r="F310" s="2">
        <f>VLOOKUP($A310,'OD Data'!$B$3:$E$60,4,0)/10</f>
        <v>8.7961444734841301</v>
      </c>
      <c r="G310" s="1">
        <v>30.72</v>
      </c>
      <c r="H310" s="104">
        <v>184173.02447277299</v>
      </c>
      <c r="I310" s="2">
        <f>VLOOKUP($A310&amp;$B310,'OD Data'!$R$3:$AA$580,MATCH(I$1,'OD Data'!$R$2:$AA$2,0),0)</f>
        <v>8.5</v>
      </c>
      <c r="J310" s="2">
        <f>VLOOKUP($A310&amp;$B310,'OD Data'!$R$3:$AA$580,MATCH(J$1,'OD Data'!$R$2:$AA$2,0),0)</f>
        <v>230</v>
      </c>
      <c r="K310" s="150">
        <f t="shared" ref="K310:L325" si="17">K298</f>
        <v>46</v>
      </c>
      <c r="L310" s="150">
        <f t="shared" si="17"/>
        <v>150</v>
      </c>
    </row>
    <row r="311" spans="1:12" x14ac:dyDescent="0.2">
      <c r="A311" s="1">
        <v>2026</v>
      </c>
      <c r="B311" s="1">
        <v>10</v>
      </c>
      <c r="C311" s="2"/>
      <c r="D311" s="2"/>
      <c r="E311" s="158">
        <f t="shared" si="13"/>
        <v>14.919800806288574</v>
      </c>
      <c r="F311" s="2">
        <f>VLOOKUP($A311,'OD Data'!$B$3:$E$60,4,0)/10</f>
        <v>8.7961444734841301</v>
      </c>
      <c r="G311" s="1">
        <v>30.56</v>
      </c>
      <c r="H311" s="104">
        <v>185039.727346567</v>
      </c>
      <c r="I311" s="2">
        <f>VLOOKUP($A311&amp;$B311,'OD Data'!$R$3:$AA$580,MATCH(I$1,'OD Data'!$R$2:$AA$2,0),0)</f>
        <v>132.4</v>
      </c>
      <c r="J311" s="2">
        <f>VLOOKUP($A311&amp;$B311,'OD Data'!$R$3:$AA$580,MATCH(J$1,'OD Data'!$R$2:$AA$2,0),0)</f>
        <v>58.5</v>
      </c>
      <c r="K311" s="150">
        <f t="shared" si="17"/>
        <v>269</v>
      </c>
      <c r="L311" s="150">
        <f t="shared" si="17"/>
        <v>27</v>
      </c>
    </row>
    <row r="312" spans="1:12" x14ac:dyDescent="0.2">
      <c r="A312" s="1">
        <v>2026</v>
      </c>
      <c r="B312" s="1">
        <v>11</v>
      </c>
      <c r="C312" s="2"/>
      <c r="D312" s="2"/>
      <c r="E312" s="158">
        <f t="shared" si="13"/>
        <v>14.919800806288574</v>
      </c>
      <c r="F312" s="2">
        <f>VLOOKUP($A312,'OD Data'!$B$3:$E$60,4,0)/10</f>
        <v>8.7961444734841301</v>
      </c>
      <c r="G312" s="1">
        <v>30.35</v>
      </c>
      <c r="H312" s="104">
        <v>185039.727346567</v>
      </c>
      <c r="I312" s="2">
        <f>VLOOKUP($A312&amp;$B312,'OD Data'!$R$3:$AA$580,MATCH(I$1,'OD Data'!$R$2:$AA$2,0),0)</f>
        <v>384.85</v>
      </c>
      <c r="J312" s="2">
        <f>VLOOKUP($A312&amp;$B312,'OD Data'!$R$3:$AA$580,MATCH(J$1,'OD Data'!$R$2:$AA$2,0),0)</f>
        <v>4.3499999999999996</v>
      </c>
      <c r="K312" s="150">
        <f t="shared" si="17"/>
        <v>563</v>
      </c>
      <c r="L312" s="150">
        <f t="shared" si="17"/>
        <v>1</v>
      </c>
    </row>
    <row r="313" spans="1:12" x14ac:dyDescent="0.2">
      <c r="A313" s="1">
        <v>2026</v>
      </c>
      <c r="B313" s="1">
        <v>12</v>
      </c>
      <c r="C313" s="2"/>
      <c r="D313" s="2"/>
      <c r="E313" s="158">
        <f t="shared" si="13"/>
        <v>14.919800806288574</v>
      </c>
      <c r="F313" s="2">
        <f>VLOOKUP($A313,'OD Data'!$B$3:$E$60,4,0)/10</f>
        <v>8.7961444734841301</v>
      </c>
      <c r="G313" s="1">
        <v>31</v>
      </c>
      <c r="H313" s="104">
        <v>185039.727346567</v>
      </c>
      <c r="I313" s="2">
        <f>VLOOKUP($A313&amp;$B313,'OD Data'!$R$3:$AA$580,MATCH(I$1,'OD Data'!$R$2:$AA$2,0),0)</f>
        <v>680.6</v>
      </c>
      <c r="J313" s="2">
        <f>VLOOKUP($A313&amp;$B313,'OD Data'!$R$3:$AA$580,MATCH(J$1,'OD Data'!$R$2:$AA$2,0),0)</f>
        <v>0.2</v>
      </c>
      <c r="K313" s="150">
        <f t="shared" si="17"/>
        <v>866</v>
      </c>
      <c r="L313" s="150">
        <f t="shared" si="17"/>
        <v>0</v>
      </c>
    </row>
    <row r="314" spans="1:12" x14ac:dyDescent="0.2">
      <c r="A314" s="1">
        <v>2027</v>
      </c>
      <c r="B314" s="1">
        <v>1</v>
      </c>
      <c r="C314" s="2"/>
      <c r="D314" s="2"/>
      <c r="E314" s="158">
        <f t="shared" si="13"/>
        <v>15.218196822414345</v>
      </c>
      <c r="F314" s="2">
        <f>VLOOKUP($A314,'OD Data'!$B$3:$E$60,4,0)/10</f>
        <v>8.9188561678049716</v>
      </c>
      <c r="G314" s="1">
        <v>31.65</v>
      </c>
      <c r="H314" s="104">
        <v>185961.11756527401</v>
      </c>
      <c r="I314" s="2">
        <f>VLOOKUP($A314&amp;$B314,'OD Data'!$R$3:$AA$580,MATCH(I$1,'OD Data'!$R$2:$AA$2,0),0)</f>
        <v>917</v>
      </c>
      <c r="J314" s="2">
        <f>VLOOKUP($A314&amp;$B314,'OD Data'!$R$3:$AA$580,MATCH(J$1,'OD Data'!$R$2:$AA$2,0),0)</f>
        <v>0</v>
      </c>
      <c r="K314" s="150">
        <f t="shared" si="17"/>
        <v>952</v>
      </c>
      <c r="L314" s="150">
        <f t="shared" si="17"/>
        <v>0</v>
      </c>
    </row>
    <row r="315" spans="1:12" x14ac:dyDescent="0.2">
      <c r="A315" s="1">
        <v>2027</v>
      </c>
      <c r="B315" s="1">
        <v>2</v>
      </c>
      <c r="C315" s="2"/>
      <c r="D315" s="2"/>
      <c r="E315" s="158">
        <f t="shared" si="13"/>
        <v>15.218196822414345</v>
      </c>
      <c r="F315" s="2">
        <f>VLOOKUP($A315,'OD Data'!$B$3:$E$60,4,0)/10</f>
        <v>8.9188561678049716</v>
      </c>
      <c r="G315" s="1">
        <v>28.92</v>
      </c>
      <c r="H315" s="104">
        <v>185961.11756527401</v>
      </c>
      <c r="I315" s="2">
        <f>VLOOKUP($A315&amp;$B315,'OD Data'!$R$3:$AA$580,MATCH(I$1,'OD Data'!$R$2:$AA$2,0),0)</f>
        <v>797.55</v>
      </c>
      <c r="J315" s="2">
        <f>VLOOKUP($A315&amp;$B315,'OD Data'!$R$3:$AA$580,MATCH(J$1,'OD Data'!$R$2:$AA$2,0),0)</f>
        <v>0</v>
      </c>
      <c r="K315" s="150">
        <f t="shared" si="17"/>
        <v>772</v>
      </c>
      <c r="L315" s="150">
        <f t="shared" si="17"/>
        <v>0</v>
      </c>
    </row>
    <row r="316" spans="1:12" x14ac:dyDescent="0.2">
      <c r="A316" s="1">
        <v>2027</v>
      </c>
      <c r="B316" s="1">
        <v>3</v>
      </c>
      <c r="C316" s="2"/>
      <c r="D316" s="2"/>
      <c r="E316" s="158">
        <f t="shared" si="13"/>
        <v>15.218196822414345</v>
      </c>
      <c r="F316" s="2">
        <f>VLOOKUP($A316,'OD Data'!$B$3:$E$60,4,0)/10</f>
        <v>8.9188561678049716</v>
      </c>
      <c r="G316" s="1">
        <v>30.09</v>
      </c>
      <c r="H316" s="104">
        <v>185961.11756527401</v>
      </c>
      <c r="I316" s="2">
        <f>VLOOKUP($A316&amp;$B316,'OD Data'!$R$3:$AA$580,MATCH(I$1,'OD Data'!$R$2:$AA$2,0),0)</f>
        <v>649.1</v>
      </c>
      <c r="J316" s="2">
        <f>VLOOKUP($A316&amp;$B316,'OD Data'!$R$3:$AA$580,MATCH(J$1,'OD Data'!$R$2:$AA$2,0),0)</f>
        <v>0.25</v>
      </c>
      <c r="K316" s="150">
        <f t="shared" si="17"/>
        <v>610</v>
      </c>
      <c r="L316" s="150">
        <f t="shared" si="17"/>
        <v>4</v>
      </c>
    </row>
    <row r="317" spans="1:12" x14ac:dyDescent="0.2">
      <c r="A317" s="1">
        <v>2027</v>
      </c>
      <c r="B317" s="1">
        <v>4</v>
      </c>
      <c r="C317" s="2"/>
      <c r="D317" s="2"/>
      <c r="E317" s="158">
        <f t="shared" si="13"/>
        <v>15.218196822414345</v>
      </c>
      <c r="F317" s="2">
        <f>VLOOKUP($A317,'OD Data'!$B$3:$E$60,4,0)/10</f>
        <v>8.9188561678049716</v>
      </c>
      <c r="G317" s="1">
        <v>30.49</v>
      </c>
      <c r="H317" s="104">
        <v>186899.57018688801</v>
      </c>
      <c r="I317" s="2">
        <f>VLOOKUP($A317&amp;$B317,'OD Data'!$R$3:$AA$580,MATCH(I$1,'OD Data'!$R$2:$AA$2,0),0)</f>
        <v>399.8</v>
      </c>
      <c r="J317" s="2">
        <f>VLOOKUP($A317&amp;$B317,'OD Data'!$R$3:$AA$580,MATCH(J$1,'OD Data'!$R$2:$AA$2,0),0)</f>
        <v>5.75</v>
      </c>
      <c r="K317" s="150">
        <f t="shared" si="17"/>
        <v>306</v>
      </c>
      <c r="L317" s="150">
        <f t="shared" si="17"/>
        <v>21</v>
      </c>
    </row>
    <row r="318" spans="1:12" x14ac:dyDescent="0.2">
      <c r="A318" s="1">
        <v>2027</v>
      </c>
      <c r="B318" s="1">
        <v>5</v>
      </c>
      <c r="C318" s="2"/>
      <c r="D318" s="2"/>
      <c r="E318" s="158">
        <f t="shared" si="13"/>
        <v>15.218196822414345</v>
      </c>
      <c r="F318" s="2">
        <f>VLOOKUP($A318,'OD Data'!$B$3:$E$60,4,0)/10</f>
        <v>8.9188561678049716</v>
      </c>
      <c r="G318" s="1">
        <v>29.81</v>
      </c>
      <c r="H318" s="104">
        <v>186899.57018688801</v>
      </c>
      <c r="I318" s="2">
        <f>VLOOKUP($A318&amp;$B318,'OD Data'!$R$3:$AA$580,MATCH(I$1,'OD Data'!$R$2:$AA$2,0),0)</f>
        <v>168.35</v>
      </c>
      <c r="J318" s="2">
        <f>VLOOKUP($A318&amp;$B318,'OD Data'!$R$3:$AA$580,MATCH(J$1,'OD Data'!$R$2:$AA$2,0),0)</f>
        <v>36.549999999999997</v>
      </c>
      <c r="K318" s="150">
        <f t="shared" si="17"/>
        <v>105</v>
      </c>
      <c r="L318" s="150">
        <f t="shared" si="17"/>
        <v>87</v>
      </c>
    </row>
    <row r="319" spans="1:12" x14ac:dyDescent="0.2">
      <c r="A319" s="1">
        <v>2027</v>
      </c>
      <c r="B319" s="1">
        <v>6</v>
      </c>
      <c r="C319" s="2"/>
      <c r="D319" s="2"/>
      <c r="E319" s="158">
        <f t="shared" si="13"/>
        <v>15.218196822414345</v>
      </c>
      <c r="F319" s="2">
        <f>VLOOKUP($A319,'OD Data'!$B$3:$E$60,4,0)/10</f>
        <v>8.9188561678049716</v>
      </c>
      <c r="G319" s="1">
        <v>30.68</v>
      </c>
      <c r="H319" s="104">
        <v>186899.57018688801</v>
      </c>
      <c r="I319" s="2">
        <f>VLOOKUP($A319&amp;$B319,'OD Data'!$R$3:$AA$580,MATCH(I$1,'OD Data'!$R$2:$AA$2,0),0)</f>
        <v>42.45</v>
      </c>
      <c r="J319" s="2">
        <f>VLOOKUP($A319&amp;$B319,'OD Data'!$R$3:$AA$580,MATCH(J$1,'OD Data'!$R$2:$AA$2,0),0)</f>
        <v>150.75</v>
      </c>
      <c r="K319" s="150">
        <f t="shared" si="17"/>
        <v>10</v>
      </c>
      <c r="L319" s="150">
        <f t="shared" si="17"/>
        <v>243</v>
      </c>
    </row>
    <row r="320" spans="1:12" x14ac:dyDescent="0.2">
      <c r="A320" s="1">
        <v>2027</v>
      </c>
      <c r="B320" s="1">
        <v>7</v>
      </c>
      <c r="C320" s="2"/>
      <c r="D320" s="2"/>
      <c r="E320" s="158">
        <f t="shared" si="13"/>
        <v>15.218196822414345</v>
      </c>
      <c r="F320" s="2">
        <f>VLOOKUP($A320,'OD Data'!$B$3:$E$60,4,0)/10</f>
        <v>8.9188561678049716</v>
      </c>
      <c r="G320" s="1">
        <v>30.66</v>
      </c>
      <c r="H320" s="104">
        <v>187820.48757635499</v>
      </c>
      <c r="I320" s="2">
        <f>VLOOKUP($A320&amp;$B320,'OD Data'!$R$3:$AA$580,MATCH(I$1,'OD Data'!$R$2:$AA$2,0),0)</f>
        <v>1.35</v>
      </c>
      <c r="J320" s="2">
        <f>VLOOKUP($A320&amp;$B320,'OD Data'!$R$3:$AA$580,MATCH(J$1,'OD Data'!$R$2:$AA$2,0),0)</f>
        <v>290.10000000000002</v>
      </c>
      <c r="K320" s="150">
        <f t="shared" si="17"/>
        <v>0</v>
      </c>
      <c r="L320" s="150">
        <f t="shared" si="17"/>
        <v>348</v>
      </c>
    </row>
    <row r="321" spans="1:12" x14ac:dyDescent="0.2">
      <c r="A321" s="1">
        <v>2027</v>
      </c>
      <c r="B321" s="1">
        <v>8</v>
      </c>
      <c r="C321" s="2"/>
      <c r="D321" s="2"/>
      <c r="E321" s="158">
        <f t="shared" si="13"/>
        <v>15.218196822414345</v>
      </c>
      <c r="F321" s="2">
        <f>VLOOKUP($A321,'OD Data'!$B$3:$E$60,4,0)/10</f>
        <v>8.9188561678049716</v>
      </c>
      <c r="G321" s="1">
        <v>30.07</v>
      </c>
      <c r="H321" s="104">
        <v>187820.48757635499</v>
      </c>
      <c r="I321" s="2">
        <f>VLOOKUP($A321&amp;$B321,'OD Data'!$R$3:$AA$580,MATCH(I$1,'OD Data'!$R$2:$AA$2,0),0)</f>
        <v>0.35</v>
      </c>
      <c r="J321" s="2">
        <f>VLOOKUP($A321&amp;$B321,'OD Data'!$R$3:$AA$580,MATCH(J$1,'OD Data'!$R$2:$AA$2,0),0)</f>
        <v>310.7</v>
      </c>
      <c r="K321" s="150">
        <f t="shared" si="17"/>
        <v>2</v>
      </c>
      <c r="L321" s="150">
        <f t="shared" si="17"/>
        <v>330</v>
      </c>
    </row>
    <row r="322" spans="1:12" x14ac:dyDescent="0.2">
      <c r="A322" s="1">
        <v>2027</v>
      </c>
      <c r="B322" s="1">
        <v>9</v>
      </c>
      <c r="C322" s="2"/>
      <c r="D322" s="2"/>
      <c r="E322" s="158">
        <f t="shared" si="13"/>
        <v>15.218196822414345</v>
      </c>
      <c r="F322" s="2">
        <f>VLOOKUP($A322,'OD Data'!$B$3:$E$60,4,0)/10</f>
        <v>8.9188561678049716</v>
      </c>
      <c r="G322" s="1">
        <v>30.72</v>
      </c>
      <c r="H322" s="104">
        <v>187820.48757635499</v>
      </c>
      <c r="I322" s="2">
        <f>VLOOKUP($A322&amp;$B322,'OD Data'!$R$3:$AA$580,MATCH(I$1,'OD Data'!$R$2:$AA$2,0),0)</f>
        <v>8.5</v>
      </c>
      <c r="J322" s="2">
        <f>VLOOKUP($A322&amp;$B322,'OD Data'!$R$3:$AA$580,MATCH(J$1,'OD Data'!$R$2:$AA$2,0),0)</f>
        <v>230</v>
      </c>
      <c r="K322" s="150">
        <f t="shared" si="17"/>
        <v>46</v>
      </c>
      <c r="L322" s="150">
        <f t="shared" si="17"/>
        <v>150</v>
      </c>
    </row>
    <row r="323" spans="1:12" x14ac:dyDescent="0.2">
      <c r="A323" s="1">
        <v>2027</v>
      </c>
      <c r="B323" s="1">
        <v>10</v>
      </c>
      <c r="C323" s="2"/>
      <c r="D323" s="2"/>
      <c r="E323" s="158">
        <f t="shared" ref="E323:E386" si="18">E311*(1+0.02)</f>
        <v>15.218196822414345</v>
      </c>
      <c r="F323" s="2">
        <f>VLOOKUP($A323,'OD Data'!$B$3:$E$60,4,0)/10</f>
        <v>8.9188561678049716</v>
      </c>
      <c r="G323" s="1">
        <v>30.56</v>
      </c>
      <c r="H323" s="104">
        <v>188715.436165928</v>
      </c>
      <c r="I323" s="2">
        <f>VLOOKUP($A323&amp;$B323,'OD Data'!$R$3:$AA$580,MATCH(I$1,'OD Data'!$R$2:$AA$2,0),0)</f>
        <v>132.4</v>
      </c>
      <c r="J323" s="2">
        <f>VLOOKUP($A323&amp;$B323,'OD Data'!$R$3:$AA$580,MATCH(J$1,'OD Data'!$R$2:$AA$2,0),0)</f>
        <v>58.5</v>
      </c>
      <c r="K323" s="150">
        <f t="shared" si="17"/>
        <v>269</v>
      </c>
      <c r="L323" s="150">
        <f t="shared" si="17"/>
        <v>27</v>
      </c>
    </row>
    <row r="324" spans="1:12" x14ac:dyDescent="0.2">
      <c r="A324" s="1">
        <v>2027</v>
      </c>
      <c r="B324" s="1">
        <v>11</v>
      </c>
      <c r="C324" s="2"/>
      <c r="D324" s="2"/>
      <c r="E324" s="158">
        <f t="shared" si="18"/>
        <v>15.218196822414345</v>
      </c>
      <c r="F324" s="2">
        <f>VLOOKUP($A324,'OD Data'!$B$3:$E$60,4,0)/10</f>
        <v>8.9188561678049716</v>
      </c>
      <c r="G324" s="1">
        <v>30.35</v>
      </c>
      <c r="H324" s="104">
        <v>188715.436165928</v>
      </c>
      <c r="I324" s="2">
        <f>VLOOKUP($A324&amp;$B324,'OD Data'!$R$3:$AA$580,MATCH(I$1,'OD Data'!$R$2:$AA$2,0),0)</f>
        <v>384.85</v>
      </c>
      <c r="J324" s="2">
        <f>VLOOKUP($A324&amp;$B324,'OD Data'!$R$3:$AA$580,MATCH(J$1,'OD Data'!$R$2:$AA$2,0),0)</f>
        <v>4.3499999999999996</v>
      </c>
      <c r="K324" s="150">
        <f t="shared" si="17"/>
        <v>563</v>
      </c>
      <c r="L324" s="150">
        <f t="shared" si="17"/>
        <v>1</v>
      </c>
    </row>
    <row r="325" spans="1:12" x14ac:dyDescent="0.2">
      <c r="A325" s="1">
        <v>2027</v>
      </c>
      <c r="B325" s="1">
        <v>12</v>
      </c>
      <c r="C325" s="2"/>
      <c r="D325" s="2"/>
      <c r="E325" s="158">
        <f t="shared" si="18"/>
        <v>15.218196822414345</v>
      </c>
      <c r="F325" s="2">
        <f>VLOOKUP($A325,'OD Data'!$B$3:$E$60,4,0)/10</f>
        <v>8.9188561678049716</v>
      </c>
      <c r="G325" s="1">
        <v>31</v>
      </c>
      <c r="H325" s="104">
        <v>188715.436165928</v>
      </c>
      <c r="I325" s="2">
        <f>VLOOKUP($A325&amp;$B325,'OD Data'!$R$3:$AA$580,MATCH(I$1,'OD Data'!$R$2:$AA$2,0),0)</f>
        <v>680.6</v>
      </c>
      <c r="J325" s="2">
        <f>VLOOKUP($A325&amp;$B325,'OD Data'!$R$3:$AA$580,MATCH(J$1,'OD Data'!$R$2:$AA$2,0),0)</f>
        <v>0.2</v>
      </c>
      <c r="K325" s="150">
        <f t="shared" si="17"/>
        <v>866</v>
      </c>
      <c r="L325" s="150">
        <f t="shared" si="17"/>
        <v>0</v>
      </c>
    </row>
    <row r="326" spans="1:12" x14ac:dyDescent="0.2">
      <c r="A326" s="1">
        <v>2028</v>
      </c>
      <c r="B326" s="1">
        <v>1</v>
      </c>
      <c r="C326" s="2"/>
      <c r="D326" s="2"/>
      <c r="E326" s="158">
        <f t="shared" si="18"/>
        <v>15.522560758862632</v>
      </c>
      <c r="F326" s="2">
        <f>VLOOKUP($A326,'OD Data'!$B$3:$E$60,4,0)/10</f>
        <v>9.0432797666958749</v>
      </c>
      <c r="G326" s="1">
        <v>31.65</v>
      </c>
      <c r="H326" s="104">
        <v>189664.05175616601</v>
      </c>
      <c r="I326" s="2">
        <f>VLOOKUP($A326&amp;$B326,'OD Data'!$R$3:$AA$580,MATCH(I$1,'OD Data'!$R$2:$AA$2,0),0)</f>
        <v>917</v>
      </c>
      <c r="J326" s="2">
        <f>VLOOKUP($A326&amp;$B326,'OD Data'!$R$3:$AA$580,MATCH(J$1,'OD Data'!$R$2:$AA$2,0),0)</f>
        <v>0</v>
      </c>
      <c r="K326" s="150">
        <f t="shared" ref="K326:L341" si="19">K314</f>
        <v>952</v>
      </c>
      <c r="L326" s="150">
        <f t="shared" si="19"/>
        <v>0</v>
      </c>
    </row>
    <row r="327" spans="1:12" x14ac:dyDescent="0.2">
      <c r="A327" s="1">
        <v>2028</v>
      </c>
      <c r="B327" s="1">
        <v>2</v>
      </c>
      <c r="C327" s="2"/>
      <c r="D327" s="2"/>
      <c r="E327" s="158">
        <f t="shared" si="18"/>
        <v>15.522560758862632</v>
      </c>
      <c r="F327" s="2">
        <f>VLOOKUP($A327,'OD Data'!$B$3:$E$60,4,0)/10</f>
        <v>9.0432797666958749</v>
      </c>
      <c r="G327" s="1">
        <v>28.92</v>
      </c>
      <c r="H327" s="104">
        <v>189664.05175616601</v>
      </c>
      <c r="I327" s="2">
        <f>VLOOKUP($A327&amp;$B327,'OD Data'!$R$3:$AA$580,MATCH(I$1,'OD Data'!$R$2:$AA$2,0),0)</f>
        <v>797.55</v>
      </c>
      <c r="J327" s="2">
        <f>VLOOKUP($A327&amp;$B327,'OD Data'!$R$3:$AA$580,MATCH(J$1,'OD Data'!$R$2:$AA$2,0),0)</f>
        <v>0</v>
      </c>
      <c r="K327" s="150">
        <f t="shared" si="19"/>
        <v>772</v>
      </c>
      <c r="L327" s="150">
        <f t="shared" si="19"/>
        <v>0</v>
      </c>
    </row>
    <row r="328" spans="1:12" x14ac:dyDescent="0.2">
      <c r="A328" s="1">
        <v>2028</v>
      </c>
      <c r="B328" s="1">
        <v>3</v>
      </c>
      <c r="C328" s="2"/>
      <c r="D328" s="2"/>
      <c r="E328" s="158">
        <f t="shared" si="18"/>
        <v>15.522560758862632</v>
      </c>
      <c r="F328" s="2">
        <f>VLOOKUP($A328,'OD Data'!$B$3:$E$60,4,0)/10</f>
        <v>9.0432797666958749</v>
      </c>
      <c r="G328" s="1">
        <v>30.09</v>
      </c>
      <c r="H328" s="104">
        <v>189664.05175616601</v>
      </c>
      <c r="I328" s="2">
        <f>VLOOKUP($A328&amp;$B328,'OD Data'!$R$3:$AA$580,MATCH(I$1,'OD Data'!$R$2:$AA$2,0),0)</f>
        <v>649.1</v>
      </c>
      <c r="J328" s="2">
        <f>VLOOKUP($A328&amp;$B328,'OD Data'!$R$3:$AA$580,MATCH(J$1,'OD Data'!$R$2:$AA$2,0),0)</f>
        <v>0.25</v>
      </c>
      <c r="K328" s="150">
        <f t="shared" si="19"/>
        <v>610</v>
      </c>
      <c r="L328" s="150">
        <f t="shared" si="19"/>
        <v>4</v>
      </c>
    </row>
    <row r="329" spans="1:12" x14ac:dyDescent="0.2">
      <c r="A329" s="1">
        <v>2028</v>
      </c>
      <c r="B329" s="1">
        <v>4</v>
      </c>
      <c r="C329" s="2"/>
      <c r="D329" s="2"/>
      <c r="E329" s="158">
        <f t="shared" si="18"/>
        <v>15.522560758862632</v>
      </c>
      <c r="F329" s="2">
        <f>VLOOKUP($A329,'OD Data'!$B$3:$E$60,4,0)/10</f>
        <v>9.0432797666958749</v>
      </c>
      <c r="G329" s="1">
        <v>30.49</v>
      </c>
      <c r="H329" s="104">
        <v>190567.864956865</v>
      </c>
      <c r="I329" s="2">
        <f>VLOOKUP($A329&amp;$B329,'OD Data'!$R$3:$AA$580,MATCH(I$1,'OD Data'!$R$2:$AA$2,0),0)</f>
        <v>399.8</v>
      </c>
      <c r="J329" s="2">
        <f>VLOOKUP($A329&amp;$B329,'OD Data'!$R$3:$AA$580,MATCH(J$1,'OD Data'!$R$2:$AA$2,0),0)</f>
        <v>5.75</v>
      </c>
      <c r="K329" s="150">
        <f t="shared" si="19"/>
        <v>306</v>
      </c>
      <c r="L329" s="150">
        <f t="shared" si="19"/>
        <v>21</v>
      </c>
    </row>
    <row r="330" spans="1:12" x14ac:dyDescent="0.2">
      <c r="A330" s="1">
        <v>2028</v>
      </c>
      <c r="B330" s="1">
        <v>5</v>
      </c>
      <c r="C330" s="2"/>
      <c r="D330" s="2"/>
      <c r="E330" s="158">
        <f t="shared" si="18"/>
        <v>15.522560758862632</v>
      </c>
      <c r="F330" s="2">
        <f>VLOOKUP($A330,'OD Data'!$B$3:$E$60,4,0)/10</f>
        <v>9.0432797666958749</v>
      </c>
      <c r="G330" s="1">
        <v>29.81</v>
      </c>
      <c r="H330" s="104">
        <v>190567.864956865</v>
      </c>
      <c r="I330" s="2">
        <f>VLOOKUP($A330&amp;$B330,'OD Data'!$R$3:$AA$580,MATCH(I$1,'OD Data'!$R$2:$AA$2,0),0)</f>
        <v>168.35</v>
      </c>
      <c r="J330" s="2">
        <f>VLOOKUP($A330&amp;$B330,'OD Data'!$R$3:$AA$580,MATCH(J$1,'OD Data'!$R$2:$AA$2,0),0)</f>
        <v>36.549999999999997</v>
      </c>
      <c r="K330" s="150">
        <f t="shared" si="19"/>
        <v>105</v>
      </c>
      <c r="L330" s="150">
        <f t="shared" si="19"/>
        <v>87</v>
      </c>
    </row>
    <row r="331" spans="1:12" x14ac:dyDescent="0.2">
      <c r="A331" s="1">
        <v>2028</v>
      </c>
      <c r="B331" s="1">
        <v>6</v>
      </c>
      <c r="C331" s="2"/>
      <c r="D331" s="2"/>
      <c r="E331" s="158">
        <f t="shared" si="18"/>
        <v>15.522560758862632</v>
      </c>
      <c r="F331" s="2">
        <f>VLOOKUP($A331,'OD Data'!$B$3:$E$60,4,0)/10</f>
        <v>9.0432797666958749</v>
      </c>
      <c r="G331" s="1">
        <v>30.68</v>
      </c>
      <c r="H331" s="104">
        <v>190567.864956865</v>
      </c>
      <c r="I331" s="2">
        <f>VLOOKUP($A331&amp;$B331,'OD Data'!$R$3:$AA$580,MATCH(I$1,'OD Data'!$R$2:$AA$2,0),0)</f>
        <v>42.45</v>
      </c>
      <c r="J331" s="2">
        <f>VLOOKUP($A331&amp;$B331,'OD Data'!$R$3:$AA$580,MATCH(J$1,'OD Data'!$R$2:$AA$2,0),0)</f>
        <v>150.75</v>
      </c>
      <c r="K331" s="150">
        <f t="shared" si="19"/>
        <v>10</v>
      </c>
      <c r="L331" s="150">
        <f t="shared" si="19"/>
        <v>243</v>
      </c>
    </row>
    <row r="332" spans="1:12" x14ac:dyDescent="0.2">
      <c r="A332" s="1">
        <v>2028</v>
      </c>
      <c r="B332" s="1">
        <v>7</v>
      </c>
      <c r="C332" s="2"/>
      <c r="D332" s="2"/>
      <c r="E332" s="158">
        <f t="shared" si="18"/>
        <v>15.522560758862632</v>
      </c>
      <c r="F332" s="2">
        <f>VLOOKUP($A332,'OD Data'!$B$3:$E$60,4,0)/10</f>
        <v>9.0432797666958749</v>
      </c>
      <c r="G332" s="1">
        <v>30.66</v>
      </c>
      <c r="H332" s="104">
        <v>191473.445265991</v>
      </c>
      <c r="I332" s="2">
        <f>VLOOKUP($A332&amp;$B332,'OD Data'!$R$3:$AA$580,MATCH(I$1,'OD Data'!$R$2:$AA$2,0),0)</f>
        <v>1.35</v>
      </c>
      <c r="J332" s="2">
        <f>VLOOKUP($A332&amp;$B332,'OD Data'!$R$3:$AA$580,MATCH(J$1,'OD Data'!$R$2:$AA$2,0),0)</f>
        <v>290.10000000000002</v>
      </c>
      <c r="K332" s="150">
        <f t="shared" si="19"/>
        <v>0</v>
      </c>
      <c r="L332" s="150">
        <f t="shared" si="19"/>
        <v>348</v>
      </c>
    </row>
    <row r="333" spans="1:12" x14ac:dyDescent="0.2">
      <c r="A333" s="1">
        <v>2028</v>
      </c>
      <c r="B333" s="1">
        <v>8</v>
      </c>
      <c r="C333" s="2"/>
      <c r="D333" s="2"/>
      <c r="E333" s="158">
        <f t="shared" si="18"/>
        <v>15.522560758862632</v>
      </c>
      <c r="F333" s="2">
        <f>VLOOKUP($A333,'OD Data'!$B$3:$E$60,4,0)/10</f>
        <v>9.0432797666958749</v>
      </c>
      <c r="G333" s="1">
        <v>30.07</v>
      </c>
      <c r="H333" s="104">
        <v>191473.445265991</v>
      </c>
      <c r="I333" s="2">
        <f>VLOOKUP($A333&amp;$B333,'OD Data'!$R$3:$AA$580,MATCH(I$1,'OD Data'!$R$2:$AA$2,0),0)</f>
        <v>0.35</v>
      </c>
      <c r="J333" s="2">
        <f>VLOOKUP($A333&amp;$B333,'OD Data'!$R$3:$AA$580,MATCH(J$1,'OD Data'!$R$2:$AA$2,0),0)</f>
        <v>310.7</v>
      </c>
      <c r="K333" s="150">
        <f t="shared" si="19"/>
        <v>2</v>
      </c>
      <c r="L333" s="150">
        <f t="shared" si="19"/>
        <v>330</v>
      </c>
    </row>
    <row r="334" spans="1:12" x14ac:dyDescent="0.2">
      <c r="A334" s="1">
        <v>2028</v>
      </c>
      <c r="B334" s="1">
        <v>9</v>
      </c>
      <c r="C334" s="2"/>
      <c r="D334" s="2"/>
      <c r="E334" s="158">
        <f t="shared" si="18"/>
        <v>15.522560758862632</v>
      </c>
      <c r="F334" s="2">
        <f>VLOOKUP($A334,'OD Data'!$B$3:$E$60,4,0)/10</f>
        <v>9.0432797666958749</v>
      </c>
      <c r="G334" s="1">
        <v>30.72</v>
      </c>
      <c r="H334" s="104">
        <v>191473.445265991</v>
      </c>
      <c r="I334" s="2">
        <f>VLOOKUP($A334&amp;$B334,'OD Data'!$R$3:$AA$580,MATCH(I$1,'OD Data'!$R$2:$AA$2,0),0)</f>
        <v>8.5</v>
      </c>
      <c r="J334" s="2">
        <f>VLOOKUP($A334&amp;$B334,'OD Data'!$R$3:$AA$580,MATCH(J$1,'OD Data'!$R$2:$AA$2,0),0)</f>
        <v>230</v>
      </c>
      <c r="K334" s="150">
        <f t="shared" si="19"/>
        <v>46</v>
      </c>
      <c r="L334" s="150">
        <f t="shared" si="19"/>
        <v>150</v>
      </c>
    </row>
    <row r="335" spans="1:12" x14ac:dyDescent="0.2">
      <c r="A335" s="1">
        <v>2028</v>
      </c>
      <c r="B335" s="1">
        <v>10</v>
      </c>
      <c r="C335" s="2"/>
      <c r="D335" s="2"/>
      <c r="E335" s="158">
        <f t="shared" si="18"/>
        <v>15.522560758862632</v>
      </c>
      <c r="F335" s="2">
        <f>VLOOKUP($A335,'OD Data'!$B$3:$E$60,4,0)/10</f>
        <v>9.0432797666958749</v>
      </c>
      <c r="G335" s="1">
        <v>30.56</v>
      </c>
      <c r="H335" s="104">
        <v>192337.061388787</v>
      </c>
      <c r="I335" s="2">
        <f>VLOOKUP($A335&amp;$B335,'OD Data'!$R$3:$AA$580,MATCH(I$1,'OD Data'!$R$2:$AA$2,0),0)</f>
        <v>132.4</v>
      </c>
      <c r="J335" s="2">
        <f>VLOOKUP($A335&amp;$B335,'OD Data'!$R$3:$AA$580,MATCH(J$1,'OD Data'!$R$2:$AA$2,0),0)</f>
        <v>58.5</v>
      </c>
      <c r="K335" s="150">
        <f t="shared" si="19"/>
        <v>269</v>
      </c>
      <c r="L335" s="150">
        <f t="shared" si="19"/>
        <v>27</v>
      </c>
    </row>
    <row r="336" spans="1:12" x14ac:dyDescent="0.2">
      <c r="A336" s="1">
        <v>2028</v>
      </c>
      <c r="B336" s="1">
        <v>11</v>
      </c>
      <c r="C336" s="2"/>
      <c r="D336" s="2"/>
      <c r="E336" s="158">
        <f t="shared" si="18"/>
        <v>15.522560758862632</v>
      </c>
      <c r="F336" s="2">
        <f>VLOOKUP($A336,'OD Data'!$B$3:$E$60,4,0)/10</f>
        <v>9.0432797666958749</v>
      </c>
      <c r="G336" s="1">
        <v>30.35</v>
      </c>
      <c r="H336" s="104">
        <v>192337.061388787</v>
      </c>
      <c r="I336" s="2">
        <f>VLOOKUP($A336&amp;$B336,'OD Data'!$R$3:$AA$580,MATCH(I$1,'OD Data'!$R$2:$AA$2,0),0)</f>
        <v>384.85</v>
      </c>
      <c r="J336" s="2">
        <f>VLOOKUP($A336&amp;$B336,'OD Data'!$R$3:$AA$580,MATCH(J$1,'OD Data'!$R$2:$AA$2,0),0)</f>
        <v>4.3499999999999996</v>
      </c>
      <c r="K336" s="150">
        <f t="shared" si="19"/>
        <v>563</v>
      </c>
      <c r="L336" s="150">
        <f t="shared" si="19"/>
        <v>1</v>
      </c>
    </row>
    <row r="337" spans="1:12" x14ac:dyDescent="0.2">
      <c r="A337" s="1">
        <v>2028</v>
      </c>
      <c r="B337" s="1">
        <v>12</v>
      </c>
      <c r="C337" s="2"/>
      <c r="D337" s="2"/>
      <c r="E337" s="158">
        <f t="shared" si="18"/>
        <v>15.522560758862632</v>
      </c>
      <c r="F337" s="2">
        <f>VLOOKUP($A337,'OD Data'!$B$3:$E$60,4,0)/10</f>
        <v>9.0432797666958749</v>
      </c>
      <c r="G337" s="1">
        <v>31</v>
      </c>
      <c r="H337" s="104">
        <v>192337.061388787</v>
      </c>
      <c r="I337" s="2">
        <f>VLOOKUP($A337&amp;$B337,'OD Data'!$R$3:$AA$580,MATCH(I$1,'OD Data'!$R$2:$AA$2,0),0)</f>
        <v>680.6</v>
      </c>
      <c r="J337" s="2">
        <f>VLOOKUP($A337&amp;$B337,'OD Data'!$R$3:$AA$580,MATCH(J$1,'OD Data'!$R$2:$AA$2,0),0)</f>
        <v>0.2</v>
      </c>
      <c r="K337" s="150">
        <f t="shared" si="19"/>
        <v>866</v>
      </c>
      <c r="L337" s="150">
        <f t="shared" si="19"/>
        <v>0</v>
      </c>
    </row>
    <row r="338" spans="1:12" x14ac:dyDescent="0.2">
      <c r="A338" s="1">
        <v>2029</v>
      </c>
      <c r="B338" s="1">
        <v>1</v>
      </c>
      <c r="C338" s="2"/>
      <c r="D338" s="2"/>
      <c r="E338" s="158">
        <f t="shared" si="18"/>
        <v>15.833011974039884</v>
      </c>
      <c r="F338" s="2">
        <f>VLOOKUP($A338,'OD Data'!$B$3:$E$60,4,0)/10</f>
        <v>9.1694391522918988</v>
      </c>
      <c r="G338" s="1">
        <v>31.65</v>
      </c>
      <c r="H338" s="104">
        <v>193255.68008291899</v>
      </c>
      <c r="I338" s="2">
        <f>VLOOKUP($A338&amp;$B338,'OD Data'!$R$3:$AA$580,MATCH(I$1,'OD Data'!$R$2:$AA$2,0),0)</f>
        <v>917</v>
      </c>
      <c r="J338" s="2">
        <f>VLOOKUP($A338&amp;$B338,'OD Data'!$R$3:$AA$580,MATCH(J$1,'OD Data'!$R$2:$AA$2,0),0)</f>
        <v>0</v>
      </c>
      <c r="K338" s="150">
        <f t="shared" si="19"/>
        <v>952</v>
      </c>
      <c r="L338" s="150">
        <f t="shared" si="19"/>
        <v>0</v>
      </c>
    </row>
    <row r="339" spans="1:12" x14ac:dyDescent="0.2">
      <c r="A339" s="1">
        <v>2029</v>
      </c>
      <c r="B339" s="1">
        <v>2</v>
      </c>
      <c r="C339" s="2"/>
      <c r="D339" s="2"/>
      <c r="E339" s="158">
        <f t="shared" si="18"/>
        <v>15.833011974039884</v>
      </c>
      <c r="F339" s="2">
        <f>VLOOKUP($A339,'OD Data'!$B$3:$E$60,4,0)/10</f>
        <v>9.1694391522918988</v>
      </c>
      <c r="G339" s="1">
        <v>29.92</v>
      </c>
      <c r="H339" s="104">
        <v>193255.68008291899</v>
      </c>
      <c r="I339" s="2">
        <f>VLOOKUP($A339&amp;$B339,'OD Data'!$R$3:$AA$580,MATCH(I$1,'OD Data'!$R$2:$AA$2,0),0)</f>
        <v>797.55</v>
      </c>
      <c r="J339" s="2">
        <f>VLOOKUP($A339&amp;$B339,'OD Data'!$R$3:$AA$580,MATCH(J$1,'OD Data'!$R$2:$AA$2,0),0)</f>
        <v>0</v>
      </c>
      <c r="K339" s="150">
        <f t="shared" si="19"/>
        <v>772</v>
      </c>
      <c r="L339" s="150">
        <f t="shared" si="19"/>
        <v>0</v>
      </c>
    </row>
    <row r="340" spans="1:12" x14ac:dyDescent="0.2">
      <c r="A340" s="1">
        <v>2029</v>
      </c>
      <c r="B340" s="1">
        <v>3</v>
      </c>
      <c r="C340" s="2"/>
      <c r="D340" s="2"/>
      <c r="E340" s="158">
        <f t="shared" si="18"/>
        <v>15.833011974039884</v>
      </c>
      <c r="F340" s="2">
        <f>VLOOKUP($A340,'OD Data'!$B$3:$E$60,4,0)/10</f>
        <v>9.1694391522918988</v>
      </c>
      <c r="G340" s="1">
        <v>30.09</v>
      </c>
      <c r="H340" s="104">
        <v>193255.68008291899</v>
      </c>
      <c r="I340" s="2">
        <f>VLOOKUP($A340&amp;$B340,'OD Data'!$R$3:$AA$580,MATCH(I$1,'OD Data'!$R$2:$AA$2,0),0)</f>
        <v>649.1</v>
      </c>
      <c r="J340" s="2">
        <f>VLOOKUP($A340&amp;$B340,'OD Data'!$R$3:$AA$580,MATCH(J$1,'OD Data'!$R$2:$AA$2,0),0)</f>
        <v>0.25</v>
      </c>
      <c r="K340" s="150">
        <f t="shared" si="19"/>
        <v>610</v>
      </c>
      <c r="L340" s="150">
        <f t="shared" si="19"/>
        <v>4</v>
      </c>
    </row>
    <row r="341" spans="1:12" x14ac:dyDescent="0.2">
      <c r="A341" s="1">
        <v>2029</v>
      </c>
      <c r="B341" s="1">
        <v>4</v>
      </c>
      <c r="C341" s="2"/>
      <c r="D341" s="2"/>
      <c r="E341" s="158">
        <f t="shared" si="18"/>
        <v>15.833011974039884</v>
      </c>
      <c r="F341" s="2">
        <f>VLOOKUP($A341,'OD Data'!$B$3:$E$60,4,0)/10</f>
        <v>9.1694391522918988</v>
      </c>
      <c r="G341" s="1">
        <v>30.49</v>
      </c>
      <c r="H341" s="104">
        <v>194223.38762228101</v>
      </c>
      <c r="I341" s="2">
        <f>VLOOKUP($A341&amp;$B341,'OD Data'!$R$3:$AA$580,MATCH(I$1,'OD Data'!$R$2:$AA$2,0),0)</f>
        <v>399.8</v>
      </c>
      <c r="J341" s="2">
        <f>VLOOKUP($A341&amp;$B341,'OD Data'!$R$3:$AA$580,MATCH(J$1,'OD Data'!$R$2:$AA$2,0),0)</f>
        <v>5.75</v>
      </c>
      <c r="K341" s="150">
        <f t="shared" si="19"/>
        <v>306</v>
      </c>
      <c r="L341" s="150">
        <f t="shared" si="19"/>
        <v>21</v>
      </c>
    </row>
    <row r="342" spans="1:12" x14ac:dyDescent="0.2">
      <c r="A342" s="1">
        <v>2029</v>
      </c>
      <c r="B342" s="1">
        <v>5</v>
      </c>
      <c r="C342" s="2"/>
      <c r="D342" s="2"/>
      <c r="E342" s="158">
        <f t="shared" si="18"/>
        <v>15.833011974039884</v>
      </c>
      <c r="F342" s="2">
        <f>VLOOKUP($A342,'OD Data'!$B$3:$E$60,4,0)/10</f>
        <v>9.1694391522918988</v>
      </c>
      <c r="G342" s="1">
        <v>29.81</v>
      </c>
      <c r="H342" s="104">
        <v>194223.38762228101</v>
      </c>
      <c r="I342" s="2">
        <f>VLOOKUP($A342&amp;$B342,'OD Data'!$R$3:$AA$580,MATCH(I$1,'OD Data'!$R$2:$AA$2,0),0)</f>
        <v>168.35</v>
      </c>
      <c r="J342" s="2">
        <f>VLOOKUP($A342&amp;$B342,'OD Data'!$R$3:$AA$580,MATCH(J$1,'OD Data'!$R$2:$AA$2,0),0)</f>
        <v>36.549999999999997</v>
      </c>
      <c r="K342" s="150">
        <f t="shared" ref="K342:L357" si="20">K330</f>
        <v>105</v>
      </c>
      <c r="L342" s="150">
        <f t="shared" si="20"/>
        <v>87</v>
      </c>
    </row>
    <row r="343" spans="1:12" x14ac:dyDescent="0.2">
      <c r="A343" s="1">
        <v>2029</v>
      </c>
      <c r="B343" s="1">
        <v>6</v>
      </c>
      <c r="C343" s="2"/>
      <c r="D343" s="2"/>
      <c r="E343" s="158">
        <f t="shared" si="18"/>
        <v>15.833011974039884</v>
      </c>
      <c r="F343" s="2">
        <f>VLOOKUP($A343,'OD Data'!$B$3:$E$60,4,0)/10</f>
        <v>9.1694391522918988</v>
      </c>
      <c r="G343" s="1">
        <v>30.68</v>
      </c>
      <c r="H343" s="104">
        <v>194223.38762228101</v>
      </c>
      <c r="I343" s="2">
        <f>VLOOKUP($A343&amp;$B343,'OD Data'!$R$3:$AA$580,MATCH(I$1,'OD Data'!$R$2:$AA$2,0),0)</f>
        <v>42.45</v>
      </c>
      <c r="J343" s="2">
        <f>VLOOKUP($A343&amp;$B343,'OD Data'!$R$3:$AA$580,MATCH(J$1,'OD Data'!$R$2:$AA$2,0),0)</f>
        <v>150.75</v>
      </c>
      <c r="K343" s="150">
        <f t="shared" si="20"/>
        <v>10</v>
      </c>
      <c r="L343" s="150">
        <f t="shared" si="20"/>
        <v>243</v>
      </c>
    </row>
    <row r="344" spans="1:12" x14ac:dyDescent="0.2">
      <c r="A344" s="1">
        <v>2029</v>
      </c>
      <c r="B344" s="1">
        <v>7</v>
      </c>
      <c r="C344" s="2"/>
      <c r="D344" s="2"/>
      <c r="E344" s="158">
        <f t="shared" si="18"/>
        <v>15.833011974039884</v>
      </c>
      <c r="F344" s="2">
        <f>VLOOKUP($A344,'OD Data'!$B$3:$E$60,4,0)/10</f>
        <v>9.1694391522918988</v>
      </c>
      <c r="G344" s="1">
        <v>30.66</v>
      </c>
      <c r="H344" s="104">
        <v>195175.92729267001</v>
      </c>
      <c r="I344" s="2">
        <f>VLOOKUP($A344&amp;$B344,'OD Data'!$R$3:$AA$580,MATCH(I$1,'OD Data'!$R$2:$AA$2,0),0)</f>
        <v>1.35</v>
      </c>
      <c r="J344" s="2">
        <f>VLOOKUP($A344&amp;$B344,'OD Data'!$R$3:$AA$580,MATCH(J$1,'OD Data'!$R$2:$AA$2,0),0)</f>
        <v>290.10000000000002</v>
      </c>
      <c r="K344" s="150">
        <f t="shared" si="20"/>
        <v>0</v>
      </c>
      <c r="L344" s="150">
        <f t="shared" si="20"/>
        <v>348</v>
      </c>
    </row>
    <row r="345" spans="1:12" x14ac:dyDescent="0.2">
      <c r="A345" s="1">
        <v>2029</v>
      </c>
      <c r="B345" s="1">
        <v>8</v>
      </c>
      <c r="C345" s="2"/>
      <c r="D345" s="2"/>
      <c r="E345" s="158">
        <f t="shared" si="18"/>
        <v>15.833011974039884</v>
      </c>
      <c r="F345" s="2">
        <f>VLOOKUP($A345,'OD Data'!$B$3:$E$60,4,0)/10</f>
        <v>9.1694391522918988</v>
      </c>
      <c r="G345" s="1">
        <v>30.07</v>
      </c>
      <c r="H345" s="104">
        <v>195175.92729267001</v>
      </c>
      <c r="I345" s="2">
        <f>VLOOKUP($A345&amp;$B345,'OD Data'!$R$3:$AA$580,MATCH(I$1,'OD Data'!$R$2:$AA$2,0),0)</f>
        <v>0.35</v>
      </c>
      <c r="J345" s="2">
        <f>VLOOKUP($A345&amp;$B345,'OD Data'!$R$3:$AA$580,MATCH(J$1,'OD Data'!$R$2:$AA$2,0),0)</f>
        <v>310.7</v>
      </c>
      <c r="K345" s="150">
        <f t="shared" si="20"/>
        <v>2</v>
      </c>
      <c r="L345" s="150">
        <f t="shared" si="20"/>
        <v>330</v>
      </c>
    </row>
    <row r="346" spans="1:12" x14ac:dyDescent="0.2">
      <c r="A346" s="1">
        <v>2029</v>
      </c>
      <c r="B346" s="1">
        <v>9</v>
      </c>
      <c r="C346" s="2"/>
      <c r="D346" s="2"/>
      <c r="E346" s="158">
        <f t="shared" si="18"/>
        <v>15.833011974039884</v>
      </c>
      <c r="F346" s="2">
        <f>VLOOKUP($A346,'OD Data'!$B$3:$E$60,4,0)/10</f>
        <v>9.1694391522918988</v>
      </c>
      <c r="G346" s="1">
        <v>30.72</v>
      </c>
      <c r="H346" s="104">
        <v>195175.92729267001</v>
      </c>
      <c r="I346" s="2">
        <f>VLOOKUP($A346&amp;$B346,'OD Data'!$R$3:$AA$580,MATCH(I$1,'OD Data'!$R$2:$AA$2,0),0)</f>
        <v>8.5</v>
      </c>
      <c r="J346" s="2">
        <f>VLOOKUP($A346&amp;$B346,'OD Data'!$R$3:$AA$580,MATCH(J$1,'OD Data'!$R$2:$AA$2,0),0)</f>
        <v>230</v>
      </c>
      <c r="K346" s="150">
        <f t="shared" si="20"/>
        <v>46</v>
      </c>
      <c r="L346" s="150">
        <f t="shared" si="20"/>
        <v>150</v>
      </c>
    </row>
    <row r="347" spans="1:12" x14ac:dyDescent="0.2">
      <c r="A347" s="1">
        <v>2029</v>
      </c>
      <c r="B347" s="1">
        <v>10</v>
      </c>
      <c r="C347" s="2"/>
      <c r="D347" s="2"/>
      <c r="E347" s="158">
        <f t="shared" si="18"/>
        <v>15.833011974039884</v>
      </c>
      <c r="F347" s="2">
        <f>VLOOKUP($A347,'OD Data'!$B$3:$E$60,4,0)/10</f>
        <v>9.1694391522918988</v>
      </c>
      <c r="G347" s="1">
        <v>30.56</v>
      </c>
      <c r="H347" s="104">
        <v>196090.13755630201</v>
      </c>
      <c r="I347" s="2">
        <f>VLOOKUP($A347&amp;$B347,'OD Data'!$R$3:$AA$580,MATCH(I$1,'OD Data'!$R$2:$AA$2,0),0)</f>
        <v>132.4</v>
      </c>
      <c r="J347" s="2">
        <f>VLOOKUP($A347&amp;$B347,'OD Data'!$R$3:$AA$580,MATCH(J$1,'OD Data'!$R$2:$AA$2,0),0)</f>
        <v>58.5</v>
      </c>
      <c r="K347" s="150">
        <f t="shared" si="20"/>
        <v>269</v>
      </c>
      <c r="L347" s="150">
        <f t="shared" si="20"/>
        <v>27</v>
      </c>
    </row>
    <row r="348" spans="1:12" x14ac:dyDescent="0.2">
      <c r="A348" s="1">
        <v>2029</v>
      </c>
      <c r="B348" s="1">
        <v>11</v>
      </c>
      <c r="C348" s="2"/>
      <c r="D348" s="2"/>
      <c r="E348" s="158">
        <f t="shared" si="18"/>
        <v>15.833011974039884</v>
      </c>
      <c r="F348" s="2">
        <f>VLOOKUP($A348,'OD Data'!$B$3:$E$60,4,0)/10</f>
        <v>9.1694391522918988</v>
      </c>
      <c r="G348" s="1">
        <v>30.35</v>
      </c>
      <c r="H348" s="104">
        <v>196090.13755630201</v>
      </c>
      <c r="I348" s="2">
        <f>VLOOKUP($A348&amp;$B348,'OD Data'!$R$3:$AA$580,MATCH(I$1,'OD Data'!$R$2:$AA$2,0),0)</f>
        <v>384.85</v>
      </c>
      <c r="J348" s="2">
        <f>VLOOKUP($A348&amp;$B348,'OD Data'!$R$3:$AA$580,MATCH(J$1,'OD Data'!$R$2:$AA$2,0),0)</f>
        <v>4.3499999999999996</v>
      </c>
      <c r="K348" s="150">
        <f t="shared" si="20"/>
        <v>563</v>
      </c>
      <c r="L348" s="150">
        <f t="shared" si="20"/>
        <v>1</v>
      </c>
    </row>
    <row r="349" spans="1:12" x14ac:dyDescent="0.2">
      <c r="A349" s="1">
        <v>2029</v>
      </c>
      <c r="B349" s="1">
        <v>12</v>
      </c>
      <c r="C349" s="2"/>
      <c r="D349" s="2"/>
      <c r="E349" s="158">
        <f t="shared" si="18"/>
        <v>15.833011974039884</v>
      </c>
      <c r="F349" s="2">
        <f>VLOOKUP($A349,'OD Data'!$B$3:$E$60,4,0)/10</f>
        <v>9.1694391522918988</v>
      </c>
      <c r="G349" s="1">
        <v>31</v>
      </c>
      <c r="H349" s="104">
        <v>196090.13755630201</v>
      </c>
      <c r="I349" s="2">
        <f>VLOOKUP($A349&amp;$B349,'OD Data'!$R$3:$AA$580,MATCH(I$1,'OD Data'!$R$2:$AA$2,0),0)</f>
        <v>680.6</v>
      </c>
      <c r="J349" s="2">
        <f>VLOOKUP($A349&amp;$B349,'OD Data'!$R$3:$AA$580,MATCH(J$1,'OD Data'!$R$2:$AA$2,0),0)</f>
        <v>0.2</v>
      </c>
      <c r="K349" s="150">
        <f t="shared" si="20"/>
        <v>866</v>
      </c>
      <c r="L349" s="150">
        <f t="shared" si="20"/>
        <v>0</v>
      </c>
    </row>
    <row r="350" spans="1:12" x14ac:dyDescent="0.2">
      <c r="A350" s="1">
        <v>2030</v>
      </c>
      <c r="B350" s="1">
        <v>1</v>
      </c>
      <c r="C350" s="2"/>
      <c r="D350" s="2"/>
      <c r="E350" s="158">
        <f t="shared" si="18"/>
        <v>16.149672213520681</v>
      </c>
      <c r="F350" s="2">
        <f>VLOOKUP($A350,'OD Data'!$B$3:$E$60,4,0)/10</f>
        <v>9.297358539898763</v>
      </c>
      <c r="G350" s="1">
        <v>31.65</v>
      </c>
      <c r="H350" s="104">
        <v>197076.86850487901</v>
      </c>
      <c r="I350" s="2">
        <f>VLOOKUP($A350&amp;$B350,'OD Data'!$R$3:$AA$580,MATCH(I$1,'OD Data'!$R$2:$AA$2,0),0)</f>
        <v>917</v>
      </c>
      <c r="J350" s="2">
        <f>VLOOKUP($A350&amp;$B350,'OD Data'!$R$3:$AA$580,MATCH(J$1,'OD Data'!$R$2:$AA$2,0),0)</f>
        <v>0</v>
      </c>
      <c r="K350" s="150">
        <f t="shared" si="20"/>
        <v>952</v>
      </c>
      <c r="L350" s="150">
        <f t="shared" si="20"/>
        <v>0</v>
      </c>
    </row>
    <row r="351" spans="1:12" x14ac:dyDescent="0.2">
      <c r="A351" s="1">
        <v>2030</v>
      </c>
      <c r="B351" s="1">
        <v>2</v>
      </c>
      <c r="C351" s="2"/>
      <c r="D351" s="2"/>
      <c r="E351" s="158">
        <f t="shared" si="18"/>
        <v>16.149672213520681</v>
      </c>
      <c r="F351" s="2">
        <f>VLOOKUP($A351,'OD Data'!$B$3:$E$60,4,0)/10</f>
        <v>9.297358539898763</v>
      </c>
      <c r="G351" s="1">
        <v>29.92</v>
      </c>
      <c r="H351" s="104">
        <v>197076.86850487901</v>
      </c>
      <c r="I351" s="2">
        <f>VLOOKUP($A351&amp;$B351,'OD Data'!$R$3:$AA$580,MATCH(I$1,'OD Data'!$R$2:$AA$2,0),0)</f>
        <v>797.55</v>
      </c>
      <c r="J351" s="2">
        <f>VLOOKUP($A351&amp;$B351,'OD Data'!$R$3:$AA$580,MATCH(J$1,'OD Data'!$R$2:$AA$2,0),0)</f>
        <v>0</v>
      </c>
      <c r="K351" s="150">
        <f t="shared" si="20"/>
        <v>772</v>
      </c>
      <c r="L351" s="150">
        <f t="shared" si="20"/>
        <v>0</v>
      </c>
    </row>
    <row r="352" spans="1:12" x14ac:dyDescent="0.2">
      <c r="A352" s="1">
        <v>2030</v>
      </c>
      <c r="B352" s="1">
        <v>3</v>
      </c>
      <c r="C352" s="2"/>
      <c r="D352" s="2"/>
      <c r="E352" s="158">
        <f t="shared" si="18"/>
        <v>16.149672213520681</v>
      </c>
      <c r="F352" s="2">
        <f>VLOOKUP($A352,'OD Data'!$B$3:$E$60,4,0)/10</f>
        <v>9.297358539898763</v>
      </c>
      <c r="G352" s="1">
        <v>30.09</v>
      </c>
      <c r="H352" s="104">
        <v>197076.86850487901</v>
      </c>
      <c r="I352" s="2">
        <f>VLOOKUP($A352&amp;$B352,'OD Data'!$R$3:$AA$580,MATCH(I$1,'OD Data'!$R$2:$AA$2,0),0)</f>
        <v>649.1</v>
      </c>
      <c r="J352" s="2">
        <f>VLOOKUP($A352&amp;$B352,'OD Data'!$R$3:$AA$580,MATCH(J$1,'OD Data'!$R$2:$AA$2,0),0)</f>
        <v>0.25</v>
      </c>
      <c r="K352" s="150">
        <f t="shared" si="20"/>
        <v>610</v>
      </c>
      <c r="L352" s="150">
        <f t="shared" si="20"/>
        <v>4</v>
      </c>
    </row>
    <row r="353" spans="1:12" x14ac:dyDescent="0.2">
      <c r="A353" s="1">
        <v>2030</v>
      </c>
      <c r="B353" s="1">
        <v>4</v>
      </c>
      <c r="C353" s="2"/>
      <c r="D353" s="2"/>
      <c r="E353" s="158">
        <f t="shared" si="18"/>
        <v>16.149672213520681</v>
      </c>
      <c r="F353" s="2">
        <f>VLOOKUP($A353,'OD Data'!$B$3:$E$60,4,0)/10</f>
        <v>9.297358539898763</v>
      </c>
      <c r="G353" s="1">
        <v>30.49</v>
      </c>
      <c r="H353" s="104">
        <v>198205.02967204599</v>
      </c>
      <c r="I353" s="2">
        <f>VLOOKUP($A353&amp;$B353,'OD Data'!$R$3:$AA$580,MATCH(I$1,'OD Data'!$R$2:$AA$2,0),0)</f>
        <v>399.8</v>
      </c>
      <c r="J353" s="2">
        <f>VLOOKUP($A353&amp;$B353,'OD Data'!$R$3:$AA$580,MATCH(J$1,'OD Data'!$R$2:$AA$2,0),0)</f>
        <v>5.75</v>
      </c>
      <c r="K353" s="150">
        <f t="shared" si="20"/>
        <v>306</v>
      </c>
      <c r="L353" s="150">
        <f t="shared" si="20"/>
        <v>21</v>
      </c>
    </row>
    <row r="354" spans="1:12" x14ac:dyDescent="0.2">
      <c r="A354" s="1">
        <v>2030</v>
      </c>
      <c r="B354" s="1">
        <v>5</v>
      </c>
      <c r="C354" s="2"/>
      <c r="D354" s="2"/>
      <c r="E354" s="158">
        <f t="shared" si="18"/>
        <v>16.149672213520681</v>
      </c>
      <c r="F354" s="2">
        <f>VLOOKUP($A354,'OD Data'!$B$3:$E$60,4,0)/10</f>
        <v>9.297358539898763</v>
      </c>
      <c r="G354" s="1">
        <v>29.81</v>
      </c>
      <c r="H354" s="104">
        <v>198205.02967204599</v>
      </c>
      <c r="I354" s="2">
        <f>VLOOKUP($A354&amp;$B354,'OD Data'!$R$3:$AA$580,MATCH(I$1,'OD Data'!$R$2:$AA$2,0),0)</f>
        <v>168.35</v>
      </c>
      <c r="J354" s="2">
        <f>VLOOKUP($A354&amp;$B354,'OD Data'!$R$3:$AA$580,MATCH(J$1,'OD Data'!$R$2:$AA$2,0),0)</f>
        <v>36.549999999999997</v>
      </c>
      <c r="K354" s="150">
        <f t="shared" si="20"/>
        <v>105</v>
      </c>
      <c r="L354" s="150">
        <f t="shared" si="20"/>
        <v>87</v>
      </c>
    </row>
    <row r="355" spans="1:12" x14ac:dyDescent="0.2">
      <c r="A355" s="1">
        <v>2030</v>
      </c>
      <c r="B355" s="1">
        <v>6</v>
      </c>
      <c r="C355" s="2"/>
      <c r="D355" s="2"/>
      <c r="E355" s="158">
        <f t="shared" si="18"/>
        <v>16.149672213520681</v>
      </c>
      <c r="F355" s="2">
        <f>VLOOKUP($A355,'OD Data'!$B$3:$E$60,4,0)/10</f>
        <v>9.297358539898763</v>
      </c>
      <c r="G355" s="1">
        <v>30.68</v>
      </c>
      <c r="H355" s="104">
        <v>198205.02967204599</v>
      </c>
      <c r="I355" s="2">
        <f>VLOOKUP($A355&amp;$B355,'OD Data'!$R$3:$AA$580,MATCH(I$1,'OD Data'!$R$2:$AA$2,0),0)</f>
        <v>42.45</v>
      </c>
      <c r="J355" s="2">
        <f>VLOOKUP($A355&amp;$B355,'OD Data'!$R$3:$AA$580,MATCH(J$1,'OD Data'!$R$2:$AA$2,0),0)</f>
        <v>150.75</v>
      </c>
      <c r="K355" s="150">
        <f t="shared" si="20"/>
        <v>10</v>
      </c>
      <c r="L355" s="150">
        <f t="shared" si="20"/>
        <v>243</v>
      </c>
    </row>
    <row r="356" spans="1:12" x14ac:dyDescent="0.2">
      <c r="A356" s="1">
        <v>2030</v>
      </c>
      <c r="B356" s="1">
        <v>7</v>
      </c>
      <c r="C356" s="2"/>
      <c r="D356" s="2"/>
      <c r="E356" s="158">
        <f t="shared" si="18"/>
        <v>16.149672213520681</v>
      </c>
      <c r="F356" s="2">
        <f>VLOOKUP($A356,'OD Data'!$B$3:$E$60,4,0)/10</f>
        <v>9.297358539898763</v>
      </c>
      <c r="G356" s="1">
        <v>30.66</v>
      </c>
      <c r="H356" s="104">
        <v>199141.948393645</v>
      </c>
      <c r="I356" s="2">
        <f>VLOOKUP($A356&amp;$B356,'OD Data'!$R$3:$AA$580,MATCH(I$1,'OD Data'!$R$2:$AA$2,0),0)</f>
        <v>1.35</v>
      </c>
      <c r="J356" s="2">
        <f>VLOOKUP($A356&amp;$B356,'OD Data'!$R$3:$AA$580,MATCH(J$1,'OD Data'!$R$2:$AA$2,0),0)</f>
        <v>290.10000000000002</v>
      </c>
      <c r="K356" s="150">
        <f t="shared" si="20"/>
        <v>0</v>
      </c>
      <c r="L356" s="150">
        <f t="shared" si="20"/>
        <v>348</v>
      </c>
    </row>
    <row r="357" spans="1:12" x14ac:dyDescent="0.2">
      <c r="A357" s="1">
        <v>2030</v>
      </c>
      <c r="B357" s="1">
        <v>8</v>
      </c>
      <c r="C357" s="2"/>
      <c r="D357" s="2"/>
      <c r="E357" s="158">
        <f t="shared" si="18"/>
        <v>16.149672213520681</v>
      </c>
      <c r="F357" s="2">
        <f>VLOOKUP($A357,'OD Data'!$B$3:$E$60,4,0)/10</f>
        <v>9.297358539898763</v>
      </c>
      <c r="G357" s="1">
        <v>30.07</v>
      </c>
      <c r="H357" s="104">
        <v>199141.948393645</v>
      </c>
      <c r="I357" s="2">
        <f>VLOOKUP($A357&amp;$B357,'OD Data'!$R$3:$AA$580,MATCH(I$1,'OD Data'!$R$2:$AA$2,0),0)</f>
        <v>0.35</v>
      </c>
      <c r="J357" s="2">
        <f>VLOOKUP($A357&amp;$B357,'OD Data'!$R$3:$AA$580,MATCH(J$1,'OD Data'!$R$2:$AA$2,0),0)</f>
        <v>310.7</v>
      </c>
      <c r="K357" s="150">
        <f t="shared" si="20"/>
        <v>2</v>
      </c>
      <c r="L357" s="150">
        <f t="shared" si="20"/>
        <v>330</v>
      </c>
    </row>
    <row r="358" spans="1:12" x14ac:dyDescent="0.2">
      <c r="A358" s="1">
        <v>2030</v>
      </c>
      <c r="B358" s="1">
        <v>9</v>
      </c>
      <c r="C358" s="2"/>
      <c r="D358" s="2"/>
      <c r="E358" s="158">
        <f t="shared" si="18"/>
        <v>16.149672213520681</v>
      </c>
      <c r="F358" s="2">
        <f>VLOOKUP($A358,'OD Data'!$B$3:$E$60,4,0)/10</f>
        <v>9.297358539898763</v>
      </c>
      <c r="G358" s="1">
        <v>30.72</v>
      </c>
      <c r="H358" s="104">
        <v>199141.948393645</v>
      </c>
      <c r="I358" s="2">
        <f>VLOOKUP($A358&amp;$B358,'OD Data'!$R$3:$AA$580,MATCH(I$1,'OD Data'!$R$2:$AA$2,0),0)</f>
        <v>8.5</v>
      </c>
      <c r="J358" s="2">
        <f>VLOOKUP($A358&amp;$B358,'OD Data'!$R$3:$AA$580,MATCH(J$1,'OD Data'!$R$2:$AA$2,0),0)</f>
        <v>230</v>
      </c>
      <c r="K358" s="150">
        <f t="shared" ref="K358:L373" si="21">K346</f>
        <v>46</v>
      </c>
      <c r="L358" s="150">
        <f t="shared" si="21"/>
        <v>150</v>
      </c>
    </row>
    <row r="359" spans="1:12" x14ac:dyDescent="0.2">
      <c r="A359" s="1">
        <v>2030</v>
      </c>
      <c r="B359" s="1">
        <v>10</v>
      </c>
      <c r="C359" s="2"/>
      <c r="D359" s="2"/>
      <c r="E359" s="158">
        <f t="shared" si="18"/>
        <v>16.149672213520681</v>
      </c>
      <c r="F359" s="2">
        <f>VLOOKUP($A359,'OD Data'!$B$3:$E$60,4,0)/10</f>
        <v>9.297358539898763</v>
      </c>
      <c r="G359" s="1">
        <v>30.56</v>
      </c>
      <c r="H359" s="104">
        <v>200079.338971922</v>
      </c>
      <c r="I359" s="2">
        <f>VLOOKUP($A359&amp;$B359,'OD Data'!$R$3:$AA$580,MATCH(I$1,'OD Data'!$R$2:$AA$2,0),0)</f>
        <v>132.4</v>
      </c>
      <c r="J359" s="2">
        <f>VLOOKUP($A359&amp;$B359,'OD Data'!$R$3:$AA$580,MATCH(J$1,'OD Data'!$R$2:$AA$2,0),0)</f>
        <v>58.5</v>
      </c>
      <c r="K359" s="150">
        <f t="shared" si="21"/>
        <v>269</v>
      </c>
      <c r="L359" s="150">
        <f t="shared" si="21"/>
        <v>27</v>
      </c>
    </row>
    <row r="360" spans="1:12" x14ac:dyDescent="0.2">
      <c r="A360" s="1">
        <v>2030</v>
      </c>
      <c r="B360" s="1">
        <v>11</v>
      </c>
      <c r="C360" s="2"/>
      <c r="D360" s="2"/>
      <c r="E360" s="158">
        <f t="shared" si="18"/>
        <v>16.149672213520681</v>
      </c>
      <c r="F360" s="2">
        <f>VLOOKUP($A360,'OD Data'!$B$3:$E$60,4,0)/10</f>
        <v>9.297358539898763</v>
      </c>
      <c r="G360" s="1">
        <v>30.35</v>
      </c>
      <c r="H360" s="104">
        <v>200079.338971922</v>
      </c>
      <c r="I360" s="2">
        <f>VLOOKUP($A360&amp;$B360,'OD Data'!$R$3:$AA$580,MATCH(I$1,'OD Data'!$R$2:$AA$2,0),0)</f>
        <v>384.85</v>
      </c>
      <c r="J360" s="2">
        <f>VLOOKUP($A360&amp;$B360,'OD Data'!$R$3:$AA$580,MATCH(J$1,'OD Data'!$R$2:$AA$2,0),0)</f>
        <v>4.3499999999999996</v>
      </c>
      <c r="K360" s="150">
        <f t="shared" si="21"/>
        <v>563</v>
      </c>
      <c r="L360" s="150">
        <f t="shared" si="21"/>
        <v>1</v>
      </c>
    </row>
    <row r="361" spans="1:12" x14ac:dyDescent="0.2">
      <c r="A361" s="1">
        <v>2030</v>
      </c>
      <c r="B361" s="1">
        <v>12</v>
      </c>
      <c r="C361" s="2"/>
      <c r="D361" s="2"/>
      <c r="E361" s="158">
        <f t="shared" si="18"/>
        <v>16.149672213520681</v>
      </c>
      <c r="F361" s="2">
        <f>VLOOKUP($A361,'OD Data'!$B$3:$E$60,4,0)/10</f>
        <v>9.297358539898763</v>
      </c>
      <c r="G361" s="1">
        <v>31</v>
      </c>
      <c r="H361" s="104">
        <v>200079.338971922</v>
      </c>
      <c r="I361" s="2">
        <f>VLOOKUP($A361&amp;$B361,'OD Data'!$R$3:$AA$580,MATCH(I$1,'OD Data'!$R$2:$AA$2,0),0)</f>
        <v>680.6</v>
      </c>
      <c r="J361" s="2">
        <f>VLOOKUP($A361&amp;$B361,'OD Data'!$R$3:$AA$580,MATCH(J$1,'OD Data'!$R$2:$AA$2,0),0)</f>
        <v>0.2</v>
      </c>
      <c r="K361" s="150">
        <f t="shared" si="21"/>
        <v>866</v>
      </c>
      <c r="L361" s="150">
        <f t="shared" si="21"/>
        <v>0</v>
      </c>
    </row>
    <row r="362" spans="1:12" x14ac:dyDescent="0.2">
      <c r="A362" s="1">
        <f>A350+1</f>
        <v>2031</v>
      </c>
      <c r="B362" s="1">
        <f>B350</f>
        <v>1</v>
      </c>
      <c r="E362" s="158">
        <f t="shared" si="18"/>
        <v>16.472665657791094</v>
      </c>
      <c r="F362" s="2">
        <f>VLOOKUP($A362,'OD Data'!$B$3:$E$60,4,0)/10</f>
        <v>9.4270624826407818</v>
      </c>
      <c r="G362" s="1">
        <f>G350</f>
        <v>31.65</v>
      </c>
      <c r="H362" s="104">
        <v>201087.285820091</v>
      </c>
      <c r="I362" s="2">
        <f>VLOOKUP($A362&amp;$B362,'OD Data'!$R$3:$AA$580,MATCH(I$1,'OD Data'!$R$2:$AA$2,0),0)</f>
        <v>917</v>
      </c>
      <c r="J362" s="2">
        <f>VLOOKUP($A362&amp;$B362,'OD Data'!$R$3:$AA$580,MATCH(J$1,'OD Data'!$R$2:$AA$2,0),0)</f>
        <v>0</v>
      </c>
      <c r="K362" s="150">
        <f t="shared" si="21"/>
        <v>952</v>
      </c>
      <c r="L362" s="150">
        <f t="shared" si="21"/>
        <v>0</v>
      </c>
    </row>
    <row r="363" spans="1:12" x14ac:dyDescent="0.2">
      <c r="A363" s="1">
        <f t="shared" ref="A363:A426" si="22">A351+1</f>
        <v>2031</v>
      </c>
      <c r="B363" s="1">
        <f t="shared" ref="B363:B426" si="23">B351</f>
        <v>2</v>
      </c>
      <c r="E363" s="158">
        <f t="shared" si="18"/>
        <v>16.472665657791094</v>
      </c>
      <c r="F363" s="2">
        <f>VLOOKUP($A363,'OD Data'!$B$3:$E$60,4,0)/10</f>
        <v>9.4270624826407818</v>
      </c>
      <c r="G363" s="1">
        <f t="shared" ref="G363:G426" si="24">G351</f>
        <v>29.92</v>
      </c>
      <c r="H363" s="104">
        <v>201087.285820091</v>
      </c>
      <c r="I363" s="2">
        <f>VLOOKUP($A363&amp;$B363,'OD Data'!$R$3:$AA$580,MATCH(I$1,'OD Data'!$R$2:$AA$2,0),0)</f>
        <v>797.55</v>
      </c>
      <c r="J363" s="2">
        <f>VLOOKUP($A363&amp;$B363,'OD Data'!$R$3:$AA$580,MATCH(J$1,'OD Data'!$R$2:$AA$2,0),0)</f>
        <v>0</v>
      </c>
      <c r="K363" s="150">
        <f t="shared" si="21"/>
        <v>772</v>
      </c>
      <c r="L363" s="150">
        <f t="shared" si="21"/>
        <v>0</v>
      </c>
    </row>
    <row r="364" spans="1:12" x14ac:dyDescent="0.2">
      <c r="A364" s="1">
        <f t="shared" si="22"/>
        <v>2031</v>
      </c>
      <c r="B364" s="1">
        <f t="shared" si="23"/>
        <v>3</v>
      </c>
      <c r="E364" s="158">
        <f t="shared" si="18"/>
        <v>16.472665657791094</v>
      </c>
      <c r="F364" s="2">
        <f>VLOOKUP($A364,'OD Data'!$B$3:$E$60,4,0)/10</f>
        <v>9.4270624826407818</v>
      </c>
      <c r="G364" s="1">
        <f t="shared" si="24"/>
        <v>30.09</v>
      </c>
      <c r="H364" s="104">
        <v>201087.285820091</v>
      </c>
      <c r="I364" s="2">
        <f>VLOOKUP($A364&amp;$B364,'OD Data'!$R$3:$AA$580,MATCH(I$1,'OD Data'!$R$2:$AA$2,0),0)</f>
        <v>649.1</v>
      </c>
      <c r="J364" s="2">
        <f>VLOOKUP($A364&amp;$B364,'OD Data'!$R$3:$AA$580,MATCH(J$1,'OD Data'!$R$2:$AA$2,0),0)</f>
        <v>0.25</v>
      </c>
      <c r="K364" s="150">
        <f t="shared" si="21"/>
        <v>610</v>
      </c>
      <c r="L364" s="150">
        <f t="shared" si="21"/>
        <v>4</v>
      </c>
    </row>
    <row r="365" spans="1:12" x14ac:dyDescent="0.2">
      <c r="A365" s="1">
        <f t="shared" si="22"/>
        <v>2031</v>
      </c>
      <c r="B365" s="1">
        <f t="shared" si="23"/>
        <v>4</v>
      </c>
      <c r="E365" s="158">
        <f t="shared" si="18"/>
        <v>16.472665657791094</v>
      </c>
      <c r="F365" s="2">
        <f>VLOOKUP($A365,'OD Data'!$B$3:$E$60,4,0)/10</f>
        <v>9.4270624826407818</v>
      </c>
      <c r="G365" s="1">
        <f t="shared" si="24"/>
        <v>30.49</v>
      </c>
      <c r="H365" s="104">
        <v>202051.032947642</v>
      </c>
      <c r="I365" s="2">
        <f>VLOOKUP($A365&amp;$B365,'OD Data'!$R$3:$AA$580,MATCH(I$1,'OD Data'!$R$2:$AA$2,0),0)</f>
        <v>399.8</v>
      </c>
      <c r="J365" s="2">
        <f>VLOOKUP($A365&amp;$B365,'OD Data'!$R$3:$AA$580,MATCH(J$1,'OD Data'!$R$2:$AA$2,0),0)</f>
        <v>5.75</v>
      </c>
      <c r="K365" s="150">
        <f t="shared" si="21"/>
        <v>306</v>
      </c>
      <c r="L365" s="150">
        <f t="shared" si="21"/>
        <v>21</v>
      </c>
    </row>
    <row r="366" spans="1:12" x14ac:dyDescent="0.2">
      <c r="A366" s="1">
        <f t="shared" si="22"/>
        <v>2031</v>
      </c>
      <c r="B366" s="1">
        <f t="shared" si="23"/>
        <v>5</v>
      </c>
      <c r="E366" s="158">
        <f t="shared" si="18"/>
        <v>16.472665657791094</v>
      </c>
      <c r="F366" s="2">
        <f>VLOOKUP($A366,'OD Data'!$B$3:$E$60,4,0)/10</f>
        <v>9.4270624826407818</v>
      </c>
      <c r="G366" s="1">
        <f t="shared" si="24"/>
        <v>29.81</v>
      </c>
      <c r="H366" s="104">
        <v>202051.032947642</v>
      </c>
      <c r="I366" s="2">
        <f>VLOOKUP($A366&amp;$B366,'OD Data'!$R$3:$AA$580,MATCH(I$1,'OD Data'!$R$2:$AA$2,0),0)</f>
        <v>168.35</v>
      </c>
      <c r="J366" s="2">
        <f>VLOOKUP($A366&amp;$B366,'OD Data'!$R$3:$AA$580,MATCH(J$1,'OD Data'!$R$2:$AA$2,0),0)</f>
        <v>36.549999999999997</v>
      </c>
      <c r="K366" s="150">
        <f t="shared" si="21"/>
        <v>105</v>
      </c>
      <c r="L366" s="150">
        <f t="shared" si="21"/>
        <v>87</v>
      </c>
    </row>
    <row r="367" spans="1:12" x14ac:dyDescent="0.2">
      <c r="A367" s="1">
        <f t="shared" si="22"/>
        <v>2031</v>
      </c>
      <c r="B367" s="1">
        <f t="shared" si="23"/>
        <v>6</v>
      </c>
      <c r="E367" s="158">
        <f t="shared" si="18"/>
        <v>16.472665657791094</v>
      </c>
      <c r="F367" s="2">
        <f>VLOOKUP($A367,'OD Data'!$B$3:$E$60,4,0)/10</f>
        <v>9.4270624826407818</v>
      </c>
      <c r="G367" s="1">
        <f t="shared" si="24"/>
        <v>30.68</v>
      </c>
      <c r="H367" s="104">
        <v>202051.032947642</v>
      </c>
      <c r="I367" s="2">
        <f>VLOOKUP($A367&amp;$B367,'OD Data'!$R$3:$AA$580,MATCH(I$1,'OD Data'!$R$2:$AA$2,0),0)</f>
        <v>42.45</v>
      </c>
      <c r="J367" s="2">
        <f>VLOOKUP($A367&amp;$B367,'OD Data'!$R$3:$AA$580,MATCH(J$1,'OD Data'!$R$2:$AA$2,0),0)</f>
        <v>150.75</v>
      </c>
      <c r="K367" s="150">
        <f t="shared" si="21"/>
        <v>10</v>
      </c>
      <c r="L367" s="150">
        <f t="shared" si="21"/>
        <v>243</v>
      </c>
    </row>
    <row r="368" spans="1:12" x14ac:dyDescent="0.2">
      <c r="A368" s="1">
        <f t="shared" si="22"/>
        <v>2031</v>
      </c>
      <c r="B368" s="1">
        <f t="shared" si="23"/>
        <v>7</v>
      </c>
      <c r="E368" s="158">
        <f t="shared" si="18"/>
        <v>16.472665657791094</v>
      </c>
      <c r="F368" s="2">
        <f>VLOOKUP($A368,'OD Data'!$B$3:$E$60,4,0)/10</f>
        <v>9.4270624826407818</v>
      </c>
      <c r="G368" s="1">
        <f t="shared" si="24"/>
        <v>30.66</v>
      </c>
      <c r="H368" s="104">
        <v>203023.56079239701</v>
      </c>
      <c r="I368" s="2">
        <f>VLOOKUP($A368&amp;$B368,'OD Data'!$R$3:$AA$580,MATCH(I$1,'OD Data'!$R$2:$AA$2,0),0)</f>
        <v>1.35</v>
      </c>
      <c r="J368" s="2">
        <f>VLOOKUP($A368&amp;$B368,'OD Data'!$R$3:$AA$580,MATCH(J$1,'OD Data'!$R$2:$AA$2,0),0)</f>
        <v>290.10000000000002</v>
      </c>
      <c r="K368" s="150">
        <f t="shared" si="21"/>
        <v>0</v>
      </c>
      <c r="L368" s="150">
        <f t="shared" si="21"/>
        <v>348</v>
      </c>
    </row>
    <row r="369" spans="1:12" x14ac:dyDescent="0.2">
      <c r="A369" s="1">
        <f t="shared" si="22"/>
        <v>2031</v>
      </c>
      <c r="B369" s="1">
        <f t="shared" si="23"/>
        <v>8</v>
      </c>
      <c r="E369" s="158">
        <f t="shared" si="18"/>
        <v>16.472665657791094</v>
      </c>
      <c r="F369" s="2">
        <f>VLOOKUP($A369,'OD Data'!$B$3:$E$60,4,0)/10</f>
        <v>9.4270624826407818</v>
      </c>
      <c r="G369" s="1">
        <f t="shared" si="24"/>
        <v>30.07</v>
      </c>
      <c r="H369" s="104">
        <v>203023.56079239701</v>
      </c>
      <c r="I369" s="2">
        <f>VLOOKUP($A369&amp;$B369,'OD Data'!$R$3:$AA$580,MATCH(I$1,'OD Data'!$R$2:$AA$2,0),0)</f>
        <v>0.35</v>
      </c>
      <c r="J369" s="2">
        <f>VLOOKUP($A369&amp;$B369,'OD Data'!$R$3:$AA$580,MATCH(J$1,'OD Data'!$R$2:$AA$2,0),0)</f>
        <v>310.7</v>
      </c>
      <c r="K369" s="150">
        <f t="shared" si="21"/>
        <v>2</v>
      </c>
      <c r="L369" s="150">
        <f t="shared" si="21"/>
        <v>330</v>
      </c>
    </row>
    <row r="370" spans="1:12" x14ac:dyDescent="0.2">
      <c r="A370" s="1">
        <f t="shared" si="22"/>
        <v>2031</v>
      </c>
      <c r="B370" s="1">
        <f t="shared" si="23"/>
        <v>9</v>
      </c>
      <c r="E370" s="158">
        <f t="shared" si="18"/>
        <v>16.472665657791094</v>
      </c>
      <c r="F370" s="2">
        <f>VLOOKUP($A370,'OD Data'!$B$3:$E$60,4,0)/10</f>
        <v>9.4270624826407818</v>
      </c>
      <c r="G370" s="1">
        <f t="shared" si="24"/>
        <v>30.72</v>
      </c>
      <c r="H370" s="104">
        <v>203023.56079239701</v>
      </c>
      <c r="I370" s="2">
        <f>VLOOKUP($A370&amp;$B370,'OD Data'!$R$3:$AA$580,MATCH(I$1,'OD Data'!$R$2:$AA$2,0),0)</f>
        <v>8.5</v>
      </c>
      <c r="J370" s="2">
        <f>VLOOKUP($A370&amp;$B370,'OD Data'!$R$3:$AA$580,MATCH(J$1,'OD Data'!$R$2:$AA$2,0),0)</f>
        <v>230</v>
      </c>
      <c r="K370" s="150">
        <f t="shared" si="21"/>
        <v>46</v>
      </c>
      <c r="L370" s="150">
        <f t="shared" si="21"/>
        <v>150</v>
      </c>
    </row>
    <row r="371" spans="1:12" x14ac:dyDescent="0.2">
      <c r="A371" s="1">
        <f t="shared" si="22"/>
        <v>2031</v>
      </c>
      <c r="B371" s="1">
        <f t="shared" si="23"/>
        <v>10</v>
      </c>
      <c r="E371" s="158">
        <f t="shared" si="18"/>
        <v>16.472665657791094</v>
      </c>
      <c r="F371" s="2">
        <f>VLOOKUP($A371,'OD Data'!$B$3:$E$60,4,0)/10</f>
        <v>9.4270624826407818</v>
      </c>
      <c r="G371" s="1">
        <f t="shared" si="24"/>
        <v>30.56</v>
      </c>
      <c r="H371" s="104">
        <v>203913.549926821</v>
      </c>
      <c r="I371" s="2">
        <f>VLOOKUP($A371&amp;$B371,'OD Data'!$R$3:$AA$580,MATCH(I$1,'OD Data'!$R$2:$AA$2,0),0)</f>
        <v>132.4</v>
      </c>
      <c r="J371" s="2">
        <f>VLOOKUP($A371&amp;$B371,'OD Data'!$R$3:$AA$580,MATCH(J$1,'OD Data'!$R$2:$AA$2,0),0)</f>
        <v>58.5</v>
      </c>
      <c r="K371" s="150">
        <f t="shared" si="21"/>
        <v>269</v>
      </c>
      <c r="L371" s="150">
        <f t="shared" si="21"/>
        <v>27</v>
      </c>
    </row>
    <row r="372" spans="1:12" x14ac:dyDescent="0.2">
      <c r="A372" s="1">
        <f t="shared" si="22"/>
        <v>2031</v>
      </c>
      <c r="B372" s="1">
        <f t="shared" si="23"/>
        <v>11</v>
      </c>
      <c r="E372" s="158">
        <f t="shared" si="18"/>
        <v>16.472665657791094</v>
      </c>
      <c r="F372" s="2">
        <f>VLOOKUP($A372,'OD Data'!$B$3:$E$60,4,0)/10</f>
        <v>9.4270624826407818</v>
      </c>
      <c r="G372" s="1">
        <f t="shared" si="24"/>
        <v>30.35</v>
      </c>
      <c r="H372" s="104">
        <v>203913.549926821</v>
      </c>
      <c r="I372" s="2">
        <f>VLOOKUP($A372&amp;$B372,'OD Data'!$R$3:$AA$580,MATCH(I$1,'OD Data'!$R$2:$AA$2,0),0)</f>
        <v>384.85</v>
      </c>
      <c r="J372" s="2">
        <f>VLOOKUP($A372&amp;$B372,'OD Data'!$R$3:$AA$580,MATCH(J$1,'OD Data'!$R$2:$AA$2,0),0)</f>
        <v>4.3499999999999996</v>
      </c>
      <c r="K372" s="150">
        <f t="shared" si="21"/>
        <v>563</v>
      </c>
      <c r="L372" s="150">
        <f t="shared" si="21"/>
        <v>1</v>
      </c>
    </row>
    <row r="373" spans="1:12" x14ac:dyDescent="0.2">
      <c r="A373" s="1">
        <f t="shared" si="22"/>
        <v>2031</v>
      </c>
      <c r="B373" s="1">
        <f t="shared" si="23"/>
        <v>12</v>
      </c>
      <c r="E373" s="158">
        <f t="shared" si="18"/>
        <v>16.472665657791094</v>
      </c>
      <c r="F373" s="2">
        <f>VLOOKUP($A373,'OD Data'!$B$3:$E$60,4,0)/10</f>
        <v>9.4270624826407818</v>
      </c>
      <c r="G373" s="1">
        <f t="shared" si="24"/>
        <v>31</v>
      </c>
      <c r="H373" s="104">
        <v>203913.549926821</v>
      </c>
      <c r="I373" s="2">
        <f>VLOOKUP($A373&amp;$B373,'OD Data'!$R$3:$AA$580,MATCH(I$1,'OD Data'!$R$2:$AA$2,0),0)</f>
        <v>680.6</v>
      </c>
      <c r="J373" s="2">
        <f>VLOOKUP($A373&amp;$B373,'OD Data'!$R$3:$AA$580,MATCH(J$1,'OD Data'!$R$2:$AA$2,0),0)</f>
        <v>0.2</v>
      </c>
      <c r="K373" s="150">
        <f t="shared" si="21"/>
        <v>866</v>
      </c>
      <c r="L373" s="150">
        <f t="shared" si="21"/>
        <v>0</v>
      </c>
    </row>
    <row r="374" spans="1:12" x14ac:dyDescent="0.2">
      <c r="A374" s="1">
        <f t="shared" si="22"/>
        <v>2032</v>
      </c>
      <c r="B374" s="1">
        <f t="shared" si="23"/>
        <v>1</v>
      </c>
      <c r="E374" s="158">
        <f t="shared" si="18"/>
        <v>16.802118970946918</v>
      </c>
      <c r="F374" s="2">
        <f>VLOOKUP($A374,'OD Data'!$B$3:$E$60,4,0)/10</f>
        <v>9.5585758761736503</v>
      </c>
      <c r="G374" s="1">
        <f t="shared" si="24"/>
        <v>31.65</v>
      </c>
      <c r="H374" s="104">
        <v>204895.19004229401</v>
      </c>
      <c r="I374" s="2">
        <f>VLOOKUP($A374&amp;$B374,'OD Data'!$R$3:$AA$580,MATCH(I$1,'OD Data'!$R$2:$AA$2,0),0)</f>
        <v>917</v>
      </c>
      <c r="J374" s="2">
        <f>VLOOKUP($A374&amp;$B374,'OD Data'!$R$3:$AA$580,MATCH(J$1,'OD Data'!$R$2:$AA$2,0),0)</f>
        <v>0</v>
      </c>
      <c r="K374" s="150">
        <f t="shared" ref="K374:L389" si="25">K362</f>
        <v>952</v>
      </c>
      <c r="L374" s="150">
        <f t="shared" si="25"/>
        <v>0</v>
      </c>
    </row>
    <row r="375" spans="1:12" x14ac:dyDescent="0.2">
      <c r="A375" s="1">
        <f t="shared" si="22"/>
        <v>2032</v>
      </c>
      <c r="B375" s="1">
        <f t="shared" si="23"/>
        <v>2</v>
      </c>
      <c r="E375" s="158">
        <f t="shared" si="18"/>
        <v>16.802118970946918</v>
      </c>
      <c r="F375" s="2">
        <f>VLOOKUP($A375,'OD Data'!$B$3:$E$60,4,0)/10</f>
        <v>9.5585758761736503</v>
      </c>
      <c r="G375" s="1">
        <f t="shared" si="24"/>
        <v>29.92</v>
      </c>
      <c r="H375" s="104">
        <v>204895.19004229401</v>
      </c>
      <c r="I375" s="2">
        <f>VLOOKUP($A375&amp;$B375,'OD Data'!$R$3:$AA$580,MATCH(I$1,'OD Data'!$R$2:$AA$2,0),0)</f>
        <v>797.55</v>
      </c>
      <c r="J375" s="2">
        <f>VLOOKUP($A375&amp;$B375,'OD Data'!$R$3:$AA$580,MATCH(J$1,'OD Data'!$R$2:$AA$2,0),0)</f>
        <v>0</v>
      </c>
      <c r="K375" s="150">
        <f t="shared" si="25"/>
        <v>772</v>
      </c>
      <c r="L375" s="150">
        <f t="shared" si="25"/>
        <v>0</v>
      </c>
    </row>
    <row r="376" spans="1:12" x14ac:dyDescent="0.2">
      <c r="A376" s="1">
        <f t="shared" si="22"/>
        <v>2032</v>
      </c>
      <c r="B376" s="1">
        <f t="shared" si="23"/>
        <v>3</v>
      </c>
      <c r="E376" s="158">
        <f t="shared" si="18"/>
        <v>16.802118970946918</v>
      </c>
      <c r="F376" s="2">
        <f>VLOOKUP($A376,'OD Data'!$B$3:$E$60,4,0)/10</f>
        <v>9.5585758761736503</v>
      </c>
      <c r="G376" s="1">
        <f t="shared" si="24"/>
        <v>30.09</v>
      </c>
      <c r="H376" s="104">
        <v>204895.19004229401</v>
      </c>
      <c r="I376" s="2">
        <f>VLOOKUP($A376&amp;$B376,'OD Data'!$R$3:$AA$580,MATCH(I$1,'OD Data'!$R$2:$AA$2,0),0)</f>
        <v>649.1</v>
      </c>
      <c r="J376" s="2">
        <f>VLOOKUP($A376&amp;$B376,'OD Data'!$R$3:$AA$580,MATCH(J$1,'OD Data'!$R$2:$AA$2,0),0)</f>
        <v>0.25</v>
      </c>
      <c r="K376" s="150">
        <f t="shared" si="25"/>
        <v>610</v>
      </c>
      <c r="L376" s="150">
        <f t="shared" si="25"/>
        <v>4</v>
      </c>
    </row>
    <row r="377" spans="1:12" x14ac:dyDescent="0.2">
      <c r="A377" s="1">
        <f t="shared" si="22"/>
        <v>2032</v>
      </c>
      <c r="B377" s="1">
        <f t="shared" si="23"/>
        <v>4</v>
      </c>
      <c r="E377" s="158">
        <f t="shared" si="18"/>
        <v>16.802118970946918</v>
      </c>
      <c r="F377" s="2">
        <f>VLOOKUP($A377,'OD Data'!$B$3:$E$60,4,0)/10</f>
        <v>9.5585758761736503</v>
      </c>
      <c r="G377" s="1">
        <f t="shared" si="24"/>
        <v>30.49</v>
      </c>
      <c r="H377" s="104">
        <v>205886.386952776</v>
      </c>
      <c r="I377" s="2">
        <f>VLOOKUP($A377&amp;$B377,'OD Data'!$R$3:$AA$580,MATCH(I$1,'OD Data'!$R$2:$AA$2,0),0)</f>
        <v>399.8</v>
      </c>
      <c r="J377" s="2">
        <f>VLOOKUP($A377&amp;$B377,'OD Data'!$R$3:$AA$580,MATCH(J$1,'OD Data'!$R$2:$AA$2,0),0)</f>
        <v>5.75</v>
      </c>
      <c r="K377" s="150">
        <f t="shared" si="25"/>
        <v>306</v>
      </c>
      <c r="L377" s="150">
        <f t="shared" si="25"/>
        <v>21</v>
      </c>
    </row>
    <row r="378" spans="1:12" x14ac:dyDescent="0.2">
      <c r="A378" s="1">
        <f t="shared" si="22"/>
        <v>2032</v>
      </c>
      <c r="B378" s="1">
        <f t="shared" si="23"/>
        <v>5</v>
      </c>
      <c r="E378" s="158">
        <f t="shared" si="18"/>
        <v>16.802118970946918</v>
      </c>
      <c r="F378" s="2">
        <f>VLOOKUP($A378,'OD Data'!$B$3:$E$60,4,0)/10</f>
        <v>9.5585758761736503</v>
      </c>
      <c r="G378" s="1">
        <f t="shared" si="24"/>
        <v>29.81</v>
      </c>
      <c r="H378" s="104">
        <v>205886.386952776</v>
      </c>
      <c r="I378" s="2">
        <f>VLOOKUP($A378&amp;$B378,'OD Data'!$R$3:$AA$580,MATCH(I$1,'OD Data'!$R$2:$AA$2,0),0)</f>
        <v>168.35</v>
      </c>
      <c r="J378" s="2">
        <f>VLOOKUP($A378&amp;$B378,'OD Data'!$R$3:$AA$580,MATCH(J$1,'OD Data'!$R$2:$AA$2,0),0)</f>
        <v>36.549999999999997</v>
      </c>
      <c r="K378" s="150">
        <f t="shared" si="25"/>
        <v>105</v>
      </c>
      <c r="L378" s="150">
        <f t="shared" si="25"/>
        <v>87</v>
      </c>
    </row>
    <row r="379" spans="1:12" x14ac:dyDescent="0.2">
      <c r="A379" s="1">
        <f t="shared" si="22"/>
        <v>2032</v>
      </c>
      <c r="B379" s="1">
        <f t="shared" si="23"/>
        <v>6</v>
      </c>
      <c r="E379" s="158">
        <f t="shared" si="18"/>
        <v>16.802118970946918</v>
      </c>
      <c r="F379" s="2">
        <f>VLOOKUP($A379,'OD Data'!$B$3:$E$60,4,0)/10</f>
        <v>9.5585758761736503</v>
      </c>
      <c r="G379" s="1">
        <f t="shared" si="24"/>
        <v>30.68</v>
      </c>
      <c r="H379" s="104">
        <v>205886.386952776</v>
      </c>
      <c r="I379" s="2">
        <f>VLOOKUP($A379&amp;$B379,'OD Data'!$R$3:$AA$580,MATCH(I$1,'OD Data'!$R$2:$AA$2,0),0)</f>
        <v>42.45</v>
      </c>
      <c r="J379" s="2">
        <f>VLOOKUP($A379&amp;$B379,'OD Data'!$R$3:$AA$580,MATCH(J$1,'OD Data'!$R$2:$AA$2,0),0)</f>
        <v>150.75</v>
      </c>
      <c r="K379" s="150">
        <f t="shared" si="25"/>
        <v>10</v>
      </c>
      <c r="L379" s="150">
        <f t="shared" si="25"/>
        <v>243</v>
      </c>
    </row>
    <row r="380" spans="1:12" x14ac:dyDescent="0.2">
      <c r="A380" s="1">
        <f t="shared" si="22"/>
        <v>2032</v>
      </c>
      <c r="B380" s="1">
        <f t="shared" si="23"/>
        <v>7</v>
      </c>
      <c r="E380" s="158">
        <f t="shared" si="18"/>
        <v>16.802118970946918</v>
      </c>
      <c r="F380" s="2">
        <f>VLOOKUP($A380,'OD Data'!$B$3:$E$60,4,0)/10</f>
        <v>9.5585758761736503</v>
      </c>
      <c r="G380" s="1">
        <f t="shared" si="24"/>
        <v>30.66</v>
      </c>
      <c r="H380" s="104">
        <v>206846.42256120901</v>
      </c>
      <c r="I380" s="2">
        <f>VLOOKUP($A380&amp;$B380,'OD Data'!$R$3:$AA$580,MATCH(I$1,'OD Data'!$R$2:$AA$2,0),0)</f>
        <v>1.35</v>
      </c>
      <c r="J380" s="2">
        <f>VLOOKUP($A380&amp;$B380,'OD Data'!$R$3:$AA$580,MATCH(J$1,'OD Data'!$R$2:$AA$2,0),0)</f>
        <v>290.10000000000002</v>
      </c>
      <c r="K380" s="150">
        <f t="shared" si="25"/>
        <v>0</v>
      </c>
      <c r="L380" s="150">
        <f t="shared" si="25"/>
        <v>348</v>
      </c>
    </row>
    <row r="381" spans="1:12" x14ac:dyDescent="0.2">
      <c r="A381" s="1">
        <f t="shared" si="22"/>
        <v>2032</v>
      </c>
      <c r="B381" s="1">
        <f t="shared" si="23"/>
        <v>8</v>
      </c>
      <c r="E381" s="158">
        <f t="shared" si="18"/>
        <v>16.802118970946918</v>
      </c>
      <c r="F381" s="2">
        <f>VLOOKUP($A381,'OD Data'!$B$3:$E$60,4,0)/10</f>
        <v>9.5585758761736503</v>
      </c>
      <c r="G381" s="1">
        <f t="shared" si="24"/>
        <v>30.07</v>
      </c>
      <c r="H381" s="104">
        <v>206846.42256120901</v>
      </c>
      <c r="I381" s="2">
        <f>VLOOKUP($A381&amp;$B381,'OD Data'!$R$3:$AA$580,MATCH(I$1,'OD Data'!$R$2:$AA$2,0),0)</f>
        <v>0.35</v>
      </c>
      <c r="J381" s="2">
        <f>VLOOKUP($A381&amp;$B381,'OD Data'!$R$3:$AA$580,MATCH(J$1,'OD Data'!$R$2:$AA$2,0),0)</f>
        <v>310.7</v>
      </c>
      <c r="K381" s="150">
        <f t="shared" si="25"/>
        <v>2</v>
      </c>
      <c r="L381" s="150">
        <f t="shared" si="25"/>
        <v>330</v>
      </c>
    </row>
    <row r="382" spans="1:12" x14ac:dyDescent="0.2">
      <c r="A382" s="1">
        <f t="shared" si="22"/>
        <v>2032</v>
      </c>
      <c r="B382" s="1">
        <f t="shared" si="23"/>
        <v>9</v>
      </c>
      <c r="E382" s="158">
        <f t="shared" si="18"/>
        <v>16.802118970946918</v>
      </c>
      <c r="F382" s="2">
        <f>VLOOKUP($A382,'OD Data'!$B$3:$E$60,4,0)/10</f>
        <v>9.5585758761736503</v>
      </c>
      <c r="G382" s="1">
        <f t="shared" si="24"/>
        <v>30.72</v>
      </c>
      <c r="H382" s="104">
        <v>206846.42256120901</v>
      </c>
      <c r="I382" s="2">
        <f>VLOOKUP($A382&amp;$B382,'OD Data'!$R$3:$AA$580,MATCH(I$1,'OD Data'!$R$2:$AA$2,0),0)</f>
        <v>8.5</v>
      </c>
      <c r="J382" s="2">
        <f>VLOOKUP($A382&amp;$B382,'OD Data'!$R$3:$AA$580,MATCH(J$1,'OD Data'!$R$2:$AA$2,0),0)</f>
        <v>230</v>
      </c>
      <c r="K382" s="150">
        <f t="shared" si="25"/>
        <v>46</v>
      </c>
      <c r="L382" s="150">
        <f t="shared" si="25"/>
        <v>150</v>
      </c>
    </row>
    <row r="383" spans="1:12" x14ac:dyDescent="0.2">
      <c r="A383" s="1">
        <f t="shared" si="22"/>
        <v>2032</v>
      </c>
      <c r="B383" s="1">
        <f t="shared" si="23"/>
        <v>10</v>
      </c>
      <c r="E383" s="158">
        <f t="shared" si="18"/>
        <v>16.802118970946918</v>
      </c>
      <c r="F383" s="2">
        <f>VLOOKUP($A383,'OD Data'!$B$3:$E$60,4,0)/10</f>
        <v>9.5585758761736503</v>
      </c>
      <c r="G383" s="1">
        <f t="shared" si="24"/>
        <v>30.56</v>
      </c>
      <c r="H383" s="104">
        <v>207771.86805911301</v>
      </c>
      <c r="I383" s="2">
        <f>VLOOKUP($A383&amp;$B383,'OD Data'!$R$3:$AA$580,MATCH(I$1,'OD Data'!$R$2:$AA$2,0),0)</f>
        <v>132.4</v>
      </c>
      <c r="J383" s="2">
        <f>VLOOKUP($A383&amp;$B383,'OD Data'!$R$3:$AA$580,MATCH(J$1,'OD Data'!$R$2:$AA$2,0),0)</f>
        <v>58.5</v>
      </c>
      <c r="K383" s="150">
        <f t="shared" si="25"/>
        <v>269</v>
      </c>
      <c r="L383" s="150">
        <f t="shared" si="25"/>
        <v>27</v>
      </c>
    </row>
    <row r="384" spans="1:12" x14ac:dyDescent="0.2">
      <c r="A384" s="1">
        <f t="shared" si="22"/>
        <v>2032</v>
      </c>
      <c r="B384" s="1">
        <f t="shared" si="23"/>
        <v>11</v>
      </c>
      <c r="E384" s="158">
        <f t="shared" si="18"/>
        <v>16.802118970946918</v>
      </c>
      <c r="F384" s="2">
        <f>VLOOKUP($A384,'OD Data'!$B$3:$E$60,4,0)/10</f>
        <v>9.5585758761736503</v>
      </c>
      <c r="G384" s="1">
        <f t="shared" si="24"/>
        <v>30.35</v>
      </c>
      <c r="H384" s="104">
        <v>207771.86805911301</v>
      </c>
      <c r="I384" s="2">
        <f>VLOOKUP($A384&amp;$B384,'OD Data'!$R$3:$AA$580,MATCH(I$1,'OD Data'!$R$2:$AA$2,0),0)</f>
        <v>384.85</v>
      </c>
      <c r="J384" s="2">
        <f>VLOOKUP($A384&amp;$B384,'OD Data'!$R$3:$AA$580,MATCH(J$1,'OD Data'!$R$2:$AA$2,0),0)</f>
        <v>4.3499999999999996</v>
      </c>
      <c r="K384" s="150">
        <f t="shared" si="25"/>
        <v>563</v>
      </c>
      <c r="L384" s="150">
        <f t="shared" si="25"/>
        <v>1</v>
      </c>
    </row>
    <row r="385" spans="1:12" x14ac:dyDescent="0.2">
      <c r="A385" s="1">
        <f t="shared" si="22"/>
        <v>2032</v>
      </c>
      <c r="B385" s="1">
        <f t="shared" si="23"/>
        <v>12</v>
      </c>
      <c r="E385" s="158">
        <f t="shared" si="18"/>
        <v>16.802118970946918</v>
      </c>
      <c r="F385" s="2">
        <f>VLOOKUP($A385,'OD Data'!$B$3:$E$60,4,0)/10</f>
        <v>9.5585758761736503</v>
      </c>
      <c r="G385" s="1">
        <f t="shared" si="24"/>
        <v>31</v>
      </c>
      <c r="H385" s="104">
        <v>207771.86805911301</v>
      </c>
      <c r="I385" s="2">
        <f>VLOOKUP($A385&amp;$B385,'OD Data'!$R$3:$AA$580,MATCH(I$1,'OD Data'!$R$2:$AA$2,0),0)</f>
        <v>680.6</v>
      </c>
      <c r="J385" s="2">
        <f>VLOOKUP($A385&amp;$B385,'OD Data'!$R$3:$AA$580,MATCH(J$1,'OD Data'!$R$2:$AA$2,0),0)</f>
        <v>0.2</v>
      </c>
      <c r="K385" s="150">
        <f t="shared" si="25"/>
        <v>866</v>
      </c>
      <c r="L385" s="150">
        <f t="shared" si="25"/>
        <v>0</v>
      </c>
    </row>
    <row r="386" spans="1:12" x14ac:dyDescent="0.2">
      <c r="A386" s="1">
        <f t="shared" si="22"/>
        <v>2033</v>
      </c>
      <c r="B386" s="1">
        <f t="shared" si="23"/>
        <v>1</v>
      </c>
      <c r="E386" s="158">
        <f t="shared" si="18"/>
        <v>17.138161350365856</v>
      </c>
      <c r="F386" s="2">
        <f>VLOOKUP($A386,'OD Data'!$B$3:$E$60,4,0)/10</f>
        <v>9.6919239634629655</v>
      </c>
      <c r="G386" s="1">
        <f t="shared" si="24"/>
        <v>31.65</v>
      </c>
      <c r="H386" s="104">
        <v>208808.33062872401</v>
      </c>
      <c r="I386" s="2">
        <f>VLOOKUP($A386&amp;$B386,'OD Data'!$R$3:$AA$580,MATCH(I$1,'OD Data'!$R$2:$AA$2,0),0)</f>
        <v>917</v>
      </c>
      <c r="J386" s="2">
        <f>VLOOKUP($A386&amp;$B386,'OD Data'!$R$3:$AA$580,MATCH(J$1,'OD Data'!$R$2:$AA$2,0),0)</f>
        <v>0</v>
      </c>
      <c r="K386" s="150">
        <f t="shared" si="25"/>
        <v>952</v>
      </c>
      <c r="L386" s="150">
        <f t="shared" si="25"/>
        <v>0</v>
      </c>
    </row>
    <row r="387" spans="1:12" x14ac:dyDescent="0.2">
      <c r="A387" s="1">
        <f t="shared" si="22"/>
        <v>2033</v>
      </c>
      <c r="B387" s="1">
        <f t="shared" si="23"/>
        <v>2</v>
      </c>
      <c r="E387" s="158">
        <f t="shared" ref="E387:E450" si="26">E375*(1+0.02)</f>
        <v>17.138161350365856</v>
      </c>
      <c r="F387" s="2">
        <f>VLOOKUP($A387,'OD Data'!$B$3:$E$60,4,0)/10</f>
        <v>9.6919239634629655</v>
      </c>
      <c r="G387" s="1">
        <f t="shared" si="24"/>
        <v>29.92</v>
      </c>
      <c r="H387" s="104">
        <v>208808.33062872401</v>
      </c>
      <c r="I387" s="2">
        <f>VLOOKUP($A387&amp;$B387,'OD Data'!$R$3:$AA$580,MATCH(I$1,'OD Data'!$R$2:$AA$2,0),0)</f>
        <v>797.55</v>
      </c>
      <c r="J387" s="2">
        <f>VLOOKUP($A387&amp;$B387,'OD Data'!$R$3:$AA$580,MATCH(J$1,'OD Data'!$R$2:$AA$2,0),0)</f>
        <v>0</v>
      </c>
      <c r="K387" s="150">
        <f t="shared" si="25"/>
        <v>772</v>
      </c>
      <c r="L387" s="150">
        <f t="shared" si="25"/>
        <v>0</v>
      </c>
    </row>
    <row r="388" spans="1:12" x14ac:dyDescent="0.2">
      <c r="A388" s="1">
        <f t="shared" si="22"/>
        <v>2033</v>
      </c>
      <c r="B388" s="1">
        <f t="shared" si="23"/>
        <v>3</v>
      </c>
      <c r="E388" s="158">
        <f t="shared" si="26"/>
        <v>17.138161350365856</v>
      </c>
      <c r="F388" s="2">
        <f>VLOOKUP($A388,'OD Data'!$B$3:$E$60,4,0)/10</f>
        <v>9.6919239634629655</v>
      </c>
      <c r="G388" s="1">
        <f t="shared" si="24"/>
        <v>30.09</v>
      </c>
      <c r="H388" s="104">
        <v>208808.33062872401</v>
      </c>
      <c r="I388" s="2">
        <f>VLOOKUP($A388&amp;$B388,'OD Data'!$R$3:$AA$580,MATCH(I$1,'OD Data'!$R$2:$AA$2,0),0)</f>
        <v>649.1</v>
      </c>
      <c r="J388" s="2">
        <f>VLOOKUP($A388&amp;$B388,'OD Data'!$R$3:$AA$580,MATCH(J$1,'OD Data'!$R$2:$AA$2,0),0)</f>
        <v>0.25</v>
      </c>
      <c r="K388" s="150">
        <f t="shared" si="25"/>
        <v>610</v>
      </c>
      <c r="L388" s="150">
        <f t="shared" si="25"/>
        <v>4</v>
      </c>
    </row>
    <row r="389" spans="1:12" x14ac:dyDescent="0.2">
      <c r="A389" s="1">
        <f t="shared" si="22"/>
        <v>2033</v>
      </c>
      <c r="B389" s="1">
        <f t="shared" si="23"/>
        <v>4</v>
      </c>
      <c r="E389" s="158">
        <f t="shared" si="26"/>
        <v>17.138161350365856</v>
      </c>
      <c r="F389" s="2">
        <f>VLOOKUP($A389,'OD Data'!$B$3:$E$60,4,0)/10</f>
        <v>9.6919239634629655</v>
      </c>
      <c r="G389" s="1">
        <f t="shared" si="24"/>
        <v>30.49</v>
      </c>
      <c r="H389" s="104">
        <v>209821.349211283</v>
      </c>
      <c r="I389" s="2">
        <f>VLOOKUP($A389&amp;$B389,'OD Data'!$R$3:$AA$580,MATCH(I$1,'OD Data'!$R$2:$AA$2,0),0)</f>
        <v>399.8</v>
      </c>
      <c r="J389" s="2">
        <f>VLOOKUP($A389&amp;$B389,'OD Data'!$R$3:$AA$580,MATCH(J$1,'OD Data'!$R$2:$AA$2,0),0)</f>
        <v>5.75</v>
      </c>
      <c r="K389" s="150">
        <f t="shared" si="25"/>
        <v>306</v>
      </c>
      <c r="L389" s="150">
        <f t="shared" si="25"/>
        <v>21</v>
      </c>
    </row>
    <row r="390" spans="1:12" x14ac:dyDescent="0.2">
      <c r="A390" s="1">
        <f t="shared" si="22"/>
        <v>2033</v>
      </c>
      <c r="B390" s="1">
        <f t="shared" si="23"/>
        <v>5</v>
      </c>
      <c r="E390" s="158">
        <f t="shared" si="26"/>
        <v>17.138161350365856</v>
      </c>
      <c r="F390" s="2">
        <f>VLOOKUP($A390,'OD Data'!$B$3:$E$60,4,0)/10</f>
        <v>9.6919239634629655</v>
      </c>
      <c r="G390" s="1">
        <f t="shared" si="24"/>
        <v>29.81</v>
      </c>
      <c r="H390" s="104">
        <v>209821.349211283</v>
      </c>
      <c r="I390" s="2">
        <f>VLOOKUP($A390&amp;$B390,'OD Data'!$R$3:$AA$580,MATCH(I$1,'OD Data'!$R$2:$AA$2,0),0)</f>
        <v>168.35</v>
      </c>
      <c r="J390" s="2">
        <f>VLOOKUP($A390&amp;$B390,'OD Data'!$R$3:$AA$580,MATCH(J$1,'OD Data'!$R$2:$AA$2,0),0)</f>
        <v>36.549999999999997</v>
      </c>
      <c r="K390" s="150">
        <f t="shared" ref="K390:L405" si="27">K378</f>
        <v>105</v>
      </c>
      <c r="L390" s="150">
        <f t="shared" si="27"/>
        <v>87</v>
      </c>
    </row>
    <row r="391" spans="1:12" x14ac:dyDescent="0.2">
      <c r="A391" s="1">
        <f t="shared" si="22"/>
        <v>2033</v>
      </c>
      <c r="B391" s="1">
        <f t="shared" si="23"/>
        <v>6</v>
      </c>
      <c r="E391" s="158">
        <f t="shared" si="26"/>
        <v>17.138161350365856</v>
      </c>
      <c r="F391" s="2">
        <f>VLOOKUP($A391,'OD Data'!$B$3:$E$60,4,0)/10</f>
        <v>9.6919239634629655</v>
      </c>
      <c r="G391" s="1">
        <f t="shared" si="24"/>
        <v>30.68</v>
      </c>
      <c r="H391" s="104">
        <v>209821.349211283</v>
      </c>
      <c r="I391" s="2">
        <f>VLOOKUP($A391&amp;$B391,'OD Data'!$R$3:$AA$580,MATCH(I$1,'OD Data'!$R$2:$AA$2,0),0)</f>
        <v>42.45</v>
      </c>
      <c r="J391" s="2">
        <f>VLOOKUP($A391&amp;$B391,'OD Data'!$R$3:$AA$580,MATCH(J$1,'OD Data'!$R$2:$AA$2,0),0)</f>
        <v>150.75</v>
      </c>
      <c r="K391" s="150">
        <f t="shared" si="27"/>
        <v>10</v>
      </c>
      <c r="L391" s="150">
        <f t="shared" si="27"/>
        <v>243</v>
      </c>
    </row>
    <row r="392" spans="1:12" x14ac:dyDescent="0.2">
      <c r="A392" s="1">
        <f t="shared" si="22"/>
        <v>2033</v>
      </c>
      <c r="B392" s="1">
        <f t="shared" si="23"/>
        <v>7</v>
      </c>
      <c r="E392" s="158">
        <f t="shared" si="26"/>
        <v>17.138161350365856</v>
      </c>
      <c r="F392" s="2">
        <f>VLOOKUP($A392,'OD Data'!$B$3:$E$60,4,0)/10</f>
        <v>9.6919239634629655</v>
      </c>
      <c r="G392" s="1">
        <f t="shared" si="24"/>
        <v>30.66</v>
      </c>
      <c r="H392" s="104">
        <v>210894.383904874</v>
      </c>
      <c r="I392" s="2">
        <f>VLOOKUP($A392&amp;$B392,'OD Data'!$R$3:$AA$580,MATCH(I$1,'OD Data'!$R$2:$AA$2,0),0)</f>
        <v>1.35</v>
      </c>
      <c r="J392" s="2">
        <f>VLOOKUP($A392&amp;$B392,'OD Data'!$R$3:$AA$580,MATCH(J$1,'OD Data'!$R$2:$AA$2,0),0)</f>
        <v>290.10000000000002</v>
      </c>
      <c r="K392" s="150">
        <f t="shared" si="27"/>
        <v>0</v>
      </c>
      <c r="L392" s="150">
        <f t="shared" si="27"/>
        <v>348</v>
      </c>
    </row>
    <row r="393" spans="1:12" x14ac:dyDescent="0.2">
      <c r="A393" s="1">
        <f t="shared" si="22"/>
        <v>2033</v>
      </c>
      <c r="B393" s="1">
        <f t="shared" si="23"/>
        <v>8</v>
      </c>
      <c r="E393" s="158">
        <f t="shared" si="26"/>
        <v>17.138161350365856</v>
      </c>
      <c r="F393" s="2">
        <f>VLOOKUP($A393,'OD Data'!$B$3:$E$60,4,0)/10</f>
        <v>9.6919239634629655</v>
      </c>
      <c r="G393" s="1">
        <f t="shared" si="24"/>
        <v>30.07</v>
      </c>
      <c r="H393" s="104">
        <v>210894.383904874</v>
      </c>
      <c r="I393" s="2">
        <f>VLOOKUP($A393&amp;$B393,'OD Data'!$R$3:$AA$580,MATCH(I$1,'OD Data'!$R$2:$AA$2,0),0)</f>
        <v>0.35</v>
      </c>
      <c r="J393" s="2">
        <f>VLOOKUP($A393&amp;$B393,'OD Data'!$R$3:$AA$580,MATCH(J$1,'OD Data'!$R$2:$AA$2,0),0)</f>
        <v>310.7</v>
      </c>
      <c r="K393" s="150">
        <f t="shared" si="27"/>
        <v>2</v>
      </c>
      <c r="L393" s="150">
        <f t="shared" si="27"/>
        <v>330</v>
      </c>
    </row>
    <row r="394" spans="1:12" x14ac:dyDescent="0.2">
      <c r="A394" s="1">
        <f t="shared" si="22"/>
        <v>2033</v>
      </c>
      <c r="B394" s="1">
        <f t="shared" si="23"/>
        <v>9</v>
      </c>
      <c r="E394" s="158">
        <f t="shared" si="26"/>
        <v>17.138161350365856</v>
      </c>
      <c r="F394" s="2">
        <f>VLOOKUP($A394,'OD Data'!$B$3:$E$60,4,0)/10</f>
        <v>9.6919239634629655</v>
      </c>
      <c r="G394" s="1">
        <f t="shared" si="24"/>
        <v>30.72</v>
      </c>
      <c r="H394" s="104">
        <v>210894.383904874</v>
      </c>
      <c r="I394" s="2">
        <f>VLOOKUP($A394&amp;$B394,'OD Data'!$R$3:$AA$580,MATCH(I$1,'OD Data'!$R$2:$AA$2,0),0)</f>
        <v>8.5</v>
      </c>
      <c r="J394" s="2">
        <f>VLOOKUP($A394&amp;$B394,'OD Data'!$R$3:$AA$580,MATCH(J$1,'OD Data'!$R$2:$AA$2,0),0)</f>
        <v>230</v>
      </c>
      <c r="K394" s="150">
        <f t="shared" si="27"/>
        <v>46</v>
      </c>
      <c r="L394" s="150">
        <f t="shared" si="27"/>
        <v>150</v>
      </c>
    </row>
    <row r="395" spans="1:12" x14ac:dyDescent="0.2">
      <c r="A395" s="1">
        <f t="shared" si="22"/>
        <v>2033</v>
      </c>
      <c r="B395" s="1">
        <f t="shared" si="23"/>
        <v>10</v>
      </c>
      <c r="E395" s="158">
        <f t="shared" si="26"/>
        <v>17.138161350365856</v>
      </c>
      <c r="F395" s="2">
        <f>VLOOKUP($A395,'OD Data'!$B$3:$E$60,4,0)/10</f>
        <v>9.6919239634629655</v>
      </c>
      <c r="G395" s="1">
        <f t="shared" si="24"/>
        <v>30.56</v>
      </c>
      <c r="H395" s="104">
        <v>211891.76840889</v>
      </c>
      <c r="I395" s="2">
        <f>VLOOKUP($A395&amp;$B395,'OD Data'!$R$3:$AA$580,MATCH(I$1,'OD Data'!$R$2:$AA$2,0),0)</f>
        <v>132.4</v>
      </c>
      <c r="J395" s="2">
        <f>VLOOKUP($A395&amp;$B395,'OD Data'!$R$3:$AA$580,MATCH(J$1,'OD Data'!$R$2:$AA$2,0),0)</f>
        <v>58.5</v>
      </c>
      <c r="K395" s="150">
        <f t="shared" si="27"/>
        <v>269</v>
      </c>
      <c r="L395" s="150">
        <f t="shared" si="27"/>
        <v>27</v>
      </c>
    </row>
    <row r="396" spans="1:12" x14ac:dyDescent="0.2">
      <c r="A396" s="1">
        <f t="shared" si="22"/>
        <v>2033</v>
      </c>
      <c r="B396" s="1">
        <f t="shared" si="23"/>
        <v>11</v>
      </c>
      <c r="E396" s="158">
        <f t="shared" si="26"/>
        <v>17.138161350365856</v>
      </c>
      <c r="F396" s="2">
        <f>VLOOKUP($A396,'OD Data'!$B$3:$E$60,4,0)/10</f>
        <v>9.6919239634629655</v>
      </c>
      <c r="G396" s="1">
        <f t="shared" si="24"/>
        <v>30.35</v>
      </c>
      <c r="H396" s="104">
        <v>211891.76840889</v>
      </c>
      <c r="I396" s="2">
        <f>VLOOKUP($A396&amp;$B396,'OD Data'!$R$3:$AA$580,MATCH(I$1,'OD Data'!$R$2:$AA$2,0),0)</f>
        <v>384.85</v>
      </c>
      <c r="J396" s="2">
        <f>VLOOKUP($A396&amp;$B396,'OD Data'!$R$3:$AA$580,MATCH(J$1,'OD Data'!$R$2:$AA$2,0),0)</f>
        <v>4.3499999999999996</v>
      </c>
      <c r="K396" s="150">
        <f t="shared" si="27"/>
        <v>563</v>
      </c>
      <c r="L396" s="150">
        <f t="shared" si="27"/>
        <v>1</v>
      </c>
    </row>
    <row r="397" spans="1:12" x14ac:dyDescent="0.2">
      <c r="A397" s="1">
        <f t="shared" si="22"/>
        <v>2033</v>
      </c>
      <c r="B397" s="1">
        <f t="shared" si="23"/>
        <v>12</v>
      </c>
      <c r="E397" s="158">
        <f t="shared" si="26"/>
        <v>17.138161350365856</v>
      </c>
      <c r="F397" s="2">
        <f>VLOOKUP($A397,'OD Data'!$B$3:$E$60,4,0)/10</f>
        <v>9.6919239634629655</v>
      </c>
      <c r="G397" s="1">
        <f t="shared" si="24"/>
        <v>31</v>
      </c>
      <c r="H397" s="104">
        <v>211891.76840889</v>
      </c>
      <c r="I397" s="2">
        <f>VLOOKUP($A397&amp;$B397,'OD Data'!$R$3:$AA$580,MATCH(I$1,'OD Data'!$R$2:$AA$2,0),0)</f>
        <v>680.6</v>
      </c>
      <c r="J397" s="2">
        <f>VLOOKUP($A397&amp;$B397,'OD Data'!$R$3:$AA$580,MATCH(J$1,'OD Data'!$R$2:$AA$2,0),0)</f>
        <v>0.2</v>
      </c>
      <c r="K397" s="150">
        <f t="shared" si="27"/>
        <v>866</v>
      </c>
      <c r="L397" s="150">
        <f t="shared" si="27"/>
        <v>0</v>
      </c>
    </row>
    <row r="398" spans="1:12" x14ac:dyDescent="0.2">
      <c r="A398" s="1">
        <f t="shared" si="22"/>
        <v>2034</v>
      </c>
      <c r="B398" s="1">
        <f t="shared" si="23"/>
        <v>1</v>
      </c>
      <c r="E398" s="158">
        <f t="shared" si="26"/>
        <v>17.480924577373173</v>
      </c>
      <c r="F398" s="2">
        <f>VLOOKUP($A398,'OD Data'!$B$3:$E$60,4,0)/10</f>
        <v>9.8271323396294168</v>
      </c>
      <c r="G398" s="1">
        <f t="shared" si="24"/>
        <v>31.65</v>
      </c>
      <c r="H398" s="104">
        <v>212954.98972460901</v>
      </c>
      <c r="I398" s="2">
        <f>VLOOKUP($A398&amp;$B398,'OD Data'!$R$3:$AA$580,MATCH(I$1,'OD Data'!$R$2:$AA$2,0),0)</f>
        <v>917</v>
      </c>
      <c r="J398" s="2">
        <f>VLOOKUP($A398&amp;$B398,'OD Data'!$R$3:$AA$580,MATCH(J$1,'OD Data'!$R$2:$AA$2,0),0)</f>
        <v>0</v>
      </c>
      <c r="K398" s="150">
        <f t="shared" si="27"/>
        <v>952</v>
      </c>
      <c r="L398" s="150">
        <f t="shared" si="27"/>
        <v>0</v>
      </c>
    </row>
    <row r="399" spans="1:12" x14ac:dyDescent="0.2">
      <c r="A399" s="1">
        <f t="shared" si="22"/>
        <v>2034</v>
      </c>
      <c r="B399" s="1">
        <f t="shared" si="23"/>
        <v>2</v>
      </c>
      <c r="E399" s="158">
        <f t="shared" si="26"/>
        <v>17.480924577373173</v>
      </c>
      <c r="F399" s="2">
        <f>VLOOKUP($A399,'OD Data'!$B$3:$E$60,4,0)/10</f>
        <v>9.8271323396294168</v>
      </c>
      <c r="G399" s="1">
        <f t="shared" si="24"/>
        <v>29.92</v>
      </c>
      <c r="H399" s="104">
        <v>212954.98972460901</v>
      </c>
      <c r="I399" s="2">
        <f>VLOOKUP($A399&amp;$B399,'OD Data'!$R$3:$AA$580,MATCH(I$1,'OD Data'!$R$2:$AA$2,0),0)</f>
        <v>797.55</v>
      </c>
      <c r="J399" s="2">
        <f>VLOOKUP($A399&amp;$B399,'OD Data'!$R$3:$AA$580,MATCH(J$1,'OD Data'!$R$2:$AA$2,0),0)</f>
        <v>0</v>
      </c>
      <c r="K399" s="150">
        <f t="shared" si="27"/>
        <v>772</v>
      </c>
      <c r="L399" s="150">
        <f t="shared" si="27"/>
        <v>0</v>
      </c>
    </row>
    <row r="400" spans="1:12" x14ac:dyDescent="0.2">
      <c r="A400" s="1">
        <f t="shared" si="22"/>
        <v>2034</v>
      </c>
      <c r="B400" s="1">
        <f t="shared" si="23"/>
        <v>3</v>
      </c>
      <c r="E400" s="158">
        <f t="shared" si="26"/>
        <v>17.480924577373173</v>
      </c>
      <c r="F400" s="2">
        <f>VLOOKUP($A400,'OD Data'!$B$3:$E$60,4,0)/10</f>
        <v>9.8271323396294168</v>
      </c>
      <c r="G400" s="1">
        <f t="shared" si="24"/>
        <v>30.09</v>
      </c>
      <c r="H400" s="104">
        <v>212954.98972460901</v>
      </c>
      <c r="I400" s="2">
        <f>VLOOKUP($A400&amp;$B400,'OD Data'!$R$3:$AA$580,MATCH(I$1,'OD Data'!$R$2:$AA$2,0),0)</f>
        <v>649.1</v>
      </c>
      <c r="J400" s="2">
        <f>VLOOKUP($A400&amp;$B400,'OD Data'!$R$3:$AA$580,MATCH(J$1,'OD Data'!$R$2:$AA$2,0),0)</f>
        <v>0.25</v>
      </c>
      <c r="K400" s="150">
        <f t="shared" si="27"/>
        <v>610</v>
      </c>
      <c r="L400" s="150">
        <f t="shared" si="27"/>
        <v>4</v>
      </c>
    </row>
    <row r="401" spans="1:12" x14ac:dyDescent="0.2">
      <c r="A401" s="1">
        <f t="shared" si="22"/>
        <v>2034</v>
      </c>
      <c r="B401" s="1">
        <f t="shared" si="23"/>
        <v>4</v>
      </c>
      <c r="E401" s="158">
        <f t="shared" si="26"/>
        <v>17.480924577373173</v>
      </c>
      <c r="F401" s="2">
        <f>VLOOKUP($A401,'OD Data'!$B$3:$E$60,4,0)/10</f>
        <v>9.8271323396294168</v>
      </c>
      <c r="G401" s="1">
        <f t="shared" si="24"/>
        <v>30.49</v>
      </c>
      <c r="H401" s="104">
        <v>214007.75461656501</v>
      </c>
      <c r="I401" s="2">
        <f>VLOOKUP($A401&amp;$B401,'OD Data'!$R$3:$AA$580,MATCH(I$1,'OD Data'!$R$2:$AA$2,0),0)</f>
        <v>399.8</v>
      </c>
      <c r="J401" s="2">
        <f>VLOOKUP($A401&amp;$B401,'OD Data'!$R$3:$AA$580,MATCH(J$1,'OD Data'!$R$2:$AA$2,0),0)</f>
        <v>5.75</v>
      </c>
      <c r="K401" s="150">
        <f t="shared" si="27"/>
        <v>306</v>
      </c>
      <c r="L401" s="150">
        <f t="shared" si="27"/>
        <v>21</v>
      </c>
    </row>
    <row r="402" spans="1:12" x14ac:dyDescent="0.2">
      <c r="A402" s="1">
        <f t="shared" si="22"/>
        <v>2034</v>
      </c>
      <c r="B402" s="1">
        <f t="shared" si="23"/>
        <v>5</v>
      </c>
      <c r="E402" s="158">
        <f t="shared" si="26"/>
        <v>17.480924577373173</v>
      </c>
      <c r="F402" s="2">
        <f>VLOOKUP($A402,'OD Data'!$B$3:$E$60,4,0)/10</f>
        <v>9.8271323396294168</v>
      </c>
      <c r="G402" s="1">
        <f t="shared" si="24"/>
        <v>29.81</v>
      </c>
      <c r="H402" s="104">
        <v>214007.75461656501</v>
      </c>
      <c r="I402" s="2">
        <f>VLOOKUP($A402&amp;$B402,'OD Data'!$R$3:$AA$580,MATCH(I$1,'OD Data'!$R$2:$AA$2,0),0)</f>
        <v>168.35</v>
      </c>
      <c r="J402" s="2">
        <f>VLOOKUP($A402&amp;$B402,'OD Data'!$R$3:$AA$580,MATCH(J$1,'OD Data'!$R$2:$AA$2,0),0)</f>
        <v>36.549999999999997</v>
      </c>
      <c r="K402" s="150">
        <f t="shared" si="27"/>
        <v>105</v>
      </c>
      <c r="L402" s="150">
        <f t="shared" si="27"/>
        <v>87</v>
      </c>
    </row>
    <row r="403" spans="1:12" x14ac:dyDescent="0.2">
      <c r="A403" s="1">
        <f t="shared" si="22"/>
        <v>2034</v>
      </c>
      <c r="B403" s="1">
        <f t="shared" si="23"/>
        <v>6</v>
      </c>
      <c r="E403" s="158">
        <f t="shared" si="26"/>
        <v>17.480924577373173</v>
      </c>
      <c r="F403" s="2">
        <f>VLOOKUP($A403,'OD Data'!$B$3:$E$60,4,0)/10</f>
        <v>9.8271323396294168</v>
      </c>
      <c r="G403" s="1">
        <f t="shared" si="24"/>
        <v>30.68</v>
      </c>
      <c r="H403" s="104">
        <v>214007.75461656501</v>
      </c>
      <c r="I403" s="2">
        <f>VLOOKUP($A403&amp;$B403,'OD Data'!$R$3:$AA$580,MATCH(I$1,'OD Data'!$R$2:$AA$2,0),0)</f>
        <v>42.45</v>
      </c>
      <c r="J403" s="2">
        <f>VLOOKUP($A403&amp;$B403,'OD Data'!$R$3:$AA$580,MATCH(J$1,'OD Data'!$R$2:$AA$2,0),0)</f>
        <v>150.75</v>
      </c>
      <c r="K403" s="150">
        <f t="shared" si="27"/>
        <v>10</v>
      </c>
      <c r="L403" s="150">
        <f t="shared" si="27"/>
        <v>243</v>
      </c>
    </row>
    <row r="404" spans="1:12" x14ac:dyDescent="0.2">
      <c r="A404" s="1">
        <f t="shared" si="22"/>
        <v>2034</v>
      </c>
      <c r="B404" s="1">
        <f t="shared" si="23"/>
        <v>7</v>
      </c>
      <c r="E404" s="158">
        <f t="shared" si="26"/>
        <v>17.480924577373173</v>
      </c>
      <c r="F404" s="2">
        <f>VLOOKUP($A404,'OD Data'!$B$3:$E$60,4,0)/10</f>
        <v>9.8271323396294168</v>
      </c>
      <c r="G404" s="1">
        <f t="shared" si="24"/>
        <v>30.66</v>
      </c>
      <c r="H404" s="104">
        <v>215096.10093853399</v>
      </c>
      <c r="I404" s="2">
        <f>VLOOKUP($A404&amp;$B404,'OD Data'!$R$3:$AA$580,MATCH(I$1,'OD Data'!$R$2:$AA$2,0),0)</f>
        <v>1.35</v>
      </c>
      <c r="J404" s="2">
        <f>VLOOKUP($A404&amp;$B404,'OD Data'!$R$3:$AA$580,MATCH(J$1,'OD Data'!$R$2:$AA$2,0),0)</f>
        <v>290.10000000000002</v>
      </c>
      <c r="K404" s="150">
        <f t="shared" si="27"/>
        <v>0</v>
      </c>
      <c r="L404" s="150">
        <f t="shared" si="27"/>
        <v>348</v>
      </c>
    </row>
    <row r="405" spans="1:12" x14ac:dyDescent="0.2">
      <c r="A405" s="1">
        <f t="shared" si="22"/>
        <v>2034</v>
      </c>
      <c r="B405" s="1">
        <f t="shared" si="23"/>
        <v>8</v>
      </c>
      <c r="E405" s="158">
        <f t="shared" si="26"/>
        <v>17.480924577373173</v>
      </c>
      <c r="F405" s="2">
        <f>VLOOKUP($A405,'OD Data'!$B$3:$E$60,4,0)/10</f>
        <v>9.8271323396294168</v>
      </c>
      <c r="G405" s="1">
        <f t="shared" si="24"/>
        <v>30.07</v>
      </c>
      <c r="H405" s="104">
        <v>215096.10093853399</v>
      </c>
      <c r="I405" s="2">
        <f>VLOOKUP($A405&amp;$B405,'OD Data'!$R$3:$AA$580,MATCH(I$1,'OD Data'!$R$2:$AA$2,0),0)</f>
        <v>0.35</v>
      </c>
      <c r="J405" s="2">
        <f>VLOOKUP($A405&amp;$B405,'OD Data'!$R$3:$AA$580,MATCH(J$1,'OD Data'!$R$2:$AA$2,0),0)</f>
        <v>310.7</v>
      </c>
      <c r="K405" s="150">
        <f t="shared" si="27"/>
        <v>2</v>
      </c>
      <c r="L405" s="150">
        <f t="shared" si="27"/>
        <v>330</v>
      </c>
    </row>
    <row r="406" spans="1:12" x14ac:dyDescent="0.2">
      <c r="A406" s="1">
        <f t="shared" si="22"/>
        <v>2034</v>
      </c>
      <c r="B406" s="1">
        <f t="shared" si="23"/>
        <v>9</v>
      </c>
      <c r="E406" s="158">
        <f t="shared" si="26"/>
        <v>17.480924577373173</v>
      </c>
      <c r="F406" s="2">
        <f>VLOOKUP($A406,'OD Data'!$B$3:$E$60,4,0)/10</f>
        <v>9.8271323396294168</v>
      </c>
      <c r="G406" s="1">
        <f t="shared" si="24"/>
        <v>30.72</v>
      </c>
      <c r="H406" s="104">
        <v>215096.10093853399</v>
      </c>
      <c r="I406" s="2">
        <f>VLOOKUP($A406&amp;$B406,'OD Data'!$R$3:$AA$580,MATCH(I$1,'OD Data'!$R$2:$AA$2,0),0)</f>
        <v>8.5</v>
      </c>
      <c r="J406" s="2">
        <f>VLOOKUP($A406&amp;$B406,'OD Data'!$R$3:$AA$580,MATCH(J$1,'OD Data'!$R$2:$AA$2,0),0)</f>
        <v>230</v>
      </c>
      <c r="K406" s="150">
        <f t="shared" ref="K406:L421" si="28">K394</f>
        <v>46</v>
      </c>
      <c r="L406" s="150">
        <f t="shared" si="28"/>
        <v>150</v>
      </c>
    </row>
    <row r="407" spans="1:12" x14ac:dyDescent="0.2">
      <c r="A407" s="1">
        <f t="shared" si="22"/>
        <v>2034</v>
      </c>
      <c r="B407" s="1">
        <f t="shared" si="23"/>
        <v>10</v>
      </c>
      <c r="E407" s="158">
        <f t="shared" si="26"/>
        <v>17.480924577373173</v>
      </c>
      <c r="F407" s="2">
        <f>VLOOKUP($A407,'OD Data'!$B$3:$E$60,4,0)/10</f>
        <v>9.8271323396294168</v>
      </c>
      <c r="G407" s="1">
        <f t="shared" si="24"/>
        <v>30.56</v>
      </c>
      <c r="H407" s="104">
        <v>216112.99115622201</v>
      </c>
      <c r="I407" s="2">
        <f>VLOOKUP($A407&amp;$B407,'OD Data'!$R$3:$AA$580,MATCH(I$1,'OD Data'!$R$2:$AA$2,0),0)</f>
        <v>132.4</v>
      </c>
      <c r="J407" s="2">
        <f>VLOOKUP($A407&amp;$B407,'OD Data'!$R$3:$AA$580,MATCH(J$1,'OD Data'!$R$2:$AA$2,0),0)</f>
        <v>58.5</v>
      </c>
      <c r="K407" s="150">
        <f t="shared" si="28"/>
        <v>269</v>
      </c>
      <c r="L407" s="150">
        <f t="shared" si="28"/>
        <v>27</v>
      </c>
    </row>
    <row r="408" spans="1:12" x14ac:dyDescent="0.2">
      <c r="A408" s="1">
        <f t="shared" si="22"/>
        <v>2034</v>
      </c>
      <c r="B408" s="1">
        <f t="shared" si="23"/>
        <v>11</v>
      </c>
      <c r="E408" s="158">
        <f t="shared" si="26"/>
        <v>17.480924577373173</v>
      </c>
      <c r="F408" s="2">
        <f>VLOOKUP($A408,'OD Data'!$B$3:$E$60,4,0)/10</f>
        <v>9.8271323396294168</v>
      </c>
      <c r="G408" s="1">
        <f t="shared" si="24"/>
        <v>30.35</v>
      </c>
      <c r="H408" s="104">
        <v>216112.99115622201</v>
      </c>
      <c r="I408" s="2">
        <f>VLOOKUP($A408&amp;$B408,'OD Data'!$R$3:$AA$580,MATCH(I$1,'OD Data'!$R$2:$AA$2,0),0)</f>
        <v>384.85</v>
      </c>
      <c r="J408" s="2">
        <f>VLOOKUP($A408&amp;$B408,'OD Data'!$R$3:$AA$580,MATCH(J$1,'OD Data'!$R$2:$AA$2,0),0)</f>
        <v>4.3499999999999996</v>
      </c>
      <c r="K408" s="150">
        <f t="shared" si="28"/>
        <v>563</v>
      </c>
      <c r="L408" s="150">
        <f t="shared" si="28"/>
        <v>1</v>
      </c>
    </row>
    <row r="409" spans="1:12" x14ac:dyDescent="0.2">
      <c r="A409" s="1">
        <f t="shared" si="22"/>
        <v>2034</v>
      </c>
      <c r="B409" s="1">
        <f t="shared" si="23"/>
        <v>12</v>
      </c>
      <c r="E409" s="158">
        <f t="shared" si="26"/>
        <v>17.480924577373173</v>
      </c>
      <c r="F409" s="2">
        <f>VLOOKUP($A409,'OD Data'!$B$3:$E$60,4,0)/10</f>
        <v>9.8271323396294168</v>
      </c>
      <c r="G409" s="1">
        <f t="shared" si="24"/>
        <v>31</v>
      </c>
      <c r="H409" s="104">
        <v>216112.99115622201</v>
      </c>
      <c r="I409" s="2">
        <f>VLOOKUP($A409&amp;$B409,'OD Data'!$R$3:$AA$580,MATCH(I$1,'OD Data'!$R$2:$AA$2,0),0)</f>
        <v>680.6</v>
      </c>
      <c r="J409" s="2">
        <f>VLOOKUP($A409&amp;$B409,'OD Data'!$R$3:$AA$580,MATCH(J$1,'OD Data'!$R$2:$AA$2,0),0)</f>
        <v>0.2</v>
      </c>
      <c r="K409" s="150">
        <f t="shared" si="28"/>
        <v>866</v>
      </c>
      <c r="L409" s="150">
        <f t="shared" si="28"/>
        <v>0</v>
      </c>
    </row>
    <row r="410" spans="1:12" x14ac:dyDescent="0.2">
      <c r="A410" s="1">
        <f t="shared" si="22"/>
        <v>2035</v>
      </c>
      <c r="B410" s="1">
        <f t="shared" si="23"/>
        <v>1</v>
      </c>
      <c r="E410" s="158">
        <f t="shared" si="26"/>
        <v>17.830543068920637</v>
      </c>
      <c r="F410" s="2">
        <f>VLOOKUP($A410,'OD Data'!$B$3:$E$60,4,0)/10</f>
        <v>9.9642269568615731</v>
      </c>
      <c r="G410" s="1">
        <f t="shared" si="24"/>
        <v>31.65</v>
      </c>
      <c r="H410" s="104">
        <v>217208.84731046201</v>
      </c>
      <c r="I410" s="2">
        <f>VLOOKUP($A410&amp;$B410,'OD Data'!$R$3:$AA$580,MATCH(I$1,'OD Data'!$R$2:$AA$2,0),0)</f>
        <v>917</v>
      </c>
      <c r="J410" s="2">
        <f>VLOOKUP($A410&amp;$B410,'OD Data'!$R$3:$AA$580,MATCH(J$1,'OD Data'!$R$2:$AA$2,0),0)</f>
        <v>0</v>
      </c>
      <c r="K410" s="150">
        <f t="shared" si="28"/>
        <v>952</v>
      </c>
      <c r="L410" s="150">
        <f t="shared" si="28"/>
        <v>0</v>
      </c>
    </row>
    <row r="411" spans="1:12" x14ac:dyDescent="0.2">
      <c r="A411" s="1">
        <f t="shared" si="22"/>
        <v>2035</v>
      </c>
      <c r="B411" s="1">
        <f t="shared" si="23"/>
        <v>2</v>
      </c>
      <c r="E411" s="158">
        <f t="shared" si="26"/>
        <v>17.830543068920637</v>
      </c>
      <c r="F411" s="2">
        <f>VLOOKUP($A411,'OD Data'!$B$3:$E$60,4,0)/10</f>
        <v>9.9642269568615731</v>
      </c>
      <c r="G411" s="1">
        <f t="shared" si="24"/>
        <v>29.92</v>
      </c>
      <c r="H411" s="104">
        <v>217208.84731046201</v>
      </c>
      <c r="I411" s="2">
        <f>VLOOKUP($A411&amp;$B411,'OD Data'!$R$3:$AA$580,MATCH(I$1,'OD Data'!$R$2:$AA$2,0),0)</f>
        <v>797.55</v>
      </c>
      <c r="J411" s="2">
        <f>VLOOKUP($A411&amp;$B411,'OD Data'!$R$3:$AA$580,MATCH(J$1,'OD Data'!$R$2:$AA$2,0),0)</f>
        <v>0</v>
      </c>
      <c r="K411" s="150">
        <f t="shared" si="28"/>
        <v>772</v>
      </c>
      <c r="L411" s="150">
        <f t="shared" si="28"/>
        <v>0</v>
      </c>
    </row>
    <row r="412" spans="1:12" x14ac:dyDescent="0.2">
      <c r="A412" s="1">
        <f t="shared" si="22"/>
        <v>2035</v>
      </c>
      <c r="B412" s="1">
        <f t="shared" si="23"/>
        <v>3</v>
      </c>
      <c r="E412" s="158">
        <f t="shared" si="26"/>
        <v>17.830543068920637</v>
      </c>
      <c r="F412" s="2">
        <f>VLOOKUP($A412,'OD Data'!$B$3:$E$60,4,0)/10</f>
        <v>9.9642269568615731</v>
      </c>
      <c r="G412" s="1">
        <f t="shared" si="24"/>
        <v>30.09</v>
      </c>
      <c r="H412" s="104">
        <v>217208.84731046201</v>
      </c>
      <c r="I412" s="2">
        <f>VLOOKUP($A412&amp;$B412,'OD Data'!$R$3:$AA$580,MATCH(I$1,'OD Data'!$R$2:$AA$2,0),0)</f>
        <v>649.1</v>
      </c>
      <c r="J412" s="2">
        <f>VLOOKUP($A412&amp;$B412,'OD Data'!$R$3:$AA$580,MATCH(J$1,'OD Data'!$R$2:$AA$2,0),0)</f>
        <v>0.25</v>
      </c>
      <c r="K412" s="150">
        <f t="shared" si="28"/>
        <v>610</v>
      </c>
      <c r="L412" s="150">
        <f t="shared" si="28"/>
        <v>4</v>
      </c>
    </row>
    <row r="413" spans="1:12" x14ac:dyDescent="0.2">
      <c r="A413" s="1">
        <f t="shared" si="22"/>
        <v>2035</v>
      </c>
      <c r="B413" s="1">
        <f t="shared" si="23"/>
        <v>4</v>
      </c>
      <c r="E413" s="158">
        <f t="shared" si="26"/>
        <v>17.830543068920637</v>
      </c>
      <c r="F413" s="2">
        <f>VLOOKUP($A413,'OD Data'!$B$3:$E$60,4,0)/10</f>
        <v>9.9642269568615731</v>
      </c>
      <c r="G413" s="1">
        <f t="shared" si="24"/>
        <v>30.49</v>
      </c>
      <c r="H413" s="104">
        <v>218279.43922028699</v>
      </c>
      <c r="I413" s="2">
        <f>VLOOKUP($A413&amp;$B413,'OD Data'!$R$3:$AA$580,MATCH(I$1,'OD Data'!$R$2:$AA$2,0),0)</f>
        <v>399.8</v>
      </c>
      <c r="J413" s="2">
        <f>VLOOKUP($A413&amp;$B413,'OD Data'!$R$3:$AA$580,MATCH(J$1,'OD Data'!$R$2:$AA$2,0),0)</f>
        <v>5.75</v>
      </c>
      <c r="K413" s="150">
        <f t="shared" si="28"/>
        <v>306</v>
      </c>
      <c r="L413" s="150">
        <f t="shared" si="28"/>
        <v>21</v>
      </c>
    </row>
    <row r="414" spans="1:12" x14ac:dyDescent="0.2">
      <c r="A414" s="1">
        <f t="shared" si="22"/>
        <v>2035</v>
      </c>
      <c r="B414" s="1">
        <f t="shared" si="23"/>
        <v>5</v>
      </c>
      <c r="E414" s="158">
        <f t="shared" si="26"/>
        <v>17.830543068920637</v>
      </c>
      <c r="F414" s="2">
        <f>VLOOKUP($A414,'OD Data'!$B$3:$E$60,4,0)/10</f>
        <v>9.9642269568615731</v>
      </c>
      <c r="G414" s="1">
        <f t="shared" si="24"/>
        <v>29.81</v>
      </c>
      <c r="H414" s="104">
        <v>218279.43922028699</v>
      </c>
      <c r="I414" s="2">
        <f>VLOOKUP($A414&amp;$B414,'OD Data'!$R$3:$AA$580,MATCH(I$1,'OD Data'!$R$2:$AA$2,0),0)</f>
        <v>168.35</v>
      </c>
      <c r="J414" s="2">
        <f>VLOOKUP($A414&amp;$B414,'OD Data'!$R$3:$AA$580,MATCH(J$1,'OD Data'!$R$2:$AA$2,0),0)</f>
        <v>36.549999999999997</v>
      </c>
      <c r="K414" s="150">
        <f t="shared" si="28"/>
        <v>105</v>
      </c>
      <c r="L414" s="150">
        <f t="shared" si="28"/>
        <v>87</v>
      </c>
    </row>
    <row r="415" spans="1:12" x14ac:dyDescent="0.2">
      <c r="A415" s="1">
        <f t="shared" si="22"/>
        <v>2035</v>
      </c>
      <c r="B415" s="1">
        <f t="shared" si="23"/>
        <v>6</v>
      </c>
      <c r="E415" s="158">
        <f t="shared" si="26"/>
        <v>17.830543068920637</v>
      </c>
      <c r="F415" s="2">
        <f>VLOOKUP($A415,'OD Data'!$B$3:$E$60,4,0)/10</f>
        <v>9.9642269568615731</v>
      </c>
      <c r="G415" s="1">
        <f t="shared" si="24"/>
        <v>30.68</v>
      </c>
      <c r="H415" s="104">
        <v>218279.43922028699</v>
      </c>
      <c r="I415" s="2">
        <f>VLOOKUP($A415&amp;$B415,'OD Data'!$R$3:$AA$580,MATCH(I$1,'OD Data'!$R$2:$AA$2,0),0)</f>
        <v>42.45</v>
      </c>
      <c r="J415" s="2">
        <f>VLOOKUP($A415&amp;$B415,'OD Data'!$R$3:$AA$580,MATCH(J$1,'OD Data'!$R$2:$AA$2,0),0)</f>
        <v>150.75</v>
      </c>
      <c r="K415" s="150">
        <f t="shared" si="28"/>
        <v>10</v>
      </c>
      <c r="L415" s="150">
        <f t="shared" si="28"/>
        <v>243</v>
      </c>
    </row>
    <row r="416" spans="1:12" x14ac:dyDescent="0.2">
      <c r="A416" s="1">
        <f t="shared" si="22"/>
        <v>2035</v>
      </c>
      <c r="B416" s="1">
        <f t="shared" si="23"/>
        <v>7</v>
      </c>
      <c r="E416" s="158">
        <f t="shared" si="26"/>
        <v>17.830543068920637</v>
      </c>
      <c r="F416" s="2">
        <f>VLOOKUP($A416,'OD Data'!$B$3:$E$60,4,0)/10</f>
        <v>9.9642269568615731</v>
      </c>
      <c r="G416" s="1">
        <f t="shared" si="24"/>
        <v>30.66</v>
      </c>
      <c r="H416" s="104">
        <v>219380.954473672</v>
      </c>
      <c r="I416" s="2">
        <f>VLOOKUP($A416&amp;$B416,'OD Data'!$R$3:$AA$580,MATCH(I$1,'OD Data'!$R$2:$AA$2,0),0)</f>
        <v>1.35</v>
      </c>
      <c r="J416" s="2">
        <f>VLOOKUP($A416&amp;$B416,'OD Data'!$R$3:$AA$580,MATCH(J$1,'OD Data'!$R$2:$AA$2,0),0)</f>
        <v>290.10000000000002</v>
      </c>
      <c r="K416" s="150">
        <f t="shared" si="28"/>
        <v>0</v>
      </c>
      <c r="L416" s="150">
        <f t="shared" si="28"/>
        <v>348</v>
      </c>
    </row>
    <row r="417" spans="1:12" x14ac:dyDescent="0.2">
      <c r="A417" s="1">
        <f t="shared" si="22"/>
        <v>2035</v>
      </c>
      <c r="B417" s="1">
        <f t="shared" si="23"/>
        <v>8</v>
      </c>
      <c r="E417" s="158">
        <f t="shared" si="26"/>
        <v>17.830543068920637</v>
      </c>
      <c r="F417" s="2">
        <f>VLOOKUP($A417,'OD Data'!$B$3:$E$60,4,0)/10</f>
        <v>9.9642269568615731</v>
      </c>
      <c r="G417" s="1">
        <f t="shared" si="24"/>
        <v>30.07</v>
      </c>
      <c r="H417" s="104">
        <v>219380.954473672</v>
      </c>
      <c r="I417" s="2">
        <f>VLOOKUP($A417&amp;$B417,'OD Data'!$R$3:$AA$580,MATCH(I$1,'OD Data'!$R$2:$AA$2,0),0)</f>
        <v>0.35</v>
      </c>
      <c r="J417" s="2">
        <f>VLOOKUP($A417&amp;$B417,'OD Data'!$R$3:$AA$580,MATCH(J$1,'OD Data'!$R$2:$AA$2,0),0)</f>
        <v>310.7</v>
      </c>
      <c r="K417" s="150">
        <f t="shared" si="28"/>
        <v>2</v>
      </c>
      <c r="L417" s="150">
        <f t="shared" si="28"/>
        <v>330</v>
      </c>
    </row>
    <row r="418" spans="1:12" x14ac:dyDescent="0.2">
      <c r="A418" s="1">
        <f t="shared" si="22"/>
        <v>2035</v>
      </c>
      <c r="B418" s="1">
        <f t="shared" si="23"/>
        <v>9</v>
      </c>
      <c r="E418" s="158">
        <f t="shared" si="26"/>
        <v>17.830543068920637</v>
      </c>
      <c r="F418" s="2">
        <f>VLOOKUP($A418,'OD Data'!$B$3:$E$60,4,0)/10</f>
        <v>9.9642269568615731</v>
      </c>
      <c r="G418" s="1">
        <f t="shared" si="24"/>
        <v>30.72</v>
      </c>
      <c r="H418" s="104">
        <v>219380.954473672</v>
      </c>
      <c r="I418" s="2">
        <f>VLOOKUP($A418&amp;$B418,'OD Data'!$R$3:$AA$580,MATCH(I$1,'OD Data'!$R$2:$AA$2,0),0)</f>
        <v>8.5</v>
      </c>
      <c r="J418" s="2">
        <f>VLOOKUP($A418&amp;$B418,'OD Data'!$R$3:$AA$580,MATCH(J$1,'OD Data'!$R$2:$AA$2,0),0)</f>
        <v>230</v>
      </c>
      <c r="K418" s="150">
        <f t="shared" si="28"/>
        <v>46</v>
      </c>
      <c r="L418" s="150">
        <f t="shared" si="28"/>
        <v>150</v>
      </c>
    </row>
    <row r="419" spans="1:12" x14ac:dyDescent="0.2">
      <c r="A419" s="1">
        <f t="shared" si="22"/>
        <v>2035</v>
      </c>
      <c r="B419" s="1">
        <f t="shared" si="23"/>
        <v>10</v>
      </c>
      <c r="E419" s="158">
        <f t="shared" si="26"/>
        <v>17.830543068920637</v>
      </c>
      <c r="F419" s="2">
        <f>VLOOKUP($A419,'OD Data'!$B$3:$E$60,4,0)/10</f>
        <v>9.9642269568615731</v>
      </c>
      <c r="G419" s="1">
        <f t="shared" si="24"/>
        <v>30.56</v>
      </c>
      <c r="H419" s="104">
        <v>220425.15153654999</v>
      </c>
      <c r="I419" s="2">
        <f>VLOOKUP($A419&amp;$B419,'OD Data'!$R$3:$AA$580,MATCH(I$1,'OD Data'!$R$2:$AA$2,0),0)</f>
        <v>132.4</v>
      </c>
      <c r="J419" s="2">
        <f>VLOOKUP($A419&amp;$B419,'OD Data'!$R$3:$AA$580,MATCH(J$1,'OD Data'!$R$2:$AA$2,0),0)</f>
        <v>58.5</v>
      </c>
      <c r="K419" s="150">
        <f t="shared" si="28"/>
        <v>269</v>
      </c>
      <c r="L419" s="150">
        <f t="shared" si="28"/>
        <v>27</v>
      </c>
    </row>
    <row r="420" spans="1:12" x14ac:dyDescent="0.2">
      <c r="A420" s="1">
        <f t="shared" si="22"/>
        <v>2035</v>
      </c>
      <c r="B420" s="1">
        <f t="shared" si="23"/>
        <v>11</v>
      </c>
      <c r="E420" s="158">
        <f t="shared" si="26"/>
        <v>17.830543068920637</v>
      </c>
      <c r="F420" s="2">
        <f>VLOOKUP($A420,'OD Data'!$B$3:$E$60,4,0)/10</f>
        <v>9.9642269568615731</v>
      </c>
      <c r="G420" s="1">
        <f t="shared" si="24"/>
        <v>30.35</v>
      </c>
      <c r="H420" s="104">
        <v>220425.15153654999</v>
      </c>
      <c r="I420" s="2">
        <f>VLOOKUP($A420&amp;$B420,'OD Data'!$R$3:$AA$580,MATCH(I$1,'OD Data'!$R$2:$AA$2,0),0)</f>
        <v>384.85</v>
      </c>
      <c r="J420" s="2">
        <f>VLOOKUP($A420&amp;$B420,'OD Data'!$R$3:$AA$580,MATCH(J$1,'OD Data'!$R$2:$AA$2,0),0)</f>
        <v>4.3499999999999996</v>
      </c>
      <c r="K420" s="150">
        <f t="shared" si="28"/>
        <v>563</v>
      </c>
      <c r="L420" s="150">
        <f t="shared" si="28"/>
        <v>1</v>
      </c>
    </row>
    <row r="421" spans="1:12" x14ac:dyDescent="0.2">
      <c r="A421" s="1">
        <f t="shared" si="22"/>
        <v>2035</v>
      </c>
      <c r="B421" s="1">
        <f t="shared" si="23"/>
        <v>12</v>
      </c>
      <c r="E421" s="158">
        <f t="shared" si="26"/>
        <v>17.830543068920637</v>
      </c>
      <c r="F421" s="2">
        <f>VLOOKUP($A421,'OD Data'!$B$3:$E$60,4,0)/10</f>
        <v>9.9642269568615731</v>
      </c>
      <c r="G421" s="1">
        <f t="shared" si="24"/>
        <v>31</v>
      </c>
      <c r="H421" s="104">
        <v>220425.15153654999</v>
      </c>
      <c r="I421" s="2">
        <f>VLOOKUP($A421&amp;$B421,'OD Data'!$R$3:$AA$580,MATCH(I$1,'OD Data'!$R$2:$AA$2,0),0)</f>
        <v>680.6</v>
      </c>
      <c r="J421" s="2">
        <f>VLOOKUP($A421&amp;$B421,'OD Data'!$R$3:$AA$580,MATCH(J$1,'OD Data'!$R$2:$AA$2,0),0)</f>
        <v>0.2</v>
      </c>
      <c r="K421" s="150">
        <f t="shared" si="28"/>
        <v>866</v>
      </c>
      <c r="L421" s="150">
        <f t="shared" si="28"/>
        <v>0</v>
      </c>
    </row>
    <row r="422" spans="1:12" x14ac:dyDescent="0.2">
      <c r="A422" s="1">
        <f t="shared" si="22"/>
        <v>2036</v>
      </c>
      <c r="B422" s="1">
        <f t="shared" si="23"/>
        <v>1</v>
      </c>
      <c r="E422" s="158">
        <f t="shared" si="26"/>
        <v>18.187153930299051</v>
      </c>
      <c r="F422" s="2">
        <f>VLOOKUP($A422,'OD Data'!$B$3:$E$60,4,0)/10</f>
        <v>10.103234129397197</v>
      </c>
      <c r="G422" s="1">
        <f t="shared" si="24"/>
        <v>31.65</v>
      </c>
      <c r="H422" s="104">
        <v>221560.60660139</v>
      </c>
      <c r="I422" s="2">
        <f>VLOOKUP($A422&amp;$B422,'OD Data'!$R$3:$AA$580,MATCH(I$1,'OD Data'!$R$2:$AA$2,0),0)</f>
        <v>917</v>
      </c>
      <c r="J422" s="2">
        <f>VLOOKUP($A422&amp;$B422,'OD Data'!$R$3:$AA$580,MATCH(J$1,'OD Data'!$R$2:$AA$2,0),0)</f>
        <v>0</v>
      </c>
      <c r="K422" s="150">
        <f t="shared" ref="K422:L437" si="29">K410</f>
        <v>952</v>
      </c>
      <c r="L422" s="150">
        <f t="shared" si="29"/>
        <v>0</v>
      </c>
    </row>
    <row r="423" spans="1:12" x14ac:dyDescent="0.2">
      <c r="A423" s="1">
        <f t="shared" si="22"/>
        <v>2036</v>
      </c>
      <c r="B423" s="1">
        <f t="shared" si="23"/>
        <v>2</v>
      </c>
      <c r="E423" s="158">
        <f t="shared" si="26"/>
        <v>18.187153930299051</v>
      </c>
      <c r="F423" s="2">
        <f>VLOOKUP($A423,'OD Data'!$B$3:$E$60,4,0)/10</f>
        <v>10.103234129397197</v>
      </c>
      <c r="G423" s="1">
        <f t="shared" si="24"/>
        <v>29.92</v>
      </c>
      <c r="H423" s="104">
        <v>221560.60660139</v>
      </c>
      <c r="I423" s="2">
        <f>VLOOKUP($A423&amp;$B423,'OD Data'!$R$3:$AA$580,MATCH(I$1,'OD Data'!$R$2:$AA$2,0),0)</f>
        <v>797.55</v>
      </c>
      <c r="J423" s="2">
        <f>VLOOKUP($A423&amp;$B423,'OD Data'!$R$3:$AA$580,MATCH(J$1,'OD Data'!$R$2:$AA$2,0),0)</f>
        <v>0</v>
      </c>
      <c r="K423" s="150">
        <f t="shared" si="29"/>
        <v>772</v>
      </c>
      <c r="L423" s="150">
        <f t="shared" si="29"/>
        <v>0</v>
      </c>
    </row>
    <row r="424" spans="1:12" x14ac:dyDescent="0.2">
      <c r="A424" s="1">
        <f t="shared" si="22"/>
        <v>2036</v>
      </c>
      <c r="B424" s="1">
        <f t="shared" si="23"/>
        <v>3</v>
      </c>
      <c r="E424" s="158">
        <f t="shared" si="26"/>
        <v>18.187153930299051</v>
      </c>
      <c r="F424" s="2">
        <f>VLOOKUP($A424,'OD Data'!$B$3:$E$60,4,0)/10</f>
        <v>10.103234129397197</v>
      </c>
      <c r="G424" s="1">
        <f t="shared" si="24"/>
        <v>30.09</v>
      </c>
      <c r="H424" s="104">
        <v>221560.60660139</v>
      </c>
      <c r="I424" s="2">
        <f>VLOOKUP($A424&amp;$B424,'OD Data'!$R$3:$AA$580,MATCH(I$1,'OD Data'!$R$2:$AA$2,0),0)</f>
        <v>649.1</v>
      </c>
      <c r="J424" s="2">
        <f>VLOOKUP($A424&amp;$B424,'OD Data'!$R$3:$AA$580,MATCH(J$1,'OD Data'!$R$2:$AA$2,0),0)</f>
        <v>0.25</v>
      </c>
      <c r="K424" s="150">
        <f t="shared" si="29"/>
        <v>610</v>
      </c>
      <c r="L424" s="150">
        <f t="shared" si="29"/>
        <v>4</v>
      </c>
    </row>
    <row r="425" spans="1:12" x14ac:dyDescent="0.2">
      <c r="A425" s="1">
        <f t="shared" si="22"/>
        <v>2036</v>
      </c>
      <c r="B425" s="1">
        <f t="shared" si="23"/>
        <v>4</v>
      </c>
      <c r="E425" s="158">
        <f t="shared" si="26"/>
        <v>18.187153930299051</v>
      </c>
      <c r="F425" s="2">
        <f>VLOOKUP($A425,'OD Data'!$B$3:$E$60,4,0)/10</f>
        <v>10.103234129397197</v>
      </c>
      <c r="G425" s="1">
        <f t="shared" si="24"/>
        <v>30.49</v>
      </c>
      <c r="H425" s="104">
        <v>222654.436664009</v>
      </c>
      <c r="I425" s="2">
        <f>VLOOKUP($A425&amp;$B425,'OD Data'!$R$3:$AA$580,MATCH(I$1,'OD Data'!$R$2:$AA$2,0),0)</f>
        <v>399.8</v>
      </c>
      <c r="J425" s="2">
        <f>VLOOKUP($A425&amp;$B425,'OD Data'!$R$3:$AA$580,MATCH(J$1,'OD Data'!$R$2:$AA$2,0),0)</f>
        <v>5.75</v>
      </c>
      <c r="K425" s="150">
        <f t="shared" si="29"/>
        <v>306</v>
      </c>
      <c r="L425" s="150">
        <f t="shared" si="29"/>
        <v>21</v>
      </c>
    </row>
    <row r="426" spans="1:12" x14ac:dyDescent="0.2">
      <c r="A426" s="1">
        <f t="shared" si="22"/>
        <v>2036</v>
      </c>
      <c r="B426" s="1">
        <f t="shared" si="23"/>
        <v>5</v>
      </c>
      <c r="E426" s="158">
        <f t="shared" si="26"/>
        <v>18.187153930299051</v>
      </c>
      <c r="F426" s="2">
        <f>VLOOKUP($A426,'OD Data'!$B$3:$E$60,4,0)/10</f>
        <v>10.103234129397197</v>
      </c>
      <c r="G426" s="1">
        <f t="shared" si="24"/>
        <v>29.81</v>
      </c>
      <c r="H426" s="104">
        <v>222654.436664009</v>
      </c>
      <c r="I426" s="2">
        <f>VLOOKUP($A426&amp;$B426,'OD Data'!$R$3:$AA$580,MATCH(I$1,'OD Data'!$R$2:$AA$2,0),0)</f>
        <v>168.35</v>
      </c>
      <c r="J426" s="2">
        <f>VLOOKUP($A426&amp;$B426,'OD Data'!$R$3:$AA$580,MATCH(J$1,'OD Data'!$R$2:$AA$2,0),0)</f>
        <v>36.549999999999997</v>
      </c>
      <c r="K426" s="150">
        <f t="shared" si="29"/>
        <v>105</v>
      </c>
      <c r="L426" s="150">
        <f t="shared" si="29"/>
        <v>87</v>
      </c>
    </row>
    <row r="427" spans="1:12" x14ac:dyDescent="0.2">
      <c r="A427" s="1">
        <f t="shared" ref="A427:A490" si="30">A415+1</f>
        <v>2036</v>
      </c>
      <c r="B427" s="1">
        <f t="shared" ref="B427:B490" si="31">B415</f>
        <v>6</v>
      </c>
      <c r="E427" s="158">
        <f t="shared" si="26"/>
        <v>18.187153930299051</v>
      </c>
      <c r="F427" s="2">
        <f>VLOOKUP($A427,'OD Data'!$B$3:$E$60,4,0)/10</f>
        <v>10.103234129397197</v>
      </c>
      <c r="G427" s="1">
        <f t="shared" ref="G427:G490" si="32">G415</f>
        <v>30.68</v>
      </c>
      <c r="H427" s="104">
        <v>222654.436664009</v>
      </c>
      <c r="I427" s="2">
        <f>VLOOKUP($A427&amp;$B427,'OD Data'!$R$3:$AA$580,MATCH(I$1,'OD Data'!$R$2:$AA$2,0),0)</f>
        <v>42.45</v>
      </c>
      <c r="J427" s="2">
        <f>VLOOKUP($A427&amp;$B427,'OD Data'!$R$3:$AA$580,MATCH(J$1,'OD Data'!$R$2:$AA$2,0),0)</f>
        <v>150.75</v>
      </c>
      <c r="K427" s="150">
        <f t="shared" si="29"/>
        <v>10</v>
      </c>
      <c r="L427" s="150">
        <f t="shared" si="29"/>
        <v>243</v>
      </c>
    </row>
    <row r="428" spans="1:12" x14ac:dyDescent="0.2">
      <c r="A428" s="1">
        <f t="shared" si="30"/>
        <v>2036</v>
      </c>
      <c r="B428" s="1">
        <f t="shared" si="31"/>
        <v>7</v>
      </c>
      <c r="E428" s="158">
        <f t="shared" si="26"/>
        <v>18.187153930299051</v>
      </c>
      <c r="F428" s="2">
        <f>VLOOKUP($A428,'OD Data'!$B$3:$E$60,4,0)/10</f>
        <v>10.103234129397197</v>
      </c>
      <c r="G428" s="1">
        <f t="shared" si="32"/>
        <v>30.66</v>
      </c>
      <c r="H428" s="104">
        <v>223787.889193877</v>
      </c>
      <c r="I428" s="2">
        <f>VLOOKUP($A428&amp;$B428,'OD Data'!$R$3:$AA$580,MATCH(I$1,'OD Data'!$R$2:$AA$2,0),0)</f>
        <v>1.35</v>
      </c>
      <c r="J428" s="2">
        <f>VLOOKUP($A428&amp;$B428,'OD Data'!$R$3:$AA$580,MATCH(J$1,'OD Data'!$R$2:$AA$2,0),0)</f>
        <v>290.10000000000002</v>
      </c>
      <c r="K428" s="150">
        <f t="shared" si="29"/>
        <v>0</v>
      </c>
      <c r="L428" s="150">
        <f t="shared" si="29"/>
        <v>348</v>
      </c>
    </row>
    <row r="429" spans="1:12" x14ac:dyDescent="0.2">
      <c r="A429" s="1">
        <f t="shared" si="30"/>
        <v>2036</v>
      </c>
      <c r="B429" s="1">
        <f t="shared" si="31"/>
        <v>8</v>
      </c>
      <c r="E429" s="158">
        <f t="shared" si="26"/>
        <v>18.187153930299051</v>
      </c>
      <c r="F429" s="2">
        <f>VLOOKUP($A429,'OD Data'!$B$3:$E$60,4,0)/10</f>
        <v>10.103234129397197</v>
      </c>
      <c r="G429" s="1">
        <f t="shared" si="32"/>
        <v>30.07</v>
      </c>
      <c r="H429" s="104">
        <v>223787.889193877</v>
      </c>
      <c r="I429" s="2">
        <f>VLOOKUP($A429&amp;$B429,'OD Data'!$R$3:$AA$580,MATCH(I$1,'OD Data'!$R$2:$AA$2,0),0)</f>
        <v>0.35</v>
      </c>
      <c r="J429" s="2">
        <f>VLOOKUP($A429&amp;$B429,'OD Data'!$R$3:$AA$580,MATCH(J$1,'OD Data'!$R$2:$AA$2,0),0)</f>
        <v>310.7</v>
      </c>
      <c r="K429" s="150">
        <f t="shared" si="29"/>
        <v>2</v>
      </c>
      <c r="L429" s="150">
        <f t="shared" si="29"/>
        <v>330</v>
      </c>
    </row>
    <row r="430" spans="1:12" x14ac:dyDescent="0.2">
      <c r="A430" s="1">
        <f t="shared" si="30"/>
        <v>2036</v>
      </c>
      <c r="B430" s="1">
        <f t="shared" si="31"/>
        <v>9</v>
      </c>
      <c r="E430" s="158">
        <f t="shared" si="26"/>
        <v>18.187153930299051</v>
      </c>
      <c r="F430" s="2">
        <f>VLOOKUP($A430,'OD Data'!$B$3:$E$60,4,0)/10</f>
        <v>10.103234129397197</v>
      </c>
      <c r="G430" s="1">
        <f t="shared" si="32"/>
        <v>30.72</v>
      </c>
      <c r="H430" s="104">
        <v>223787.889193877</v>
      </c>
      <c r="I430" s="2">
        <f>VLOOKUP($A430&amp;$B430,'OD Data'!$R$3:$AA$580,MATCH(I$1,'OD Data'!$R$2:$AA$2,0),0)</f>
        <v>8.5</v>
      </c>
      <c r="J430" s="2">
        <f>VLOOKUP($A430&amp;$B430,'OD Data'!$R$3:$AA$580,MATCH(J$1,'OD Data'!$R$2:$AA$2,0),0)</f>
        <v>230</v>
      </c>
      <c r="K430" s="150">
        <f t="shared" si="29"/>
        <v>46</v>
      </c>
      <c r="L430" s="150">
        <f t="shared" si="29"/>
        <v>150</v>
      </c>
    </row>
    <row r="431" spans="1:12" x14ac:dyDescent="0.2">
      <c r="A431" s="1">
        <f t="shared" si="30"/>
        <v>2036</v>
      </c>
      <c r="B431" s="1">
        <f t="shared" si="31"/>
        <v>10</v>
      </c>
      <c r="E431" s="158">
        <f t="shared" si="26"/>
        <v>18.187153930299051</v>
      </c>
      <c r="F431" s="2">
        <f>VLOOKUP($A431,'OD Data'!$B$3:$E$60,4,0)/10</f>
        <v>10.103234129397197</v>
      </c>
      <c r="G431" s="1">
        <f t="shared" si="32"/>
        <v>30.56</v>
      </c>
      <c r="H431" s="104">
        <v>224863.52673326799</v>
      </c>
      <c r="I431" s="2">
        <f>VLOOKUP($A431&amp;$B431,'OD Data'!$R$3:$AA$580,MATCH(I$1,'OD Data'!$R$2:$AA$2,0),0)</f>
        <v>132.4</v>
      </c>
      <c r="J431" s="2">
        <f>VLOOKUP($A431&amp;$B431,'OD Data'!$R$3:$AA$580,MATCH(J$1,'OD Data'!$R$2:$AA$2,0),0)</f>
        <v>58.5</v>
      </c>
      <c r="K431" s="150">
        <f t="shared" si="29"/>
        <v>269</v>
      </c>
      <c r="L431" s="150">
        <f t="shared" si="29"/>
        <v>27</v>
      </c>
    </row>
    <row r="432" spans="1:12" x14ac:dyDescent="0.2">
      <c r="A432" s="1">
        <f t="shared" si="30"/>
        <v>2036</v>
      </c>
      <c r="B432" s="1">
        <f t="shared" si="31"/>
        <v>11</v>
      </c>
      <c r="E432" s="158">
        <f t="shared" si="26"/>
        <v>18.187153930299051</v>
      </c>
      <c r="F432" s="2">
        <f>VLOOKUP($A432,'OD Data'!$B$3:$E$60,4,0)/10</f>
        <v>10.103234129397197</v>
      </c>
      <c r="G432" s="1">
        <f t="shared" si="32"/>
        <v>30.35</v>
      </c>
      <c r="H432" s="104">
        <v>224863.52673326799</v>
      </c>
      <c r="I432" s="2">
        <f>VLOOKUP($A432&amp;$B432,'OD Data'!$R$3:$AA$580,MATCH(I$1,'OD Data'!$R$2:$AA$2,0),0)</f>
        <v>384.85</v>
      </c>
      <c r="J432" s="2">
        <f>VLOOKUP($A432&amp;$B432,'OD Data'!$R$3:$AA$580,MATCH(J$1,'OD Data'!$R$2:$AA$2,0),0)</f>
        <v>4.3499999999999996</v>
      </c>
      <c r="K432" s="150">
        <f t="shared" si="29"/>
        <v>563</v>
      </c>
      <c r="L432" s="150">
        <f t="shared" si="29"/>
        <v>1</v>
      </c>
    </row>
    <row r="433" spans="1:12" x14ac:dyDescent="0.2">
      <c r="A433" s="1">
        <f t="shared" si="30"/>
        <v>2036</v>
      </c>
      <c r="B433" s="1">
        <f t="shared" si="31"/>
        <v>12</v>
      </c>
      <c r="E433" s="158">
        <f t="shared" si="26"/>
        <v>18.187153930299051</v>
      </c>
      <c r="F433" s="2">
        <f>VLOOKUP($A433,'OD Data'!$B$3:$E$60,4,0)/10</f>
        <v>10.103234129397197</v>
      </c>
      <c r="G433" s="1">
        <f t="shared" si="32"/>
        <v>31</v>
      </c>
      <c r="H433" s="104">
        <v>224863.52673326799</v>
      </c>
      <c r="I433" s="2">
        <f>VLOOKUP($A433&amp;$B433,'OD Data'!$R$3:$AA$580,MATCH(I$1,'OD Data'!$R$2:$AA$2,0),0)</f>
        <v>680.6</v>
      </c>
      <c r="J433" s="2">
        <f>VLOOKUP($A433&amp;$B433,'OD Data'!$R$3:$AA$580,MATCH(J$1,'OD Data'!$R$2:$AA$2,0),0)</f>
        <v>0.2</v>
      </c>
      <c r="K433" s="150">
        <f t="shared" si="29"/>
        <v>866</v>
      </c>
      <c r="L433" s="150">
        <f t="shared" si="29"/>
        <v>0</v>
      </c>
    </row>
    <row r="434" spans="1:12" x14ac:dyDescent="0.2">
      <c r="A434" s="1">
        <f t="shared" si="30"/>
        <v>2037</v>
      </c>
      <c r="B434" s="1">
        <f t="shared" si="31"/>
        <v>1</v>
      </c>
      <c r="E434" s="158">
        <f t="shared" si="26"/>
        <v>18.550897008905032</v>
      </c>
      <c r="F434" s="2">
        <f>VLOOKUP($A434,'OD Data'!$B$3:$E$60,4,0)/10</f>
        <v>10.244180538574057</v>
      </c>
      <c r="G434" s="1">
        <f t="shared" si="32"/>
        <v>31.65</v>
      </c>
      <c r="H434" s="104">
        <v>226009.396568105</v>
      </c>
      <c r="I434" s="2">
        <f>VLOOKUP($A434&amp;$B434,'OD Data'!$R$3:$AA$580,MATCH(I$1,'OD Data'!$R$2:$AA$2,0),0)</f>
        <v>917</v>
      </c>
      <c r="J434" s="2">
        <f>VLOOKUP($A434&amp;$B434,'OD Data'!$R$3:$AA$580,MATCH(J$1,'OD Data'!$R$2:$AA$2,0),0)</f>
        <v>0</v>
      </c>
      <c r="K434" s="150">
        <f t="shared" si="29"/>
        <v>952</v>
      </c>
      <c r="L434" s="150">
        <f t="shared" si="29"/>
        <v>0</v>
      </c>
    </row>
    <row r="435" spans="1:12" x14ac:dyDescent="0.2">
      <c r="A435" s="1">
        <f t="shared" si="30"/>
        <v>2037</v>
      </c>
      <c r="B435" s="1">
        <f t="shared" si="31"/>
        <v>2</v>
      </c>
      <c r="E435" s="158">
        <f t="shared" si="26"/>
        <v>18.550897008905032</v>
      </c>
      <c r="F435" s="2">
        <f>VLOOKUP($A435,'OD Data'!$B$3:$E$60,4,0)/10</f>
        <v>10.244180538574057</v>
      </c>
      <c r="G435" s="1">
        <f t="shared" si="32"/>
        <v>29.92</v>
      </c>
      <c r="H435" s="104">
        <v>226009.396568105</v>
      </c>
      <c r="I435" s="2">
        <f>VLOOKUP($A435&amp;$B435,'OD Data'!$R$3:$AA$580,MATCH(I$1,'OD Data'!$R$2:$AA$2,0),0)</f>
        <v>797.55</v>
      </c>
      <c r="J435" s="2">
        <f>VLOOKUP($A435&amp;$B435,'OD Data'!$R$3:$AA$580,MATCH(J$1,'OD Data'!$R$2:$AA$2,0),0)</f>
        <v>0</v>
      </c>
      <c r="K435" s="150">
        <f t="shared" si="29"/>
        <v>772</v>
      </c>
      <c r="L435" s="150">
        <f t="shared" si="29"/>
        <v>0</v>
      </c>
    </row>
    <row r="436" spans="1:12" x14ac:dyDescent="0.2">
      <c r="A436" s="1">
        <f t="shared" si="30"/>
        <v>2037</v>
      </c>
      <c r="B436" s="1">
        <f t="shared" si="31"/>
        <v>3</v>
      </c>
      <c r="E436" s="158">
        <f t="shared" si="26"/>
        <v>18.550897008905032</v>
      </c>
      <c r="F436" s="2">
        <f>VLOOKUP($A436,'OD Data'!$B$3:$E$60,4,0)/10</f>
        <v>10.244180538574057</v>
      </c>
      <c r="G436" s="1">
        <f t="shared" si="32"/>
        <v>30.09</v>
      </c>
      <c r="H436" s="104">
        <v>226009.396568105</v>
      </c>
      <c r="I436" s="2">
        <f>VLOOKUP($A436&amp;$B436,'OD Data'!$R$3:$AA$580,MATCH(I$1,'OD Data'!$R$2:$AA$2,0),0)</f>
        <v>649.1</v>
      </c>
      <c r="J436" s="2">
        <f>VLOOKUP($A436&amp;$B436,'OD Data'!$R$3:$AA$580,MATCH(J$1,'OD Data'!$R$2:$AA$2,0),0)</f>
        <v>0.25</v>
      </c>
      <c r="K436" s="150">
        <f t="shared" si="29"/>
        <v>610</v>
      </c>
      <c r="L436" s="150">
        <f t="shared" si="29"/>
        <v>4</v>
      </c>
    </row>
    <row r="437" spans="1:12" x14ac:dyDescent="0.2">
      <c r="A437" s="1">
        <f t="shared" si="30"/>
        <v>2037</v>
      </c>
      <c r="B437" s="1">
        <f t="shared" si="31"/>
        <v>4</v>
      </c>
      <c r="E437" s="158">
        <f t="shared" si="26"/>
        <v>18.550897008905032</v>
      </c>
      <c r="F437" s="2">
        <f>VLOOKUP($A437,'OD Data'!$B$3:$E$60,4,0)/10</f>
        <v>10.244180538574057</v>
      </c>
      <c r="G437" s="1">
        <f t="shared" si="32"/>
        <v>30.49</v>
      </c>
      <c r="H437" s="104">
        <v>227113.25388945499</v>
      </c>
      <c r="I437" s="2">
        <f>VLOOKUP($A437&amp;$B437,'OD Data'!$R$3:$AA$580,MATCH(I$1,'OD Data'!$R$2:$AA$2,0),0)</f>
        <v>399.8</v>
      </c>
      <c r="J437" s="2">
        <f>VLOOKUP($A437&amp;$B437,'OD Data'!$R$3:$AA$580,MATCH(J$1,'OD Data'!$R$2:$AA$2,0),0)</f>
        <v>5.75</v>
      </c>
      <c r="K437" s="150">
        <f t="shared" si="29"/>
        <v>306</v>
      </c>
      <c r="L437" s="150">
        <f t="shared" si="29"/>
        <v>21</v>
      </c>
    </row>
    <row r="438" spans="1:12" x14ac:dyDescent="0.2">
      <c r="A438" s="1">
        <f t="shared" si="30"/>
        <v>2037</v>
      </c>
      <c r="B438" s="1">
        <f t="shared" si="31"/>
        <v>5</v>
      </c>
      <c r="E438" s="158">
        <f t="shared" si="26"/>
        <v>18.550897008905032</v>
      </c>
      <c r="F438" s="2">
        <f>VLOOKUP($A438,'OD Data'!$B$3:$E$60,4,0)/10</f>
        <v>10.244180538574057</v>
      </c>
      <c r="G438" s="1">
        <f t="shared" si="32"/>
        <v>29.81</v>
      </c>
      <c r="H438" s="104">
        <v>227113.25388945499</v>
      </c>
      <c r="I438" s="2">
        <f>VLOOKUP($A438&amp;$B438,'OD Data'!$R$3:$AA$580,MATCH(I$1,'OD Data'!$R$2:$AA$2,0),0)</f>
        <v>168.35</v>
      </c>
      <c r="J438" s="2">
        <f>VLOOKUP($A438&amp;$B438,'OD Data'!$R$3:$AA$580,MATCH(J$1,'OD Data'!$R$2:$AA$2,0),0)</f>
        <v>36.549999999999997</v>
      </c>
      <c r="K438" s="150">
        <f t="shared" ref="K438:L453" si="33">K426</f>
        <v>105</v>
      </c>
      <c r="L438" s="150">
        <f t="shared" si="33"/>
        <v>87</v>
      </c>
    </row>
    <row r="439" spans="1:12" x14ac:dyDescent="0.2">
      <c r="A439" s="1">
        <f t="shared" si="30"/>
        <v>2037</v>
      </c>
      <c r="B439" s="1">
        <f t="shared" si="31"/>
        <v>6</v>
      </c>
      <c r="E439" s="158">
        <f t="shared" si="26"/>
        <v>18.550897008905032</v>
      </c>
      <c r="F439" s="2">
        <f>VLOOKUP($A439,'OD Data'!$B$3:$E$60,4,0)/10</f>
        <v>10.244180538574057</v>
      </c>
      <c r="G439" s="1">
        <f t="shared" si="32"/>
        <v>30.68</v>
      </c>
      <c r="H439" s="104">
        <v>227113.25388945499</v>
      </c>
      <c r="I439" s="2">
        <f>VLOOKUP($A439&amp;$B439,'OD Data'!$R$3:$AA$580,MATCH(I$1,'OD Data'!$R$2:$AA$2,0),0)</f>
        <v>42.45</v>
      </c>
      <c r="J439" s="2">
        <f>VLOOKUP($A439&amp;$B439,'OD Data'!$R$3:$AA$580,MATCH(J$1,'OD Data'!$R$2:$AA$2,0),0)</f>
        <v>150.75</v>
      </c>
      <c r="K439" s="150">
        <f t="shared" si="33"/>
        <v>10</v>
      </c>
      <c r="L439" s="150">
        <f t="shared" si="33"/>
        <v>243</v>
      </c>
    </row>
    <row r="440" spans="1:12" x14ac:dyDescent="0.2">
      <c r="A440" s="1">
        <f t="shared" si="30"/>
        <v>2037</v>
      </c>
      <c r="B440" s="1">
        <f t="shared" si="31"/>
        <v>7</v>
      </c>
      <c r="E440" s="158">
        <f t="shared" si="26"/>
        <v>18.550897008905032</v>
      </c>
      <c r="F440" s="2">
        <f>VLOOKUP($A440,'OD Data'!$B$3:$E$60,4,0)/10</f>
        <v>10.244180538574057</v>
      </c>
      <c r="G440" s="1">
        <f t="shared" si="32"/>
        <v>30.66</v>
      </c>
      <c r="H440" s="104">
        <v>228251.99782109199</v>
      </c>
      <c r="I440" s="2">
        <f>VLOOKUP($A440&amp;$B440,'OD Data'!$R$3:$AA$580,MATCH(I$1,'OD Data'!$R$2:$AA$2,0),0)</f>
        <v>1.35</v>
      </c>
      <c r="J440" s="2">
        <f>VLOOKUP($A440&amp;$B440,'OD Data'!$R$3:$AA$580,MATCH(J$1,'OD Data'!$R$2:$AA$2,0),0)</f>
        <v>290.10000000000002</v>
      </c>
      <c r="K440" s="150">
        <f t="shared" si="33"/>
        <v>0</v>
      </c>
      <c r="L440" s="150">
        <f t="shared" si="33"/>
        <v>348</v>
      </c>
    </row>
    <row r="441" spans="1:12" x14ac:dyDescent="0.2">
      <c r="A441" s="1">
        <f t="shared" si="30"/>
        <v>2037</v>
      </c>
      <c r="B441" s="1">
        <f t="shared" si="31"/>
        <v>8</v>
      </c>
      <c r="E441" s="158">
        <f t="shared" si="26"/>
        <v>18.550897008905032</v>
      </c>
      <c r="F441" s="2">
        <f>VLOOKUP($A441,'OD Data'!$B$3:$E$60,4,0)/10</f>
        <v>10.244180538574057</v>
      </c>
      <c r="G441" s="1">
        <f t="shared" si="32"/>
        <v>30.07</v>
      </c>
      <c r="H441" s="104">
        <v>228251.99782109199</v>
      </c>
      <c r="I441" s="2">
        <f>VLOOKUP($A441&amp;$B441,'OD Data'!$R$3:$AA$580,MATCH(I$1,'OD Data'!$R$2:$AA$2,0),0)</f>
        <v>0.35</v>
      </c>
      <c r="J441" s="2">
        <f>VLOOKUP($A441&amp;$B441,'OD Data'!$R$3:$AA$580,MATCH(J$1,'OD Data'!$R$2:$AA$2,0),0)</f>
        <v>310.7</v>
      </c>
      <c r="K441" s="150">
        <f t="shared" si="33"/>
        <v>2</v>
      </c>
      <c r="L441" s="150">
        <f t="shared" si="33"/>
        <v>330</v>
      </c>
    </row>
    <row r="442" spans="1:12" x14ac:dyDescent="0.2">
      <c r="A442" s="1">
        <f t="shared" si="30"/>
        <v>2037</v>
      </c>
      <c r="B442" s="1">
        <f t="shared" si="31"/>
        <v>9</v>
      </c>
      <c r="E442" s="158">
        <f t="shared" si="26"/>
        <v>18.550897008905032</v>
      </c>
      <c r="F442" s="2">
        <f>VLOOKUP($A442,'OD Data'!$B$3:$E$60,4,0)/10</f>
        <v>10.244180538574057</v>
      </c>
      <c r="G442" s="1">
        <f t="shared" si="32"/>
        <v>30.72</v>
      </c>
      <c r="H442" s="104">
        <v>228251.99782109199</v>
      </c>
      <c r="I442" s="2">
        <f>VLOOKUP($A442&amp;$B442,'OD Data'!$R$3:$AA$580,MATCH(I$1,'OD Data'!$R$2:$AA$2,0),0)</f>
        <v>8.5</v>
      </c>
      <c r="J442" s="2">
        <f>VLOOKUP($A442&amp;$B442,'OD Data'!$R$3:$AA$580,MATCH(J$1,'OD Data'!$R$2:$AA$2,0),0)</f>
        <v>230</v>
      </c>
      <c r="K442" s="150">
        <f t="shared" si="33"/>
        <v>46</v>
      </c>
      <c r="L442" s="150">
        <f t="shared" si="33"/>
        <v>150</v>
      </c>
    </row>
    <row r="443" spans="1:12" x14ac:dyDescent="0.2">
      <c r="A443" s="1">
        <f t="shared" si="30"/>
        <v>2037</v>
      </c>
      <c r="B443" s="1">
        <f t="shared" si="31"/>
        <v>10</v>
      </c>
      <c r="E443" s="158">
        <f t="shared" si="26"/>
        <v>18.550897008905032</v>
      </c>
      <c r="F443" s="2">
        <f>VLOOKUP($A443,'OD Data'!$B$3:$E$60,4,0)/10</f>
        <v>10.244180538574057</v>
      </c>
      <c r="G443" s="1">
        <f t="shared" si="32"/>
        <v>30.56</v>
      </c>
      <c r="H443" s="104">
        <v>229310.80047274299</v>
      </c>
      <c r="I443" s="2">
        <f>VLOOKUP($A443&amp;$B443,'OD Data'!$R$3:$AA$580,MATCH(I$1,'OD Data'!$R$2:$AA$2,0),0)</f>
        <v>132.4</v>
      </c>
      <c r="J443" s="2">
        <f>VLOOKUP($A443&amp;$B443,'OD Data'!$R$3:$AA$580,MATCH(J$1,'OD Data'!$R$2:$AA$2,0),0)</f>
        <v>58.5</v>
      </c>
      <c r="K443" s="150">
        <f t="shared" si="33"/>
        <v>269</v>
      </c>
      <c r="L443" s="150">
        <f t="shared" si="33"/>
        <v>27</v>
      </c>
    </row>
    <row r="444" spans="1:12" x14ac:dyDescent="0.2">
      <c r="A444" s="1">
        <f t="shared" si="30"/>
        <v>2037</v>
      </c>
      <c r="B444" s="1">
        <f t="shared" si="31"/>
        <v>11</v>
      </c>
      <c r="E444" s="158">
        <f t="shared" si="26"/>
        <v>18.550897008905032</v>
      </c>
      <c r="F444" s="2">
        <f>VLOOKUP($A444,'OD Data'!$B$3:$E$60,4,0)/10</f>
        <v>10.244180538574057</v>
      </c>
      <c r="G444" s="1">
        <f t="shared" si="32"/>
        <v>30.35</v>
      </c>
      <c r="H444" s="104">
        <v>229310.80047274299</v>
      </c>
      <c r="I444" s="2">
        <f>VLOOKUP($A444&amp;$B444,'OD Data'!$R$3:$AA$580,MATCH(I$1,'OD Data'!$R$2:$AA$2,0),0)</f>
        <v>384.85</v>
      </c>
      <c r="J444" s="2">
        <f>VLOOKUP($A444&amp;$B444,'OD Data'!$R$3:$AA$580,MATCH(J$1,'OD Data'!$R$2:$AA$2,0),0)</f>
        <v>4.3499999999999996</v>
      </c>
      <c r="K444" s="150">
        <f t="shared" si="33"/>
        <v>563</v>
      </c>
      <c r="L444" s="150">
        <f t="shared" si="33"/>
        <v>1</v>
      </c>
    </row>
    <row r="445" spans="1:12" x14ac:dyDescent="0.2">
      <c r="A445" s="1">
        <f t="shared" si="30"/>
        <v>2037</v>
      </c>
      <c r="B445" s="1">
        <f t="shared" si="31"/>
        <v>12</v>
      </c>
      <c r="E445" s="158">
        <f t="shared" si="26"/>
        <v>18.550897008905032</v>
      </c>
      <c r="F445" s="2">
        <f>VLOOKUP($A445,'OD Data'!$B$3:$E$60,4,0)/10</f>
        <v>10.244180538574057</v>
      </c>
      <c r="G445" s="1">
        <f t="shared" si="32"/>
        <v>31</v>
      </c>
      <c r="H445" s="104">
        <v>229310.80047274299</v>
      </c>
      <c r="I445" s="2">
        <f>VLOOKUP($A445&amp;$B445,'OD Data'!$R$3:$AA$580,MATCH(I$1,'OD Data'!$R$2:$AA$2,0),0)</f>
        <v>680.6</v>
      </c>
      <c r="J445" s="2">
        <f>VLOOKUP($A445&amp;$B445,'OD Data'!$R$3:$AA$580,MATCH(J$1,'OD Data'!$R$2:$AA$2,0),0)</f>
        <v>0.2</v>
      </c>
      <c r="K445" s="150">
        <f t="shared" si="33"/>
        <v>866</v>
      </c>
      <c r="L445" s="150">
        <f t="shared" si="33"/>
        <v>0</v>
      </c>
    </row>
    <row r="446" spans="1:12" x14ac:dyDescent="0.2">
      <c r="A446" s="1">
        <f t="shared" si="30"/>
        <v>2038</v>
      </c>
      <c r="B446" s="1">
        <f t="shared" si="31"/>
        <v>1</v>
      </c>
      <c r="E446" s="158">
        <f t="shared" si="26"/>
        <v>18.921914949083135</v>
      </c>
      <c r="F446" s="2">
        <f>VLOOKUP($A446,'OD Data'!$B$3:$E$60,4,0)/10</f>
        <v>10.387093237951206</v>
      </c>
      <c r="G446" s="1">
        <f t="shared" si="32"/>
        <v>31.65</v>
      </c>
      <c r="H446" s="104">
        <v>230441.14141710699</v>
      </c>
      <c r="I446" s="2">
        <f>VLOOKUP($A446&amp;$B446,'OD Data'!$R$3:$AA$580,MATCH(I$1,'OD Data'!$R$2:$AA$2,0),0)</f>
        <v>917</v>
      </c>
      <c r="J446" s="2">
        <f>VLOOKUP($A446&amp;$B446,'OD Data'!$R$3:$AA$580,MATCH(J$1,'OD Data'!$R$2:$AA$2,0),0)</f>
        <v>0</v>
      </c>
      <c r="K446" s="150">
        <f t="shared" si="33"/>
        <v>952</v>
      </c>
      <c r="L446" s="150">
        <f t="shared" si="33"/>
        <v>0</v>
      </c>
    </row>
    <row r="447" spans="1:12" x14ac:dyDescent="0.2">
      <c r="A447" s="1">
        <f t="shared" si="30"/>
        <v>2038</v>
      </c>
      <c r="B447" s="1">
        <f t="shared" si="31"/>
        <v>2</v>
      </c>
      <c r="E447" s="158">
        <f t="shared" si="26"/>
        <v>18.921914949083135</v>
      </c>
      <c r="F447" s="2">
        <f>VLOOKUP($A447,'OD Data'!$B$3:$E$60,4,0)/10</f>
        <v>10.387093237951206</v>
      </c>
      <c r="G447" s="1">
        <f t="shared" si="32"/>
        <v>29.92</v>
      </c>
      <c r="H447" s="104">
        <v>230441.14141710699</v>
      </c>
      <c r="I447" s="2">
        <f>VLOOKUP($A447&amp;$B447,'OD Data'!$R$3:$AA$580,MATCH(I$1,'OD Data'!$R$2:$AA$2,0),0)</f>
        <v>797.55</v>
      </c>
      <c r="J447" s="2">
        <f>VLOOKUP($A447&amp;$B447,'OD Data'!$R$3:$AA$580,MATCH(J$1,'OD Data'!$R$2:$AA$2,0),0)</f>
        <v>0</v>
      </c>
      <c r="K447" s="150">
        <f t="shared" si="33"/>
        <v>772</v>
      </c>
      <c r="L447" s="150">
        <f t="shared" si="33"/>
        <v>0</v>
      </c>
    </row>
    <row r="448" spans="1:12" x14ac:dyDescent="0.2">
      <c r="A448" s="1">
        <f t="shared" si="30"/>
        <v>2038</v>
      </c>
      <c r="B448" s="1">
        <f t="shared" si="31"/>
        <v>3</v>
      </c>
      <c r="E448" s="158">
        <f t="shared" si="26"/>
        <v>18.921914949083135</v>
      </c>
      <c r="F448" s="2">
        <f>VLOOKUP($A448,'OD Data'!$B$3:$E$60,4,0)/10</f>
        <v>10.387093237951206</v>
      </c>
      <c r="G448" s="1">
        <f t="shared" si="32"/>
        <v>30.09</v>
      </c>
      <c r="H448" s="104">
        <v>230441.14141710699</v>
      </c>
      <c r="I448" s="2">
        <f>VLOOKUP($A448&amp;$B448,'OD Data'!$R$3:$AA$580,MATCH(I$1,'OD Data'!$R$2:$AA$2,0),0)</f>
        <v>649.1</v>
      </c>
      <c r="J448" s="2">
        <f>VLOOKUP($A448&amp;$B448,'OD Data'!$R$3:$AA$580,MATCH(J$1,'OD Data'!$R$2:$AA$2,0),0)</f>
        <v>0.25</v>
      </c>
      <c r="K448" s="150">
        <f t="shared" si="33"/>
        <v>610</v>
      </c>
      <c r="L448" s="150">
        <f t="shared" si="33"/>
        <v>4</v>
      </c>
    </row>
    <row r="449" spans="1:12" x14ac:dyDescent="0.2">
      <c r="A449" s="1">
        <f t="shared" si="30"/>
        <v>2038</v>
      </c>
      <c r="B449" s="1">
        <f t="shared" si="31"/>
        <v>4</v>
      </c>
      <c r="E449" s="158">
        <f t="shared" si="26"/>
        <v>18.921914949083135</v>
      </c>
      <c r="F449" s="2">
        <f>VLOOKUP($A449,'OD Data'!$B$3:$E$60,4,0)/10</f>
        <v>10.387093237951206</v>
      </c>
      <c r="G449" s="1">
        <f t="shared" si="32"/>
        <v>30.49</v>
      </c>
      <c r="H449" s="104">
        <v>231565.647850396</v>
      </c>
      <c r="I449" s="2">
        <f>VLOOKUP($A449&amp;$B449,'OD Data'!$R$3:$AA$580,MATCH(I$1,'OD Data'!$R$2:$AA$2,0),0)</f>
        <v>399.8</v>
      </c>
      <c r="J449" s="2">
        <f>VLOOKUP($A449&amp;$B449,'OD Data'!$R$3:$AA$580,MATCH(J$1,'OD Data'!$R$2:$AA$2,0),0)</f>
        <v>5.75</v>
      </c>
      <c r="K449" s="150">
        <f t="shared" si="33"/>
        <v>306</v>
      </c>
      <c r="L449" s="150">
        <f t="shared" si="33"/>
        <v>21</v>
      </c>
    </row>
    <row r="450" spans="1:12" x14ac:dyDescent="0.2">
      <c r="A450" s="1">
        <f t="shared" si="30"/>
        <v>2038</v>
      </c>
      <c r="B450" s="1">
        <f t="shared" si="31"/>
        <v>5</v>
      </c>
      <c r="E450" s="158">
        <f t="shared" si="26"/>
        <v>18.921914949083135</v>
      </c>
      <c r="F450" s="2">
        <f>VLOOKUP($A450,'OD Data'!$B$3:$E$60,4,0)/10</f>
        <v>10.387093237951206</v>
      </c>
      <c r="G450" s="1">
        <f t="shared" si="32"/>
        <v>29.81</v>
      </c>
      <c r="H450" s="104">
        <v>231565.647850396</v>
      </c>
      <c r="I450" s="2">
        <f>VLOOKUP($A450&amp;$B450,'OD Data'!$R$3:$AA$580,MATCH(I$1,'OD Data'!$R$2:$AA$2,0),0)</f>
        <v>168.35</v>
      </c>
      <c r="J450" s="2">
        <f>VLOOKUP($A450&amp;$B450,'OD Data'!$R$3:$AA$580,MATCH(J$1,'OD Data'!$R$2:$AA$2,0),0)</f>
        <v>36.549999999999997</v>
      </c>
      <c r="K450" s="150">
        <f t="shared" si="33"/>
        <v>105</v>
      </c>
      <c r="L450" s="150">
        <f t="shared" si="33"/>
        <v>87</v>
      </c>
    </row>
    <row r="451" spans="1:12" x14ac:dyDescent="0.2">
      <c r="A451" s="1">
        <f t="shared" si="30"/>
        <v>2038</v>
      </c>
      <c r="B451" s="1">
        <f t="shared" si="31"/>
        <v>6</v>
      </c>
      <c r="E451" s="158">
        <f t="shared" ref="E451:E505" si="34">E439*(1+0.02)</f>
        <v>18.921914949083135</v>
      </c>
      <c r="F451" s="2">
        <f>VLOOKUP($A451,'OD Data'!$B$3:$E$60,4,0)/10</f>
        <v>10.387093237951206</v>
      </c>
      <c r="G451" s="1">
        <f t="shared" si="32"/>
        <v>30.68</v>
      </c>
      <c r="H451" s="104">
        <v>231565.647850396</v>
      </c>
      <c r="I451" s="2">
        <f>VLOOKUP($A451&amp;$B451,'OD Data'!$R$3:$AA$580,MATCH(I$1,'OD Data'!$R$2:$AA$2,0),0)</f>
        <v>42.45</v>
      </c>
      <c r="J451" s="2">
        <f>VLOOKUP($A451&amp;$B451,'OD Data'!$R$3:$AA$580,MATCH(J$1,'OD Data'!$R$2:$AA$2,0),0)</f>
        <v>150.75</v>
      </c>
      <c r="K451" s="150">
        <f t="shared" si="33"/>
        <v>10</v>
      </c>
      <c r="L451" s="150">
        <f t="shared" si="33"/>
        <v>243</v>
      </c>
    </row>
    <row r="452" spans="1:12" x14ac:dyDescent="0.2">
      <c r="A452" s="1">
        <f t="shared" si="30"/>
        <v>2038</v>
      </c>
      <c r="B452" s="1">
        <f t="shared" si="31"/>
        <v>7</v>
      </c>
      <c r="E452" s="158">
        <f t="shared" si="34"/>
        <v>18.921914949083135</v>
      </c>
      <c r="F452" s="2">
        <f>VLOOKUP($A452,'OD Data'!$B$3:$E$60,4,0)/10</f>
        <v>10.387093237951206</v>
      </c>
      <c r="G452" s="1">
        <f t="shared" si="32"/>
        <v>30.66</v>
      </c>
      <c r="H452" s="104">
        <v>232721.22347462701</v>
      </c>
      <c r="I452" s="2">
        <f>VLOOKUP($A452&amp;$B452,'OD Data'!$R$3:$AA$580,MATCH(I$1,'OD Data'!$R$2:$AA$2,0),0)</f>
        <v>1.35</v>
      </c>
      <c r="J452" s="2">
        <f>VLOOKUP($A452&amp;$B452,'OD Data'!$R$3:$AA$580,MATCH(J$1,'OD Data'!$R$2:$AA$2,0),0)</f>
        <v>290.10000000000002</v>
      </c>
      <c r="K452" s="150">
        <f t="shared" si="33"/>
        <v>0</v>
      </c>
      <c r="L452" s="150">
        <f t="shared" si="33"/>
        <v>348</v>
      </c>
    </row>
    <row r="453" spans="1:12" x14ac:dyDescent="0.2">
      <c r="A453" s="1">
        <f t="shared" si="30"/>
        <v>2038</v>
      </c>
      <c r="B453" s="1">
        <f t="shared" si="31"/>
        <v>8</v>
      </c>
      <c r="E453" s="158">
        <f t="shared" si="34"/>
        <v>18.921914949083135</v>
      </c>
      <c r="F453" s="2">
        <f>VLOOKUP($A453,'OD Data'!$B$3:$E$60,4,0)/10</f>
        <v>10.387093237951206</v>
      </c>
      <c r="G453" s="1">
        <f t="shared" si="32"/>
        <v>30.07</v>
      </c>
      <c r="H453" s="104">
        <v>232721.22347462701</v>
      </c>
      <c r="I453" s="2">
        <f>VLOOKUP($A453&amp;$B453,'OD Data'!$R$3:$AA$580,MATCH(I$1,'OD Data'!$R$2:$AA$2,0),0)</f>
        <v>0.35</v>
      </c>
      <c r="J453" s="2">
        <f>VLOOKUP($A453&amp;$B453,'OD Data'!$R$3:$AA$580,MATCH(J$1,'OD Data'!$R$2:$AA$2,0),0)</f>
        <v>310.7</v>
      </c>
      <c r="K453" s="150">
        <f t="shared" si="33"/>
        <v>2</v>
      </c>
      <c r="L453" s="150">
        <f t="shared" si="33"/>
        <v>330</v>
      </c>
    </row>
    <row r="454" spans="1:12" x14ac:dyDescent="0.2">
      <c r="A454" s="1">
        <f t="shared" si="30"/>
        <v>2038</v>
      </c>
      <c r="B454" s="1">
        <f t="shared" si="31"/>
        <v>9</v>
      </c>
      <c r="E454" s="158">
        <f t="shared" si="34"/>
        <v>18.921914949083135</v>
      </c>
      <c r="F454" s="2">
        <f>VLOOKUP($A454,'OD Data'!$B$3:$E$60,4,0)/10</f>
        <v>10.387093237951206</v>
      </c>
      <c r="G454" s="1">
        <f t="shared" si="32"/>
        <v>30.72</v>
      </c>
      <c r="H454" s="104">
        <v>232721.22347462701</v>
      </c>
      <c r="I454" s="2">
        <f>VLOOKUP($A454&amp;$B454,'OD Data'!$R$3:$AA$580,MATCH(I$1,'OD Data'!$R$2:$AA$2,0),0)</f>
        <v>8.5</v>
      </c>
      <c r="J454" s="2">
        <f>VLOOKUP($A454&amp;$B454,'OD Data'!$R$3:$AA$580,MATCH(J$1,'OD Data'!$R$2:$AA$2,0),0)</f>
        <v>230</v>
      </c>
      <c r="K454" s="150">
        <f t="shared" ref="K454:L469" si="35">K442</f>
        <v>46</v>
      </c>
      <c r="L454" s="150">
        <f t="shared" si="35"/>
        <v>150</v>
      </c>
    </row>
    <row r="455" spans="1:12" x14ac:dyDescent="0.2">
      <c r="A455" s="1">
        <f t="shared" si="30"/>
        <v>2038</v>
      </c>
      <c r="B455" s="1">
        <f t="shared" si="31"/>
        <v>10</v>
      </c>
      <c r="E455" s="158">
        <f t="shared" si="34"/>
        <v>18.921914949083135</v>
      </c>
      <c r="F455" s="2">
        <f>VLOOKUP($A455,'OD Data'!$B$3:$E$60,4,0)/10</f>
        <v>10.387093237951206</v>
      </c>
      <c r="G455" s="1">
        <f t="shared" si="32"/>
        <v>30.56</v>
      </c>
      <c r="H455" s="104">
        <v>233788.8719696</v>
      </c>
      <c r="I455" s="2">
        <f>VLOOKUP($A455&amp;$B455,'OD Data'!$R$3:$AA$580,MATCH(I$1,'OD Data'!$R$2:$AA$2,0),0)</f>
        <v>132.4</v>
      </c>
      <c r="J455" s="2">
        <f>VLOOKUP($A455&amp;$B455,'OD Data'!$R$3:$AA$580,MATCH(J$1,'OD Data'!$R$2:$AA$2,0),0)</f>
        <v>58.5</v>
      </c>
      <c r="K455" s="150">
        <f t="shared" si="35"/>
        <v>269</v>
      </c>
      <c r="L455" s="150">
        <f t="shared" si="35"/>
        <v>27</v>
      </c>
    </row>
    <row r="456" spans="1:12" x14ac:dyDescent="0.2">
      <c r="A456" s="1">
        <f t="shared" si="30"/>
        <v>2038</v>
      </c>
      <c r="B456" s="1">
        <f t="shared" si="31"/>
        <v>11</v>
      </c>
      <c r="E456" s="158">
        <f t="shared" si="34"/>
        <v>18.921914949083135</v>
      </c>
      <c r="F456" s="2">
        <f>VLOOKUP($A456,'OD Data'!$B$3:$E$60,4,0)/10</f>
        <v>10.387093237951206</v>
      </c>
      <c r="G456" s="1">
        <f t="shared" si="32"/>
        <v>30.35</v>
      </c>
      <c r="H456" s="104">
        <v>233788.8719696</v>
      </c>
      <c r="I456" s="2">
        <f>VLOOKUP($A456&amp;$B456,'OD Data'!$R$3:$AA$580,MATCH(I$1,'OD Data'!$R$2:$AA$2,0),0)</f>
        <v>384.85</v>
      </c>
      <c r="J456" s="2">
        <f>VLOOKUP($A456&amp;$B456,'OD Data'!$R$3:$AA$580,MATCH(J$1,'OD Data'!$R$2:$AA$2,0),0)</f>
        <v>4.3499999999999996</v>
      </c>
      <c r="K456" s="150">
        <f t="shared" si="35"/>
        <v>563</v>
      </c>
      <c r="L456" s="150">
        <f t="shared" si="35"/>
        <v>1</v>
      </c>
    </row>
    <row r="457" spans="1:12" x14ac:dyDescent="0.2">
      <c r="A457" s="1">
        <f t="shared" si="30"/>
        <v>2038</v>
      </c>
      <c r="B457" s="1">
        <f t="shared" si="31"/>
        <v>12</v>
      </c>
      <c r="E457" s="158">
        <f t="shared" si="34"/>
        <v>18.921914949083135</v>
      </c>
      <c r="F457" s="2">
        <f>VLOOKUP($A457,'OD Data'!$B$3:$E$60,4,0)/10</f>
        <v>10.387093237951206</v>
      </c>
      <c r="G457" s="1">
        <f t="shared" si="32"/>
        <v>31</v>
      </c>
      <c r="H457" s="104">
        <v>233788.8719696</v>
      </c>
      <c r="I457" s="2">
        <f>VLOOKUP($A457&amp;$B457,'OD Data'!$R$3:$AA$580,MATCH(I$1,'OD Data'!$R$2:$AA$2,0),0)</f>
        <v>680.6</v>
      </c>
      <c r="J457" s="2">
        <f>VLOOKUP($A457&amp;$B457,'OD Data'!$R$3:$AA$580,MATCH(J$1,'OD Data'!$R$2:$AA$2,0),0)</f>
        <v>0.2</v>
      </c>
      <c r="K457" s="150">
        <f t="shared" si="35"/>
        <v>866</v>
      </c>
      <c r="L457" s="150">
        <f t="shared" si="35"/>
        <v>0</v>
      </c>
    </row>
    <row r="458" spans="1:12" x14ac:dyDescent="0.2">
      <c r="A458" s="1">
        <f t="shared" si="30"/>
        <v>2039</v>
      </c>
      <c r="B458" s="1">
        <f t="shared" si="31"/>
        <v>1</v>
      </c>
      <c r="E458" s="158">
        <f t="shared" si="34"/>
        <v>19.300353248064798</v>
      </c>
      <c r="F458" s="2">
        <f>VLOOKUP($A458,'OD Data'!$B$3:$E$60,4,0)/10</f>
        <v>10.531999658501693</v>
      </c>
      <c r="G458" s="1">
        <f t="shared" si="32"/>
        <v>31.65</v>
      </c>
      <c r="H458" s="104">
        <v>234927.03598367801</v>
      </c>
      <c r="I458" s="2">
        <f>VLOOKUP($A458&amp;$B458,'OD Data'!$R$3:$AA$580,MATCH(I$1,'OD Data'!$R$2:$AA$2,0),0)</f>
        <v>917</v>
      </c>
      <c r="J458" s="2">
        <f>VLOOKUP($A458&amp;$B458,'OD Data'!$R$3:$AA$580,MATCH(J$1,'OD Data'!$R$2:$AA$2,0),0)</f>
        <v>0</v>
      </c>
      <c r="K458" s="150">
        <f t="shared" si="35"/>
        <v>952</v>
      </c>
      <c r="L458" s="150">
        <f t="shared" si="35"/>
        <v>0</v>
      </c>
    </row>
    <row r="459" spans="1:12" x14ac:dyDescent="0.2">
      <c r="A459" s="1">
        <f t="shared" si="30"/>
        <v>2039</v>
      </c>
      <c r="B459" s="1">
        <f t="shared" si="31"/>
        <v>2</v>
      </c>
      <c r="E459" s="158">
        <f t="shared" si="34"/>
        <v>19.300353248064798</v>
      </c>
      <c r="F459" s="2">
        <f>VLOOKUP($A459,'OD Data'!$B$3:$E$60,4,0)/10</f>
        <v>10.531999658501693</v>
      </c>
      <c r="G459" s="1">
        <f t="shared" si="32"/>
        <v>29.92</v>
      </c>
      <c r="H459" s="104">
        <v>234927.03598367801</v>
      </c>
      <c r="I459" s="2">
        <f>VLOOKUP($A459&amp;$B459,'OD Data'!$R$3:$AA$580,MATCH(I$1,'OD Data'!$R$2:$AA$2,0),0)</f>
        <v>797.55</v>
      </c>
      <c r="J459" s="2">
        <f>VLOOKUP($A459&amp;$B459,'OD Data'!$R$3:$AA$580,MATCH(J$1,'OD Data'!$R$2:$AA$2,0),0)</f>
        <v>0</v>
      </c>
      <c r="K459" s="150">
        <f t="shared" si="35"/>
        <v>772</v>
      </c>
      <c r="L459" s="150">
        <f t="shared" si="35"/>
        <v>0</v>
      </c>
    </row>
    <row r="460" spans="1:12" x14ac:dyDescent="0.2">
      <c r="A460" s="1">
        <f t="shared" si="30"/>
        <v>2039</v>
      </c>
      <c r="B460" s="1">
        <f t="shared" si="31"/>
        <v>3</v>
      </c>
      <c r="E460" s="158">
        <f t="shared" si="34"/>
        <v>19.300353248064798</v>
      </c>
      <c r="F460" s="2">
        <f>VLOOKUP($A460,'OD Data'!$B$3:$E$60,4,0)/10</f>
        <v>10.531999658501693</v>
      </c>
      <c r="G460" s="1">
        <f t="shared" si="32"/>
        <v>30.09</v>
      </c>
      <c r="H460" s="104">
        <v>234927.03598367801</v>
      </c>
      <c r="I460" s="2">
        <f>VLOOKUP($A460&amp;$B460,'OD Data'!$R$3:$AA$580,MATCH(I$1,'OD Data'!$R$2:$AA$2,0),0)</f>
        <v>649.1</v>
      </c>
      <c r="J460" s="2">
        <f>VLOOKUP($A460&amp;$B460,'OD Data'!$R$3:$AA$580,MATCH(J$1,'OD Data'!$R$2:$AA$2,0),0)</f>
        <v>0.25</v>
      </c>
      <c r="K460" s="150">
        <f t="shared" si="35"/>
        <v>610</v>
      </c>
      <c r="L460" s="150">
        <f t="shared" si="35"/>
        <v>4</v>
      </c>
    </row>
    <row r="461" spans="1:12" x14ac:dyDescent="0.2">
      <c r="A461" s="1">
        <f t="shared" si="30"/>
        <v>2039</v>
      </c>
      <c r="B461" s="1">
        <f t="shared" si="31"/>
        <v>4</v>
      </c>
      <c r="E461" s="158">
        <f t="shared" si="34"/>
        <v>19.300353248064798</v>
      </c>
      <c r="F461" s="2">
        <f>VLOOKUP($A461,'OD Data'!$B$3:$E$60,4,0)/10</f>
        <v>10.531999658501693</v>
      </c>
      <c r="G461" s="1">
        <f t="shared" si="32"/>
        <v>30.49</v>
      </c>
      <c r="H461" s="104">
        <v>236029.80955664901</v>
      </c>
      <c r="I461" s="2">
        <f>VLOOKUP($A461&amp;$B461,'OD Data'!$R$3:$AA$580,MATCH(I$1,'OD Data'!$R$2:$AA$2,0),0)</f>
        <v>399.8</v>
      </c>
      <c r="J461" s="2">
        <f>VLOOKUP($A461&amp;$B461,'OD Data'!$R$3:$AA$580,MATCH(J$1,'OD Data'!$R$2:$AA$2,0),0)</f>
        <v>5.75</v>
      </c>
      <c r="K461" s="150">
        <f t="shared" si="35"/>
        <v>306</v>
      </c>
      <c r="L461" s="150">
        <f t="shared" si="35"/>
        <v>21</v>
      </c>
    </row>
    <row r="462" spans="1:12" x14ac:dyDescent="0.2">
      <c r="A462" s="1">
        <f t="shared" si="30"/>
        <v>2039</v>
      </c>
      <c r="B462" s="1">
        <f t="shared" si="31"/>
        <v>5</v>
      </c>
      <c r="E462" s="158">
        <f t="shared" si="34"/>
        <v>19.300353248064798</v>
      </c>
      <c r="F462" s="2">
        <f>VLOOKUP($A462,'OD Data'!$B$3:$E$60,4,0)/10</f>
        <v>10.531999658501693</v>
      </c>
      <c r="G462" s="1">
        <f t="shared" si="32"/>
        <v>29.81</v>
      </c>
      <c r="H462" s="104">
        <v>236029.80955664901</v>
      </c>
      <c r="I462" s="2">
        <f>VLOOKUP($A462&amp;$B462,'OD Data'!$R$3:$AA$580,MATCH(I$1,'OD Data'!$R$2:$AA$2,0),0)</f>
        <v>168.35</v>
      </c>
      <c r="J462" s="2">
        <f>VLOOKUP($A462&amp;$B462,'OD Data'!$R$3:$AA$580,MATCH(J$1,'OD Data'!$R$2:$AA$2,0),0)</f>
        <v>36.549999999999997</v>
      </c>
      <c r="K462" s="150">
        <f t="shared" si="35"/>
        <v>105</v>
      </c>
      <c r="L462" s="150">
        <f t="shared" si="35"/>
        <v>87</v>
      </c>
    </row>
    <row r="463" spans="1:12" x14ac:dyDescent="0.2">
      <c r="A463" s="1">
        <f t="shared" si="30"/>
        <v>2039</v>
      </c>
      <c r="B463" s="1">
        <f t="shared" si="31"/>
        <v>6</v>
      </c>
      <c r="E463" s="158">
        <f t="shared" si="34"/>
        <v>19.300353248064798</v>
      </c>
      <c r="F463" s="2">
        <f>VLOOKUP($A463,'OD Data'!$B$3:$E$60,4,0)/10</f>
        <v>10.531999658501693</v>
      </c>
      <c r="G463" s="1">
        <f t="shared" si="32"/>
        <v>30.68</v>
      </c>
      <c r="H463" s="104">
        <v>236029.80955664901</v>
      </c>
      <c r="I463" s="2">
        <f>VLOOKUP($A463&amp;$B463,'OD Data'!$R$3:$AA$580,MATCH(I$1,'OD Data'!$R$2:$AA$2,0),0)</f>
        <v>42.45</v>
      </c>
      <c r="J463" s="2">
        <f>VLOOKUP($A463&amp;$B463,'OD Data'!$R$3:$AA$580,MATCH(J$1,'OD Data'!$R$2:$AA$2,0),0)</f>
        <v>150.75</v>
      </c>
      <c r="K463" s="150">
        <f t="shared" si="35"/>
        <v>10</v>
      </c>
      <c r="L463" s="150">
        <f t="shared" si="35"/>
        <v>243</v>
      </c>
    </row>
    <row r="464" spans="1:12" x14ac:dyDescent="0.2">
      <c r="A464" s="1">
        <f t="shared" si="30"/>
        <v>2039</v>
      </c>
      <c r="B464" s="1">
        <f t="shared" si="31"/>
        <v>7</v>
      </c>
      <c r="E464" s="158">
        <f t="shared" si="34"/>
        <v>19.300353248064798</v>
      </c>
      <c r="F464" s="2">
        <f>VLOOKUP($A464,'OD Data'!$B$3:$E$60,4,0)/10</f>
        <v>10.531999658501693</v>
      </c>
      <c r="G464" s="1">
        <f t="shared" si="32"/>
        <v>30.66</v>
      </c>
      <c r="H464" s="104">
        <v>237165.01599444001</v>
      </c>
      <c r="I464" s="2">
        <f>VLOOKUP($A464&amp;$B464,'OD Data'!$R$3:$AA$580,MATCH(I$1,'OD Data'!$R$2:$AA$2,0),0)</f>
        <v>1.35</v>
      </c>
      <c r="J464" s="2">
        <f>VLOOKUP($A464&amp;$B464,'OD Data'!$R$3:$AA$580,MATCH(J$1,'OD Data'!$R$2:$AA$2,0),0)</f>
        <v>290.10000000000002</v>
      </c>
      <c r="K464" s="150">
        <f t="shared" si="35"/>
        <v>0</v>
      </c>
      <c r="L464" s="150">
        <f t="shared" si="35"/>
        <v>348</v>
      </c>
    </row>
    <row r="465" spans="1:12" x14ac:dyDescent="0.2">
      <c r="A465" s="1">
        <f t="shared" si="30"/>
        <v>2039</v>
      </c>
      <c r="B465" s="1">
        <f t="shared" si="31"/>
        <v>8</v>
      </c>
      <c r="E465" s="158">
        <f t="shared" si="34"/>
        <v>19.300353248064798</v>
      </c>
      <c r="F465" s="2">
        <f>VLOOKUP($A465,'OD Data'!$B$3:$E$60,4,0)/10</f>
        <v>10.531999658501693</v>
      </c>
      <c r="G465" s="1">
        <f t="shared" si="32"/>
        <v>30.07</v>
      </c>
      <c r="H465" s="104">
        <v>237165.01599444001</v>
      </c>
      <c r="I465" s="2">
        <f>VLOOKUP($A465&amp;$B465,'OD Data'!$R$3:$AA$580,MATCH(I$1,'OD Data'!$R$2:$AA$2,0),0)</f>
        <v>0.35</v>
      </c>
      <c r="J465" s="2">
        <f>VLOOKUP($A465&amp;$B465,'OD Data'!$R$3:$AA$580,MATCH(J$1,'OD Data'!$R$2:$AA$2,0),0)</f>
        <v>310.7</v>
      </c>
      <c r="K465" s="150">
        <f t="shared" si="35"/>
        <v>2</v>
      </c>
      <c r="L465" s="150">
        <f t="shared" si="35"/>
        <v>330</v>
      </c>
    </row>
    <row r="466" spans="1:12" x14ac:dyDescent="0.2">
      <c r="A466" s="1">
        <f t="shared" si="30"/>
        <v>2039</v>
      </c>
      <c r="B466" s="1">
        <f t="shared" si="31"/>
        <v>9</v>
      </c>
      <c r="E466" s="158">
        <f t="shared" si="34"/>
        <v>19.300353248064798</v>
      </c>
      <c r="F466" s="2">
        <f>VLOOKUP($A466,'OD Data'!$B$3:$E$60,4,0)/10</f>
        <v>10.531999658501693</v>
      </c>
      <c r="G466" s="1">
        <f t="shared" si="32"/>
        <v>30.72</v>
      </c>
      <c r="H466" s="104">
        <v>237165.01599444001</v>
      </c>
      <c r="I466" s="2">
        <f>VLOOKUP($A466&amp;$B466,'OD Data'!$R$3:$AA$580,MATCH(I$1,'OD Data'!$R$2:$AA$2,0),0)</f>
        <v>8.5</v>
      </c>
      <c r="J466" s="2">
        <f>VLOOKUP($A466&amp;$B466,'OD Data'!$R$3:$AA$580,MATCH(J$1,'OD Data'!$R$2:$AA$2,0),0)</f>
        <v>230</v>
      </c>
      <c r="K466" s="150">
        <f t="shared" si="35"/>
        <v>46</v>
      </c>
      <c r="L466" s="150">
        <f t="shared" si="35"/>
        <v>150</v>
      </c>
    </row>
    <row r="467" spans="1:12" x14ac:dyDescent="0.2">
      <c r="A467" s="1">
        <f t="shared" si="30"/>
        <v>2039</v>
      </c>
      <c r="B467" s="1">
        <f t="shared" si="31"/>
        <v>10</v>
      </c>
      <c r="E467" s="158">
        <f t="shared" si="34"/>
        <v>19.300353248064798</v>
      </c>
      <c r="F467" s="2">
        <f>VLOOKUP($A467,'OD Data'!$B$3:$E$60,4,0)/10</f>
        <v>10.531999658501693</v>
      </c>
      <c r="G467" s="1">
        <f t="shared" si="32"/>
        <v>30.56</v>
      </c>
      <c r="H467" s="104">
        <v>238326.12225289899</v>
      </c>
      <c r="I467" s="2">
        <f>VLOOKUP($A467&amp;$B467,'OD Data'!$R$3:$AA$580,MATCH(I$1,'OD Data'!$R$2:$AA$2,0),0)</f>
        <v>132.4</v>
      </c>
      <c r="J467" s="2">
        <f>VLOOKUP($A467&amp;$B467,'OD Data'!$R$3:$AA$580,MATCH(J$1,'OD Data'!$R$2:$AA$2,0),0)</f>
        <v>58.5</v>
      </c>
      <c r="K467" s="150">
        <f t="shared" si="35"/>
        <v>269</v>
      </c>
      <c r="L467" s="150">
        <f t="shared" si="35"/>
        <v>27</v>
      </c>
    </row>
    <row r="468" spans="1:12" x14ac:dyDescent="0.2">
      <c r="A468" s="1">
        <f t="shared" si="30"/>
        <v>2039</v>
      </c>
      <c r="B468" s="1">
        <f t="shared" si="31"/>
        <v>11</v>
      </c>
      <c r="E468" s="158">
        <f t="shared" si="34"/>
        <v>19.300353248064798</v>
      </c>
      <c r="F468" s="2">
        <f>VLOOKUP($A468,'OD Data'!$B$3:$E$60,4,0)/10</f>
        <v>10.531999658501693</v>
      </c>
      <c r="G468" s="1">
        <f t="shared" si="32"/>
        <v>30.35</v>
      </c>
      <c r="H468" s="104">
        <v>238326.12225289899</v>
      </c>
      <c r="I468" s="2">
        <f>VLOOKUP($A468&amp;$B468,'OD Data'!$R$3:$AA$580,MATCH(I$1,'OD Data'!$R$2:$AA$2,0),0)</f>
        <v>384.85</v>
      </c>
      <c r="J468" s="2">
        <f>VLOOKUP($A468&amp;$B468,'OD Data'!$R$3:$AA$580,MATCH(J$1,'OD Data'!$R$2:$AA$2,0),0)</f>
        <v>4.3499999999999996</v>
      </c>
      <c r="K468" s="150">
        <f t="shared" si="35"/>
        <v>563</v>
      </c>
      <c r="L468" s="150">
        <f t="shared" si="35"/>
        <v>1</v>
      </c>
    </row>
    <row r="469" spans="1:12" x14ac:dyDescent="0.2">
      <c r="A469" s="1">
        <f t="shared" si="30"/>
        <v>2039</v>
      </c>
      <c r="B469" s="1">
        <f t="shared" si="31"/>
        <v>12</v>
      </c>
      <c r="E469" s="158">
        <f t="shared" si="34"/>
        <v>19.300353248064798</v>
      </c>
      <c r="F469" s="2">
        <f>VLOOKUP($A469,'OD Data'!$B$3:$E$60,4,0)/10</f>
        <v>10.531999658501693</v>
      </c>
      <c r="G469" s="1">
        <f t="shared" si="32"/>
        <v>31</v>
      </c>
      <c r="H469" s="104">
        <v>238326.12225289899</v>
      </c>
      <c r="I469" s="2">
        <f>VLOOKUP($A469&amp;$B469,'OD Data'!$R$3:$AA$580,MATCH(I$1,'OD Data'!$R$2:$AA$2,0),0)</f>
        <v>680.6</v>
      </c>
      <c r="J469" s="2">
        <f>VLOOKUP($A469&amp;$B469,'OD Data'!$R$3:$AA$580,MATCH(J$1,'OD Data'!$R$2:$AA$2,0),0)</f>
        <v>0.2</v>
      </c>
      <c r="K469" s="150">
        <f t="shared" si="35"/>
        <v>866</v>
      </c>
      <c r="L469" s="150">
        <f t="shared" si="35"/>
        <v>0</v>
      </c>
    </row>
    <row r="470" spans="1:12" x14ac:dyDescent="0.2">
      <c r="A470" s="1">
        <f t="shared" si="30"/>
        <v>2040</v>
      </c>
      <c r="B470" s="1">
        <f t="shared" si="31"/>
        <v>1</v>
      </c>
      <c r="E470" s="158">
        <f t="shared" si="34"/>
        <v>19.686360313026096</v>
      </c>
      <c r="F470" s="2">
        <f>VLOOKUP($A470,'OD Data'!$B$3:$E$60,4,0)/10</f>
        <v>10.678927613877731</v>
      </c>
      <c r="G470" s="1">
        <f t="shared" si="32"/>
        <v>31.65</v>
      </c>
      <c r="H470" s="104">
        <v>239624.93017924999</v>
      </c>
      <c r="I470" s="2">
        <f>VLOOKUP($A470&amp;$B470,'OD Data'!$R$3:$AA$580,MATCH(I$1,'OD Data'!$R$2:$AA$2,0),0)</f>
        <v>917</v>
      </c>
      <c r="J470" s="2">
        <f>VLOOKUP($A470&amp;$B470,'OD Data'!$R$3:$AA$580,MATCH(J$1,'OD Data'!$R$2:$AA$2,0),0)</f>
        <v>0</v>
      </c>
      <c r="K470" s="150">
        <f t="shared" ref="K470:L485" si="36">K458</f>
        <v>952</v>
      </c>
      <c r="L470" s="150">
        <f t="shared" si="36"/>
        <v>0</v>
      </c>
    </row>
    <row r="471" spans="1:12" x14ac:dyDescent="0.2">
      <c r="A471" s="1">
        <f t="shared" si="30"/>
        <v>2040</v>
      </c>
      <c r="B471" s="1">
        <f t="shared" si="31"/>
        <v>2</v>
      </c>
      <c r="E471" s="158">
        <f t="shared" si="34"/>
        <v>19.686360313026096</v>
      </c>
      <c r="F471" s="2">
        <f>VLOOKUP($A471,'OD Data'!$B$3:$E$60,4,0)/10</f>
        <v>10.678927613877731</v>
      </c>
      <c r="G471" s="1">
        <f t="shared" si="32"/>
        <v>29.92</v>
      </c>
      <c r="H471" s="104">
        <v>239624.93017924999</v>
      </c>
      <c r="I471" s="2">
        <f>VLOOKUP($A471&amp;$B471,'OD Data'!$R$3:$AA$580,MATCH(I$1,'OD Data'!$R$2:$AA$2,0),0)</f>
        <v>797.55</v>
      </c>
      <c r="J471" s="2">
        <f>VLOOKUP($A471&amp;$B471,'OD Data'!$R$3:$AA$580,MATCH(J$1,'OD Data'!$R$2:$AA$2,0),0)</f>
        <v>0</v>
      </c>
      <c r="K471" s="150">
        <f t="shared" si="36"/>
        <v>772</v>
      </c>
      <c r="L471" s="150">
        <f t="shared" si="36"/>
        <v>0</v>
      </c>
    </row>
    <row r="472" spans="1:12" x14ac:dyDescent="0.2">
      <c r="A472" s="1">
        <f t="shared" si="30"/>
        <v>2040</v>
      </c>
      <c r="B472" s="1">
        <f t="shared" si="31"/>
        <v>3</v>
      </c>
      <c r="E472" s="158">
        <f t="shared" si="34"/>
        <v>19.686360313026096</v>
      </c>
      <c r="F472" s="2">
        <f>VLOOKUP($A472,'OD Data'!$B$3:$E$60,4,0)/10</f>
        <v>10.678927613877731</v>
      </c>
      <c r="G472" s="1">
        <f t="shared" si="32"/>
        <v>30.09</v>
      </c>
      <c r="H472" s="104">
        <v>239624.93017924999</v>
      </c>
      <c r="I472" s="2">
        <f>VLOOKUP($A472&amp;$B472,'OD Data'!$R$3:$AA$580,MATCH(I$1,'OD Data'!$R$2:$AA$2,0),0)</f>
        <v>649.1</v>
      </c>
      <c r="J472" s="2">
        <f>VLOOKUP($A472&amp;$B472,'OD Data'!$R$3:$AA$580,MATCH(J$1,'OD Data'!$R$2:$AA$2,0),0)</f>
        <v>0.25</v>
      </c>
      <c r="K472" s="150">
        <f t="shared" si="36"/>
        <v>610</v>
      </c>
      <c r="L472" s="150">
        <f t="shared" si="36"/>
        <v>4</v>
      </c>
    </row>
    <row r="473" spans="1:12" x14ac:dyDescent="0.2">
      <c r="A473" s="1">
        <f t="shared" si="30"/>
        <v>2040</v>
      </c>
      <c r="B473" s="1">
        <f t="shared" si="31"/>
        <v>4</v>
      </c>
      <c r="E473" s="158">
        <f t="shared" si="34"/>
        <v>19.686360313026096</v>
      </c>
      <c r="F473" s="2">
        <f>VLOOKUP($A473,'OD Data'!$B$3:$E$60,4,0)/10</f>
        <v>10.678927613877731</v>
      </c>
      <c r="G473" s="1">
        <f t="shared" si="32"/>
        <v>30.49</v>
      </c>
      <c r="H473" s="104">
        <v>241006.702745911</v>
      </c>
      <c r="I473" s="2">
        <f>VLOOKUP($A473&amp;$B473,'OD Data'!$R$3:$AA$580,MATCH(I$1,'OD Data'!$R$2:$AA$2,0),0)</f>
        <v>399.8</v>
      </c>
      <c r="J473" s="2">
        <f>VLOOKUP($A473&amp;$B473,'OD Data'!$R$3:$AA$580,MATCH(J$1,'OD Data'!$R$2:$AA$2,0),0)</f>
        <v>5.75</v>
      </c>
      <c r="K473" s="150">
        <f t="shared" si="36"/>
        <v>306</v>
      </c>
      <c r="L473" s="150">
        <f t="shared" si="36"/>
        <v>21</v>
      </c>
    </row>
    <row r="474" spans="1:12" x14ac:dyDescent="0.2">
      <c r="A474" s="1">
        <f t="shared" si="30"/>
        <v>2040</v>
      </c>
      <c r="B474" s="1">
        <f t="shared" si="31"/>
        <v>5</v>
      </c>
      <c r="E474" s="158">
        <f t="shared" si="34"/>
        <v>19.686360313026096</v>
      </c>
      <c r="F474" s="2">
        <f>VLOOKUP($A474,'OD Data'!$B$3:$E$60,4,0)/10</f>
        <v>10.678927613877731</v>
      </c>
      <c r="G474" s="1">
        <f t="shared" si="32"/>
        <v>29.81</v>
      </c>
      <c r="H474" s="104">
        <v>241006.702745911</v>
      </c>
      <c r="I474" s="2">
        <f>VLOOKUP($A474&amp;$B474,'OD Data'!$R$3:$AA$580,MATCH(I$1,'OD Data'!$R$2:$AA$2,0),0)</f>
        <v>168.35</v>
      </c>
      <c r="J474" s="2">
        <f>VLOOKUP($A474&amp;$B474,'OD Data'!$R$3:$AA$580,MATCH(J$1,'OD Data'!$R$2:$AA$2,0),0)</f>
        <v>36.549999999999997</v>
      </c>
      <c r="K474" s="150">
        <f t="shared" si="36"/>
        <v>105</v>
      </c>
      <c r="L474" s="150">
        <f t="shared" si="36"/>
        <v>87</v>
      </c>
    </row>
    <row r="475" spans="1:12" x14ac:dyDescent="0.2">
      <c r="A475" s="1">
        <f t="shared" si="30"/>
        <v>2040</v>
      </c>
      <c r="B475" s="1">
        <f t="shared" si="31"/>
        <v>6</v>
      </c>
      <c r="E475" s="158">
        <f t="shared" si="34"/>
        <v>19.686360313026096</v>
      </c>
      <c r="F475" s="2">
        <f>VLOOKUP($A475,'OD Data'!$B$3:$E$60,4,0)/10</f>
        <v>10.678927613877731</v>
      </c>
      <c r="G475" s="1">
        <f t="shared" si="32"/>
        <v>30.68</v>
      </c>
      <c r="H475" s="104">
        <v>241006.702745911</v>
      </c>
      <c r="I475" s="2">
        <f>VLOOKUP($A475&amp;$B475,'OD Data'!$R$3:$AA$580,MATCH(I$1,'OD Data'!$R$2:$AA$2,0),0)</f>
        <v>42.45</v>
      </c>
      <c r="J475" s="2">
        <f>VLOOKUP($A475&amp;$B475,'OD Data'!$R$3:$AA$580,MATCH(J$1,'OD Data'!$R$2:$AA$2,0),0)</f>
        <v>150.75</v>
      </c>
      <c r="K475" s="150">
        <f t="shared" si="36"/>
        <v>10</v>
      </c>
      <c r="L475" s="150">
        <f t="shared" si="36"/>
        <v>243</v>
      </c>
    </row>
    <row r="476" spans="1:12" x14ac:dyDescent="0.2">
      <c r="A476" s="1">
        <f t="shared" si="30"/>
        <v>2040</v>
      </c>
      <c r="B476" s="1">
        <f t="shared" si="31"/>
        <v>7</v>
      </c>
      <c r="E476" s="158">
        <f t="shared" si="34"/>
        <v>19.686360313026096</v>
      </c>
      <c r="F476" s="2">
        <f>VLOOKUP($A476,'OD Data'!$B$3:$E$60,4,0)/10</f>
        <v>10.678927613877731</v>
      </c>
      <c r="G476" s="1">
        <f t="shared" si="32"/>
        <v>30.66</v>
      </c>
      <c r="H476" s="104">
        <v>242388.475312572</v>
      </c>
      <c r="I476" s="2">
        <f>VLOOKUP($A476&amp;$B476,'OD Data'!$R$3:$AA$580,MATCH(I$1,'OD Data'!$R$2:$AA$2,0),0)</f>
        <v>1.35</v>
      </c>
      <c r="J476" s="2">
        <f>VLOOKUP($A476&amp;$B476,'OD Data'!$R$3:$AA$580,MATCH(J$1,'OD Data'!$R$2:$AA$2,0),0)</f>
        <v>290.10000000000002</v>
      </c>
      <c r="K476" s="150">
        <f t="shared" si="36"/>
        <v>0</v>
      </c>
      <c r="L476" s="150">
        <f t="shared" si="36"/>
        <v>348</v>
      </c>
    </row>
    <row r="477" spans="1:12" x14ac:dyDescent="0.2">
      <c r="A477" s="1">
        <f t="shared" si="30"/>
        <v>2040</v>
      </c>
      <c r="B477" s="1">
        <f t="shared" si="31"/>
        <v>8</v>
      </c>
      <c r="E477" s="158">
        <f t="shared" si="34"/>
        <v>19.686360313026096</v>
      </c>
      <c r="F477" s="2">
        <f>VLOOKUP($A477,'OD Data'!$B$3:$E$60,4,0)/10</f>
        <v>10.678927613877731</v>
      </c>
      <c r="G477" s="1">
        <f t="shared" si="32"/>
        <v>30.07</v>
      </c>
      <c r="H477" s="104">
        <v>242388.475312572</v>
      </c>
      <c r="I477" s="2">
        <f>VLOOKUP($A477&amp;$B477,'OD Data'!$R$3:$AA$580,MATCH(I$1,'OD Data'!$R$2:$AA$2,0),0)</f>
        <v>0.35</v>
      </c>
      <c r="J477" s="2">
        <f>VLOOKUP($A477&amp;$B477,'OD Data'!$R$3:$AA$580,MATCH(J$1,'OD Data'!$R$2:$AA$2,0),0)</f>
        <v>310.7</v>
      </c>
      <c r="K477" s="150">
        <f t="shared" si="36"/>
        <v>2</v>
      </c>
      <c r="L477" s="150">
        <f t="shared" si="36"/>
        <v>330</v>
      </c>
    </row>
    <row r="478" spans="1:12" x14ac:dyDescent="0.2">
      <c r="A478" s="1">
        <f t="shared" si="30"/>
        <v>2040</v>
      </c>
      <c r="B478" s="1">
        <f t="shared" si="31"/>
        <v>9</v>
      </c>
      <c r="E478" s="158">
        <f t="shared" si="34"/>
        <v>19.686360313026096</v>
      </c>
      <c r="F478" s="2">
        <f>VLOOKUP($A478,'OD Data'!$B$3:$E$60,4,0)/10</f>
        <v>10.678927613877731</v>
      </c>
      <c r="G478" s="1">
        <f t="shared" si="32"/>
        <v>30.72</v>
      </c>
      <c r="H478" s="104">
        <v>242388.475312572</v>
      </c>
      <c r="I478" s="2">
        <f>VLOOKUP($A478&amp;$B478,'OD Data'!$R$3:$AA$580,MATCH(I$1,'OD Data'!$R$2:$AA$2,0),0)</f>
        <v>8.5</v>
      </c>
      <c r="J478" s="2">
        <f>VLOOKUP($A478&amp;$B478,'OD Data'!$R$3:$AA$580,MATCH(J$1,'OD Data'!$R$2:$AA$2,0),0)</f>
        <v>230</v>
      </c>
      <c r="K478" s="150">
        <f t="shared" si="36"/>
        <v>46</v>
      </c>
      <c r="L478" s="150">
        <f t="shared" si="36"/>
        <v>150</v>
      </c>
    </row>
    <row r="479" spans="1:12" x14ac:dyDescent="0.2">
      <c r="A479" s="1">
        <f t="shared" si="30"/>
        <v>2040</v>
      </c>
      <c r="B479" s="1">
        <f t="shared" si="31"/>
        <v>10</v>
      </c>
      <c r="E479" s="158">
        <f t="shared" si="34"/>
        <v>19.686360313026096</v>
      </c>
      <c r="F479" s="2">
        <f>VLOOKUP($A479,'OD Data'!$B$3:$E$60,4,0)/10</f>
        <v>10.678927613877731</v>
      </c>
      <c r="G479" s="1">
        <f t="shared" si="32"/>
        <v>30.56</v>
      </c>
      <c r="H479" s="104">
        <v>243770.24787923301</v>
      </c>
      <c r="I479" s="2">
        <f>VLOOKUP($A479&amp;$B479,'OD Data'!$R$3:$AA$580,MATCH(I$1,'OD Data'!$R$2:$AA$2,0),0)</f>
        <v>132.4</v>
      </c>
      <c r="J479" s="2">
        <f>VLOOKUP($A479&amp;$B479,'OD Data'!$R$3:$AA$580,MATCH(J$1,'OD Data'!$R$2:$AA$2,0),0)</f>
        <v>58.5</v>
      </c>
      <c r="K479" s="150">
        <f t="shared" si="36"/>
        <v>269</v>
      </c>
      <c r="L479" s="150">
        <f t="shared" si="36"/>
        <v>27</v>
      </c>
    </row>
    <row r="480" spans="1:12" x14ac:dyDescent="0.2">
      <c r="A480" s="1">
        <f t="shared" si="30"/>
        <v>2040</v>
      </c>
      <c r="B480" s="1">
        <f t="shared" si="31"/>
        <v>11</v>
      </c>
      <c r="E480" s="158">
        <f t="shared" si="34"/>
        <v>19.686360313026096</v>
      </c>
      <c r="F480" s="2">
        <f>VLOOKUP($A480,'OD Data'!$B$3:$E$60,4,0)/10</f>
        <v>10.678927613877731</v>
      </c>
      <c r="G480" s="1">
        <f t="shared" si="32"/>
        <v>30.35</v>
      </c>
      <c r="H480" s="104">
        <v>243770.24787923301</v>
      </c>
      <c r="I480" s="2">
        <f>VLOOKUP($A480&amp;$B480,'OD Data'!$R$3:$AA$580,MATCH(I$1,'OD Data'!$R$2:$AA$2,0),0)</f>
        <v>384.85</v>
      </c>
      <c r="J480" s="2">
        <f>VLOOKUP($A480&amp;$B480,'OD Data'!$R$3:$AA$580,MATCH(J$1,'OD Data'!$R$2:$AA$2,0),0)</f>
        <v>4.3499999999999996</v>
      </c>
      <c r="K480" s="150">
        <f t="shared" si="36"/>
        <v>563</v>
      </c>
      <c r="L480" s="150">
        <f t="shared" si="36"/>
        <v>1</v>
      </c>
    </row>
    <row r="481" spans="1:12" x14ac:dyDescent="0.2">
      <c r="A481" s="1">
        <f t="shared" si="30"/>
        <v>2040</v>
      </c>
      <c r="B481" s="1">
        <f t="shared" si="31"/>
        <v>12</v>
      </c>
      <c r="E481" s="158">
        <f t="shared" si="34"/>
        <v>19.686360313026096</v>
      </c>
      <c r="F481" s="2">
        <f>VLOOKUP($A481,'OD Data'!$B$3:$E$60,4,0)/10</f>
        <v>10.678927613877731</v>
      </c>
      <c r="G481" s="1">
        <f t="shared" si="32"/>
        <v>31</v>
      </c>
      <c r="H481" s="104">
        <v>243770.24787923301</v>
      </c>
      <c r="I481" s="2">
        <f>VLOOKUP($A481&amp;$B481,'OD Data'!$R$3:$AA$580,MATCH(I$1,'OD Data'!$R$2:$AA$2,0),0)</f>
        <v>680.6</v>
      </c>
      <c r="J481" s="2">
        <f>VLOOKUP($A481&amp;$B481,'OD Data'!$R$3:$AA$580,MATCH(J$1,'OD Data'!$R$2:$AA$2,0),0)</f>
        <v>0.2</v>
      </c>
      <c r="K481" s="150">
        <f t="shared" si="36"/>
        <v>866</v>
      </c>
      <c r="L481" s="150">
        <f t="shared" si="36"/>
        <v>0</v>
      </c>
    </row>
    <row r="482" spans="1:12" x14ac:dyDescent="0.2">
      <c r="A482" s="1">
        <f t="shared" si="30"/>
        <v>2041</v>
      </c>
      <c r="B482" s="1">
        <f t="shared" si="31"/>
        <v>1</v>
      </c>
      <c r="E482" s="158">
        <f t="shared" si="34"/>
        <v>20.080087519286618</v>
      </c>
      <c r="F482" s="2">
        <f>VLOOKUP($A482,'OD Data'!$B$3:$E$60,4,0)/10</f>
        <v>10.827905305749303</v>
      </c>
      <c r="G482" s="1">
        <f t="shared" si="32"/>
        <v>31.65</v>
      </c>
      <c r="H482" s="104">
        <f>H479/H476*H479</f>
        <v>245159.89745169439</v>
      </c>
      <c r="I482" s="2">
        <f>VLOOKUP($A482&amp;$B482,'OD Data'!$R$3:$AA$580,MATCH(I$1,'OD Data'!$R$2:$AA$2,0),0)</f>
        <v>917</v>
      </c>
      <c r="J482" s="2">
        <f>VLOOKUP($A482&amp;$B482,'OD Data'!$R$3:$AA$580,MATCH(J$1,'OD Data'!$R$2:$AA$2,0),0)</f>
        <v>0</v>
      </c>
      <c r="K482" s="150">
        <f t="shared" si="36"/>
        <v>952</v>
      </c>
      <c r="L482" s="150">
        <f t="shared" si="36"/>
        <v>0</v>
      </c>
    </row>
    <row r="483" spans="1:12" x14ac:dyDescent="0.2">
      <c r="A483" s="1">
        <f t="shared" si="30"/>
        <v>2041</v>
      </c>
      <c r="B483" s="1">
        <f t="shared" si="31"/>
        <v>2</v>
      </c>
      <c r="E483" s="158">
        <f t="shared" si="34"/>
        <v>20.080087519286618</v>
      </c>
      <c r="F483" s="2">
        <f>VLOOKUP($A483,'OD Data'!$B$3:$E$60,4,0)/10</f>
        <v>10.827905305749303</v>
      </c>
      <c r="G483" s="1">
        <f t="shared" si="32"/>
        <v>29.92</v>
      </c>
      <c r="H483" s="104">
        <f t="shared" ref="H483:H505" si="37">H480/H477*H480</f>
        <v>245159.89745169439</v>
      </c>
      <c r="I483" s="2">
        <f>VLOOKUP($A483&amp;$B483,'OD Data'!$R$3:$AA$580,MATCH(I$1,'OD Data'!$R$2:$AA$2,0),0)</f>
        <v>797.55</v>
      </c>
      <c r="J483" s="2">
        <f>VLOOKUP($A483&amp;$B483,'OD Data'!$R$3:$AA$580,MATCH(J$1,'OD Data'!$R$2:$AA$2,0),0)</f>
        <v>0</v>
      </c>
      <c r="K483" s="150">
        <f t="shared" si="36"/>
        <v>772</v>
      </c>
      <c r="L483" s="150">
        <f t="shared" si="36"/>
        <v>0</v>
      </c>
    </row>
    <row r="484" spans="1:12" x14ac:dyDescent="0.2">
      <c r="A484" s="1">
        <f t="shared" si="30"/>
        <v>2041</v>
      </c>
      <c r="B484" s="1">
        <f t="shared" si="31"/>
        <v>3</v>
      </c>
      <c r="E484" s="158">
        <f t="shared" si="34"/>
        <v>20.080087519286618</v>
      </c>
      <c r="F484" s="2">
        <f>VLOOKUP($A484,'OD Data'!$B$3:$E$60,4,0)/10</f>
        <v>10.827905305749303</v>
      </c>
      <c r="G484" s="1">
        <f t="shared" si="32"/>
        <v>30.09</v>
      </c>
      <c r="H484" s="104">
        <f t="shared" si="37"/>
        <v>245159.89745169439</v>
      </c>
      <c r="I484" s="2">
        <f>VLOOKUP($A484&amp;$B484,'OD Data'!$R$3:$AA$580,MATCH(I$1,'OD Data'!$R$2:$AA$2,0),0)</f>
        <v>649.1</v>
      </c>
      <c r="J484" s="2">
        <f>VLOOKUP($A484&amp;$B484,'OD Data'!$R$3:$AA$580,MATCH(J$1,'OD Data'!$R$2:$AA$2,0),0)</f>
        <v>0.25</v>
      </c>
      <c r="K484" s="150">
        <f t="shared" si="36"/>
        <v>610</v>
      </c>
      <c r="L484" s="150">
        <f t="shared" si="36"/>
        <v>4</v>
      </c>
    </row>
    <row r="485" spans="1:12" x14ac:dyDescent="0.2">
      <c r="A485" s="1">
        <f t="shared" si="30"/>
        <v>2041</v>
      </c>
      <c r="B485" s="1">
        <f t="shared" si="31"/>
        <v>4</v>
      </c>
      <c r="E485" s="158">
        <f t="shared" si="34"/>
        <v>20.080087519286618</v>
      </c>
      <c r="F485" s="2">
        <f>VLOOKUP($A485,'OD Data'!$B$3:$E$60,4,0)/10</f>
        <v>10.827905305749303</v>
      </c>
      <c r="G485" s="1">
        <f t="shared" si="32"/>
        <v>30.49</v>
      </c>
      <c r="H485" s="104">
        <f t="shared" si="37"/>
        <v>246557.46893403213</v>
      </c>
      <c r="I485" s="2">
        <f>VLOOKUP($A485&amp;$B485,'OD Data'!$R$3:$AA$580,MATCH(I$1,'OD Data'!$R$2:$AA$2,0),0)</f>
        <v>399.8</v>
      </c>
      <c r="J485" s="2">
        <f>VLOOKUP($A485&amp;$B485,'OD Data'!$R$3:$AA$580,MATCH(J$1,'OD Data'!$R$2:$AA$2,0),0)</f>
        <v>5.75</v>
      </c>
      <c r="K485" s="150">
        <f t="shared" si="36"/>
        <v>306</v>
      </c>
      <c r="L485" s="150">
        <f t="shared" si="36"/>
        <v>21</v>
      </c>
    </row>
    <row r="486" spans="1:12" x14ac:dyDescent="0.2">
      <c r="A486" s="1">
        <f t="shared" si="30"/>
        <v>2041</v>
      </c>
      <c r="B486" s="1">
        <f t="shared" si="31"/>
        <v>5</v>
      </c>
      <c r="E486" s="158">
        <f t="shared" si="34"/>
        <v>20.080087519286618</v>
      </c>
      <c r="F486" s="2">
        <f>VLOOKUP($A486,'OD Data'!$B$3:$E$60,4,0)/10</f>
        <v>10.827905305749303</v>
      </c>
      <c r="G486" s="1">
        <f t="shared" si="32"/>
        <v>29.81</v>
      </c>
      <c r="H486" s="104">
        <f t="shared" si="37"/>
        <v>246557.46893403213</v>
      </c>
      <c r="I486" s="2">
        <f>VLOOKUP($A486&amp;$B486,'OD Data'!$R$3:$AA$580,MATCH(I$1,'OD Data'!$R$2:$AA$2,0),0)</f>
        <v>168.35</v>
      </c>
      <c r="J486" s="2">
        <f>VLOOKUP($A486&amp;$B486,'OD Data'!$R$3:$AA$580,MATCH(J$1,'OD Data'!$R$2:$AA$2,0),0)</f>
        <v>36.549999999999997</v>
      </c>
      <c r="K486" s="150">
        <f t="shared" ref="K486:L493" si="38">K474</f>
        <v>105</v>
      </c>
      <c r="L486" s="150">
        <f t="shared" si="38"/>
        <v>87</v>
      </c>
    </row>
    <row r="487" spans="1:12" x14ac:dyDescent="0.2">
      <c r="A487" s="1">
        <f t="shared" si="30"/>
        <v>2041</v>
      </c>
      <c r="B487" s="1">
        <f t="shared" si="31"/>
        <v>6</v>
      </c>
      <c r="E487" s="158">
        <f t="shared" si="34"/>
        <v>20.080087519286618</v>
      </c>
      <c r="F487" s="2">
        <f>VLOOKUP($A487,'OD Data'!$B$3:$E$60,4,0)/10</f>
        <v>10.827905305749303</v>
      </c>
      <c r="G487" s="1">
        <f t="shared" si="32"/>
        <v>30.68</v>
      </c>
      <c r="H487" s="104">
        <f t="shared" si="37"/>
        <v>246557.46893403213</v>
      </c>
      <c r="I487" s="2">
        <f>VLOOKUP($A487&amp;$B487,'OD Data'!$R$3:$AA$580,MATCH(I$1,'OD Data'!$R$2:$AA$2,0),0)</f>
        <v>42.45</v>
      </c>
      <c r="J487" s="2">
        <f>VLOOKUP($A487&amp;$B487,'OD Data'!$R$3:$AA$580,MATCH(J$1,'OD Data'!$R$2:$AA$2,0),0)</f>
        <v>150.75</v>
      </c>
      <c r="K487" s="150">
        <f t="shared" si="38"/>
        <v>10</v>
      </c>
      <c r="L487" s="150">
        <f t="shared" si="38"/>
        <v>243</v>
      </c>
    </row>
    <row r="488" spans="1:12" x14ac:dyDescent="0.2">
      <c r="A488" s="1">
        <f t="shared" si="30"/>
        <v>2041</v>
      </c>
      <c r="B488" s="1">
        <f t="shared" si="31"/>
        <v>7</v>
      </c>
      <c r="E488" s="158">
        <f t="shared" si="34"/>
        <v>20.080087519286618</v>
      </c>
      <c r="F488" s="2">
        <f>VLOOKUP($A488,'OD Data'!$B$3:$E$60,4,0)/10</f>
        <v>10.827905305749303</v>
      </c>
      <c r="G488" s="1">
        <f t="shared" si="32"/>
        <v>30.66</v>
      </c>
      <c r="H488" s="104">
        <f t="shared" si="37"/>
        <v>247963.00748630485</v>
      </c>
      <c r="I488" s="2">
        <f>VLOOKUP($A488&amp;$B488,'OD Data'!$R$3:$AA$580,MATCH(I$1,'OD Data'!$R$2:$AA$2,0),0)</f>
        <v>1.35</v>
      </c>
      <c r="J488" s="2">
        <f>VLOOKUP($A488&amp;$B488,'OD Data'!$R$3:$AA$580,MATCH(J$1,'OD Data'!$R$2:$AA$2,0),0)</f>
        <v>290.10000000000002</v>
      </c>
      <c r="K488" s="150">
        <f t="shared" si="38"/>
        <v>0</v>
      </c>
      <c r="L488" s="150">
        <f t="shared" si="38"/>
        <v>348</v>
      </c>
    </row>
    <row r="489" spans="1:12" x14ac:dyDescent="0.2">
      <c r="A489" s="1">
        <f t="shared" si="30"/>
        <v>2041</v>
      </c>
      <c r="B489" s="1">
        <f t="shared" si="31"/>
        <v>8</v>
      </c>
      <c r="E489" s="158">
        <f t="shared" si="34"/>
        <v>20.080087519286618</v>
      </c>
      <c r="F489" s="2">
        <f>VLOOKUP($A489,'OD Data'!$B$3:$E$60,4,0)/10</f>
        <v>10.827905305749303</v>
      </c>
      <c r="G489" s="1">
        <f t="shared" si="32"/>
        <v>30.07</v>
      </c>
      <c r="H489" s="104">
        <f t="shared" si="37"/>
        <v>247963.00748630485</v>
      </c>
      <c r="I489" s="2">
        <f>VLOOKUP($A489&amp;$B489,'OD Data'!$R$3:$AA$580,MATCH(I$1,'OD Data'!$R$2:$AA$2,0),0)</f>
        <v>0.35</v>
      </c>
      <c r="J489" s="2">
        <f>VLOOKUP($A489&amp;$B489,'OD Data'!$R$3:$AA$580,MATCH(J$1,'OD Data'!$R$2:$AA$2,0),0)</f>
        <v>310.7</v>
      </c>
      <c r="K489" s="150">
        <f t="shared" si="38"/>
        <v>2</v>
      </c>
      <c r="L489" s="150">
        <f t="shared" si="38"/>
        <v>330</v>
      </c>
    </row>
    <row r="490" spans="1:12" x14ac:dyDescent="0.2">
      <c r="A490" s="1">
        <f t="shared" si="30"/>
        <v>2041</v>
      </c>
      <c r="B490" s="1">
        <f t="shared" si="31"/>
        <v>9</v>
      </c>
      <c r="E490" s="158">
        <f t="shared" si="34"/>
        <v>20.080087519286618</v>
      </c>
      <c r="F490" s="2">
        <f>VLOOKUP($A490,'OD Data'!$B$3:$E$60,4,0)/10</f>
        <v>10.827905305749303</v>
      </c>
      <c r="G490" s="1">
        <f t="shared" si="32"/>
        <v>30.72</v>
      </c>
      <c r="H490" s="104">
        <f t="shared" si="37"/>
        <v>247963.00748630485</v>
      </c>
      <c r="I490" s="2">
        <f>VLOOKUP($A490&amp;$B490,'OD Data'!$R$3:$AA$580,MATCH(I$1,'OD Data'!$R$2:$AA$2,0),0)</f>
        <v>8.5</v>
      </c>
      <c r="J490" s="2">
        <f>VLOOKUP($A490&amp;$B490,'OD Data'!$R$3:$AA$580,MATCH(J$1,'OD Data'!$R$2:$AA$2,0),0)</f>
        <v>230</v>
      </c>
      <c r="K490" s="150">
        <f t="shared" si="38"/>
        <v>46</v>
      </c>
      <c r="L490" s="150">
        <f t="shared" si="38"/>
        <v>150</v>
      </c>
    </row>
    <row r="491" spans="1:12" x14ac:dyDescent="0.2">
      <c r="A491" s="1">
        <f>A479+1</f>
        <v>2041</v>
      </c>
      <c r="B491" s="1">
        <f>B479</f>
        <v>10</v>
      </c>
      <c r="E491" s="158">
        <f t="shared" si="34"/>
        <v>20.080087519286618</v>
      </c>
      <c r="F491" s="2">
        <f>VLOOKUP($A491,'OD Data'!$B$3:$E$60,4,0)/10</f>
        <v>10.827905305749303</v>
      </c>
      <c r="G491" s="1">
        <f>G479</f>
        <v>30.56</v>
      </c>
      <c r="H491" s="104">
        <f t="shared" si="37"/>
        <v>249376.5585260129</v>
      </c>
      <c r="I491" s="2">
        <f>VLOOKUP($A491&amp;$B491,'OD Data'!$R$3:$AA$580,MATCH(I$1,'OD Data'!$R$2:$AA$2,0),0)</f>
        <v>132.4</v>
      </c>
      <c r="J491" s="2">
        <f>VLOOKUP($A491&amp;$B491,'OD Data'!$R$3:$AA$580,MATCH(J$1,'OD Data'!$R$2:$AA$2,0),0)</f>
        <v>58.5</v>
      </c>
      <c r="K491" s="150">
        <f t="shared" si="38"/>
        <v>269</v>
      </c>
      <c r="L491" s="150">
        <f t="shared" si="38"/>
        <v>27</v>
      </c>
    </row>
    <row r="492" spans="1:12" x14ac:dyDescent="0.2">
      <c r="A492" s="1">
        <f t="shared" ref="A492" si="39">A480+1</f>
        <v>2041</v>
      </c>
      <c r="B492" s="1">
        <f t="shared" ref="B492:B504" si="40">B480</f>
        <v>11</v>
      </c>
      <c r="E492" s="158">
        <f t="shared" si="34"/>
        <v>20.080087519286618</v>
      </c>
      <c r="F492" s="2">
        <f>VLOOKUP($A492,'OD Data'!$B$3:$E$60,4,0)/10</f>
        <v>10.827905305749303</v>
      </c>
      <c r="G492" s="1">
        <f>G480</f>
        <v>30.35</v>
      </c>
      <c r="H492" s="104">
        <f t="shared" si="37"/>
        <v>249376.5585260129</v>
      </c>
      <c r="I492" s="2">
        <f>VLOOKUP($A492&amp;$B492,'OD Data'!$R$3:$AA$580,MATCH(I$1,'OD Data'!$R$2:$AA$2,0),0)</f>
        <v>384.85</v>
      </c>
      <c r="J492" s="2">
        <f>VLOOKUP($A492&amp;$B492,'OD Data'!$R$3:$AA$580,MATCH(J$1,'OD Data'!$R$2:$AA$2,0),0)</f>
        <v>4.3499999999999996</v>
      </c>
      <c r="K492" s="150">
        <f t="shared" si="38"/>
        <v>563</v>
      </c>
      <c r="L492" s="150">
        <f t="shared" si="38"/>
        <v>1</v>
      </c>
    </row>
    <row r="493" spans="1:12" x14ac:dyDescent="0.2">
      <c r="A493" s="1">
        <f>A481+1</f>
        <v>2041</v>
      </c>
      <c r="B493" s="1">
        <f>B481</f>
        <v>12</v>
      </c>
      <c r="E493" s="158">
        <f t="shared" si="34"/>
        <v>20.080087519286618</v>
      </c>
      <c r="F493" s="2">
        <f>VLOOKUP($A493,'OD Data'!$B$3:$E$61,4,0)/10</f>
        <v>10.827905305749303</v>
      </c>
      <c r="G493" s="1">
        <f>G481</f>
        <v>31</v>
      </c>
      <c r="H493" s="104">
        <f t="shared" si="37"/>
        <v>249376.5585260129</v>
      </c>
      <c r="I493" s="2">
        <f>VLOOKUP($A493&amp;$B493,'OD Data'!$R$3:$AA$580,MATCH(I$1,'OD Data'!$R$2:$AA$2,0),0)</f>
        <v>680.6</v>
      </c>
      <c r="J493" s="2">
        <f>VLOOKUP($A493&amp;$B493,'OD Data'!$R$3:$AA$580,MATCH(J$1,'OD Data'!$R$2:$AA$2,0),0)</f>
        <v>0.2</v>
      </c>
      <c r="K493" s="150">
        <f t="shared" si="38"/>
        <v>866</v>
      </c>
      <c r="L493" s="150">
        <f t="shared" si="38"/>
        <v>0</v>
      </c>
    </row>
    <row r="494" spans="1:12" x14ac:dyDescent="0.2">
      <c r="A494" s="1">
        <v>2042</v>
      </c>
      <c r="B494" s="1">
        <f t="shared" si="40"/>
        <v>1</v>
      </c>
      <c r="E494" s="158">
        <f t="shared" si="34"/>
        <v>20.481689269672351</v>
      </c>
      <c r="F494" s="2">
        <f>VLOOKUP($A494,'OD Data'!$B$3:$E$61,4,0)/10</f>
        <v>10.978961329217254</v>
      </c>
      <c r="G494" s="1">
        <f t="shared" ref="G494:G505" si="41">G482</f>
        <v>31.65</v>
      </c>
      <c r="H494" s="104">
        <f t="shared" si="37"/>
        <v>250798.16772956611</v>
      </c>
      <c r="I494" s="2">
        <f>VLOOKUP($A494&amp;$B494,'OD Data'!$R$3:$AA$580,MATCH(I$1,'OD Data'!$R$2:$AA$2,0),0)</f>
        <v>917</v>
      </c>
      <c r="J494" s="2">
        <f>VLOOKUP($A494&amp;$B494,'OD Data'!$R$3:$AA$580,MATCH(J$1,'OD Data'!$R$2:$AA$2,0),0)</f>
        <v>0</v>
      </c>
    </row>
    <row r="495" spans="1:12" x14ac:dyDescent="0.2">
      <c r="A495" s="1">
        <v>2042</v>
      </c>
      <c r="B495" s="1">
        <f t="shared" si="40"/>
        <v>2</v>
      </c>
      <c r="E495" s="158">
        <f t="shared" si="34"/>
        <v>20.481689269672351</v>
      </c>
      <c r="F495" s="2">
        <f>VLOOKUP($A495,'OD Data'!$B$3:$E$61,4,0)/10</f>
        <v>10.978961329217254</v>
      </c>
      <c r="G495" s="1">
        <f t="shared" si="41"/>
        <v>29.92</v>
      </c>
      <c r="H495" s="104">
        <f t="shared" si="37"/>
        <v>250798.16772956611</v>
      </c>
      <c r="I495" s="2">
        <f>VLOOKUP($A495&amp;$B495,'OD Data'!$R$3:$AA$580,MATCH(I$1,'OD Data'!$R$2:$AA$2,0),0)</f>
        <v>797.55</v>
      </c>
      <c r="J495" s="2">
        <f>VLOOKUP($A495&amp;$B495,'OD Data'!$R$3:$AA$580,MATCH(J$1,'OD Data'!$R$2:$AA$2,0),0)</f>
        <v>0</v>
      </c>
    </row>
    <row r="496" spans="1:12" x14ac:dyDescent="0.2">
      <c r="A496" s="1">
        <v>2042</v>
      </c>
      <c r="B496" s="1">
        <f t="shared" si="40"/>
        <v>3</v>
      </c>
      <c r="E496" s="158">
        <f t="shared" si="34"/>
        <v>20.481689269672351</v>
      </c>
      <c r="F496" s="2">
        <f>VLOOKUP($A496,'OD Data'!$B$3:$E$61,4,0)/10</f>
        <v>10.978961329217254</v>
      </c>
      <c r="G496" s="1">
        <f t="shared" si="41"/>
        <v>30.09</v>
      </c>
      <c r="H496" s="104">
        <f t="shared" si="37"/>
        <v>250798.16772956611</v>
      </c>
      <c r="I496" s="2">
        <f>VLOOKUP($A496&amp;$B496,'OD Data'!$R$3:$AA$580,MATCH(I$1,'OD Data'!$R$2:$AA$2,0),0)</f>
        <v>649.1</v>
      </c>
      <c r="J496" s="2">
        <f>VLOOKUP($A496&amp;$B496,'OD Data'!$R$3:$AA$580,MATCH(J$1,'OD Data'!$R$2:$AA$2,0),0)</f>
        <v>0.25</v>
      </c>
    </row>
    <row r="497" spans="1:10" x14ac:dyDescent="0.2">
      <c r="A497" s="1">
        <v>2042</v>
      </c>
      <c r="B497" s="1">
        <f t="shared" si="40"/>
        <v>4</v>
      </c>
      <c r="E497" s="158">
        <f t="shared" si="34"/>
        <v>20.481689269672351</v>
      </c>
      <c r="F497" s="2">
        <f>VLOOKUP($A497,'OD Data'!$B$3:$E$61,4,0)/10</f>
        <v>10.978961329217254</v>
      </c>
      <c r="G497" s="1">
        <f t="shared" si="41"/>
        <v>30.49</v>
      </c>
      <c r="H497" s="104">
        <f t="shared" si="37"/>
        <v>252227.88103375962</v>
      </c>
      <c r="I497" s="2">
        <f>VLOOKUP($A497&amp;$B497,'OD Data'!$R$3:$AA$580,MATCH(I$1,'OD Data'!$R$2:$AA$2,0),0)</f>
        <v>399.8</v>
      </c>
      <c r="J497" s="2">
        <f>VLOOKUP($A497&amp;$B497,'OD Data'!$R$3:$AA$580,MATCH(J$1,'OD Data'!$R$2:$AA$2,0),0)</f>
        <v>5.75</v>
      </c>
    </row>
    <row r="498" spans="1:10" x14ac:dyDescent="0.2">
      <c r="A498" s="1">
        <v>2042</v>
      </c>
      <c r="B498" s="1">
        <f t="shared" si="40"/>
        <v>5</v>
      </c>
      <c r="E498" s="158">
        <f t="shared" si="34"/>
        <v>20.481689269672351</v>
      </c>
      <c r="F498" s="2">
        <f>VLOOKUP($A498,'OD Data'!$B$3:$E$61,4,0)/10</f>
        <v>10.978961329217254</v>
      </c>
      <c r="G498" s="1">
        <f t="shared" si="41"/>
        <v>29.81</v>
      </c>
      <c r="H498" s="104">
        <f t="shared" si="37"/>
        <v>252227.88103375962</v>
      </c>
      <c r="I498" s="2">
        <f>VLOOKUP($A498&amp;$B498,'OD Data'!$R$3:$AA$580,MATCH(I$1,'OD Data'!$R$2:$AA$2,0),0)</f>
        <v>168.35</v>
      </c>
      <c r="J498" s="2">
        <f>VLOOKUP($A498&amp;$B498,'OD Data'!$R$3:$AA$580,MATCH(J$1,'OD Data'!$R$2:$AA$2,0),0)</f>
        <v>36.549999999999997</v>
      </c>
    </row>
    <row r="499" spans="1:10" x14ac:dyDescent="0.2">
      <c r="A499" s="1">
        <v>2042</v>
      </c>
      <c r="B499" s="1">
        <f t="shared" si="40"/>
        <v>6</v>
      </c>
      <c r="E499" s="158">
        <f t="shared" si="34"/>
        <v>20.481689269672351</v>
      </c>
      <c r="F499" s="2">
        <f>VLOOKUP($A499,'OD Data'!$B$3:$E$61,4,0)/10</f>
        <v>10.978961329217254</v>
      </c>
      <c r="G499" s="1">
        <f t="shared" si="41"/>
        <v>30.68</v>
      </c>
      <c r="H499" s="104">
        <f t="shared" si="37"/>
        <v>252227.88103375962</v>
      </c>
      <c r="I499" s="2">
        <f>VLOOKUP($A499&amp;$B499,'OD Data'!$R$3:$AA$580,MATCH(I$1,'OD Data'!$R$2:$AA$2,0),0)</f>
        <v>42.45</v>
      </c>
      <c r="J499" s="2">
        <f>VLOOKUP($A499&amp;$B499,'OD Data'!$R$3:$AA$580,MATCH(J$1,'OD Data'!$R$2:$AA$2,0),0)</f>
        <v>150.75</v>
      </c>
    </row>
    <row r="500" spans="1:10" x14ac:dyDescent="0.2">
      <c r="A500" s="1">
        <v>2042</v>
      </c>
      <c r="B500" s="1">
        <f t="shared" si="40"/>
        <v>7</v>
      </c>
      <c r="E500" s="158">
        <f t="shared" si="34"/>
        <v>20.481689269672351</v>
      </c>
      <c r="F500" s="2">
        <f>VLOOKUP($A500,'OD Data'!$B$3:$E$61,4,0)/10</f>
        <v>10.978961329217254</v>
      </c>
      <c r="G500" s="1">
        <f t="shared" si="41"/>
        <v>30.66</v>
      </c>
      <c r="H500" s="104">
        <f t="shared" si="37"/>
        <v>253665.74463725832</v>
      </c>
      <c r="I500" s="2">
        <f>VLOOKUP($A500&amp;$B500,'OD Data'!$R$3:$AA$580,MATCH(I$1,'OD Data'!$R$2:$AA$2,0),0)</f>
        <v>1.35</v>
      </c>
      <c r="J500" s="2">
        <f>VLOOKUP($A500&amp;$B500,'OD Data'!$R$3:$AA$580,MATCH(J$1,'OD Data'!$R$2:$AA$2,0),0)</f>
        <v>290.10000000000002</v>
      </c>
    </row>
    <row r="501" spans="1:10" x14ac:dyDescent="0.2">
      <c r="A501" s="1">
        <v>2042</v>
      </c>
      <c r="B501" s="1">
        <f t="shared" si="40"/>
        <v>8</v>
      </c>
      <c r="E501" s="158">
        <f t="shared" si="34"/>
        <v>20.481689269672351</v>
      </c>
      <c r="F501" s="2">
        <f>VLOOKUP($A501,'OD Data'!$B$3:$E$61,4,0)/10</f>
        <v>10.978961329217254</v>
      </c>
      <c r="G501" s="1">
        <f t="shared" si="41"/>
        <v>30.07</v>
      </c>
      <c r="H501" s="104">
        <f t="shared" si="37"/>
        <v>253665.74463725832</v>
      </c>
      <c r="I501" s="2">
        <f>VLOOKUP($A501&amp;$B501,'OD Data'!$R$3:$AA$580,MATCH(I$1,'OD Data'!$R$2:$AA$2,0),0)</f>
        <v>0.35</v>
      </c>
      <c r="J501" s="2">
        <f>VLOOKUP($A501&amp;$B501,'OD Data'!$R$3:$AA$580,MATCH(J$1,'OD Data'!$R$2:$AA$2,0),0)</f>
        <v>310.7</v>
      </c>
    </row>
    <row r="502" spans="1:10" x14ac:dyDescent="0.2">
      <c r="A502" s="1">
        <v>2042</v>
      </c>
      <c r="B502" s="1">
        <f t="shared" si="40"/>
        <v>9</v>
      </c>
      <c r="E502" s="158">
        <f t="shared" si="34"/>
        <v>20.481689269672351</v>
      </c>
      <c r="F502" s="2">
        <f>VLOOKUP($A502,'OD Data'!$B$3:$E$61,4,0)/10</f>
        <v>10.978961329217254</v>
      </c>
      <c r="G502" s="1">
        <f t="shared" si="41"/>
        <v>30.72</v>
      </c>
      <c r="H502" s="104">
        <f t="shared" si="37"/>
        <v>253665.74463725832</v>
      </c>
      <c r="I502" s="2">
        <f>VLOOKUP($A502&amp;$B502,'OD Data'!$R$3:$AA$580,MATCH(I$1,'OD Data'!$R$2:$AA$2,0),0)</f>
        <v>8.5</v>
      </c>
      <c r="J502" s="2">
        <f>VLOOKUP($A502&amp;$B502,'OD Data'!$R$3:$AA$580,MATCH(J$1,'OD Data'!$R$2:$AA$2,0),0)</f>
        <v>230</v>
      </c>
    </row>
    <row r="503" spans="1:10" x14ac:dyDescent="0.2">
      <c r="A503" s="1">
        <v>2042</v>
      </c>
      <c r="B503" s="1">
        <f>B491</f>
        <v>10</v>
      </c>
      <c r="E503" s="158">
        <f t="shared" si="34"/>
        <v>20.481689269672351</v>
      </c>
      <c r="F503" s="2">
        <f>VLOOKUP($A503,'OD Data'!$B$3:$E$61,4,0)/10</f>
        <v>10.978961329217254</v>
      </c>
      <c r="G503" s="1">
        <f t="shared" si="41"/>
        <v>30.56</v>
      </c>
      <c r="H503" s="104">
        <f t="shared" si="37"/>
        <v>255111.80500208962</v>
      </c>
      <c r="I503" s="2">
        <f>VLOOKUP($A503&amp;$B503,'OD Data'!$R$3:$AA$580,MATCH(I$1,'OD Data'!$R$2:$AA$2,0),0)</f>
        <v>132.4</v>
      </c>
      <c r="J503" s="2">
        <f>VLOOKUP($A503&amp;$B503,'OD Data'!$R$3:$AA$580,MATCH(J$1,'OD Data'!$R$2:$AA$2,0),0)</f>
        <v>58.5</v>
      </c>
    </row>
    <row r="504" spans="1:10" x14ac:dyDescent="0.2">
      <c r="A504" s="1">
        <v>2042</v>
      </c>
      <c r="B504" s="1">
        <f t="shared" si="40"/>
        <v>11</v>
      </c>
      <c r="E504" s="158">
        <f t="shared" si="34"/>
        <v>20.481689269672351</v>
      </c>
      <c r="F504" s="2">
        <f>VLOOKUP($A504,'OD Data'!$B$3:$E$61,4,0)/10</f>
        <v>10.978961329217254</v>
      </c>
      <c r="G504" s="1">
        <f t="shared" si="41"/>
        <v>30.35</v>
      </c>
      <c r="H504" s="104">
        <f t="shared" si="37"/>
        <v>255111.80500208962</v>
      </c>
      <c r="I504" s="2">
        <f>VLOOKUP($A504&amp;$B504,'OD Data'!$R$3:$AA$580,MATCH(I$1,'OD Data'!$R$2:$AA$2,0),0)</f>
        <v>384.85</v>
      </c>
      <c r="J504" s="2">
        <f>VLOOKUP($A504&amp;$B504,'OD Data'!$R$3:$AA$580,MATCH(J$1,'OD Data'!$R$2:$AA$2,0),0)</f>
        <v>4.3499999999999996</v>
      </c>
    </row>
    <row r="505" spans="1:10" x14ac:dyDescent="0.2">
      <c r="A505" s="1">
        <v>2042</v>
      </c>
      <c r="B505" s="1">
        <f>B493</f>
        <v>12</v>
      </c>
      <c r="E505" s="158">
        <f t="shared" si="34"/>
        <v>20.481689269672351</v>
      </c>
      <c r="F505" s="2">
        <f>VLOOKUP($A505,'OD Data'!$B$3:$E$61,4,0)/10</f>
        <v>10.978961329217254</v>
      </c>
      <c r="G505" s="1">
        <f t="shared" si="41"/>
        <v>31</v>
      </c>
      <c r="H505" s="104">
        <f t="shared" si="37"/>
        <v>255111.80500208962</v>
      </c>
      <c r="I505" s="2">
        <f>VLOOKUP($A505&amp;$B505,'OD Data'!$R$3:$AA$580,MATCH(I$1,'OD Data'!$R$2:$AA$2,0),0)</f>
        <v>680.6</v>
      </c>
      <c r="J505" s="2">
        <f>VLOOKUP($A505&amp;$B505,'OD Data'!$R$3:$AA$580,MATCH(J$1,'OD Data'!$R$2:$AA$2,0),0)</f>
        <v>0.2</v>
      </c>
    </row>
  </sheetData>
  <pageMargins left="0.7" right="0.7" top="0.75" bottom="0.75" header="0.3" footer="0.3"/>
  <pageSetup scale="82" orientation="portrait" r:id="rId1"/>
  <headerFooter>
    <oddHeader>&amp;R&amp;"Times New Roman,Bold"&amp;12Attachment to Response to AG-1 Question No. 13 #8
Page &amp;P of &amp;N
Sinclair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17"/>
  <sheetViews>
    <sheetView tabSelected="1" view="pageBreakPreview" zoomScale="60" zoomScaleNormal="10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2" width="9.140625" style="1"/>
    <col min="3" max="4" width="10.85546875" style="1" customWidth="1"/>
    <col min="5" max="5" width="16" style="1" bestFit="1" customWidth="1"/>
    <col min="6" max="6" width="14.5703125" style="1" bestFit="1" customWidth="1"/>
    <col min="7" max="7" width="10.28515625" style="1" bestFit="1" customWidth="1"/>
    <col min="8" max="9" width="9.140625" style="1"/>
    <col min="10" max="10" width="9.5703125" style="1" bestFit="1" customWidth="1"/>
    <col min="11" max="12" width="0" style="3" hidden="1" customWidth="1"/>
    <col min="13" max="13" width="0" style="1" hidden="1" customWidth="1"/>
    <col min="14" max="16384" width="9.140625" style="1"/>
  </cols>
  <sheetData>
    <row r="1" spans="1:12" ht="38.25" x14ac:dyDescent="0.2">
      <c r="A1" s="1" t="s">
        <v>2</v>
      </c>
      <c r="B1" s="1" t="s">
        <v>50</v>
      </c>
      <c r="C1" s="3" t="s">
        <v>101</v>
      </c>
      <c r="D1" s="153" t="s">
        <v>125</v>
      </c>
      <c r="E1" s="1" t="s">
        <v>143</v>
      </c>
      <c r="F1" s="1" t="s">
        <v>142</v>
      </c>
      <c r="G1" s="1" t="s">
        <v>51</v>
      </c>
      <c r="H1" s="1" t="s">
        <v>97</v>
      </c>
      <c r="I1" s="1" t="s">
        <v>53</v>
      </c>
      <c r="J1" s="1" t="s">
        <v>54</v>
      </c>
      <c r="K1" s="3" t="s">
        <v>103</v>
      </c>
      <c r="L1" s="3" t="s">
        <v>104</v>
      </c>
    </row>
    <row r="2" spans="1:12" x14ac:dyDescent="0.2">
      <c r="A2" s="1">
        <v>2000</v>
      </c>
      <c r="B2" s="1">
        <v>1</v>
      </c>
      <c r="C2" s="2">
        <f>VLOOKUP($A2&amp;$B2,'KU Data'!$S$3:$AA$530,MATCH(C$1,'KU Data'!$S$2:$AA$2,0),0)</f>
        <v>1596.4766635779686</v>
      </c>
      <c r="D2" s="158">
        <f t="shared" ref="D2:D65" si="0">C2</f>
        <v>1596.4766635779686</v>
      </c>
      <c r="E2" s="188">
        <f>VLOOKUP($A2,'KU Data'!$B$8:$I$49,6,0)</f>
        <v>5.0944655970427712</v>
      </c>
      <c r="F2" s="2">
        <f>E2</f>
        <v>5.0944655970427712</v>
      </c>
      <c r="G2" s="1">
        <v>31.65</v>
      </c>
      <c r="H2" s="104">
        <v>128780.32</v>
      </c>
      <c r="I2" s="2">
        <f>VLOOKUP($A2&amp;$B2,'KU Data'!$S$3:$AA$578,MATCH(I$1,'KU Data'!$S$2:$AA$2,0),0)</f>
        <v>954.5</v>
      </c>
      <c r="J2" s="2">
        <f>VLOOKUP($A2&amp;$B2,'KU Data'!$S$3:$AA$578,MATCH(J$1,'KU Data'!$S$2:$AA$2,0),0)</f>
        <v>0</v>
      </c>
      <c r="K2" s="101">
        <v>1043</v>
      </c>
      <c r="L2" s="101">
        <v>0</v>
      </c>
    </row>
    <row r="3" spans="1:12" x14ac:dyDescent="0.2">
      <c r="A3" s="1">
        <v>2000</v>
      </c>
      <c r="B3" s="1">
        <v>2</v>
      </c>
      <c r="C3" s="2">
        <f>VLOOKUP($A3&amp;$B3,'KU Data'!$S$3:$AA$530,MATCH(C$1,'KU Data'!$S$2:$AA$2,0),0)</f>
        <v>1487.2394827288565</v>
      </c>
      <c r="D3" s="158">
        <f t="shared" si="0"/>
        <v>1487.2394827288565</v>
      </c>
      <c r="E3" s="188">
        <f>VLOOKUP($A3,'KU Data'!$B$8:$I$49,6,0)</f>
        <v>5.0944655970427712</v>
      </c>
      <c r="F3" s="2">
        <f t="shared" ref="F3:F66" si="1">E3</f>
        <v>5.0944655970427712</v>
      </c>
      <c r="G3" s="1">
        <v>29.92</v>
      </c>
      <c r="H3" s="104">
        <v>128780.32</v>
      </c>
      <c r="I3" s="2">
        <f>VLOOKUP($A3&amp;$B3,'KU Data'!$S$3:$AA$578,MATCH(I$1,'KU Data'!$S$2:$AA$2,0),0)</f>
        <v>939.35</v>
      </c>
      <c r="J3" s="2">
        <f>VLOOKUP($A3&amp;$B3,'KU Data'!$S$3:$AA$578,MATCH(J$1,'KU Data'!$S$2:$AA$2,0),0)</f>
        <v>0.1</v>
      </c>
      <c r="K3" s="101">
        <v>692</v>
      </c>
      <c r="L3" s="101">
        <v>0</v>
      </c>
    </row>
    <row r="4" spans="1:12" x14ac:dyDescent="0.2">
      <c r="A4" s="1">
        <v>2000</v>
      </c>
      <c r="B4" s="1">
        <v>3</v>
      </c>
      <c r="C4" s="2">
        <f>VLOOKUP($A4&amp;$B4,'KU Data'!$S$3:$AA$530,MATCH(C$1,'KU Data'!$S$2:$AA$2,0),0)</f>
        <v>1271.5025037234459</v>
      </c>
      <c r="D4" s="158">
        <f t="shared" si="0"/>
        <v>1271.5025037234459</v>
      </c>
      <c r="E4" s="188">
        <f>VLOOKUP($A4,'KU Data'!$B$8:$I$49,6,0)</f>
        <v>5.0944655970427712</v>
      </c>
      <c r="F4" s="2">
        <f t="shared" si="1"/>
        <v>5.0944655970427712</v>
      </c>
      <c r="G4" s="1">
        <v>30.09</v>
      </c>
      <c r="H4" s="104">
        <v>128780.32</v>
      </c>
      <c r="I4" s="2">
        <f>VLOOKUP($A4&amp;$B4,'KU Data'!$S$3:$AA$578,MATCH(I$1,'KU Data'!$S$2:$AA$2,0),0)</f>
        <v>523.85</v>
      </c>
      <c r="J4" s="2">
        <f>VLOOKUP($A4&amp;$B4,'KU Data'!$S$3:$AA$578,MATCH(J$1,'KU Data'!$S$2:$AA$2,0),0)</f>
        <v>0.9</v>
      </c>
      <c r="K4" s="101">
        <v>752</v>
      </c>
      <c r="L4" s="101">
        <v>0</v>
      </c>
    </row>
    <row r="5" spans="1:12" x14ac:dyDescent="0.2">
      <c r="A5" s="1">
        <v>2000</v>
      </c>
      <c r="B5" s="1">
        <v>4</v>
      </c>
      <c r="C5" s="2">
        <f>VLOOKUP($A5&amp;$B5,'KU Data'!$S$3:$AA$530,MATCH(C$1,'KU Data'!$S$2:$AA$2,0),0)</f>
        <v>1202.7317681032046</v>
      </c>
      <c r="D5" s="158">
        <f t="shared" si="0"/>
        <v>1202.7317681032046</v>
      </c>
      <c r="E5" s="188">
        <f>VLOOKUP($A5,'KU Data'!$B$8:$I$49,6,0)</f>
        <v>5.0944655970427712</v>
      </c>
      <c r="F5" s="2">
        <f t="shared" si="1"/>
        <v>5.0944655970427712</v>
      </c>
      <c r="G5" s="1">
        <v>30.49</v>
      </c>
      <c r="H5" s="104">
        <v>129097.428</v>
      </c>
      <c r="I5" s="2">
        <f>VLOOKUP($A5&amp;$B5,'KU Data'!$S$3:$AA$578,MATCH(I$1,'KU Data'!$S$2:$AA$2,0),0)</f>
        <v>426.8</v>
      </c>
      <c r="J5" s="2">
        <f>VLOOKUP($A5&amp;$B5,'KU Data'!$S$3:$AA$578,MATCH(J$1,'KU Data'!$S$2:$AA$2,0),0)</f>
        <v>0.6</v>
      </c>
      <c r="K5" s="101">
        <v>226</v>
      </c>
      <c r="L5" s="101">
        <v>75</v>
      </c>
    </row>
    <row r="6" spans="1:12" x14ac:dyDescent="0.2">
      <c r="A6" s="1">
        <v>2000</v>
      </c>
      <c r="B6" s="1">
        <v>5</v>
      </c>
      <c r="C6" s="2">
        <f>VLOOKUP($A6&amp;$B6,'KU Data'!$S$3:$AA$530,MATCH(C$1,'KU Data'!$S$2:$AA$2,0),0)</f>
        <v>1228.2672069437531</v>
      </c>
      <c r="D6" s="158">
        <f t="shared" si="0"/>
        <v>1228.2672069437531</v>
      </c>
      <c r="E6" s="188">
        <f>VLOOKUP($A6,'KU Data'!$B$8:$I$49,6,0)</f>
        <v>5.0944655970427712</v>
      </c>
      <c r="F6" s="2">
        <f t="shared" si="1"/>
        <v>5.0944655970427712</v>
      </c>
      <c r="G6" s="1">
        <v>29.81</v>
      </c>
      <c r="H6" s="104">
        <v>129097.428</v>
      </c>
      <c r="I6" s="2">
        <f>VLOOKUP($A6&amp;$B6,'KU Data'!$S$3:$AA$578,MATCH(I$1,'KU Data'!$S$2:$AA$2,0),0)</f>
        <v>188.9</v>
      </c>
      <c r="J6" s="2">
        <f>VLOOKUP($A6&amp;$B6,'KU Data'!$S$3:$AA$578,MATCH(J$1,'KU Data'!$S$2:$AA$2,0),0)</f>
        <v>61.95</v>
      </c>
      <c r="K6" s="101">
        <v>56</v>
      </c>
      <c r="L6" s="101">
        <v>111</v>
      </c>
    </row>
    <row r="7" spans="1:12" x14ac:dyDescent="0.2">
      <c r="A7" s="1">
        <v>2000</v>
      </c>
      <c r="B7" s="1">
        <v>6</v>
      </c>
      <c r="C7" s="2">
        <f>VLOOKUP($A7&amp;$B7,'KU Data'!$S$3:$AA$530,MATCH(C$1,'KU Data'!$S$2:$AA$2,0),0)</f>
        <v>1364.732963554887</v>
      </c>
      <c r="D7" s="158">
        <f t="shared" si="0"/>
        <v>1364.732963554887</v>
      </c>
      <c r="E7" s="188">
        <f>VLOOKUP($A7,'KU Data'!$B$8:$I$49,6,0)</f>
        <v>5.0944655970427712</v>
      </c>
      <c r="F7" s="2">
        <f t="shared" si="1"/>
        <v>5.0944655970427712</v>
      </c>
      <c r="G7" s="1">
        <v>30.68</v>
      </c>
      <c r="H7" s="104">
        <v>129097.428</v>
      </c>
      <c r="I7" s="2">
        <f>VLOOKUP($A7&amp;$B7,'KU Data'!$S$3:$AA$578,MATCH(I$1,'KU Data'!$S$2:$AA$2,0),0)</f>
        <v>35.35</v>
      </c>
      <c r="J7" s="2">
        <f>VLOOKUP($A7&amp;$B7,'KU Data'!$S$3:$AA$578,MATCH(J$1,'KU Data'!$S$2:$AA$2,0),0)</f>
        <v>178.55</v>
      </c>
      <c r="K7" s="101">
        <v>20</v>
      </c>
      <c r="L7" s="101">
        <v>212</v>
      </c>
    </row>
    <row r="8" spans="1:12" x14ac:dyDescent="0.2">
      <c r="A8" s="1">
        <v>2000</v>
      </c>
      <c r="B8" s="1">
        <v>7</v>
      </c>
      <c r="C8" s="2">
        <f>VLOOKUP($A8&amp;$B8,'KU Data'!$S$3:$AA$530,MATCH(C$1,'KU Data'!$S$2:$AA$2,0),0)</f>
        <v>1516.4638052193293</v>
      </c>
      <c r="D8" s="158">
        <f t="shared" si="0"/>
        <v>1516.4638052193293</v>
      </c>
      <c r="E8" s="188">
        <f>VLOOKUP($A8,'KU Data'!$B$8:$I$49,6,0)</f>
        <v>5.0944655970427712</v>
      </c>
      <c r="F8" s="2">
        <f t="shared" si="1"/>
        <v>5.0944655970427712</v>
      </c>
      <c r="G8" s="1">
        <v>30.66</v>
      </c>
      <c r="H8" s="104">
        <v>127621.33199999999</v>
      </c>
      <c r="I8" s="2">
        <f>VLOOKUP($A8&amp;$B8,'KU Data'!$S$3:$AA$578,MATCH(I$1,'KU Data'!$S$2:$AA$2,0),0)</f>
        <v>1.05</v>
      </c>
      <c r="J8" s="2">
        <f>VLOOKUP($A8&amp;$B8,'KU Data'!$S$3:$AA$578,MATCH(J$1,'KU Data'!$S$2:$AA$2,0),0)</f>
        <v>294.2</v>
      </c>
      <c r="K8" s="101">
        <v>0</v>
      </c>
      <c r="L8" s="101">
        <v>327</v>
      </c>
    </row>
    <row r="9" spans="1:12" x14ac:dyDescent="0.2">
      <c r="A9" s="1">
        <v>2000</v>
      </c>
      <c r="B9" s="1">
        <v>8</v>
      </c>
      <c r="C9" s="2">
        <f>VLOOKUP($A9&amp;$B9,'KU Data'!$S$3:$AA$530,MATCH(C$1,'KU Data'!$S$2:$AA$2,0),0)</f>
        <v>1471.8514006474104</v>
      </c>
      <c r="D9" s="158">
        <f t="shared" si="0"/>
        <v>1471.8514006474104</v>
      </c>
      <c r="E9" s="188">
        <f>VLOOKUP($A9,'KU Data'!$B$8:$I$49,6,0)</f>
        <v>5.0944655970427712</v>
      </c>
      <c r="F9" s="2">
        <f t="shared" si="1"/>
        <v>5.0944655970427712</v>
      </c>
      <c r="G9" s="1">
        <v>30.07</v>
      </c>
      <c r="H9" s="104">
        <v>127621.33199999999</v>
      </c>
      <c r="I9" s="2">
        <f>VLOOKUP($A9&amp;$B9,'KU Data'!$S$3:$AA$578,MATCH(I$1,'KU Data'!$S$2:$AA$2,0),0)</f>
        <v>0</v>
      </c>
      <c r="J9" s="2">
        <f>VLOOKUP($A9&amp;$B9,'KU Data'!$S$3:$AA$578,MATCH(J$1,'KU Data'!$S$2:$AA$2,0),0)</f>
        <v>263.05</v>
      </c>
      <c r="K9" s="101">
        <v>0</v>
      </c>
      <c r="L9" s="101">
        <v>351</v>
      </c>
    </row>
    <row r="10" spans="1:12" x14ac:dyDescent="0.2">
      <c r="A10" s="1">
        <v>2000</v>
      </c>
      <c r="B10" s="1">
        <v>9</v>
      </c>
      <c r="C10" s="2">
        <f>VLOOKUP($A10&amp;$B10,'KU Data'!$S$3:$AA$530,MATCH(C$1,'KU Data'!$S$2:$AA$2,0),0)</f>
        <v>1472.1059439692576</v>
      </c>
      <c r="D10" s="158">
        <f t="shared" si="0"/>
        <v>1472.1059439692576</v>
      </c>
      <c r="E10" s="188">
        <f>VLOOKUP($A10,'KU Data'!$B$8:$I$49,6,0)</f>
        <v>5.0944655970427712</v>
      </c>
      <c r="F10" s="2">
        <f t="shared" si="1"/>
        <v>5.0944655970427712</v>
      </c>
      <c r="G10" s="1">
        <v>30.72</v>
      </c>
      <c r="H10" s="104">
        <v>127621.33199999999</v>
      </c>
      <c r="I10" s="2">
        <f>VLOOKUP($A10&amp;$B10,'KU Data'!$S$3:$AA$578,MATCH(I$1,'KU Data'!$S$2:$AA$2,0),0)</f>
        <v>16.5</v>
      </c>
      <c r="J10" s="2">
        <f>VLOOKUP($A10&amp;$B10,'KU Data'!$S$3:$AA$578,MATCH(J$1,'KU Data'!$S$2:$AA$2,0),0)</f>
        <v>225.2</v>
      </c>
      <c r="K10" s="101">
        <v>84</v>
      </c>
      <c r="L10" s="101">
        <v>124</v>
      </c>
    </row>
    <row r="11" spans="1:12" x14ac:dyDescent="0.2">
      <c r="A11" s="1">
        <v>2000</v>
      </c>
      <c r="B11" s="1">
        <v>10</v>
      </c>
      <c r="C11" s="2">
        <f>VLOOKUP($A11&amp;$B11,'KU Data'!$S$3:$AA$530,MATCH(C$1,'KU Data'!$S$2:$AA$2,0),0)</f>
        <v>1218.0233190360109</v>
      </c>
      <c r="D11" s="158">
        <f t="shared" si="0"/>
        <v>1218.0233190360109</v>
      </c>
      <c r="E11" s="188">
        <f>VLOOKUP($A11,'KU Data'!$B$8:$I$49,6,0)</f>
        <v>5.0944655970427712</v>
      </c>
      <c r="F11" s="2">
        <f t="shared" si="1"/>
        <v>5.0944655970427712</v>
      </c>
      <c r="G11" s="1">
        <v>30.56</v>
      </c>
      <c r="H11" s="104">
        <v>127756.92</v>
      </c>
      <c r="I11" s="2">
        <f>VLOOKUP($A11&amp;$B11,'KU Data'!$S$3:$AA$578,MATCH(I$1,'KU Data'!$S$2:$AA$2,0),0)</f>
        <v>167.8</v>
      </c>
      <c r="J11" s="2">
        <f>VLOOKUP($A11&amp;$B11,'KU Data'!$S$3:$AA$578,MATCH(J$1,'KU Data'!$S$2:$AA$2,0),0)</f>
        <v>68.349999999999994</v>
      </c>
      <c r="K11" s="101">
        <v>275</v>
      </c>
      <c r="L11" s="101">
        <v>24</v>
      </c>
    </row>
    <row r="12" spans="1:12" x14ac:dyDescent="0.2">
      <c r="A12" s="1">
        <v>2000</v>
      </c>
      <c r="B12" s="1">
        <v>11</v>
      </c>
      <c r="C12" s="2">
        <f>VLOOKUP($A12&amp;$B12,'KU Data'!$S$3:$AA$530,MATCH(C$1,'KU Data'!$S$2:$AA$2,0),0)</f>
        <v>1192.2893012763066</v>
      </c>
      <c r="D12" s="158">
        <f t="shared" si="0"/>
        <v>1192.2893012763066</v>
      </c>
      <c r="E12" s="188">
        <f>VLOOKUP($A12,'KU Data'!$B$8:$I$49,6,0)</f>
        <v>5.0944655970427712</v>
      </c>
      <c r="F12" s="2">
        <f t="shared" si="1"/>
        <v>5.0944655970427712</v>
      </c>
      <c r="G12" s="1">
        <v>30.35</v>
      </c>
      <c r="H12" s="104">
        <v>127756.92</v>
      </c>
      <c r="I12" s="2">
        <f>VLOOKUP($A12&amp;$B12,'KU Data'!$S$3:$AA$578,MATCH(I$1,'KU Data'!$S$2:$AA$2,0),0)</f>
        <v>312.3</v>
      </c>
      <c r="J12" s="2">
        <f>VLOOKUP($A12&amp;$B12,'KU Data'!$S$3:$AA$578,MATCH(J$1,'KU Data'!$S$2:$AA$2,0),0)</f>
        <v>21.65</v>
      </c>
      <c r="K12" s="101">
        <v>387</v>
      </c>
      <c r="L12" s="101">
        <v>2</v>
      </c>
    </row>
    <row r="13" spans="1:12" x14ac:dyDescent="0.2">
      <c r="A13" s="1">
        <v>2000</v>
      </c>
      <c r="B13" s="1">
        <v>12</v>
      </c>
      <c r="C13" s="2">
        <f>VLOOKUP($A13&amp;$B13,'KU Data'!$S$3:$AA$530,MATCH(C$1,'KU Data'!$S$2:$AA$2,0),0)</f>
        <v>1559.4269305826597</v>
      </c>
      <c r="D13" s="158">
        <f t="shared" si="0"/>
        <v>1559.4269305826597</v>
      </c>
      <c r="E13" s="188">
        <f>VLOOKUP($A13,'KU Data'!$B$8:$I$49,6,0)</f>
        <v>5.0944655970427712</v>
      </c>
      <c r="F13" s="2">
        <f t="shared" si="1"/>
        <v>5.0944655970427712</v>
      </c>
      <c r="G13" s="1">
        <v>31</v>
      </c>
      <c r="H13" s="104">
        <v>127756.92</v>
      </c>
      <c r="I13" s="2">
        <f>VLOOKUP($A13&amp;$B13,'KU Data'!$S$3:$AA$578,MATCH(I$1,'KU Data'!$S$2:$AA$2,0),0)</f>
        <v>963.05</v>
      </c>
      <c r="J13" s="2">
        <f>VLOOKUP($A13&amp;$B13,'KU Data'!$S$3:$AA$578,MATCH(J$1,'KU Data'!$S$2:$AA$2,0),0)</f>
        <v>0.45</v>
      </c>
      <c r="K13" s="101">
        <v>741</v>
      </c>
      <c r="L13" s="101">
        <v>0</v>
      </c>
    </row>
    <row r="14" spans="1:12" x14ac:dyDescent="0.2">
      <c r="A14" s="1">
        <v>2001</v>
      </c>
      <c r="B14" s="1">
        <v>1</v>
      </c>
      <c r="C14" s="2">
        <f>VLOOKUP($A14&amp;$B14,'KU Data'!$S$3:$AA$530,MATCH(C$1,'KU Data'!$S$2:$AA$2,0),0)</f>
        <v>2057.9858892108741</v>
      </c>
      <c r="D14" s="158">
        <f t="shared" si="0"/>
        <v>2057.9858892108741</v>
      </c>
      <c r="E14" s="188">
        <f>VLOOKUP($A14,'KU Data'!$B$8:$I$49,6,0)</f>
        <v>5.2599386947160296</v>
      </c>
      <c r="F14" s="2">
        <f t="shared" si="1"/>
        <v>5.2599386947160296</v>
      </c>
      <c r="G14" s="1">
        <v>31.65</v>
      </c>
      <c r="H14" s="104">
        <v>127799.58199999999</v>
      </c>
      <c r="I14" s="2">
        <f>VLOOKUP($A14&amp;$B14,'KU Data'!$S$3:$AA$578,MATCH(I$1,'KU Data'!$S$2:$AA$2,0),0)</f>
        <v>1283.4000000000001</v>
      </c>
      <c r="J14" s="2">
        <f>VLOOKUP($A14&amp;$B14,'KU Data'!$S$3:$AA$578,MATCH(J$1,'KU Data'!$S$2:$AA$2,0),0)</f>
        <v>0</v>
      </c>
      <c r="K14" s="101">
        <v>1043</v>
      </c>
      <c r="L14" s="101">
        <v>0</v>
      </c>
    </row>
    <row r="15" spans="1:12" x14ac:dyDescent="0.2">
      <c r="A15" s="1">
        <v>2001</v>
      </c>
      <c r="B15" s="1">
        <v>2</v>
      </c>
      <c r="C15" s="2">
        <f>VLOOKUP($A15&amp;$B15,'KU Data'!$S$3:$AA$530,MATCH(C$1,'KU Data'!$S$2:$AA$2,0),0)</f>
        <v>1617.5097094259393</v>
      </c>
      <c r="D15" s="158">
        <f t="shared" si="0"/>
        <v>1617.5097094259393</v>
      </c>
      <c r="E15" s="188">
        <f>VLOOKUP($A15,'KU Data'!$B$8:$I$49,6,0)</f>
        <v>5.2599386947160296</v>
      </c>
      <c r="F15" s="2">
        <f t="shared" si="1"/>
        <v>5.2599386947160296</v>
      </c>
      <c r="G15" s="1">
        <v>28.92</v>
      </c>
      <c r="H15" s="104">
        <v>127799.58199999999</v>
      </c>
      <c r="I15" s="2">
        <f>VLOOKUP($A15&amp;$B15,'KU Data'!$S$3:$AA$578,MATCH(I$1,'KU Data'!$S$2:$AA$2,0),0)</f>
        <v>842.3</v>
      </c>
      <c r="J15" s="2">
        <f>VLOOKUP($A15&amp;$B15,'KU Data'!$S$3:$AA$578,MATCH(J$1,'KU Data'!$S$2:$AA$2,0),0)</f>
        <v>0</v>
      </c>
      <c r="K15" s="101">
        <v>692</v>
      </c>
      <c r="L15" s="101">
        <v>0</v>
      </c>
    </row>
    <row r="16" spans="1:12" x14ac:dyDescent="0.2">
      <c r="A16" s="1">
        <v>2001</v>
      </c>
      <c r="B16" s="1">
        <v>3</v>
      </c>
      <c r="C16" s="2">
        <f>VLOOKUP($A16&amp;$B16,'KU Data'!$S$3:$AA$530,MATCH(C$1,'KU Data'!$S$2:$AA$2,0),0)</f>
        <v>1496.1803703827964</v>
      </c>
      <c r="D16" s="158">
        <f t="shared" si="0"/>
        <v>1496.1803703827964</v>
      </c>
      <c r="E16" s="188">
        <f>VLOOKUP($A16,'KU Data'!$B$8:$I$49,6,0)</f>
        <v>5.2599386947160296</v>
      </c>
      <c r="F16" s="2">
        <f t="shared" si="1"/>
        <v>5.2599386947160296</v>
      </c>
      <c r="G16" s="1">
        <v>30.09</v>
      </c>
      <c r="H16" s="104">
        <v>127799.58199999999</v>
      </c>
      <c r="I16" s="2">
        <f>VLOOKUP($A16&amp;$B16,'KU Data'!$S$3:$AA$578,MATCH(I$1,'KU Data'!$S$2:$AA$2,0),0)</f>
        <v>721.85</v>
      </c>
      <c r="J16" s="2">
        <f>VLOOKUP($A16&amp;$B16,'KU Data'!$S$3:$AA$578,MATCH(J$1,'KU Data'!$S$2:$AA$2,0),0)</f>
        <v>0</v>
      </c>
      <c r="K16" s="101">
        <v>752</v>
      </c>
      <c r="L16" s="101">
        <v>0</v>
      </c>
    </row>
    <row r="17" spans="1:12" x14ac:dyDescent="0.2">
      <c r="A17" s="1">
        <v>2001</v>
      </c>
      <c r="B17" s="1">
        <v>4</v>
      </c>
      <c r="C17" s="2">
        <f>VLOOKUP($A17&amp;$B17,'KU Data'!$S$3:$AA$530,MATCH(C$1,'KU Data'!$S$2:$AA$2,0),0)</f>
        <v>1396.6751873145711</v>
      </c>
      <c r="D17" s="158">
        <f t="shared" si="0"/>
        <v>1396.6751873145711</v>
      </c>
      <c r="E17" s="188">
        <f>VLOOKUP($A17,'KU Data'!$B$8:$I$49,6,0)</f>
        <v>5.2599386947160296</v>
      </c>
      <c r="F17" s="2">
        <f t="shared" si="1"/>
        <v>5.2599386947160296</v>
      </c>
      <c r="G17" s="1">
        <v>30.49</v>
      </c>
      <c r="H17" s="104">
        <v>128518.863</v>
      </c>
      <c r="I17" s="2">
        <f>VLOOKUP($A17&amp;$B17,'KU Data'!$S$3:$AA$578,MATCH(I$1,'KU Data'!$S$2:$AA$2,0),0)</f>
        <v>472.3</v>
      </c>
      <c r="J17" s="2">
        <f>VLOOKUP($A17&amp;$B17,'KU Data'!$S$3:$AA$578,MATCH(J$1,'KU Data'!$S$2:$AA$2,0),0)</f>
        <v>46.55</v>
      </c>
      <c r="K17" s="101">
        <v>226</v>
      </c>
      <c r="L17" s="101">
        <v>75</v>
      </c>
    </row>
    <row r="18" spans="1:12" x14ac:dyDescent="0.2">
      <c r="A18" s="1">
        <v>2001</v>
      </c>
      <c r="B18" s="1">
        <v>5</v>
      </c>
      <c r="C18" s="2">
        <f>VLOOKUP($A18&amp;$B18,'KU Data'!$S$3:$AA$530,MATCH(C$1,'KU Data'!$S$2:$AA$2,0),0)</f>
        <v>1338.9066132130624</v>
      </c>
      <c r="D18" s="158">
        <f t="shared" si="0"/>
        <v>1338.9066132130624</v>
      </c>
      <c r="E18" s="188">
        <f>VLOOKUP($A18,'KU Data'!$B$8:$I$49,6,0)</f>
        <v>5.2599386947160296</v>
      </c>
      <c r="F18" s="2">
        <f t="shared" si="1"/>
        <v>5.2599386947160296</v>
      </c>
      <c r="G18" s="1">
        <v>29.81</v>
      </c>
      <c r="H18" s="104">
        <v>128518.863</v>
      </c>
      <c r="I18" s="2">
        <f>VLOOKUP($A18&amp;$B18,'KU Data'!$S$3:$AA$578,MATCH(I$1,'KU Data'!$S$2:$AA$2,0),0)</f>
        <v>119.3</v>
      </c>
      <c r="J18" s="2">
        <f>VLOOKUP($A18&amp;$B18,'KU Data'!$S$3:$AA$578,MATCH(J$1,'KU Data'!$S$2:$AA$2,0),0)</f>
        <v>98.55</v>
      </c>
      <c r="K18" s="101">
        <v>56</v>
      </c>
      <c r="L18" s="101">
        <v>111</v>
      </c>
    </row>
    <row r="19" spans="1:12" x14ac:dyDescent="0.2">
      <c r="A19" s="1">
        <v>2001</v>
      </c>
      <c r="B19" s="1">
        <v>6</v>
      </c>
      <c r="C19" s="2">
        <f>VLOOKUP($A19&amp;$B19,'KU Data'!$S$3:$AA$530,MATCH(C$1,'KU Data'!$S$2:$AA$2,0),0)</f>
        <v>1414.4086508068542</v>
      </c>
      <c r="D19" s="158">
        <f t="shared" si="0"/>
        <v>1414.4086508068542</v>
      </c>
      <c r="E19" s="188">
        <f>VLOOKUP($A19,'KU Data'!$B$8:$I$49,6,0)</f>
        <v>5.2599386947160296</v>
      </c>
      <c r="F19" s="2">
        <f t="shared" si="1"/>
        <v>5.2599386947160296</v>
      </c>
      <c r="G19" s="1">
        <v>30.68</v>
      </c>
      <c r="H19" s="104">
        <v>128518.863</v>
      </c>
      <c r="I19" s="2">
        <f>VLOOKUP($A19&amp;$B19,'KU Data'!$S$3:$AA$578,MATCH(I$1,'KU Data'!$S$2:$AA$2,0),0)</f>
        <v>56.1</v>
      </c>
      <c r="J19" s="2">
        <f>VLOOKUP($A19&amp;$B19,'KU Data'!$S$3:$AA$578,MATCH(J$1,'KU Data'!$S$2:$AA$2,0),0)</f>
        <v>136.6</v>
      </c>
      <c r="K19" s="101">
        <v>20</v>
      </c>
      <c r="L19" s="101">
        <v>212</v>
      </c>
    </row>
    <row r="20" spans="1:12" x14ac:dyDescent="0.2">
      <c r="A20" s="1">
        <v>2001</v>
      </c>
      <c r="B20" s="1">
        <v>7</v>
      </c>
      <c r="C20" s="2">
        <f>VLOOKUP($A20&amp;$B20,'KU Data'!$S$3:$AA$530,MATCH(C$1,'KU Data'!$S$2:$AA$2,0),0)</f>
        <v>1621.4472543880022</v>
      </c>
      <c r="D20" s="158">
        <f t="shared" si="0"/>
        <v>1621.4472543880022</v>
      </c>
      <c r="E20" s="188">
        <f>VLOOKUP($A20,'KU Data'!$B$8:$I$49,6,0)</f>
        <v>5.2599386947160296</v>
      </c>
      <c r="F20" s="2">
        <f t="shared" si="1"/>
        <v>5.2599386947160296</v>
      </c>
      <c r="G20" s="1">
        <v>30.66</v>
      </c>
      <c r="H20" s="104">
        <v>128412.039</v>
      </c>
      <c r="I20" s="2">
        <f>VLOOKUP($A20&amp;$B20,'KU Data'!$S$3:$AA$578,MATCH(I$1,'KU Data'!$S$2:$AA$2,0),0)</f>
        <v>2.1</v>
      </c>
      <c r="J20" s="2">
        <f>VLOOKUP($A20&amp;$B20,'KU Data'!$S$3:$AA$578,MATCH(J$1,'KU Data'!$S$2:$AA$2,0),0)</f>
        <v>262.60000000000002</v>
      </c>
      <c r="K20" s="101">
        <v>0</v>
      </c>
      <c r="L20" s="101">
        <v>327</v>
      </c>
    </row>
    <row r="21" spans="1:12" x14ac:dyDescent="0.2">
      <c r="A21" s="1">
        <v>2001</v>
      </c>
      <c r="B21" s="1">
        <v>8</v>
      </c>
      <c r="C21" s="2">
        <f>VLOOKUP($A21&amp;$B21,'KU Data'!$S$3:$AA$530,MATCH(C$1,'KU Data'!$S$2:$AA$2,0),0)</f>
        <v>1718.431686186161</v>
      </c>
      <c r="D21" s="158">
        <f t="shared" si="0"/>
        <v>1718.431686186161</v>
      </c>
      <c r="E21" s="188">
        <f>VLOOKUP($A21,'KU Data'!$B$8:$I$49,6,0)</f>
        <v>5.2599386947160296</v>
      </c>
      <c r="F21" s="2">
        <f t="shared" si="1"/>
        <v>5.2599386947160296</v>
      </c>
      <c r="G21" s="1">
        <v>30.07</v>
      </c>
      <c r="H21" s="104">
        <v>128412.039</v>
      </c>
      <c r="I21" s="2">
        <f>VLOOKUP($A21&amp;$B21,'KU Data'!$S$3:$AA$578,MATCH(I$1,'KU Data'!$S$2:$AA$2,0),0)</f>
        <v>0</v>
      </c>
      <c r="J21" s="2">
        <f>VLOOKUP($A21&amp;$B21,'KU Data'!$S$3:$AA$578,MATCH(J$1,'KU Data'!$S$2:$AA$2,0),0)</f>
        <v>356</v>
      </c>
      <c r="K21" s="101">
        <v>0</v>
      </c>
      <c r="L21" s="101">
        <v>351</v>
      </c>
    </row>
    <row r="22" spans="1:12" x14ac:dyDescent="0.2">
      <c r="A22" s="1">
        <v>2001</v>
      </c>
      <c r="B22" s="1">
        <v>9</v>
      </c>
      <c r="C22" s="2">
        <f>VLOOKUP($A22&amp;$B22,'KU Data'!$S$3:$AA$530,MATCH(C$1,'KU Data'!$S$2:$AA$2,0),0)</f>
        <v>1644.9439935199114</v>
      </c>
      <c r="D22" s="158">
        <f t="shared" si="0"/>
        <v>1644.9439935199114</v>
      </c>
      <c r="E22" s="188">
        <f>VLOOKUP($A22,'KU Data'!$B$8:$I$49,6,0)</f>
        <v>5.2599386947160296</v>
      </c>
      <c r="F22" s="2">
        <f t="shared" si="1"/>
        <v>5.2599386947160296</v>
      </c>
      <c r="G22" s="1">
        <v>30.72</v>
      </c>
      <c r="H22" s="104">
        <v>128412.039</v>
      </c>
      <c r="I22" s="2">
        <f>VLOOKUP($A22&amp;$B22,'KU Data'!$S$3:$AA$578,MATCH(I$1,'KU Data'!$S$2:$AA$2,0),0)</f>
        <v>11.15</v>
      </c>
      <c r="J22" s="2">
        <f>VLOOKUP($A22&amp;$B22,'KU Data'!$S$3:$AA$578,MATCH(J$1,'KU Data'!$S$2:$AA$2,0),0)</f>
        <v>262.14999999999998</v>
      </c>
      <c r="K22" s="101">
        <v>84</v>
      </c>
      <c r="L22" s="101">
        <v>124</v>
      </c>
    </row>
    <row r="23" spans="1:12" x14ac:dyDescent="0.2">
      <c r="A23" s="1">
        <v>2001</v>
      </c>
      <c r="B23" s="1">
        <v>10</v>
      </c>
      <c r="C23" s="2">
        <f>VLOOKUP($A23&amp;$B23,'KU Data'!$S$3:$AA$530,MATCH(C$1,'KU Data'!$S$2:$AA$2,0),0)</f>
        <v>1319.3293349814587</v>
      </c>
      <c r="D23" s="158">
        <f t="shared" si="0"/>
        <v>1319.3293349814587</v>
      </c>
      <c r="E23" s="188">
        <f>VLOOKUP($A23,'KU Data'!$B$8:$I$49,6,0)</f>
        <v>5.2599386947160296</v>
      </c>
      <c r="F23" s="2">
        <f t="shared" si="1"/>
        <v>5.2599386947160296</v>
      </c>
      <c r="G23" s="1">
        <v>30.56</v>
      </c>
      <c r="H23" s="104">
        <v>129157.516</v>
      </c>
      <c r="I23" s="2">
        <f>VLOOKUP($A23&amp;$B23,'KU Data'!$S$3:$AA$578,MATCH(I$1,'KU Data'!$S$2:$AA$2,0),0)</f>
        <v>155.94999999999999</v>
      </c>
      <c r="J23" s="2">
        <f>VLOOKUP($A23&amp;$B23,'KU Data'!$S$3:$AA$578,MATCH(J$1,'KU Data'!$S$2:$AA$2,0),0)</f>
        <v>50.85</v>
      </c>
      <c r="K23" s="101">
        <v>275</v>
      </c>
      <c r="L23" s="101">
        <v>24</v>
      </c>
    </row>
    <row r="24" spans="1:12" x14ac:dyDescent="0.2">
      <c r="A24" s="1">
        <v>2001</v>
      </c>
      <c r="B24" s="1">
        <v>11</v>
      </c>
      <c r="C24" s="2">
        <f>VLOOKUP($A24&amp;$B24,'KU Data'!$S$3:$AA$530,MATCH(C$1,'KU Data'!$S$2:$AA$2,0),0)</f>
        <v>1279.8707600026366</v>
      </c>
      <c r="D24" s="158">
        <f t="shared" si="0"/>
        <v>1279.8707600026366</v>
      </c>
      <c r="E24" s="188">
        <f>VLOOKUP($A24,'KU Data'!$B$8:$I$49,6,0)</f>
        <v>5.2599386947160296</v>
      </c>
      <c r="F24" s="2">
        <f t="shared" si="1"/>
        <v>5.2599386947160296</v>
      </c>
      <c r="G24" s="1">
        <v>30.35</v>
      </c>
      <c r="H24" s="104">
        <v>129157.516</v>
      </c>
      <c r="I24" s="2">
        <f>VLOOKUP($A24&amp;$B24,'KU Data'!$S$3:$AA$578,MATCH(I$1,'KU Data'!$S$2:$AA$2,0),0)</f>
        <v>350.9</v>
      </c>
      <c r="J24" s="2">
        <f>VLOOKUP($A24&amp;$B24,'KU Data'!$S$3:$AA$578,MATCH(J$1,'KU Data'!$S$2:$AA$2,0),0)</f>
        <v>12.4</v>
      </c>
      <c r="K24" s="101">
        <v>387</v>
      </c>
      <c r="L24" s="101">
        <v>2</v>
      </c>
    </row>
    <row r="25" spans="1:12" x14ac:dyDescent="0.2">
      <c r="A25" s="1">
        <v>2001</v>
      </c>
      <c r="B25" s="1">
        <v>12</v>
      </c>
      <c r="C25" s="2">
        <f>VLOOKUP($A25&amp;$B25,'KU Data'!$S$3:$AA$530,MATCH(C$1,'KU Data'!$S$2:$AA$2,0),0)</f>
        <v>1386.2212200029446</v>
      </c>
      <c r="D25" s="158">
        <f t="shared" si="0"/>
        <v>1386.2212200029446</v>
      </c>
      <c r="E25" s="188">
        <f>VLOOKUP($A25,'KU Data'!$B$8:$I$49,6,0)</f>
        <v>5.2599386947160296</v>
      </c>
      <c r="F25" s="2">
        <f t="shared" si="1"/>
        <v>5.2599386947160296</v>
      </c>
      <c r="G25" s="1">
        <v>31</v>
      </c>
      <c r="H25" s="104">
        <v>129157.516</v>
      </c>
      <c r="I25" s="2">
        <f>VLOOKUP($A25&amp;$B25,'KU Data'!$S$3:$AA$578,MATCH(I$1,'KU Data'!$S$2:$AA$2,0),0)</f>
        <v>465.95</v>
      </c>
      <c r="J25" s="2">
        <f>VLOOKUP($A25&amp;$B25,'KU Data'!$S$3:$AA$578,MATCH(J$1,'KU Data'!$S$2:$AA$2,0),0)</f>
        <v>0.3</v>
      </c>
      <c r="K25" s="101">
        <v>741</v>
      </c>
      <c r="L25" s="101">
        <v>0</v>
      </c>
    </row>
    <row r="26" spans="1:12" x14ac:dyDescent="0.2">
      <c r="A26" s="1">
        <v>2002</v>
      </c>
      <c r="B26" s="1">
        <v>1</v>
      </c>
      <c r="C26" s="2">
        <f>VLOOKUP($A26&amp;$B26,'KU Data'!$S$3:$AA$530,MATCH(C$1,'KU Data'!$S$2:$AA$2,0),0)</f>
        <v>1764.4021324044077</v>
      </c>
      <c r="D26" s="158">
        <f t="shared" si="0"/>
        <v>1764.4021324044077</v>
      </c>
      <c r="E26" s="188">
        <f>VLOOKUP($A26,'KU Data'!$B$8:$I$49,6,0)</f>
        <v>5.4030269484417541</v>
      </c>
      <c r="F26" s="2">
        <f t="shared" si="1"/>
        <v>5.4030269484417541</v>
      </c>
      <c r="G26" s="1">
        <v>31.65</v>
      </c>
      <c r="H26" s="104">
        <v>131032.91800000001</v>
      </c>
      <c r="I26" s="2">
        <f>VLOOKUP($A26&amp;$B26,'KU Data'!$S$3:$AA$578,MATCH(I$1,'KU Data'!$S$2:$AA$2,0),0)</f>
        <v>1001</v>
      </c>
      <c r="J26" s="2">
        <f>VLOOKUP($A26&amp;$B26,'KU Data'!$S$3:$AA$578,MATCH(J$1,'KU Data'!$S$2:$AA$2,0),0)</f>
        <v>0</v>
      </c>
      <c r="K26" s="101">
        <v>835</v>
      </c>
      <c r="L26" s="101">
        <v>0</v>
      </c>
    </row>
    <row r="27" spans="1:12" x14ac:dyDescent="0.2">
      <c r="A27" s="1">
        <v>2002</v>
      </c>
      <c r="B27" s="1">
        <v>2</v>
      </c>
      <c r="C27" s="2">
        <f>VLOOKUP($A27&amp;$B27,'KU Data'!$S$3:$AA$530,MATCH(C$1,'KU Data'!$S$2:$AA$2,0),0)</f>
        <v>1565.8527209998699</v>
      </c>
      <c r="D27" s="158">
        <f t="shared" si="0"/>
        <v>1565.8527209998699</v>
      </c>
      <c r="E27" s="188">
        <f>VLOOKUP($A27,'KU Data'!$B$8:$I$49,6,0)</f>
        <v>5.4030269484417541</v>
      </c>
      <c r="F27" s="2">
        <f t="shared" si="1"/>
        <v>5.4030269484417541</v>
      </c>
      <c r="G27" s="1">
        <v>28.92</v>
      </c>
      <c r="H27" s="104">
        <v>131032.91800000001</v>
      </c>
      <c r="I27" s="2">
        <f>VLOOKUP($A27&amp;$B27,'KU Data'!$S$3:$AA$578,MATCH(I$1,'KU Data'!$S$2:$AA$2,0),0)</f>
        <v>746.35</v>
      </c>
      <c r="J27" s="2">
        <f>VLOOKUP($A27&amp;$B27,'KU Data'!$S$3:$AA$578,MATCH(J$1,'KU Data'!$S$2:$AA$2,0),0)</f>
        <v>0</v>
      </c>
      <c r="K27" s="101">
        <v>756</v>
      </c>
      <c r="L27" s="101">
        <v>0</v>
      </c>
    </row>
    <row r="28" spans="1:12" x14ac:dyDescent="0.2">
      <c r="A28" s="1">
        <v>2002</v>
      </c>
      <c r="B28" s="1">
        <v>3</v>
      </c>
      <c r="C28" s="2">
        <f>VLOOKUP($A28&amp;$B28,'KU Data'!$S$3:$AA$530,MATCH(C$1,'KU Data'!$S$2:$AA$2,0),0)</f>
        <v>1428.7652519807771</v>
      </c>
      <c r="D28" s="158">
        <f t="shared" si="0"/>
        <v>1428.7652519807771</v>
      </c>
      <c r="E28" s="188">
        <f>VLOOKUP($A28,'KU Data'!$B$8:$I$49,6,0)</f>
        <v>5.4030269484417541</v>
      </c>
      <c r="F28" s="2">
        <f t="shared" si="1"/>
        <v>5.4030269484417541</v>
      </c>
      <c r="G28" s="1">
        <v>30.09</v>
      </c>
      <c r="H28" s="104">
        <v>131032.91800000001</v>
      </c>
      <c r="I28" s="2">
        <f>VLOOKUP($A28&amp;$B28,'KU Data'!$S$3:$AA$578,MATCH(I$1,'KU Data'!$S$2:$AA$2,0),0)</f>
        <v>672.1</v>
      </c>
      <c r="J28" s="2">
        <f>VLOOKUP($A28&amp;$B28,'KU Data'!$S$3:$AA$578,MATCH(J$1,'KU Data'!$S$2:$AA$2,0),0)</f>
        <v>0</v>
      </c>
      <c r="K28" s="101">
        <v>628</v>
      </c>
      <c r="L28" s="101">
        <v>0</v>
      </c>
    </row>
    <row r="29" spans="1:12" x14ac:dyDescent="0.2">
      <c r="A29" s="1">
        <v>2002</v>
      </c>
      <c r="B29" s="1">
        <v>4</v>
      </c>
      <c r="C29" s="2">
        <f>VLOOKUP($A29&amp;$B29,'KU Data'!$S$3:$AA$530,MATCH(C$1,'KU Data'!$S$2:$AA$2,0),0)</f>
        <v>1403.9332513789368</v>
      </c>
      <c r="D29" s="158">
        <f t="shared" si="0"/>
        <v>1403.9332513789368</v>
      </c>
      <c r="E29" s="188">
        <f>VLOOKUP($A29,'KU Data'!$B$8:$I$49,6,0)</f>
        <v>5.4030269484417541</v>
      </c>
      <c r="F29" s="2">
        <f t="shared" si="1"/>
        <v>5.4030269484417541</v>
      </c>
      <c r="G29" s="1">
        <v>30.49</v>
      </c>
      <c r="H29" s="104">
        <v>131655.041</v>
      </c>
      <c r="I29" s="2">
        <f>VLOOKUP($A29&amp;$B29,'KU Data'!$S$3:$AA$578,MATCH(I$1,'KU Data'!$S$2:$AA$2,0),0)</f>
        <v>452.65</v>
      </c>
      <c r="J29" s="2">
        <f>VLOOKUP($A29&amp;$B29,'KU Data'!$S$3:$AA$578,MATCH(J$1,'KU Data'!$S$2:$AA$2,0),0)</f>
        <v>20.350000000000001</v>
      </c>
      <c r="K29" s="101">
        <v>251</v>
      </c>
      <c r="L29" s="101">
        <v>48</v>
      </c>
    </row>
    <row r="30" spans="1:12" x14ac:dyDescent="0.2">
      <c r="A30" s="1">
        <v>2002</v>
      </c>
      <c r="B30" s="1">
        <v>5</v>
      </c>
      <c r="C30" s="2">
        <f>VLOOKUP($A30&amp;$B30,'KU Data'!$S$3:$AA$530,MATCH(C$1,'KU Data'!$S$2:$AA$2,0),0)</f>
        <v>1337.8939069489529</v>
      </c>
      <c r="D30" s="158">
        <f t="shared" si="0"/>
        <v>1337.8939069489529</v>
      </c>
      <c r="E30" s="188">
        <f>VLOOKUP($A30,'KU Data'!$B$8:$I$49,6,0)</f>
        <v>5.4030269484417541</v>
      </c>
      <c r="F30" s="2">
        <f t="shared" si="1"/>
        <v>5.4030269484417541</v>
      </c>
      <c r="G30" s="1">
        <v>29.81</v>
      </c>
      <c r="H30" s="104">
        <v>131655.041</v>
      </c>
      <c r="I30" s="2">
        <f>VLOOKUP($A30&amp;$B30,'KU Data'!$S$3:$AA$578,MATCH(I$1,'KU Data'!$S$2:$AA$2,0),0)</f>
        <v>198.55</v>
      </c>
      <c r="J30" s="2">
        <f>VLOOKUP($A30&amp;$B30,'KU Data'!$S$3:$AA$578,MATCH(J$1,'KU Data'!$S$2:$AA$2,0),0)</f>
        <v>45.7</v>
      </c>
      <c r="K30" s="101">
        <v>178</v>
      </c>
      <c r="L30" s="101">
        <v>66</v>
      </c>
    </row>
    <row r="31" spans="1:12" x14ac:dyDescent="0.2">
      <c r="A31" s="1">
        <v>2002</v>
      </c>
      <c r="B31" s="1">
        <v>6</v>
      </c>
      <c r="C31" s="2">
        <f>VLOOKUP($A31&amp;$B31,'KU Data'!$S$3:$AA$530,MATCH(C$1,'KU Data'!$S$2:$AA$2,0),0)</f>
        <v>1561.8549787453303</v>
      </c>
      <c r="D31" s="158">
        <f t="shared" si="0"/>
        <v>1561.8549787453303</v>
      </c>
      <c r="E31" s="188">
        <f>VLOOKUP($A31,'KU Data'!$B$8:$I$49,6,0)</f>
        <v>5.4030269484417541</v>
      </c>
      <c r="F31" s="2">
        <f t="shared" si="1"/>
        <v>5.4030269484417541</v>
      </c>
      <c r="G31" s="1">
        <v>30.68</v>
      </c>
      <c r="H31" s="104">
        <v>131655.041</v>
      </c>
      <c r="I31" s="2">
        <f>VLOOKUP($A31&amp;$B31,'KU Data'!$S$3:$AA$578,MATCH(I$1,'KU Data'!$S$2:$AA$2,0),0)</f>
        <v>80.900000000000006</v>
      </c>
      <c r="J31" s="2">
        <f>VLOOKUP($A31&amp;$B31,'KU Data'!$S$3:$AA$578,MATCH(J$1,'KU Data'!$S$2:$AA$2,0),0)</f>
        <v>194.75</v>
      </c>
      <c r="K31" s="101">
        <v>1</v>
      </c>
      <c r="L31" s="101">
        <v>299</v>
      </c>
    </row>
    <row r="32" spans="1:12" x14ac:dyDescent="0.2">
      <c r="A32" s="1">
        <v>2002</v>
      </c>
      <c r="B32" s="1">
        <v>7</v>
      </c>
      <c r="C32" s="2">
        <f>VLOOKUP($A32&amp;$B32,'KU Data'!$S$3:$AA$530,MATCH(C$1,'KU Data'!$S$2:$AA$2,0),0)</f>
        <v>1754.4112862963618</v>
      </c>
      <c r="D32" s="158">
        <f t="shared" si="0"/>
        <v>1754.4112862963618</v>
      </c>
      <c r="E32" s="188">
        <f>VLOOKUP($A32,'KU Data'!$B$8:$I$49,6,0)</f>
        <v>5.4030269484417541</v>
      </c>
      <c r="F32" s="2">
        <f t="shared" si="1"/>
        <v>5.4030269484417541</v>
      </c>
      <c r="G32" s="1">
        <v>30.66</v>
      </c>
      <c r="H32" s="104">
        <v>132356.834</v>
      </c>
      <c r="I32" s="2">
        <f>VLOOKUP($A32&amp;$B32,'KU Data'!$S$3:$AA$578,MATCH(I$1,'KU Data'!$S$2:$AA$2,0),0)</f>
        <v>0.5</v>
      </c>
      <c r="J32" s="2">
        <f>VLOOKUP($A32&amp;$B32,'KU Data'!$S$3:$AA$578,MATCH(J$1,'KU Data'!$S$2:$AA$2,0),0)</f>
        <v>377.2</v>
      </c>
      <c r="K32" s="101">
        <v>0</v>
      </c>
      <c r="L32" s="101">
        <v>444</v>
      </c>
    </row>
    <row r="33" spans="1:12" x14ac:dyDescent="0.2">
      <c r="A33" s="1">
        <v>2002</v>
      </c>
      <c r="B33" s="1">
        <v>8</v>
      </c>
      <c r="C33" s="2">
        <f>VLOOKUP($A33&amp;$B33,'KU Data'!$S$3:$AA$530,MATCH(C$1,'KU Data'!$S$2:$AA$2,0),0)</f>
        <v>1772.1274840597223</v>
      </c>
      <c r="D33" s="158">
        <f t="shared" si="0"/>
        <v>1772.1274840597223</v>
      </c>
      <c r="E33" s="188">
        <f>VLOOKUP($A33,'KU Data'!$B$8:$I$49,6,0)</f>
        <v>5.4030269484417541</v>
      </c>
      <c r="F33" s="2">
        <f t="shared" si="1"/>
        <v>5.4030269484417541</v>
      </c>
      <c r="G33" s="1">
        <v>30.07</v>
      </c>
      <c r="H33" s="104">
        <v>132356.834</v>
      </c>
      <c r="I33" s="2">
        <f>VLOOKUP($A33&amp;$B33,'KU Data'!$S$3:$AA$578,MATCH(I$1,'KU Data'!$S$2:$AA$2,0),0)</f>
        <v>0</v>
      </c>
      <c r="J33" s="2">
        <f>VLOOKUP($A33&amp;$B33,'KU Data'!$S$3:$AA$578,MATCH(J$1,'KU Data'!$S$2:$AA$2,0),0)</f>
        <v>428.9</v>
      </c>
      <c r="K33" s="101">
        <v>0</v>
      </c>
      <c r="L33" s="101">
        <v>412</v>
      </c>
    </row>
    <row r="34" spans="1:12" x14ac:dyDescent="0.2">
      <c r="A34" s="1">
        <v>2002</v>
      </c>
      <c r="B34" s="1">
        <v>9</v>
      </c>
      <c r="C34" s="2">
        <f>VLOOKUP($A34&amp;$B34,'KU Data'!$S$3:$AA$530,MATCH(C$1,'KU Data'!$S$2:$AA$2,0),0)</f>
        <v>1714.3403530069484</v>
      </c>
      <c r="D34" s="158">
        <f t="shared" si="0"/>
        <v>1714.3403530069484</v>
      </c>
      <c r="E34" s="188">
        <f>VLOOKUP($A34,'KU Data'!$B$8:$I$49,6,0)</f>
        <v>5.4030269484417541</v>
      </c>
      <c r="F34" s="2">
        <f t="shared" si="1"/>
        <v>5.4030269484417541</v>
      </c>
      <c r="G34" s="1">
        <v>30.72</v>
      </c>
      <c r="H34" s="104">
        <v>132356.834</v>
      </c>
      <c r="I34" s="2">
        <f>VLOOKUP($A34&amp;$B34,'KU Data'!$S$3:$AA$578,MATCH(I$1,'KU Data'!$S$2:$AA$2,0),0)</f>
        <v>2.95</v>
      </c>
      <c r="J34" s="2">
        <f>VLOOKUP($A34&amp;$B34,'KU Data'!$S$3:$AA$578,MATCH(J$1,'KU Data'!$S$2:$AA$2,0),0)</f>
        <v>354.7</v>
      </c>
      <c r="K34" s="101">
        <v>18</v>
      </c>
      <c r="L34" s="101">
        <v>234</v>
      </c>
    </row>
    <row r="35" spans="1:12" x14ac:dyDescent="0.2">
      <c r="A35" s="1">
        <v>2002</v>
      </c>
      <c r="B35" s="1">
        <v>10</v>
      </c>
      <c r="C35" s="2">
        <f>VLOOKUP($A35&amp;$B35,'KU Data'!$S$3:$AA$530,MATCH(C$1,'KU Data'!$S$2:$AA$2,0),0)</f>
        <v>1439.2317791606833</v>
      </c>
      <c r="D35" s="158">
        <f t="shared" si="0"/>
        <v>1439.2317791606833</v>
      </c>
      <c r="E35" s="188">
        <f>VLOOKUP($A35,'KU Data'!$B$8:$I$49,6,0)</f>
        <v>5.4030269484417541</v>
      </c>
      <c r="F35" s="2">
        <f t="shared" si="1"/>
        <v>5.4030269484417541</v>
      </c>
      <c r="G35" s="1">
        <v>30.56</v>
      </c>
      <c r="H35" s="104">
        <v>132367.20699999999</v>
      </c>
      <c r="I35" s="2">
        <f>VLOOKUP($A35&amp;$B35,'KU Data'!$S$3:$AA$578,MATCH(I$1,'KU Data'!$S$2:$AA$2,0),0)</f>
        <v>107.05</v>
      </c>
      <c r="J35" s="2">
        <f>VLOOKUP($A35&amp;$B35,'KU Data'!$S$3:$AA$578,MATCH(J$1,'KU Data'!$S$2:$AA$2,0),0)</f>
        <v>119.2</v>
      </c>
      <c r="K35" s="101">
        <v>314</v>
      </c>
      <c r="L35" s="101">
        <v>43</v>
      </c>
    </row>
    <row r="36" spans="1:12" x14ac:dyDescent="0.2">
      <c r="A36" s="1">
        <v>2002</v>
      </c>
      <c r="B36" s="1">
        <v>11</v>
      </c>
      <c r="C36" s="2">
        <f>VLOOKUP($A36&amp;$B36,'KU Data'!$S$3:$AA$530,MATCH(C$1,'KU Data'!$S$2:$AA$2,0),0)</f>
        <v>1302.1166748976439</v>
      </c>
      <c r="D36" s="158">
        <f t="shared" si="0"/>
        <v>1302.1166748976439</v>
      </c>
      <c r="E36" s="188">
        <f>VLOOKUP($A36,'KU Data'!$B$8:$I$49,6,0)</f>
        <v>5.4030269484417541</v>
      </c>
      <c r="F36" s="2">
        <f t="shared" si="1"/>
        <v>5.4030269484417541</v>
      </c>
      <c r="G36" s="1">
        <v>30.35</v>
      </c>
      <c r="H36" s="104">
        <v>132367.20699999999</v>
      </c>
      <c r="I36" s="2">
        <f>VLOOKUP($A36&amp;$B36,'KU Data'!$S$3:$AA$578,MATCH(I$1,'KU Data'!$S$2:$AA$2,0),0)</f>
        <v>464.25</v>
      </c>
      <c r="J36" s="2">
        <f>VLOOKUP($A36&amp;$B36,'KU Data'!$S$3:$AA$578,MATCH(J$1,'KU Data'!$S$2:$AA$2,0),0)</f>
        <v>5.8</v>
      </c>
      <c r="K36" s="101">
        <v>668</v>
      </c>
      <c r="L36" s="101">
        <v>1</v>
      </c>
    </row>
    <row r="37" spans="1:12" x14ac:dyDescent="0.2">
      <c r="A37" s="1">
        <v>2002</v>
      </c>
      <c r="B37" s="1">
        <v>12</v>
      </c>
      <c r="C37" s="2">
        <f>VLOOKUP($A37&amp;$B37,'KU Data'!$S$3:$AA$530,MATCH(C$1,'KU Data'!$S$2:$AA$2,0),0)</f>
        <v>1638.4089218268955</v>
      </c>
      <c r="D37" s="158">
        <f t="shared" si="0"/>
        <v>1638.4089218268955</v>
      </c>
      <c r="E37" s="188">
        <f>VLOOKUP($A37,'KU Data'!$B$8:$I$49,6,0)</f>
        <v>5.4030269484417541</v>
      </c>
      <c r="F37" s="2">
        <f t="shared" si="1"/>
        <v>5.4030269484417541</v>
      </c>
      <c r="G37" s="1">
        <v>31</v>
      </c>
      <c r="H37" s="104">
        <v>132367.20699999999</v>
      </c>
      <c r="I37" s="2">
        <f>VLOOKUP($A37&amp;$B37,'KU Data'!$S$3:$AA$578,MATCH(I$1,'KU Data'!$S$2:$AA$2,0),0)</f>
        <v>864.3</v>
      </c>
      <c r="J37" s="2">
        <f>VLOOKUP($A37&amp;$B37,'KU Data'!$S$3:$AA$578,MATCH(J$1,'KU Data'!$S$2:$AA$2,0),0)</f>
        <v>0.4</v>
      </c>
      <c r="K37" s="101">
        <v>905</v>
      </c>
      <c r="L37" s="101">
        <v>0</v>
      </c>
    </row>
    <row r="38" spans="1:12" x14ac:dyDescent="0.2">
      <c r="A38" s="1">
        <v>2003</v>
      </c>
      <c r="B38" s="1">
        <v>1</v>
      </c>
      <c r="C38" s="2">
        <f>VLOOKUP($A38&amp;$B38,'KU Data'!$S$3:$AA$530,MATCH(C$1,'KU Data'!$S$2:$AA$2,0),0)</f>
        <v>1828.836501131168</v>
      </c>
      <c r="D38" s="158">
        <f t="shared" si="0"/>
        <v>1828.836501131168</v>
      </c>
      <c r="E38" s="188">
        <f>VLOOKUP($A38,'KU Data'!$B$8:$I$49,6,0)</f>
        <v>5.3682128330346979</v>
      </c>
      <c r="F38" s="2">
        <f t="shared" si="1"/>
        <v>5.3682128330346979</v>
      </c>
      <c r="G38" s="1">
        <v>31.65</v>
      </c>
      <c r="H38" s="104">
        <v>131761.25700000001</v>
      </c>
      <c r="I38" s="2">
        <f>VLOOKUP($A38&amp;$B38,'KU Data'!$S$3:$AA$578,MATCH(I$1,'KU Data'!$S$2:$AA$2,0),0)</f>
        <v>1027.9000000000001</v>
      </c>
      <c r="J38" s="2">
        <f>VLOOKUP($A38&amp;$B38,'KU Data'!$S$3:$AA$578,MATCH(J$1,'KU Data'!$S$2:$AA$2,0),0)</f>
        <v>0</v>
      </c>
      <c r="K38" s="101">
        <v>1199</v>
      </c>
      <c r="L38" s="101">
        <v>0</v>
      </c>
    </row>
    <row r="39" spans="1:12" x14ac:dyDescent="0.2">
      <c r="A39" s="1">
        <v>2003</v>
      </c>
      <c r="B39" s="1">
        <v>2</v>
      </c>
      <c r="C39" s="2">
        <f>VLOOKUP($A39&amp;$B39,'KU Data'!$S$3:$AA$530,MATCH(C$1,'KU Data'!$S$2:$AA$2,0),0)</f>
        <v>1867.5212599425279</v>
      </c>
      <c r="D39" s="158">
        <f t="shared" si="0"/>
        <v>1867.5212599425279</v>
      </c>
      <c r="E39" s="188">
        <f>VLOOKUP($A39,'KU Data'!$B$8:$I$49,6,0)</f>
        <v>5.3682128330346979</v>
      </c>
      <c r="F39" s="2">
        <f t="shared" si="1"/>
        <v>5.3682128330346979</v>
      </c>
      <c r="G39" s="1">
        <v>28.92</v>
      </c>
      <c r="H39" s="104">
        <v>131761.25700000001</v>
      </c>
      <c r="I39" s="2">
        <f>VLOOKUP($A39&amp;$B39,'KU Data'!$S$3:$AA$578,MATCH(I$1,'KU Data'!$S$2:$AA$2,0),0)</f>
        <v>1138.75</v>
      </c>
      <c r="J39" s="2">
        <f>VLOOKUP($A39&amp;$B39,'KU Data'!$S$3:$AA$578,MATCH(J$1,'KU Data'!$S$2:$AA$2,0),0)</f>
        <v>0</v>
      </c>
      <c r="K39" s="101">
        <v>917</v>
      </c>
      <c r="L39" s="101">
        <v>0</v>
      </c>
    </row>
    <row r="40" spans="1:12" x14ac:dyDescent="0.2">
      <c r="A40" s="1">
        <v>2003</v>
      </c>
      <c r="B40" s="1">
        <v>3</v>
      </c>
      <c r="C40" s="2">
        <f>VLOOKUP($A40&amp;$B40,'KU Data'!$S$3:$AA$530,MATCH(C$1,'KU Data'!$S$2:$AA$2,0),0)</f>
        <v>1629.0641210739614</v>
      </c>
      <c r="D40" s="158">
        <f t="shared" si="0"/>
        <v>1629.0641210739614</v>
      </c>
      <c r="E40" s="188">
        <f>VLOOKUP($A40,'KU Data'!$B$8:$I$49,6,0)</f>
        <v>5.3682128330346979</v>
      </c>
      <c r="F40" s="2">
        <f t="shared" si="1"/>
        <v>5.3682128330346979</v>
      </c>
      <c r="G40" s="1">
        <v>30.09</v>
      </c>
      <c r="H40" s="104">
        <v>131761.25700000001</v>
      </c>
      <c r="I40" s="2">
        <f>VLOOKUP($A40&amp;$B40,'KU Data'!$S$3:$AA$578,MATCH(I$1,'KU Data'!$S$2:$AA$2,0),0)</f>
        <v>743.75</v>
      </c>
      <c r="J40" s="2">
        <f>VLOOKUP($A40&amp;$B40,'KU Data'!$S$3:$AA$578,MATCH(J$1,'KU Data'!$S$2:$AA$2,0),0)</f>
        <v>0</v>
      </c>
      <c r="K40" s="101">
        <v>515</v>
      </c>
      <c r="L40" s="101">
        <v>0</v>
      </c>
    </row>
    <row r="41" spans="1:12" x14ac:dyDescent="0.2">
      <c r="A41" s="1">
        <v>2003</v>
      </c>
      <c r="B41" s="1">
        <v>4</v>
      </c>
      <c r="C41" s="2">
        <f>VLOOKUP($A41&amp;$B41,'KU Data'!$S$3:$AA$530,MATCH(C$1,'KU Data'!$S$2:$AA$2,0),0)</f>
        <v>1328.6753121390029</v>
      </c>
      <c r="D41" s="158">
        <f t="shared" si="0"/>
        <v>1328.6753121390029</v>
      </c>
      <c r="E41" s="188">
        <f>VLOOKUP($A41,'KU Data'!$B$8:$I$49,6,0)</f>
        <v>5.3682128330346979</v>
      </c>
      <c r="F41" s="2">
        <f t="shared" si="1"/>
        <v>5.3682128330346979</v>
      </c>
      <c r="G41" s="1">
        <v>30.49</v>
      </c>
      <c r="H41" s="104">
        <v>132509.77799999999</v>
      </c>
      <c r="I41" s="2">
        <f>VLOOKUP($A41&amp;$B41,'KU Data'!$S$3:$AA$578,MATCH(I$1,'KU Data'!$S$2:$AA$2,0),0)</f>
        <v>335.05</v>
      </c>
      <c r="J41" s="2">
        <f>VLOOKUP($A41&amp;$B41,'KU Data'!$S$3:$AA$578,MATCH(J$1,'KU Data'!$S$2:$AA$2,0),0)</f>
        <v>7.5</v>
      </c>
      <c r="K41" s="101">
        <v>255</v>
      </c>
      <c r="L41" s="101">
        <v>21</v>
      </c>
    </row>
    <row r="42" spans="1:12" x14ac:dyDescent="0.2">
      <c r="A42" s="1">
        <v>2003</v>
      </c>
      <c r="B42" s="1">
        <v>5</v>
      </c>
      <c r="C42" s="2">
        <f>VLOOKUP($A42&amp;$B42,'KU Data'!$S$3:$AA$530,MATCH(C$1,'KU Data'!$S$2:$AA$2,0),0)</f>
        <v>1339.2481283591526</v>
      </c>
      <c r="D42" s="158">
        <f t="shared" si="0"/>
        <v>1339.2481283591526</v>
      </c>
      <c r="E42" s="188">
        <f>VLOOKUP($A42,'KU Data'!$B$8:$I$49,6,0)</f>
        <v>5.3682128330346979</v>
      </c>
      <c r="F42" s="2">
        <f t="shared" si="1"/>
        <v>5.3682128330346979</v>
      </c>
      <c r="G42" s="1">
        <v>29.81</v>
      </c>
      <c r="H42" s="104">
        <v>132509.77799999999</v>
      </c>
      <c r="I42" s="2">
        <f>VLOOKUP($A42&amp;$B42,'KU Data'!$S$3:$AA$578,MATCH(I$1,'KU Data'!$S$2:$AA$2,0),0)</f>
        <v>147.44999999999999</v>
      </c>
      <c r="J42" s="2">
        <f>VLOOKUP($A42&amp;$B42,'KU Data'!$S$3:$AA$578,MATCH(J$1,'KU Data'!$S$2:$AA$2,0),0)</f>
        <v>49.15</v>
      </c>
      <c r="K42" s="101">
        <v>86</v>
      </c>
      <c r="L42" s="101">
        <v>50</v>
      </c>
    </row>
    <row r="43" spans="1:12" x14ac:dyDescent="0.2">
      <c r="A43" s="1">
        <v>2003</v>
      </c>
      <c r="B43" s="1">
        <v>6</v>
      </c>
      <c r="C43" s="2">
        <f>VLOOKUP($A43&amp;$B43,'KU Data'!$S$3:$AA$530,MATCH(C$1,'KU Data'!$S$2:$AA$2,0),0)</f>
        <v>1369.699469496021</v>
      </c>
      <c r="D43" s="158">
        <f t="shared" si="0"/>
        <v>1369.699469496021</v>
      </c>
      <c r="E43" s="188">
        <f>VLOOKUP($A43,'KU Data'!$B$8:$I$49,6,0)</f>
        <v>5.3682128330346979</v>
      </c>
      <c r="F43" s="2">
        <f t="shared" si="1"/>
        <v>5.3682128330346979</v>
      </c>
      <c r="G43" s="1">
        <v>30.68</v>
      </c>
      <c r="H43" s="104">
        <v>132509.77799999999</v>
      </c>
      <c r="I43" s="2">
        <f>VLOOKUP($A43&amp;$B43,'KU Data'!$S$3:$AA$578,MATCH(I$1,'KU Data'!$S$2:$AA$2,0),0)</f>
        <v>71.55</v>
      </c>
      <c r="J43" s="2">
        <f>VLOOKUP($A43&amp;$B43,'KU Data'!$S$3:$AA$578,MATCH(J$1,'KU Data'!$S$2:$AA$2,0),0)</f>
        <v>75.5</v>
      </c>
      <c r="K43" s="101">
        <v>30</v>
      </c>
      <c r="L43" s="101">
        <v>155</v>
      </c>
    </row>
    <row r="44" spans="1:12" x14ac:dyDescent="0.2">
      <c r="A44" s="1">
        <v>2003</v>
      </c>
      <c r="B44" s="1">
        <v>7</v>
      </c>
      <c r="C44" s="2">
        <f>VLOOKUP($A44&amp;$B44,'KU Data'!$S$3:$AA$530,MATCH(C$1,'KU Data'!$S$2:$AA$2,0),0)</f>
        <v>1665.6176277159807</v>
      </c>
      <c r="D44" s="158">
        <f t="shared" si="0"/>
        <v>1665.6176277159807</v>
      </c>
      <c r="E44" s="188">
        <f>VLOOKUP($A44,'KU Data'!$B$8:$I$49,6,0)</f>
        <v>5.3682128330346979</v>
      </c>
      <c r="F44" s="2">
        <f t="shared" si="1"/>
        <v>5.3682128330346979</v>
      </c>
      <c r="G44" s="1">
        <v>30.66</v>
      </c>
      <c r="H44" s="104">
        <v>134255.90299999999</v>
      </c>
      <c r="I44" s="2">
        <f>VLOOKUP($A44&amp;$B44,'KU Data'!$S$3:$AA$578,MATCH(I$1,'KU Data'!$S$2:$AA$2,0),0)</f>
        <v>4</v>
      </c>
      <c r="J44" s="2">
        <f>VLOOKUP($A44&amp;$B44,'KU Data'!$S$3:$AA$578,MATCH(J$1,'KU Data'!$S$2:$AA$2,0),0)</f>
        <v>284.05</v>
      </c>
      <c r="K44" s="101">
        <v>0</v>
      </c>
      <c r="L44" s="101">
        <v>322</v>
      </c>
    </row>
    <row r="45" spans="1:12" x14ac:dyDescent="0.2">
      <c r="A45" s="1">
        <v>2003</v>
      </c>
      <c r="B45" s="1">
        <v>8</v>
      </c>
      <c r="C45" s="2">
        <f>VLOOKUP($A45&amp;$B45,'KU Data'!$S$3:$AA$530,MATCH(C$1,'KU Data'!$S$2:$AA$2,0),0)</f>
        <v>1647.2702877810977</v>
      </c>
      <c r="D45" s="158">
        <f t="shared" si="0"/>
        <v>1647.2702877810977</v>
      </c>
      <c r="E45" s="188">
        <f>VLOOKUP($A45,'KU Data'!$B$8:$I$49,6,0)</f>
        <v>5.3682128330346979</v>
      </c>
      <c r="F45" s="2">
        <f t="shared" si="1"/>
        <v>5.3682128330346979</v>
      </c>
      <c r="G45" s="1">
        <v>30.07</v>
      </c>
      <c r="H45" s="104">
        <v>134255.90299999999</v>
      </c>
      <c r="I45" s="2">
        <f>VLOOKUP($A45&amp;$B45,'KU Data'!$S$3:$AA$578,MATCH(I$1,'KU Data'!$S$2:$AA$2,0),0)</f>
        <v>0</v>
      </c>
      <c r="J45" s="2">
        <f>VLOOKUP($A45&amp;$B45,'KU Data'!$S$3:$AA$578,MATCH(J$1,'KU Data'!$S$2:$AA$2,0),0)</f>
        <v>280.2</v>
      </c>
      <c r="K45" s="101">
        <v>0</v>
      </c>
      <c r="L45" s="101">
        <v>337</v>
      </c>
    </row>
    <row r="46" spans="1:12" x14ac:dyDescent="0.2">
      <c r="A46" s="1">
        <v>2003</v>
      </c>
      <c r="B46" s="1">
        <v>9</v>
      </c>
      <c r="C46" s="2">
        <f>VLOOKUP($A46&amp;$B46,'KU Data'!$S$3:$AA$530,MATCH(C$1,'KU Data'!$S$2:$AA$2,0),0)</f>
        <v>1697.5278173321205</v>
      </c>
      <c r="D46" s="158">
        <f t="shared" si="0"/>
        <v>1697.5278173321205</v>
      </c>
      <c r="E46" s="188">
        <f>VLOOKUP($A46,'KU Data'!$B$8:$I$49,6,0)</f>
        <v>5.3682128330346979</v>
      </c>
      <c r="F46" s="2">
        <f t="shared" si="1"/>
        <v>5.3682128330346979</v>
      </c>
      <c r="G46" s="1">
        <v>30.72</v>
      </c>
      <c r="H46" s="104">
        <v>134255.90299999999</v>
      </c>
      <c r="I46" s="2">
        <f>VLOOKUP($A46&amp;$B46,'KU Data'!$S$3:$AA$578,MATCH(I$1,'KU Data'!$S$2:$AA$2,0),0)</f>
        <v>7.3</v>
      </c>
      <c r="J46" s="2">
        <f>VLOOKUP($A46&amp;$B46,'KU Data'!$S$3:$AA$578,MATCH(J$1,'KU Data'!$S$2:$AA$2,0),0)</f>
        <v>243.15</v>
      </c>
      <c r="K46" s="101">
        <v>61</v>
      </c>
      <c r="L46" s="101">
        <v>72</v>
      </c>
    </row>
    <row r="47" spans="1:12" x14ac:dyDescent="0.2">
      <c r="A47" s="1">
        <v>2003</v>
      </c>
      <c r="B47" s="1">
        <v>10</v>
      </c>
      <c r="C47" s="2">
        <f>VLOOKUP($A47&amp;$B47,'KU Data'!$S$3:$AA$530,MATCH(C$1,'KU Data'!$S$2:$AA$2,0),0)</f>
        <v>1319.752706000125</v>
      </c>
      <c r="D47" s="158">
        <f t="shared" si="0"/>
        <v>1319.752706000125</v>
      </c>
      <c r="E47" s="188">
        <f>VLOOKUP($A47,'KU Data'!$B$8:$I$49,6,0)</f>
        <v>5.3682128330346979</v>
      </c>
      <c r="F47" s="2">
        <f t="shared" si="1"/>
        <v>5.3682128330346979</v>
      </c>
      <c r="G47" s="1">
        <v>30.56</v>
      </c>
      <c r="H47" s="104">
        <v>135257.06200000001</v>
      </c>
      <c r="I47" s="2">
        <f>VLOOKUP($A47&amp;$B47,'KU Data'!$S$3:$AA$578,MATCH(I$1,'KU Data'!$S$2:$AA$2,0),0)</f>
        <v>173.2</v>
      </c>
      <c r="J47" s="2">
        <f>VLOOKUP($A47&amp;$B47,'KU Data'!$S$3:$AA$578,MATCH(J$1,'KU Data'!$S$2:$AA$2,0),0)</f>
        <v>20.45</v>
      </c>
      <c r="K47" s="101">
        <v>271</v>
      </c>
      <c r="L47" s="101">
        <v>7</v>
      </c>
    </row>
    <row r="48" spans="1:12" x14ac:dyDescent="0.2">
      <c r="A48" s="1">
        <v>2003</v>
      </c>
      <c r="B48" s="1">
        <v>11</v>
      </c>
      <c r="C48" s="2">
        <f>VLOOKUP($A48&amp;$B48,'KU Data'!$S$3:$AA$530,MATCH(C$1,'KU Data'!$S$2:$AA$2,0),0)</f>
        <v>1275.7236466435511</v>
      </c>
      <c r="D48" s="158">
        <f t="shared" si="0"/>
        <v>1275.7236466435511</v>
      </c>
      <c r="E48" s="188">
        <f>VLOOKUP($A48,'KU Data'!$B$8:$I$49,6,0)</f>
        <v>5.3682128330346979</v>
      </c>
      <c r="F48" s="2">
        <f t="shared" si="1"/>
        <v>5.3682128330346979</v>
      </c>
      <c r="G48" s="1">
        <v>30.35</v>
      </c>
      <c r="H48" s="104">
        <v>135257.06200000001</v>
      </c>
      <c r="I48" s="2">
        <f>VLOOKUP($A48&amp;$B48,'KU Data'!$S$3:$AA$578,MATCH(I$1,'KU Data'!$S$2:$AA$2,0),0)</f>
        <v>303.8</v>
      </c>
      <c r="J48" s="2">
        <f>VLOOKUP($A48&amp;$B48,'KU Data'!$S$3:$AA$578,MATCH(J$1,'KU Data'!$S$2:$AA$2,0),0)</f>
        <v>6.55</v>
      </c>
      <c r="K48" s="101">
        <v>460</v>
      </c>
      <c r="L48" s="101">
        <v>3</v>
      </c>
    </row>
    <row r="49" spans="1:12" x14ac:dyDescent="0.2">
      <c r="A49" s="1">
        <v>2003</v>
      </c>
      <c r="B49" s="1">
        <v>12</v>
      </c>
      <c r="C49" s="2">
        <f>VLOOKUP($A49&amp;$B49,'KU Data'!$S$3:$AA$530,MATCH(C$1,'KU Data'!$S$2:$AA$2,0),0)</f>
        <v>1585.1166057741639</v>
      </c>
      <c r="D49" s="158">
        <f t="shared" si="0"/>
        <v>1585.1166057741639</v>
      </c>
      <c r="E49" s="188">
        <f>VLOOKUP($A49,'KU Data'!$B$8:$I$49,6,0)</f>
        <v>5.3682128330346979</v>
      </c>
      <c r="F49" s="2">
        <f t="shared" si="1"/>
        <v>5.3682128330346979</v>
      </c>
      <c r="G49" s="1">
        <v>31</v>
      </c>
      <c r="H49" s="104">
        <v>135257.06200000001</v>
      </c>
      <c r="I49" s="2">
        <f>VLOOKUP($A49&amp;$B49,'KU Data'!$S$3:$AA$578,MATCH(I$1,'KU Data'!$S$2:$AA$2,0),0)</f>
        <v>714.95</v>
      </c>
      <c r="J49" s="2">
        <f>VLOOKUP($A49&amp;$B49,'KU Data'!$S$3:$AA$578,MATCH(J$1,'KU Data'!$S$2:$AA$2,0),0)</f>
        <v>0.45</v>
      </c>
      <c r="K49" s="101">
        <v>908</v>
      </c>
      <c r="L49" s="101">
        <v>0</v>
      </c>
    </row>
    <row r="50" spans="1:12" x14ac:dyDescent="0.2">
      <c r="A50" s="1">
        <v>2004</v>
      </c>
      <c r="B50" s="1">
        <v>1</v>
      </c>
      <c r="C50" s="2">
        <f>VLOOKUP($A50&amp;$B50,'KU Data'!$S$3:$AA$530,MATCH(C$1,'KU Data'!$S$2:$AA$2,0),0)</f>
        <v>1846.2210003404623</v>
      </c>
      <c r="D50" s="158">
        <f t="shared" si="0"/>
        <v>1846.2210003404623</v>
      </c>
      <c r="E50" s="188">
        <f>VLOOKUP($A50,'KU Data'!$B$8:$I$49,6,0)</f>
        <v>5.327</v>
      </c>
      <c r="F50" s="2">
        <f t="shared" si="1"/>
        <v>5.327</v>
      </c>
      <c r="G50" s="1">
        <v>31.65</v>
      </c>
      <c r="H50" s="104">
        <v>135294.67300000001</v>
      </c>
      <c r="I50" s="2">
        <f>VLOOKUP($A50&amp;$B50,'KU Data'!$S$3:$AA$578,MATCH(I$1,'KU Data'!$S$2:$AA$2,0),0)</f>
        <v>995.05</v>
      </c>
      <c r="J50" s="2">
        <f>VLOOKUP($A50&amp;$B50,'KU Data'!$S$3:$AA$578,MATCH(J$1,'KU Data'!$S$2:$AA$2,0),0)</f>
        <v>0</v>
      </c>
      <c r="K50" s="101">
        <v>1069</v>
      </c>
      <c r="L50" s="101">
        <v>0</v>
      </c>
    </row>
    <row r="51" spans="1:12" x14ac:dyDescent="0.2">
      <c r="A51" s="1">
        <v>2004</v>
      </c>
      <c r="B51" s="1">
        <v>2</v>
      </c>
      <c r="C51" s="2">
        <f>VLOOKUP($A51&amp;$B51,'KU Data'!$S$3:$AA$530,MATCH(C$1,'KU Data'!$S$2:$AA$2,0),0)</f>
        <v>1774.9569184579909</v>
      </c>
      <c r="D51" s="158">
        <f t="shared" si="0"/>
        <v>1774.9569184579909</v>
      </c>
      <c r="E51" s="188">
        <f>VLOOKUP($A51,'KU Data'!$B$8:$I$49,6,0)</f>
        <v>5.327</v>
      </c>
      <c r="F51" s="2">
        <f t="shared" si="1"/>
        <v>5.327</v>
      </c>
      <c r="G51" s="1">
        <v>29.92</v>
      </c>
      <c r="H51" s="104">
        <v>135294.67300000001</v>
      </c>
      <c r="I51" s="2">
        <f>VLOOKUP($A51&amp;$B51,'KU Data'!$S$3:$AA$578,MATCH(I$1,'KU Data'!$S$2:$AA$2,0),0)</f>
        <v>1026.55</v>
      </c>
      <c r="J51" s="2">
        <f>VLOOKUP($A51&amp;$B51,'KU Data'!$S$3:$AA$578,MATCH(J$1,'KU Data'!$S$2:$AA$2,0),0)</f>
        <v>0</v>
      </c>
      <c r="K51" s="101">
        <v>833</v>
      </c>
      <c r="L51" s="101">
        <v>0</v>
      </c>
    </row>
    <row r="52" spans="1:12" x14ac:dyDescent="0.2">
      <c r="A52" s="1">
        <v>2004</v>
      </c>
      <c r="B52" s="1">
        <v>3</v>
      </c>
      <c r="C52" s="2">
        <f>VLOOKUP($A52&amp;$B52,'KU Data'!$S$3:$AA$530,MATCH(C$1,'KU Data'!$S$2:$AA$2,0),0)</f>
        <v>1509.6857990359658</v>
      </c>
      <c r="D52" s="158">
        <f t="shared" si="0"/>
        <v>1509.6857990359658</v>
      </c>
      <c r="E52" s="188">
        <f>VLOOKUP($A52,'KU Data'!$B$8:$I$49,6,0)</f>
        <v>5.327</v>
      </c>
      <c r="F52" s="2">
        <f t="shared" si="1"/>
        <v>5.327</v>
      </c>
      <c r="G52" s="1">
        <v>30.09</v>
      </c>
      <c r="H52" s="104">
        <v>135294.67300000001</v>
      </c>
      <c r="I52" s="2">
        <f>VLOOKUP($A52&amp;$B52,'KU Data'!$S$3:$AA$578,MATCH(I$1,'KU Data'!$S$2:$AA$2,0),0)</f>
        <v>662.6</v>
      </c>
      <c r="J52" s="2">
        <f>VLOOKUP($A52&amp;$B52,'KU Data'!$S$3:$AA$578,MATCH(J$1,'KU Data'!$S$2:$AA$2,0),0)</f>
        <v>0.4</v>
      </c>
      <c r="K52" s="101">
        <v>529</v>
      </c>
      <c r="L52" s="101">
        <v>4</v>
      </c>
    </row>
    <row r="53" spans="1:12" x14ac:dyDescent="0.2">
      <c r="A53" s="1">
        <v>2004</v>
      </c>
      <c r="B53" s="1">
        <v>4</v>
      </c>
      <c r="C53" s="2">
        <f>VLOOKUP($A53&amp;$B53,'KU Data'!$S$3:$AA$530,MATCH(C$1,'KU Data'!$S$2:$AA$2,0),0)</f>
        <v>1460.1244866545576</v>
      </c>
      <c r="D53" s="158">
        <f t="shared" si="0"/>
        <v>1460.1244866545576</v>
      </c>
      <c r="E53" s="188">
        <f>VLOOKUP($A53,'KU Data'!$B$8:$I$49,6,0)</f>
        <v>5.327</v>
      </c>
      <c r="F53" s="2">
        <f t="shared" si="1"/>
        <v>5.327</v>
      </c>
      <c r="G53" s="1">
        <v>30.49</v>
      </c>
      <c r="H53" s="104">
        <v>135341.99400000001</v>
      </c>
      <c r="I53" s="2">
        <f>VLOOKUP($A53&amp;$B53,'KU Data'!$S$3:$AA$578,MATCH(I$1,'KU Data'!$S$2:$AA$2,0),0)</f>
        <v>449.2</v>
      </c>
      <c r="J53" s="2">
        <f>VLOOKUP($A53&amp;$B53,'KU Data'!$S$3:$AA$578,MATCH(J$1,'KU Data'!$S$2:$AA$2,0),0)</f>
        <v>7.55</v>
      </c>
      <c r="K53" s="101">
        <v>301</v>
      </c>
      <c r="L53" s="101">
        <v>10</v>
      </c>
    </row>
    <row r="54" spans="1:12" x14ac:dyDescent="0.2">
      <c r="A54" s="1">
        <v>2004</v>
      </c>
      <c r="B54" s="1">
        <v>5</v>
      </c>
      <c r="C54" s="2">
        <f>VLOOKUP($A54&amp;$B54,'KU Data'!$S$3:$AA$530,MATCH(C$1,'KU Data'!$S$2:$AA$2,0),0)</f>
        <v>1373.6498398817589</v>
      </c>
      <c r="D54" s="158">
        <f t="shared" si="0"/>
        <v>1373.6498398817589</v>
      </c>
      <c r="E54" s="188">
        <f>VLOOKUP($A54,'KU Data'!$B$8:$I$49,6,0)</f>
        <v>5.327</v>
      </c>
      <c r="F54" s="2">
        <f t="shared" si="1"/>
        <v>5.327</v>
      </c>
      <c r="G54" s="1">
        <v>29.81</v>
      </c>
      <c r="H54" s="104">
        <v>135341.99400000001</v>
      </c>
      <c r="I54" s="2">
        <f>VLOOKUP($A54&amp;$B54,'KU Data'!$S$3:$AA$578,MATCH(I$1,'KU Data'!$S$2:$AA$2,0),0)</f>
        <v>149.94999999999999</v>
      </c>
      <c r="J54" s="2">
        <f>VLOOKUP($A54&amp;$B54,'KU Data'!$S$3:$AA$578,MATCH(J$1,'KU Data'!$S$2:$AA$2,0),0)</f>
        <v>80.400000000000006</v>
      </c>
      <c r="K54" s="101">
        <v>53</v>
      </c>
      <c r="L54" s="101">
        <v>177</v>
      </c>
    </row>
    <row r="55" spans="1:12" x14ac:dyDescent="0.2">
      <c r="A55" s="1">
        <v>2004</v>
      </c>
      <c r="B55" s="1">
        <v>6</v>
      </c>
      <c r="C55" s="2">
        <f>VLOOKUP($A55&amp;$B55,'KU Data'!$S$3:$AA$530,MATCH(C$1,'KU Data'!$S$2:$AA$2,0),0)</f>
        <v>1538.5140749428979</v>
      </c>
      <c r="D55" s="158">
        <f t="shared" si="0"/>
        <v>1538.5140749428979</v>
      </c>
      <c r="E55" s="188">
        <f>VLOOKUP($A55,'KU Data'!$B$8:$I$49,6,0)</f>
        <v>5.327</v>
      </c>
      <c r="F55" s="2">
        <f t="shared" si="1"/>
        <v>5.327</v>
      </c>
      <c r="G55" s="1">
        <v>30.68</v>
      </c>
      <c r="H55" s="104">
        <v>135341.99400000001</v>
      </c>
      <c r="I55" s="2">
        <f>VLOOKUP($A55&amp;$B55,'KU Data'!$S$3:$AA$578,MATCH(I$1,'KU Data'!$S$2:$AA$2,0),0)</f>
        <v>4.8</v>
      </c>
      <c r="J55" s="2">
        <f>VLOOKUP($A55&amp;$B55,'KU Data'!$S$3:$AA$578,MATCH(J$1,'KU Data'!$S$2:$AA$2,0),0)</f>
        <v>195.7</v>
      </c>
      <c r="K55" s="101">
        <v>3</v>
      </c>
      <c r="L55" s="101">
        <v>204</v>
      </c>
    </row>
    <row r="56" spans="1:12" x14ac:dyDescent="0.2">
      <c r="A56" s="1">
        <v>2004</v>
      </c>
      <c r="B56" s="1">
        <v>7</v>
      </c>
      <c r="C56" s="2">
        <f>VLOOKUP($A56&amp;$B56,'KU Data'!$S$3:$AA$530,MATCH(C$1,'KU Data'!$S$2:$AA$2,0),0)</f>
        <v>1742.3937243182668</v>
      </c>
      <c r="D56" s="158">
        <f t="shared" si="0"/>
        <v>1742.3937243182668</v>
      </c>
      <c r="E56" s="188">
        <f>VLOOKUP($A56,'KU Data'!$B$8:$I$49,6,0)</f>
        <v>5.327</v>
      </c>
      <c r="F56" s="2">
        <f t="shared" si="1"/>
        <v>5.327</v>
      </c>
      <c r="G56" s="1">
        <v>30.66</v>
      </c>
      <c r="H56" s="104">
        <v>135881.416</v>
      </c>
      <c r="I56" s="2">
        <f>VLOOKUP($A56&amp;$B56,'KU Data'!$S$3:$AA$578,MATCH(I$1,'KU Data'!$S$2:$AA$2,0),0)</f>
        <v>0.6</v>
      </c>
      <c r="J56" s="2">
        <f>VLOOKUP($A56&amp;$B56,'KU Data'!$S$3:$AA$578,MATCH(J$1,'KU Data'!$S$2:$AA$2,0),0)</f>
        <v>262.64999999999998</v>
      </c>
      <c r="K56" s="101">
        <v>0</v>
      </c>
      <c r="L56" s="101">
        <v>264</v>
      </c>
    </row>
    <row r="57" spans="1:12" x14ac:dyDescent="0.2">
      <c r="A57" s="1">
        <v>2004</v>
      </c>
      <c r="B57" s="1">
        <v>8</v>
      </c>
      <c r="C57" s="2">
        <f>VLOOKUP($A57&amp;$B57,'KU Data'!$S$3:$AA$530,MATCH(C$1,'KU Data'!$S$2:$AA$2,0),0)</f>
        <v>1666.3362301747416</v>
      </c>
      <c r="D57" s="158">
        <f t="shared" si="0"/>
        <v>1666.3362301747416</v>
      </c>
      <c r="E57" s="188">
        <f>VLOOKUP($A57,'KU Data'!$B$8:$I$49,6,0)</f>
        <v>5.327</v>
      </c>
      <c r="F57" s="2">
        <f t="shared" si="1"/>
        <v>5.327</v>
      </c>
      <c r="G57" s="1">
        <v>30.07</v>
      </c>
      <c r="H57" s="104">
        <v>135881.416</v>
      </c>
      <c r="I57" s="2">
        <f>VLOOKUP($A57&amp;$B57,'KU Data'!$S$3:$AA$578,MATCH(I$1,'KU Data'!$S$2:$AA$2,0),0)</f>
        <v>7.6</v>
      </c>
      <c r="J57" s="2">
        <f>VLOOKUP($A57&amp;$B57,'KU Data'!$S$3:$AA$578,MATCH(J$1,'KU Data'!$S$2:$AA$2,0),0)</f>
        <v>196.55</v>
      </c>
      <c r="K57" s="101">
        <v>13</v>
      </c>
      <c r="L57" s="101">
        <v>195</v>
      </c>
    </row>
    <row r="58" spans="1:12" x14ac:dyDescent="0.2">
      <c r="A58" s="1">
        <v>2004</v>
      </c>
      <c r="B58" s="1">
        <v>9</v>
      </c>
      <c r="C58" s="2">
        <f>VLOOKUP($A58&amp;$B58,'KU Data'!$S$3:$AA$530,MATCH(C$1,'KU Data'!$S$2:$AA$2,0),0)</f>
        <v>1659.9558202490525</v>
      </c>
      <c r="D58" s="158">
        <f t="shared" si="0"/>
        <v>1659.9558202490525</v>
      </c>
      <c r="E58" s="188">
        <f>VLOOKUP($A58,'KU Data'!$B$8:$I$49,6,0)</f>
        <v>5.327</v>
      </c>
      <c r="F58" s="2">
        <f t="shared" si="1"/>
        <v>5.327</v>
      </c>
      <c r="G58" s="1">
        <v>30.72</v>
      </c>
      <c r="H58" s="104">
        <v>135881.416</v>
      </c>
      <c r="I58" s="2">
        <f>VLOOKUP($A58&amp;$B58,'KU Data'!$S$3:$AA$578,MATCH(I$1,'KU Data'!$S$2:$AA$2,0),0)</f>
        <v>10.1</v>
      </c>
      <c r="J58" s="2">
        <f>VLOOKUP($A58&amp;$B58,'KU Data'!$S$3:$AA$578,MATCH(J$1,'KU Data'!$S$2:$AA$2,0),0)</f>
        <v>192.55</v>
      </c>
      <c r="K58" s="101">
        <v>28</v>
      </c>
      <c r="L58" s="101">
        <v>132</v>
      </c>
    </row>
    <row r="59" spans="1:12" x14ac:dyDescent="0.2">
      <c r="A59" s="1">
        <v>2004</v>
      </c>
      <c r="B59" s="1">
        <v>10</v>
      </c>
      <c r="C59" s="2">
        <f>VLOOKUP($A59&amp;$B59,'KU Data'!$S$3:$AA$530,MATCH(C$1,'KU Data'!$S$2:$AA$2,0),0)</f>
        <v>1479.6217430091981</v>
      </c>
      <c r="D59" s="158">
        <f t="shared" si="0"/>
        <v>1479.6217430091981</v>
      </c>
      <c r="E59" s="188">
        <f>VLOOKUP($A59,'KU Data'!$B$8:$I$49,6,0)</f>
        <v>5.327</v>
      </c>
      <c r="F59" s="2">
        <f t="shared" si="1"/>
        <v>5.327</v>
      </c>
      <c r="G59" s="1">
        <v>30.56</v>
      </c>
      <c r="H59" s="104">
        <v>137061.91699999999</v>
      </c>
      <c r="I59" s="2">
        <f>VLOOKUP($A59&amp;$B59,'KU Data'!$S$3:$AA$578,MATCH(I$1,'KU Data'!$S$2:$AA$2,0),0)</f>
        <v>119.1</v>
      </c>
      <c r="J59" s="2">
        <f>VLOOKUP($A59&amp;$B59,'KU Data'!$S$3:$AA$578,MATCH(J$1,'KU Data'!$S$2:$AA$2,0),0)</f>
        <v>50.2</v>
      </c>
      <c r="K59" s="101">
        <v>193</v>
      </c>
      <c r="L59" s="101">
        <v>9</v>
      </c>
    </row>
    <row r="60" spans="1:12" x14ac:dyDescent="0.2">
      <c r="A60" s="1">
        <v>2004</v>
      </c>
      <c r="B60" s="1">
        <v>11</v>
      </c>
      <c r="C60" s="2">
        <f>VLOOKUP($A60&amp;$B60,'KU Data'!$S$3:$AA$530,MATCH(C$1,'KU Data'!$S$2:$AA$2,0),0)</f>
        <v>1405.149377848014</v>
      </c>
      <c r="D60" s="158">
        <f t="shared" si="0"/>
        <v>1405.149377848014</v>
      </c>
      <c r="E60" s="188">
        <f>VLOOKUP($A60,'KU Data'!$B$8:$I$49,6,0)</f>
        <v>5.327</v>
      </c>
      <c r="F60" s="2">
        <f t="shared" si="1"/>
        <v>5.327</v>
      </c>
      <c r="G60" s="1">
        <v>30.35</v>
      </c>
      <c r="H60" s="104">
        <v>137061.91699999999</v>
      </c>
      <c r="I60" s="2">
        <f>VLOOKUP($A60&amp;$B60,'KU Data'!$S$3:$AA$578,MATCH(I$1,'KU Data'!$S$2:$AA$2,0),0)</f>
        <v>266.45</v>
      </c>
      <c r="J60" s="2">
        <f>VLOOKUP($A60&amp;$B60,'KU Data'!$S$3:$AA$578,MATCH(J$1,'KU Data'!$S$2:$AA$2,0),0)</f>
        <v>8.85</v>
      </c>
      <c r="K60" s="101">
        <v>471</v>
      </c>
      <c r="L60" s="101">
        <v>0</v>
      </c>
    </row>
    <row r="61" spans="1:12" x14ac:dyDescent="0.2">
      <c r="A61" s="1">
        <v>2004</v>
      </c>
      <c r="B61" s="1">
        <v>12</v>
      </c>
      <c r="C61" s="2">
        <f>VLOOKUP($A61&amp;$B61,'KU Data'!$S$3:$AA$530,MATCH(C$1,'KU Data'!$S$2:$AA$2,0),0)</f>
        <v>1689.828737544063</v>
      </c>
      <c r="D61" s="158">
        <f t="shared" si="0"/>
        <v>1689.828737544063</v>
      </c>
      <c r="E61" s="188">
        <f>VLOOKUP($A61,'KU Data'!$B$8:$I$49,6,0)</f>
        <v>5.327</v>
      </c>
      <c r="F61" s="2">
        <f t="shared" si="1"/>
        <v>5.327</v>
      </c>
      <c r="G61" s="1">
        <v>31</v>
      </c>
      <c r="H61" s="104">
        <v>137061.91699999999</v>
      </c>
      <c r="I61" s="2">
        <f>VLOOKUP($A61&amp;$B61,'KU Data'!$S$3:$AA$578,MATCH(I$1,'KU Data'!$S$2:$AA$2,0),0)</f>
        <v>652.20000000000005</v>
      </c>
      <c r="J61" s="2">
        <f>VLOOKUP($A61&amp;$B61,'KU Data'!$S$3:$AA$578,MATCH(J$1,'KU Data'!$S$2:$AA$2,0),0)</f>
        <v>0.15</v>
      </c>
      <c r="K61" s="101">
        <v>888</v>
      </c>
      <c r="L61" s="101">
        <v>0</v>
      </c>
    </row>
    <row r="62" spans="1:12" x14ac:dyDescent="0.2">
      <c r="A62" s="1">
        <v>2005</v>
      </c>
      <c r="B62" s="1">
        <v>1</v>
      </c>
      <c r="C62" s="2">
        <f>VLOOKUP($A62&amp;$B62,'KU Data'!$S$3:$AA$530,MATCH(C$1,'KU Data'!$S$2:$AA$2,0),0)</f>
        <v>1947.8963192419824</v>
      </c>
      <c r="D62" s="158">
        <f t="shared" si="0"/>
        <v>1947.8963192419824</v>
      </c>
      <c r="E62" s="188">
        <f>VLOOKUP($A62,'KU Data'!$B$8:$I$49,6,0)</f>
        <v>5.6429999999999998</v>
      </c>
      <c r="F62" s="2">
        <f t="shared" si="1"/>
        <v>5.6429999999999998</v>
      </c>
      <c r="G62" s="1">
        <v>31.65</v>
      </c>
      <c r="H62" s="104">
        <v>138179.94699999999</v>
      </c>
      <c r="I62" s="2">
        <f>VLOOKUP($A62&amp;$B62,'KU Data'!$S$3:$AA$578,MATCH(I$1,'KU Data'!$S$2:$AA$2,0),0)</f>
        <v>869.65</v>
      </c>
      <c r="J62" s="2">
        <f>VLOOKUP($A62&amp;$B62,'KU Data'!$S$3:$AA$578,MATCH(J$1,'KU Data'!$S$2:$AA$2,0),0)</f>
        <v>0</v>
      </c>
      <c r="K62" s="101">
        <v>844</v>
      </c>
      <c r="L62" s="101">
        <v>0</v>
      </c>
    </row>
    <row r="63" spans="1:12" x14ac:dyDescent="0.2">
      <c r="A63" s="1">
        <v>2005</v>
      </c>
      <c r="B63" s="1">
        <v>2</v>
      </c>
      <c r="C63" s="2">
        <f>VLOOKUP($A63&amp;$B63,'KU Data'!$S$3:$AA$530,MATCH(C$1,'KU Data'!$S$2:$AA$2,0),0)</f>
        <v>1863.6524846369775</v>
      </c>
      <c r="D63" s="158">
        <f t="shared" si="0"/>
        <v>1863.6524846369775</v>
      </c>
      <c r="E63" s="188">
        <f>VLOOKUP($A63,'KU Data'!$B$8:$I$49,6,0)</f>
        <v>5.6429999999999998</v>
      </c>
      <c r="F63" s="2">
        <f t="shared" si="1"/>
        <v>5.6429999999999998</v>
      </c>
      <c r="G63" s="1">
        <v>28.92</v>
      </c>
      <c r="H63" s="104">
        <v>138179.94699999999</v>
      </c>
      <c r="I63" s="2">
        <f>VLOOKUP($A63&amp;$B63,'KU Data'!$S$3:$AA$578,MATCH(I$1,'KU Data'!$S$2:$AA$2,0),0)</f>
        <v>856.3</v>
      </c>
      <c r="J63" s="2">
        <f>VLOOKUP($A63&amp;$B63,'KU Data'!$S$3:$AA$578,MATCH(J$1,'KU Data'!$S$2:$AA$2,0),0)</f>
        <v>0</v>
      </c>
      <c r="K63" s="101">
        <v>703</v>
      </c>
      <c r="L63" s="101">
        <v>0</v>
      </c>
    </row>
    <row r="64" spans="1:12" x14ac:dyDescent="0.2">
      <c r="A64" s="1">
        <v>2005</v>
      </c>
      <c r="B64" s="1">
        <v>3</v>
      </c>
      <c r="C64" s="2">
        <f>VLOOKUP($A64&amp;$B64,'KU Data'!$S$3:$AA$530,MATCH(C$1,'KU Data'!$S$2:$AA$2,0),0)</f>
        <v>1816.9409927108641</v>
      </c>
      <c r="D64" s="158">
        <f t="shared" si="0"/>
        <v>1816.9409927108641</v>
      </c>
      <c r="E64" s="188">
        <f>VLOOKUP($A64,'KU Data'!$B$8:$I$49,6,0)</f>
        <v>5.6429999999999998</v>
      </c>
      <c r="F64" s="2">
        <f t="shared" si="1"/>
        <v>5.6429999999999998</v>
      </c>
      <c r="G64" s="1">
        <v>30.09</v>
      </c>
      <c r="H64" s="104">
        <v>138179.94699999999</v>
      </c>
      <c r="I64" s="2">
        <f>VLOOKUP($A64&amp;$B64,'KU Data'!$S$3:$AA$578,MATCH(I$1,'KU Data'!$S$2:$AA$2,0),0)</f>
        <v>793.35</v>
      </c>
      <c r="J64" s="2">
        <f>VLOOKUP($A64&amp;$B64,'KU Data'!$S$3:$AA$578,MATCH(J$1,'KU Data'!$S$2:$AA$2,0),0)</f>
        <v>0</v>
      </c>
      <c r="K64" s="101">
        <v>746</v>
      </c>
      <c r="L64" s="101">
        <v>0</v>
      </c>
    </row>
    <row r="65" spans="1:12" x14ac:dyDescent="0.2">
      <c r="A65" s="1">
        <v>2005</v>
      </c>
      <c r="B65" s="1">
        <v>4</v>
      </c>
      <c r="C65" s="2">
        <f>VLOOKUP($A65&amp;$B65,'KU Data'!$S$3:$AA$530,MATCH(C$1,'KU Data'!$S$2:$AA$2,0),0)</f>
        <v>1774.5798304328423</v>
      </c>
      <c r="D65" s="158">
        <f t="shared" si="0"/>
        <v>1774.5798304328423</v>
      </c>
      <c r="E65" s="188">
        <f>VLOOKUP($A65,'KU Data'!$B$8:$I$49,6,0)</f>
        <v>5.6429999999999998</v>
      </c>
      <c r="F65" s="2">
        <f t="shared" si="1"/>
        <v>5.6429999999999998</v>
      </c>
      <c r="G65" s="1">
        <v>30.49</v>
      </c>
      <c r="H65" s="104">
        <v>138748.815</v>
      </c>
      <c r="I65" s="2">
        <f>VLOOKUP($A65&amp;$B65,'KU Data'!$S$3:$AA$578,MATCH(I$1,'KU Data'!$S$2:$AA$2,0),0)</f>
        <v>429.25</v>
      </c>
      <c r="J65" s="2">
        <f>VLOOKUP($A65&amp;$B65,'KU Data'!$S$3:$AA$578,MATCH(J$1,'KU Data'!$S$2:$AA$2,0),0)</f>
        <v>5.85</v>
      </c>
      <c r="K65" s="101">
        <v>264</v>
      </c>
      <c r="L65" s="101">
        <v>10</v>
      </c>
    </row>
    <row r="66" spans="1:12" x14ac:dyDescent="0.2">
      <c r="A66" s="1">
        <v>2005</v>
      </c>
      <c r="B66" s="1">
        <v>5</v>
      </c>
      <c r="C66" s="2">
        <f>VLOOKUP($A66&amp;$B66,'KU Data'!$S$3:$AA$530,MATCH(C$1,'KU Data'!$S$2:$AA$2,0),0)</f>
        <v>1531.0647430225408</v>
      </c>
      <c r="D66" s="158">
        <f t="shared" ref="D66:D111" si="2">C66</f>
        <v>1531.0647430225408</v>
      </c>
      <c r="E66" s="188">
        <f>VLOOKUP($A66,'KU Data'!$B$8:$I$49,6,0)</f>
        <v>5.6429999999999998</v>
      </c>
      <c r="F66" s="2">
        <f t="shared" si="1"/>
        <v>5.6429999999999998</v>
      </c>
      <c r="G66" s="1">
        <v>29.81</v>
      </c>
      <c r="H66" s="104">
        <v>138748.815</v>
      </c>
      <c r="I66" s="2">
        <f>VLOOKUP($A66&amp;$B66,'KU Data'!$S$3:$AA$578,MATCH(I$1,'KU Data'!$S$2:$AA$2,0),0)</f>
        <v>249.4</v>
      </c>
      <c r="J66" s="2">
        <f>VLOOKUP($A66&amp;$B66,'KU Data'!$S$3:$AA$578,MATCH(J$1,'KU Data'!$S$2:$AA$2,0),0)</f>
        <v>25.3</v>
      </c>
      <c r="K66" s="101">
        <v>143</v>
      </c>
      <c r="L66" s="101">
        <v>41</v>
      </c>
    </row>
    <row r="67" spans="1:12" x14ac:dyDescent="0.2">
      <c r="A67" s="1">
        <v>2005</v>
      </c>
      <c r="B67" s="1">
        <v>6</v>
      </c>
      <c r="C67" s="2">
        <f>VLOOKUP($A67&amp;$B67,'KU Data'!$S$3:$AA$530,MATCH(C$1,'KU Data'!$S$2:$AA$2,0),0)</f>
        <v>1769.0039592422161</v>
      </c>
      <c r="D67" s="158">
        <f t="shared" si="2"/>
        <v>1769.0039592422161</v>
      </c>
      <c r="E67" s="188">
        <f>VLOOKUP($A67,'KU Data'!$B$8:$I$49,6,0)</f>
        <v>5.6429999999999998</v>
      </c>
      <c r="F67" s="2">
        <f t="shared" ref="F67:F130" si="3">E67</f>
        <v>5.6429999999999998</v>
      </c>
      <c r="G67" s="1">
        <v>30.68</v>
      </c>
      <c r="H67" s="104">
        <v>138748.815</v>
      </c>
      <c r="I67" s="2">
        <f>VLOOKUP($A67&amp;$B67,'KU Data'!$S$3:$AA$578,MATCH(I$1,'KU Data'!$S$2:$AA$2,0),0)</f>
        <v>39.6</v>
      </c>
      <c r="J67" s="2">
        <f>VLOOKUP($A67&amp;$B67,'KU Data'!$S$3:$AA$578,MATCH(J$1,'KU Data'!$S$2:$AA$2,0),0)</f>
        <v>153.44999999999999</v>
      </c>
      <c r="K67" s="101">
        <v>0</v>
      </c>
      <c r="L67" s="101">
        <v>307</v>
      </c>
    </row>
    <row r="68" spans="1:12" x14ac:dyDescent="0.2">
      <c r="A68" s="1">
        <v>2005</v>
      </c>
      <c r="B68" s="1">
        <v>7</v>
      </c>
      <c r="C68" s="2">
        <f>VLOOKUP($A68&amp;$B68,'KU Data'!$S$3:$AA$530,MATCH(C$1,'KU Data'!$S$2:$AA$2,0),0)</f>
        <v>2148.8169594221499</v>
      </c>
      <c r="D68" s="158">
        <f t="shared" si="2"/>
        <v>2148.8169594221499</v>
      </c>
      <c r="E68" s="188">
        <f>VLOOKUP($A68,'KU Data'!$B$8:$I$49,6,0)</f>
        <v>5.6429999999999998</v>
      </c>
      <c r="F68" s="2">
        <f t="shared" si="3"/>
        <v>5.6429999999999998</v>
      </c>
      <c r="G68" s="1">
        <v>30.66</v>
      </c>
      <c r="H68" s="104">
        <v>139829.63</v>
      </c>
      <c r="I68" s="2">
        <f>VLOOKUP($A68&amp;$B68,'KU Data'!$S$3:$AA$578,MATCH(I$1,'KU Data'!$S$2:$AA$2,0),0)</f>
        <v>0</v>
      </c>
      <c r="J68" s="2">
        <f>VLOOKUP($A68&amp;$B68,'KU Data'!$S$3:$AA$578,MATCH(J$1,'KU Data'!$S$2:$AA$2,0),0)</f>
        <v>379</v>
      </c>
      <c r="K68" s="101">
        <v>0</v>
      </c>
      <c r="L68" s="101">
        <v>403</v>
      </c>
    </row>
    <row r="69" spans="1:12" x14ac:dyDescent="0.2">
      <c r="A69" s="1">
        <v>2005</v>
      </c>
      <c r="B69" s="1">
        <v>8</v>
      </c>
      <c r="C69" s="2">
        <f>VLOOKUP($A69&amp;$B69,'KU Data'!$S$3:$AA$530,MATCH(C$1,'KU Data'!$S$2:$AA$2,0),0)</f>
        <v>2099.9299380180719</v>
      </c>
      <c r="D69" s="158">
        <f t="shared" si="2"/>
        <v>2099.9299380180719</v>
      </c>
      <c r="E69" s="188">
        <f>VLOOKUP($A69,'KU Data'!$B$8:$I$49,6,0)</f>
        <v>5.6429999999999998</v>
      </c>
      <c r="F69" s="2">
        <f t="shared" si="3"/>
        <v>5.6429999999999998</v>
      </c>
      <c r="G69" s="1">
        <v>30.07</v>
      </c>
      <c r="H69" s="104">
        <v>139829.63</v>
      </c>
      <c r="I69" s="2">
        <f>VLOOKUP($A69&amp;$B69,'KU Data'!$S$3:$AA$578,MATCH(I$1,'KU Data'!$S$2:$AA$2,0),0)</f>
        <v>0</v>
      </c>
      <c r="J69" s="2">
        <f>VLOOKUP($A69&amp;$B69,'KU Data'!$S$3:$AA$578,MATCH(J$1,'KU Data'!$S$2:$AA$2,0),0)</f>
        <v>407.1</v>
      </c>
      <c r="K69" s="101">
        <v>0</v>
      </c>
      <c r="L69" s="101">
        <v>426</v>
      </c>
    </row>
    <row r="70" spans="1:12" x14ac:dyDescent="0.2">
      <c r="A70" s="1">
        <v>2005</v>
      </c>
      <c r="B70" s="1">
        <v>9</v>
      </c>
      <c r="C70" s="2">
        <f>VLOOKUP($A70&amp;$B70,'KU Data'!$S$3:$AA$530,MATCH(C$1,'KU Data'!$S$2:$AA$2,0),0)</f>
        <v>2166.2672945664804</v>
      </c>
      <c r="D70" s="158">
        <f t="shared" si="2"/>
        <v>2166.2672945664804</v>
      </c>
      <c r="E70" s="188">
        <f>VLOOKUP($A70,'KU Data'!$B$8:$I$49,6,0)</f>
        <v>5.6429999999999998</v>
      </c>
      <c r="F70" s="2">
        <f t="shared" si="3"/>
        <v>5.6429999999999998</v>
      </c>
      <c r="G70" s="1">
        <v>30.72</v>
      </c>
      <c r="H70" s="104">
        <v>139829.63</v>
      </c>
      <c r="I70" s="2">
        <f>VLOOKUP($A70&amp;$B70,'KU Data'!$S$3:$AA$578,MATCH(I$1,'KU Data'!$S$2:$AA$2,0),0)</f>
        <v>0</v>
      </c>
      <c r="J70" s="2">
        <f>VLOOKUP($A70&amp;$B70,'KU Data'!$S$3:$AA$578,MATCH(J$1,'KU Data'!$S$2:$AA$2,0),0)</f>
        <v>326</v>
      </c>
      <c r="K70" s="101">
        <v>10</v>
      </c>
      <c r="L70" s="101">
        <v>217</v>
      </c>
    </row>
    <row r="71" spans="1:12" x14ac:dyDescent="0.2">
      <c r="A71" s="1">
        <v>2005</v>
      </c>
      <c r="B71" s="1">
        <v>10</v>
      </c>
      <c r="C71" s="2">
        <f>VLOOKUP($A71&amp;$B71,'KU Data'!$S$3:$AA$530,MATCH(C$1,'KU Data'!$S$2:$AA$2,0),0)</f>
        <v>1820.4454629464019</v>
      </c>
      <c r="D71" s="158">
        <f t="shared" si="2"/>
        <v>1820.4454629464019</v>
      </c>
      <c r="E71" s="188">
        <f>VLOOKUP($A71,'KU Data'!$B$8:$I$49,6,0)</f>
        <v>5.6429999999999998</v>
      </c>
      <c r="F71" s="2">
        <f t="shared" si="3"/>
        <v>5.6429999999999998</v>
      </c>
      <c r="G71" s="1">
        <v>30.56</v>
      </c>
      <c r="H71" s="104">
        <v>140585.60800000001</v>
      </c>
      <c r="I71" s="2">
        <f>VLOOKUP($A71&amp;$B71,'KU Data'!$S$3:$AA$578,MATCH(I$1,'KU Data'!$S$2:$AA$2,0),0)</f>
        <v>67.2</v>
      </c>
      <c r="J71" s="2">
        <f>VLOOKUP($A71&amp;$B71,'KU Data'!$S$3:$AA$578,MATCH(J$1,'KU Data'!$S$2:$AA$2,0),0)</f>
        <v>150.94999999999999</v>
      </c>
      <c r="K71" s="101">
        <v>258</v>
      </c>
      <c r="L71" s="101">
        <v>52</v>
      </c>
    </row>
    <row r="72" spans="1:12" x14ac:dyDescent="0.2">
      <c r="A72" s="1">
        <v>2005</v>
      </c>
      <c r="B72" s="1">
        <v>11</v>
      </c>
      <c r="C72" s="2">
        <f>VLOOKUP($A72&amp;$B72,'KU Data'!$S$3:$AA$530,MATCH(C$1,'KU Data'!$S$2:$AA$2,0),0)</f>
        <v>1614.5612794713027</v>
      </c>
      <c r="D72" s="158">
        <f t="shared" si="2"/>
        <v>1614.5612794713027</v>
      </c>
      <c r="E72" s="188">
        <f>VLOOKUP($A72,'KU Data'!$B$8:$I$49,6,0)</f>
        <v>5.6429999999999998</v>
      </c>
      <c r="F72" s="2">
        <f t="shared" si="3"/>
        <v>5.6429999999999998</v>
      </c>
      <c r="G72" s="1">
        <v>30.35</v>
      </c>
      <c r="H72" s="104">
        <v>140585.60800000001</v>
      </c>
      <c r="I72" s="2">
        <f>VLOOKUP($A72&amp;$B72,'KU Data'!$S$3:$AA$578,MATCH(I$1,'KU Data'!$S$2:$AA$2,0),0)</f>
        <v>374.1</v>
      </c>
      <c r="J72" s="2">
        <f>VLOOKUP($A72&amp;$B72,'KU Data'!$S$3:$AA$578,MATCH(J$1,'KU Data'!$S$2:$AA$2,0),0)</f>
        <v>8.35</v>
      </c>
      <c r="K72" s="101">
        <v>531</v>
      </c>
      <c r="L72" s="101">
        <v>0</v>
      </c>
    </row>
    <row r="73" spans="1:12" x14ac:dyDescent="0.2">
      <c r="A73" s="1">
        <v>2005</v>
      </c>
      <c r="B73" s="1">
        <v>12</v>
      </c>
      <c r="C73" s="2">
        <f>VLOOKUP($A73&amp;$B73,'KU Data'!$S$3:$AA$530,MATCH(C$1,'KU Data'!$S$2:$AA$2,0),0)</f>
        <v>1997.9267226043642</v>
      </c>
      <c r="D73" s="158">
        <f t="shared" si="2"/>
        <v>1997.9267226043642</v>
      </c>
      <c r="E73" s="188">
        <f>VLOOKUP($A73,'KU Data'!$B$8:$I$49,6,0)</f>
        <v>5.6429999999999998</v>
      </c>
      <c r="F73" s="2">
        <f t="shared" si="3"/>
        <v>5.6429999999999998</v>
      </c>
      <c r="G73" s="1">
        <v>31</v>
      </c>
      <c r="H73" s="104">
        <v>140585.60800000001</v>
      </c>
      <c r="I73" s="2">
        <f>VLOOKUP($A73&amp;$B73,'KU Data'!$S$3:$AA$578,MATCH(I$1,'KU Data'!$S$2:$AA$2,0),0)</f>
        <v>833.75</v>
      </c>
      <c r="J73" s="2">
        <f>VLOOKUP($A73&amp;$B73,'KU Data'!$S$3:$AA$578,MATCH(J$1,'KU Data'!$S$2:$AA$2,0),0)</f>
        <v>0</v>
      </c>
      <c r="K73" s="101">
        <v>1004</v>
      </c>
      <c r="L73" s="101">
        <v>0</v>
      </c>
    </row>
    <row r="74" spans="1:12" x14ac:dyDescent="0.2">
      <c r="A74" s="1">
        <v>2006</v>
      </c>
      <c r="B74" s="1">
        <v>1</v>
      </c>
      <c r="C74" s="2">
        <f>VLOOKUP($A74&amp;$B74,'KU Data'!$S$3:$AA$530,MATCH(C$1,'KU Data'!$S$2:$AA$2,0),0)</f>
        <v>2152.3489526398203</v>
      </c>
      <c r="D74" s="158">
        <f t="shared" si="2"/>
        <v>2152.3489526398203</v>
      </c>
      <c r="E74" s="188">
        <f>VLOOKUP($A74,'KU Data'!$B$8:$I$49,6,0)</f>
        <v>5.7305000000000001</v>
      </c>
      <c r="F74" s="2">
        <f t="shared" si="3"/>
        <v>5.7305000000000001</v>
      </c>
      <c r="G74" s="1">
        <v>31.65</v>
      </c>
      <c r="H74" s="104">
        <v>142989.984</v>
      </c>
      <c r="I74" s="2">
        <f>VLOOKUP($A74&amp;$B74,'KU Data'!$S$3:$AA$578,MATCH(I$1,'KU Data'!$S$2:$AA$2,0),0)</f>
        <v>874.05</v>
      </c>
      <c r="J74" s="2">
        <f>VLOOKUP($A74&amp;$B74,'KU Data'!$S$3:$AA$578,MATCH(J$1,'KU Data'!$S$2:$AA$2,0),0)</f>
        <v>0</v>
      </c>
      <c r="K74" s="101">
        <v>700</v>
      </c>
      <c r="L74" s="101">
        <v>0</v>
      </c>
    </row>
    <row r="75" spans="1:12" x14ac:dyDescent="0.2">
      <c r="A75" s="1">
        <v>2006</v>
      </c>
      <c r="B75" s="1">
        <v>2</v>
      </c>
      <c r="C75" s="2">
        <f>VLOOKUP($A75&amp;$B75,'KU Data'!$S$3:$AA$530,MATCH(C$1,'KU Data'!$S$2:$AA$2,0),0)</f>
        <v>1931.9175440934737</v>
      </c>
      <c r="D75" s="158">
        <f t="shared" si="2"/>
        <v>1931.9175440934737</v>
      </c>
      <c r="E75" s="188">
        <f>VLOOKUP($A75,'KU Data'!$B$8:$I$49,6,0)</f>
        <v>5.7305000000000001</v>
      </c>
      <c r="F75" s="2">
        <f t="shared" si="3"/>
        <v>5.7305000000000001</v>
      </c>
      <c r="G75" s="1">
        <v>28.92</v>
      </c>
      <c r="H75" s="104">
        <v>142989.984</v>
      </c>
      <c r="I75" s="2">
        <f>VLOOKUP($A75&amp;$B75,'KU Data'!$S$3:$AA$578,MATCH(I$1,'KU Data'!$S$2:$AA$2,0),0)</f>
        <v>777.9</v>
      </c>
      <c r="J75" s="2">
        <f>VLOOKUP($A75&amp;$B75,'KU Data'!$S$3:$AA$578,MATCH(J$1,'KU Data'!$S$2:$AA$2,0),0)</f>
        <v>0</v>
      </c>
      <c r="K75" s="101">
        <v>821</v>
      </c>
      <c r="L75" s="101">
        <v>0</v>
      </c>
    </row>
    <row r="76" spans="1:12" x14ac:dyDescent="0.2">
      <c r="A76" s="1">
        <v>2006</v>
      </c>
      <c r="B76" s="1">
        <v>3</v>
      </c>
      <c r="C76" s="2">
        <f>VLOOKUP($A76&amp;$B76,'KU Data'!$S$3:$AA$530,MATCH(C$1,'KU Data'!$S$2:$AA$2,0),0)</f>
        <v>1880.5893212616306</v>
      </c>
      <c r="D76" s="158">
        <f t="shared" si="2"/>
        <v>1880.5893212616306</v>
      </c>
      <c r="E76" s="188">
        <f>VLOOKUP($A76,'KU Data'!$B$8:$I$49,6,0)</f>
        <v>5.7305000000000001</v>
      </c>
      <c r="F76" s="2">
        <f t="shared" si="3"/>
        <v>5.7305000000000001</v>
      </c>
      <c r="G76" s="1">
        <v>30.09</v>
      </c>
      <c r="H76" s="104">
        <v>142989.984</v>
      </c>
      <c r="I76" s="2">
        <f>VLOOKUP($A76&amp;$B76,'KU Data'!$S$3:$AA$578,MATCH(I$1,'KU Data'!$S$2:$AA$2,0),0)</f>
        <v>713.9</v>
      </c>
      <c r="J76" s="2">
        <f>VLOOKUP($A76&amp;$B76,'KU Data'!$S$3:$AA$578,MATCH(J$1,'KU Data'!$S$2:$AA$2,0),0)</f>
        <v>0</v>
      </c>
      <c r="K76" s="101">
        <v>634</v>
      </c>
      <c r="L76" s="101">
        <v>0</v>
      </c>
    </row>
    <row r="77" spans="1:12" x14ac:dyDescent="0.2">
      <c r="A77" s="1">
        <v>2006</v>
      </c>
      <c r="B77" s="1">
        <v>4</v>
      </c>
      <c r="C77" s="2">
        <f>VLOOKUP($A77&amp;$B77,'KU Data'!$S$3:$AA$530,MATCH(C$1,'KU Data'!$S$2:$AA$2,0),0)</f>
        <v>1753.1398187915515</v>
      </c>
      <c r="D77" s="158">
        <f t="shared" si="2"/>
        <v>1753.1398187915515</v>
      </c>
      <c r="E77" s="188">
        <f>VLOOKUP($A77,'KU Data'!$B$8:$I$49,6,0)</f>
        <v>5.7305000000000001</v>
      </c>
      <c r="F77" s="2">
        <f t="shared" si="3"/>
        <v>5.7305000000000001</v>
      </c>
      <c r="G77" s="1">
        <v>30.49</v>
      </c>
      <c r="H77" s="104">
        <v>142810.83799999999</v>
      </c>
      <c r="I77" s="2">
        <f>VLOOKUP($A77&amp;$B77,'KU Data'!$S$3:$AA$578,MATCH(I$1,'KU Data'!$S$2:$AA$2,0),0)</f>
        <v>437.55</v>
      </c>
      <c r="J77" s="2">
        <f>VLOOKUP($A77&amp;$B77,'KU Data'!$S$3:$AA$578,MATCH(J$1,'KU Data'!$S$2:$AA$2,0),0)</f>
        <v>14.7</v>
      </c>
      <c r="K77" s="101">
        <v>203</v>
      </c>
      <c r="L77" s="101">
        <v>29</v>
      </c>
    </row>
    <row r="78" spans="1:12" x14ac:dyDescent="0.2">
      <c r="A78" s="1">
        <v>2006</v>
      </c>
      <c r="B78" s="1">
        <v>5</v>
      </c>
      <c r="C78" s="2">
        <f>VLOOKUP($A78&amp;$B78,'KU Data'!$S$3:$AA$530,MATCH(C$1,'KU Data'!$S$2:$AA$2,0),0)</f>
        <v>1683.6048987973013</v>
      </c>
      <c r="D78" s="158">
        <f t="shared" si="2"/>
        <v>1683.6048987973013</v>
      </c>
      <c r="E78" s="188">
        <f>VLOOKUP($A78,'KU Data'!$B$8:$I$49,6,0)</f>
        <v>5.7305000000000001</v>
      </c>
      <c r="F78" s="2">
        <f t="shared" si="3"/>
        <v>5.7305000000000001</v>
      </c>
      <c r="G78" s="1">
        <v>29.81</v>
      </c>
      <c r="H78" s="104">
        <v>142810.83799999999</v>
      </c>
      <c r="I78" s="2">
        <f>VLOOKUP($A78&amp;$B78,'KU Data'!$S$3:$AA$578,MATCH(I$1,'KU Data'!$S$2:$AA$2,0),0)</f>
        <v>166.95</v>
      </c>
      <c r="J78" s="2">
        <f>VLOOKUP($A78&amp;$B78,'KU Data'!$S$3:$AA$578,MATCH(J$1,'KU Data'!$S$2:$AA$2,0),0)</f>
        <v>24.1</v>
      </c>
      <c r="K78" s="101">
        <v>147</v>
      </c>
      <c r="L78" s="101">
        <v>77</v>
      </c>
    </row>
    <row r="79" spans="1:12" x14ac:dyDescent="0.2">
      <c r="A79" s="1">
        <v>2006</v>
      </c>
      <c r="B79" s="1">
        <v>6</v>
      </c>
      <c r="C79" s="2">
        <f>VLOOKUP($A79&amp;$B79,'KU Data'!$S$3:$AA$530,MATCH(C$1,'KU Data'!$S$2:$AA$2,0),0)</f>
        <v>1903.0357649398313</v>
      </c>
      <c r="D79" s="158">
        <f t="shared" si="2"/>
        <v>1903.0357649398313</v>
      </c>
      <c r="E79" s="188">
        <f>VLOOKUP($A79,'KU Data'!$B$8:$I$49,6,0)</f>
        <v>5.7305000000000001</v>
      </c>
      <c r="F79" s="2">
        <f t="shared" si="3"/>
        <v>5.7305000000000001</v>
      </c>
      <c r="G79" s="1">
        <v>30.68</v>
      </c>
      <c r="H79" s="104">
        <v>142810.83799999999</v>
      </c>
      <c r="I79" s="2">
        <f>VLOOKUP($A79&amp;$B79,'KU Data'!$S$3:$AA$578,MATCH(I$1,'KU Data'!$S$2:$AA$2,0),0)</f>
        <v>64.25</v>
      </c>
      <c r="J79" s="2">
        <f>VLOOKUP($A79&amp;$B79,'KU Data'!$S$3:$AA$578,MATCH(J$1,'KU Data'!$S$2:$AA$2,0),0)</f>
        <v>140.35</v>
      </c>
      <c r="K79" s="101">
        <v>2</v>
      </c>
      <c r="L79" s="101">
        <v>180</v>
      </c>
    </row>
    <row r="80" spans="1:12" x14ac:dyDescent="0.2">
      <c r="A80" s="1">
        <v>2006</v>
      </c>
      <c r="B80" s="1">
        <v>7</v>
      </c>
      <c r="C80" s="2">
        <f>VLOOKUP($A80&amp;$B80,'KU Data'!$S$3:$AA$530,MATCH(C$1,'KU Data'!$S$2:$AA$2,0),0)</f>
        <v>2113.4703970382466</v>
      </c>
      <c r="D80" s="158">
        <f t="shared" si="2"/>
        <v>2113.4703970382466</v>
      </c>
      <c r="E80" s="188">
        <f>VLOOKUP($A80,'KU Data'!$B$8:$I$49,6,0)</f>
        <v>5.7305000000000001</v>
      </c>
      <c r="F80" s="2">
        <f t="shared" si="3"/>
        <v>5.7305000000000001</v>
      </c>
      <c r="G80" s="1">
        <v>30.66</v>
      </c>
      <c r="H80" s="104">
        <v>141970.07699999999</v>
      </c>
      <c r="I80" s="2">
        <f>VLOOKUP($A80&amp;$B80,'KU Data'!$S$3:$AA$578,MATCH(I$1,'KU Data'!$S$2:$AA$2,0),0)</f>
        <v>0.35</v>
      </c>
      <c r="J80" s="2">
        <f>VLOOKUP($A80&amp;$B80,'KU Data'!$S$3:$AA$578,MATCH(J$1,'KU Data'!$S$2:$AA$2,0),0)</f>
        <v>299.35000000000002</v>
      </c>
      <c r="K80" s="101">
        <v>0</v>
      </c>
      <c r="L80" s="101">
        <v>372</v>
      </c>
    </row>
    <row r="81" spans="1:12" x14ac:dyDescent="0.2">
      <c r="A81" s="1">
        <v>2006</v>
      </c>
      <c r="B81" s="1">
        <v>8</v>
      </c>
      <c r="C81" s="2">
        <f>VLOOKUP($A81&amp;$B81,'KU Data'!$S$3:$AA$530,MATCH(C$1,'KU Data'!$S$2:$AA$2,0),0)</f>
        <v>2264.111067441082</v>
      </c>
      <c r="D81" s="158">
        <f t="shared" si="2"/>
        <v>2264.111067441082</v>
      </c>
      <c r="E81" s="188">
        <f>VLOOKUP($A81,'KU Data'!$B$8:$I$49,6,0)</f>
        <v>5.7305000000000001</v>
      </c>
      <c r="F81" s="2">
        <f t="shared" si="3"/>
        <v>5.7305000000000001</v>
      </c>
      <c r="G81" s="1">
        <v>30.07</v>
      </c>
      <c r="H81" s="104">
        <v>141970.07699999999</v>
      </c>
      <c r="I81" s="2">
        <f>VLOOKUP($A81&amp;$B81,'KU Data'!$S$3:$AA$578,MATCH(I$1,'KU Data'!$S$2:$AA$2,0),0)</f>
        <v>0</v>
      </c>
      <c r="J81" s="2">
        <f>VLOOKUP($A81&amp;$B81,'KU Data'!$S$3:$AA$578,MATCH(J$1,'KU Data'!$S$2:$AA$2,0),0)</f>
        <v>393.4</v>
      </c>
      <c r="K81" s="101">
        <v>0</v>
      </c>
      <c r="L81" s="101">
        <v>390</v>
      </c>
    </row>
    <row r="82" spans="1:12" x14ac:dyDescent="0.2">
      <c r="A82" s="1">
        <v>2006</v>
      </c>
      <c r="B82" s="1">
        <v>9</v>
      </c>
      <c r="C82" s="2">
        <f>VLOOKUP($A82&amp;$B82,'KU Data'!$S$3:$AA$530,MATCH(C$1,'KU Data'!$S$2:$AA$2,0),0)</f>
        <v>2083.093191729813</v>
      </c>
      <c r="D82" s="158">
        <f t="shared" si="2"/>
        <v>2083.093191729813</v>
      </c>
      <c r="E82" s="188">
        <f>VLOOKUP($A82,'KU Data'!$B$8:$I$49,6,0)</f>
        <v>5.7305000000000001</v>
      </c>
      <c r="F82" s="2">
        <f t="shared" si="3"/>
        <v>5.7305000000000001</v>
      </c>
      <c r="G82" s="1">
        <v>30.72</v>
      </c>
      <c r="H82" s="104">
        <v>141970.07699999999</v>
      </c>
      <c r="I82" s="2">
        <f>VLOOKUP($A82&amp;$B82,'KU Data'!$S$3:$AA$578,MATCH(I$1,'KU Data'!$S$2:$AA$2,0),0)</f>
        <v>20.25</v>
      </c>
      <c r="J82" s="2">
        <f>VLOOKUP($A82&amp;$B82,'KU Data'!$S$3:$AA$578,MATCH(J$1,'KU Data'!$S$2:$AA$2,0),0)</f>
        <v>216.8</v>
      </c>
      <c r="K82" s="101">
        <v>77</v>
      </c>
      <c r="L82" s="101">
        <v>69</v>
      </c>
    </row>
    <row r="83" spans="1:12" x14ac:dyDescent="0.2">
      <c r="A83" s="1">
        <v>2006</v>
      </c>
      <c r="B83" s="1">
        <v>10</v>
      </c>
      <c r="C83" s="2">
        <f>VLOOKUP($A83&amp;$B83,'KU Data'!$S$3:$AA$530,MATCH(C$1,'KU Data'!$S$2:$AA$2,0),0)</f>
        <v>1763.7872220536606</v>
      </c>
      <c r="D83" s="158">
        <f t="shared" si="2"/>
        <v>1763.7872220536606</v>
      </c>
      <c r="E83" s="188">
        <f>VLOOKUP($A83,'KU Data'!$B$8:$I$49,6,0)</f>
        <v>5.7305000000000001</v>
      </c>
      <c r="F83" s="2">
        <f t="shared" si="3"/>
        <v>5.7305000000000001</v>
      </c>
      <c r="G83" s="1">
        <v>30.56</v>
      </c>
      <c r="H83" s="104">
        <v>142285.101</v>
      </c>
      <c r="I83" s="2">
        <f>VLOOKUP($A83&amp;$B83,'KU Data'!$S$3:$AA$578,MATCH(I$1,'KU Data'!$S$2:$AA$2,0),0)</f>
        <v>178.95</v>
      </c>
      <c r="J83" s="2">
        <f>VLOOKUP($A83&amp;$B83,'KU Data'!$S$3:$AA$578,MATCH(J$1,'KU Data'!$S$2:$AA$2,0),0)</f>
        <v>32.65</v>
      </c>
      <c r="K83" s="101">
        <v>363</v>
      </c>
      <c r="L83" s="101">
        <v>12</v>
      </c>
    </row>
    <row r="84" spans="1:12" x14ac:dyDescent="0.2">
      <c r="A84" s="1">
        <v>2006</v>
      </c>
      <c r="B84" s="1">
        <v>11</v>
      </c>
      <c r="C84" s="2">
        <f>VLOOKUP($A84&amp;$B84,'KU Data'!$S$3:$AA$530,MATCH(C$1,'KU Data'!$S$2:$AA$2,0),0)</f>
        <v>1781.7243589743589</v>
      </c>
      <c r="D84" s="158">
        <f t="shared" si="2"/>
        <v>1781.7243589743589</v>
      </c>
      <c r="E84" s="188">
        <f>VLOOKUP($A84,'KU Data'!$B$8:$I$49,6,0)</f>
        <v>5.7305000000000001</v>
      </c>
      <c r="F84" s="2">
        <f t="shared" si="3"/>
        <v>5.7305000000000001</v>
      </c>
      <c r="G84" s="1">
        <v>30.35</v>
      </c>
      <c r="H84" s="104">
        <v>142285.101</v>
      </c>
      <c r="I84" s="2">
        <f>VLOOKUP($A84&amp;$B84,'KU Data'!$S$3:$AA$578,MATCH(I$1,'KU Data'!$S$2:$AA$2,0),0)</f>
        <v>488.95</v>
      </c>
      <c r="J84" s="2">
        <f>VLOOKUP($A84&amp;$B84,'KU Data'!$S$3:$AA$578,MATCH(J$1,'KU Data'!$S$2:$AA$2,0),0)</f>
        <v>1.1499999999999999</v>
      </c>
      <c r="K84" s="101">
        <v>514</v>
      </c>
      <c r="L84" s="101">
        <v>0</v>
      </c>
    </row>
    <row r="85" spans="1:12" x14ac:dyDescent="0.2">
      <c r="A85" s="1">
        <v>2006</v>
      </c>
      <c r="B85" s="1">
        <v>12</v>
      </c>
      <c r="C85" s="2">
        <f>VLOOKUP($A85&amp;$B85,'KU Data'!$S$3:$AA$530,MATCH(C$1,'KU Data'!$S$2:$AA$2,0),0)</f>
        <v>1993.2241503249179</v>
      </c>
      <c r="D85" s="158">
        <f t="shared" si="2"/>
        <v>1993.2241503249179</v>
      </c>
      <c r="E85" s="188">
        <f>VLOOKUP($A85,'KU Data'!$B$8:$I$49,6,0)</f>
        <v>5.7305000000000001</v>
      </c>
      <c r="F85" s="2">
        <f t="shared" si="3"/>
        <v>5.7305000000000001</v>
      </c>
      <c r="G85" s="1">
        <v>31</v>
      </c>
      <c r="H85" s="104">
        <v>142285.101</v>
      </c>
      <c r="I85" s="2">
        <f>VLOOKUP($A85&amp;$B85,'KU Data'!$S$3:$AA$578,MATCH(I$1,'KU Data'!$S$2:$AA$2,0),0)</f>
        <v>629.15</v>
      </c>
      <c r="J85" s="2">
        <f>VLOOKUP($A85&amp;$B85,'KU Data'!$S$3:$AA$578,MATCH(J$1,'KU Data'!$S$2:$AA$2,0),0)</f>
        <v>0</v>
      </c>
      <c r="K85" s="101">
        <v>711</v>
      </c>
      <c r="L85" s="101">
        <v>0</v>
      </c>
    </row>
    <row r="86" spans="1:12" x14ac:dyDescent="0.2">
      <c r="A86" s="1">
        <v>2007</v>
      </c>
      <c r="B86" s="1">
        <v>1</v>
      </c>
      <c r="C86" s="2">
        <f>VLOOKUP($A86&amp;$B86,'KU Data'!$S$3:$AA$530,MATCH(C$1,'KU Data'!$S$2:$AA$2,0),0)</f>
        <v>2134.9093977488878</v>
      </c>
      <c r="D86" s="158">
        <f t="shared" si="2"/>
        <v>2134.9093977488878</v>
      </c>
      <c r="E86" s="188">
        <f>VLOOKUP($A86,'KU Data'!$B$8:$I$49,6,0)</f>
        <v>6.2084999999999999</v>
      </c>
      <c r="F86" s="2">
        <f t="shared" si="3"/>
        <v>6.2084999999999999</v>
      </c>
      <c r="G86" s="1">
        <v>31.65</v>
      </c>
      <c r="H86" s="104">
        <v>141153.96799999999</v>
      </c>
      <c r="I86" s="2">
        <f>VLOOKUP($A86&amp;$B86,'KU Data'!$S$3:$AA$578,MATCH(I$1,'KU Data'!$S$2:$AA$2,0),0)</f>
        <v>735.15</v>
      </c>
      <c r="J86" s="2">
        <f>VLOOKUP($A86&amp;$B86,'KU Data'!$S$3:$AA$578,MATCH(J$1,'KU Data'!$S$2:$AA$2,0),0)</f>
        <v>0</v>
      </c>
      <c r="K86" s="101">
        <v>863</v>
      </c>
      <c r="L86" s="101">
        <v>0</v>
      </c>
    </row>
    <row r="87" spans="1:12" x14ac:dyDescent="0.2">
      <c r="A87" s="1">
        <v>2007</v>
      </c>
      <c r="B87" s="1">
        <v>2</v>
      </c>
      <c r="C87" s="2">
        <f>VLOOKUP($A87&amp;$B87,'KU Data'!$S$3:$AA$530,MATCH(C$1,'KU Data'!$S$2:$AA$2,0),0)</f>
        <v>2367.6447468092097</v>
      </c>
      <c r="D87" s="158">
        <f t="shared" si="2"/>
        <v>2367.6447468092097</v>
      </c>
      <c r="E87" s="188">
        <f>VLOOKUP($A87,'KU Data'!$B$8:$I$49,6,0)</f>
        <v>6.2084999999999999</v>
      </c>
      <c r="F87" s="2">
        <f t="shared" si="3"/>
        <v>6.2084999999999999</v>
      </c>
      <c r="G87" s="1">
        <v>28.92</v>
      </c>
      <c r="H87" s="104">
        <v>141153.96799999999</v>
      </c>
      <c r="I87" s="2">
        <f>VLOOKUP($A87&amp;$B87,'KU Data'!$S$3:$AA$578,MATCH(I$1,'KU Data'!$S$2:$AA$2,0),0)</f>
        <v>1088</v>
      </c>
      <c r="J87" s="2">
        <f>VLOOKUP($A87&amp;$B87,'KU Data'!$S$3:$AA$578,MATCH(J$1,'KU Data'!$S$2:$AA$2,0),0)</f>
        <v>0</v>
      </c>
      <c r="K87" s="101">
        <v>1045</v>
      </c>
      <c r="L87" s="101">
        <v>0</v>
      </c>
    </row>
    <row r="88" spans="1:12" x14ac:dyDescent="0.2">
      <c r="A88" s="1">
        <v>2007</v>
      </c>
      <c r="B88" s="1">
        <v>3</v>
      </c>
      <c r="C88" s="2">
        <f>VLOOKUP($A88&amp;$B88,'KU Data'!$S$3:$AA$530,MATCH(C$1,'KU Data'!$S$2:$AA$2,0),0)</f>
        <v>2122.7079590498188</v>
      </c>
      <c r="D88" s="158">
        <f t="shared" si="2"/>
        <v>2122.7079590498188</v>
      </c>
      <c r="E88" s="188">
        <f>VLOOKUP($A88,'KU Data'!$B$8:$I$49,6,0)</f>
        <v>6.2084999999999999</v>
      </c>
      <c r="F88" s="2">
        <f t="shared" si="3"/>
        <v>6.2084999999999999</v>
      </c>
      <c r="G88" s="1">
        <v>30.09</v>
      </c>
      <c r="H88" s="104">
        <v>141153.96799999999</v>
      </c>
      <c r="I88" s="2">
        <f>VLOOKUP($A88&amp;$B88,'KU Data'!$S$3:$AA$578,MATCH(I$1,'KU Data'!$S$2:$AA$2,0),0)</f>
        <v>729.75</v>
      </c>
      <c r="J88" s="2">
        <f>VLOOKUP($A88&amp;$B88,'KU Data'!$S$3:$AA$578,MATCH(J$1,'KU Data'!$S$2:$AA$2,0),0)</f>
        <v>5.3</v>
      </c>
      <c r="K88" s="101">
        <v>409</v>
      </c>
      <c r="L88" s="101">
        <v>26</v>
      </c>
    </row>
    <row r="89" spans="1:12" x14ac:dyDescent="0.2">
      <c r="A89" s="1">
        <v>2007</v>
      </c>
      <c r="B89" s="1">
        <v>4</v>
      </c>
      <c r="C89" s="2">
        <f>VLOOKUP($A89&amp;$B89,'KU Data'!$S$3:$AA$530,MATCH(C$1,'KU Data'!$S$2:$AA$2,0),0)</f>
        <v>1880.4180887372013</v>
      </c>
      <c r="D89" s="158">
        <f t="shared" si="2"/>
        <v>1880.4180887372013</v>
      </c>
      <c r="E89" s="188">
        <f>VLOOKUP($A89,'KU Data'!$B$8:$I$49,6,0)</f>
        <v>6.2084999999999999</v>
      </c>
      <c r="F89" s="2">
        <f t="shared" si="3"/>
        <v>6.2084999999999999</v>
      </c>
      <c r="G89" s="1">
        <v>30.49</v>
      </c>
      <c r="H89" s="104">
        <v>142060.65400000001</v>
      </c>
      <c r="I89" s="2">
        <f>VLOOKUP($A89&amp;$B89,'KU Data'!$S$3:$AA$578,MATCH(I$1,'KU Data'!$S$2:$AA$2,0),0)</f>
        <v>361</v>
      </c>
      <c r="J89" s="2">
        <f>VLOOKUP($A89&amp;$B89,'KU Data'!$S$3:$AA$578,MATCH(J$1,'KU Data'!$S$2:$AA$2,0),0)</f>
        <v>25.75</v>
      </c>
      <c r="K89" s="101">
        <v>377</v>
      </c>
      <c r="L89" s="101">
        <v>21</v>
      </c>
    </row>
    <row r="90" spans="1:12" x14ac:dyDescent="0.2">
      <c r="A90" s="1">
        <v>2007</v>
      </c>
      <c r="B90" s="1">
        <v>5</v>
      </c>
      <c r="C90" s="2">
        <f>VLOOKUP($A90&amp;$B90,'KU Data'!$S$3:$AA$530,MATCH(C$1,'KU Data'!$S$2:$AA$2,0),0)</f>
        <v>1846.1997104000454</v>
      </c>
      <c r="D90" s="158">
        <f t="shared" si="2"/>
        <v>1846.1997104000454</v>
      </c>
      <c r="E90" s="188">
        <f>VLOOKUP($A90,'KU Data'!$B$8:$I$49,6,0)</f>
        <v>6.2084999999999999</v>
      </c>
      <c r="F90" s="2">
        <f t="shared" si="3"/>
        <v>6.2084999999999999</v>
      </c>
      <c r="G90" s="1">
        <v>29.81</v>
      </c>
      <c r="H90" s="104">
        <v>142060.65400000001</v>
      </c>
      <c r="I90" s="2">
        <f>VLOOKUP($A90&amp;$B90,'KU Data'!$S$3:$AA$578,MATCH(I$1,'KU Data'!$S$2:$AA$2,0),0)</f>
        <v>160.25</v>
      </c>
      <c r="J90" s="2">
        <f>VLOOKUP($A90&amp;$B90,'KU Data'!$S$3:$AA$578,MATCH(J$1,'KU Data'!$S$2:$AA$2,0),0)</f>
        <v>69.45</v>
      </c>
      <c r="K90" s="101">
        <v>59</v>
      </c>
      <c r="L90" s="101">
        <v>155</v>
      </c>
    </row>
    <row r="91" spans="1:12" x14ac:dyDescent="0.2">
      <c r="A91" s="1">
        <v>2007</v>
      </c>
      <c r="B91" s="1">
        <v>6</v>
      </c>
      <c r="C91" s="2">
        <f>VLOOKUP($A91&amp;$B91,'KU Data'!$S$3:$AA$530,MATCH(C$1,'KU Data'!$S$2:$AA$2,0),0)</f>
        <v>2107.0918475570952</v>
      </c>
      <c r="D91" s="158">
        <f t="shared" si="2"/>
        <v>2107.0918475570952</v>
      </c>
      <c r="E91" s="188">
        <f>VLOOKUP($A91,'KU Data'!$B$8:$I$49,6,0)</f>
        <v>6.2084999999999999</v>
      </c>
      <c r="F91" s="2">
        <f t="shared" si="3"/>
        <v>6.2084999999999999</v>
      </c>
      <c r="G91" s="1">
        <v>30.68</v>
      </c>
      <c r="H91" s="104">
        <v>142060.65400000001</v>
      </c>
      <c r="I91" s="2">
        <f>VLOOKUP($A91&amp;$B91,'KU Data'!$S$3:$AA$578,MATCH(I$1,'KU Data'!$S$2:$AA$2,0),0)</f>
        <v>26.6</v>
      </c>
      <c r="J91" s="2">
        <f>VLOOKUP($A91&amp;$B91,'KU Data'!$S$3:$AA$578,MATCH(J$1,'KU Data'!$S$2:$AA$2,0),0)</f>
        <v>238.35</v>
      </c>
      <c r="K91" s="101">
        <v>0</v>
      </c>
      <c r="L91" s="101">
        <v>291</v>
      </c>
    </row>
    <row r="92" spans="1:12" x14ac:dyDescent="0.2">
      <c r="A92" s="1">
        <v>2007</v>
      </c>
      <c r="B92" s="1">
        <v>7</v>
      </c>
      <c r="C92" s="2">
        <f>VLOOKUP($A92&amp;$B92,'KU Data'!$S$3:$AA$530,MATCH(C$1,'KU Data'!$S$2:$AA$2,0),0)</f>
        <v>2283.1694898520473</v>
      </c>
      <c r="D92" s="158">
        <f t="shared" si="2"/>
        <v>2283.1694898520473</v>
      </c>
      <c r="E92" s="188">
        <f>VLOOKUP($A92,'KU Data'!$B$8:$I$49,6,0)</f>
        <v>6.2084999999999999</v>
      </c>
      <c r="F92" s="2">
        <f t="shared" si="3"/>
        <v>6.2084999999999999</v>
      </c>
      <c r="G92" s="1">
        <v>30.66</v>
      </c>
      <c r="H92" s="104">
        <v>142520.739</v>
      </c>
      <c r="I92" s="2">
        <f>VLOOKUP($A92&amp;$B92,'KU Data'!$S$3:$AA$578,MATCH(I$1,'KU Data'!$S$2:$AA$2,0),0)</f>
        <v>0</v>
      </c>
      <c r="J92" s="2">
        <f>VLOOKUP($A92&amp;$B92,'KU Data'!$S$3:$AA$578,MATCH(J$1,'KU Data'!$S$2:$AA$2,0),0)</f>
        <v>312.35000000000002</v>
      </c>
      <c r="K92" s="101">
        <v>0</v>
      </c>
      <c r="L92" s="101">
        <v>309</v>
      </c>
    </row>
    <row r="93" spans="1:12" x14ac:dyDescent="0.2">
      <c r="A93" s="1">
        <v>2007</v>
      </c>
      <c r="B93" s="1">
        <v>8</v>
      </c>
      <c r="C93" s="2">
        <f>VLOOKUP($A93&amp;$B93,'KU Data'!$S$3:$AA$530,MATCH(C$1,'KU Data'!$S$2:$AA$2,0),0)</f>
        <v>2402.4989411266411</v>
      </c>
      <c r="D93" s="158">
        <f t="shared" si="2"/>
        <v>2402.4989411266411</v>
      </c>
      <c r="E93" s="188">
        <f>VLOOKUP($A93,'KU Data'!$B$8:$I$49,6,0)</f>
        <v>6.2084999999999999</v>
      </c>
      <c r="F93" s="2">
        <f t="shared" si="3"/>
        <v>6.2084999999999999</v>
      </c>
      <c r="G93" s="1">
        <v>30.07</v>
      </c>
      <c r="H93" s="104">
        <v>142520.739</v>
      </c>
      <c r="I93" s="2">
        <f>VLOOKUP($A93&amp;$B93,'KU Data'!$S$3:$AA$578,MATCH(I$1,'KU Data'!$S$2:$AA$2,0),0)</f>
        <v>0</v>
      </c>
      <c r="J93" s="2">
        <f>VLOOKUP($A93&amp;$B93,'KU Data'!$S$3:$AA$578,MATCH(J$1,'KU Data'!$S$2:$AA$2,0),0)</f>
        <v>399</v>
      </c>
      <c r="K93" s="101">
        <v>0</v>
      </c>
      <c r="L93" s="101">
        <v>496</v>
      </c>
    </row>
    <row r="94" spans="1:12" x14ac:dyDescent="0.2">
      <c r="A94" s="1">
        <v>2007</v>
      </c>
      <c r="B94" s="1">
        <v>9</v>
      </c>
      <c r="C94" s="2">
        <f>VLOOKUP($A94&amp;$B94,'KU Data'!$S$3:$AA$530,MATCH(C$1,'KU Data'!$S$2:$AA$2,0),0)</f>
        <v>2548.8585374087465</v>
      </c>
      <c r="D94" s="158">
        <f t="shared" si="2"/>
        <v>2548.8585374087465</v>
      </c>
      <c r="E94" s="188">
        <f>VLOOKUP($A94,'KU Data'!$B$8:$I$49,6,0)</f>
        <v>6.2084999999999999</v>
      </c>
      <c r="F94" s="2">
        <f t="shared" si="3"/>
        <v>6.2084999999999999</v>
      </c>
      <c r="G94" s="1">
        <v>30.72</v>
      </c>
      <c r="H94" s="104">
        <v>142520.739</v>
      </c>
      <c r="I94" s="2">
        <f>VLOOKUP($A94&amp;$B94,'KU Data'!$S$3:$AA$578,MATCH(I$1,'KU Data'!$S$2:$AA$2,0),0)</f>
        <v>5.5</v>
      </c>
      <c r="J94" s="2">
        <f>VLOOKUP($A94&amp;$B94,'KU Data'!$S$3:$AA$578,MATCH(J$1,'KU Data'!$S$2:$AA$2,0),0)</f>
        <v>382.75</v>
      </c>
      <c r="K94" s="101">
        <v>13</v>
      </c>
      <c r="L94" s="101">
        <v>238</v>
      </c>
    </row>
    <row r="95" spans="1:12" x14ac:dyDescent="0.2">
      <c r="A95" s="1">
        <v>2007</v>
      </c>
      <c r="B95" s="1">
        <v>10</v>
      </c>
      <c r="C95" s="2">
        <f>VLOOKUP($A95&amp;$B95,'KU Data'!$S$3:$AA$530,MATCH(C$1,'KU Data'!$S$2:$AA$2,0),0)</f>
        <v>2030.7905570024363</v>
      </c>
      <c r="D95" s="158">
        <f t="shared" si="2"/>
        <v>2030.7905570024363</v>
      </c>
      <c r="E95" s="188">
        <f>VLOOKUP($A95,'KU Data'!$B$8:$I$49,6,0)</f>
        <v>6.2084999999999999</v>
      </c>
      <c r="F95" s="2">
        <f t="shared" si="3"/>
        <v>6.2084999999999999</v>
      </c>
      <c r="G95" s="1">
        <v>30.56</v>
      </c>
      <c r="H95" s="104">
        <v>143272.64000000001</v>
      </c>
      <c r="I95" s="2">
        <f>VLOOKUP($A95&amp;$B95,'KU Data'!$S$3:$AA$578,MATCH(I$1,'KU Data'!$S$2:$AA$2,0),0)</f>
        <v>50.3</v>
      </c>
      <c r="J95" s="2">
        <f>VLOOKUP($A95&amp;$B95,'KU Data'!$S$3:$AA$578,MATCH(J$1,'KU Data'!$S$2:$AA$2,0),0)</f>
        <v>178</v>
      </c>
      <c r="K95" s="101">
        <v>164</v>
      </c>
      <c r="L95" s="101">
        <v>100</v>
      </c>
    </row>
    <row r="96" spans="1:12" x14ac:dyDescent="0.2">
      <c r="A96" s="1">
        <v>2007</v>
      </c>
      <c r="B96" s="1">
        <v>11</v>
      </c>
      <c r="C96" s="2">
        <f>VLOOKUP($A96&amp;$B96,'KU Data'!$S$3:$AA$530,MATCH(C$1,'KU Data'!$S$2:$AA$2,0),0)</f>
        <v>1827.3110952200675</v>
      </c>
      <c r="D96" s="158">
        <f t="shared" si="2"/>
        <v>1827.3110952200675</v>
      </c>
      <c r="E96" s="188">
        <f>VLOOKUP($A96,'KU Data'!$B$8:$I$49,6,0)</f>
        <v>6.2084999999999999</v>
      </c>
      <c r="F96" s="2">
        <f t="shared" si="3"/>
        <v>6.2084999999999999</v>
      </c>
      <c r="G96" s="1">
        <v>30.35</v>
      </c>
      <c r="H96" s="104">
        <v>143272.64000000001</v>
      </c>
      <c r="I96" s="2">
        <f>VLOOKUP($A96&amp;$B96,'KU Data'!$S$3:$AA$578,MATCH(I$1,'KU Data'!$S$2:$AA$2,0),0)</f>
        <v>373.15</v>
      </c>
      <c r="J96" s="2">
        <f>VLOOKUP($A96&amp;$B96,'KU Data'!$S$3:$AA$578,MATCH(J$1,'KU Data'!$S$2:$AA$2,0),0)</f>
        <v>23</v>
      </c>
      <c r="K96" s="101">
        <v>577</v>
      </c>
      <c r="L96" s="101">
        <v>0</v>
      </c>
    </row>
    <row r="97" spans="1:12" x14ac:dyDescent="0.2">
      <c r="A97" s="1">
        <v>2007</v>
      </c>
      <c r="B97" s="1">
        <v>12</v>
      </c>
      <c r="C97" s="2">
        <f>VLOOKUP($A97&amp;$B97,'KU Data'!$S$3:$AA$530,MATCH(C$1,'KU Data'!$S$2:$AA$2,0),0)</f>
        <v>2073.2540237928624</v>
      </c>
      <c r="D97" s="158">
        <f t="shared" si="2"/>
        <v>2073.2540237928624</v>
      </c>
      <c r="E97" s="188">
        <f>VLOOKUP($A97,'KU Data'!$B$8:$I$49,6,0)</f>
        <v>6.2084999999999999</v>
      </c>
      <c r="F97" s="2">
        <f t="shared" si="3"/>
        <v>6.2084999999999999</v>
      </c>
      <c r="G97" s="1">
        <v>31</v>
      </c>
      <c r="H97" s="104">
        <v>143272.64000000001</v>
      </c>
      <c r="I97" s="2">
        <f>VLOOKUP($A97&amp;$B97,'KU Data'!$S$3:$AA$578,MATCH(I$1,'KU Data'!$S$2:$AA$2,0),0)</f>
        <v>687.1</v>
      </c>
      <c r="J97" s="2">
        <f>VLOOKUP($A97&amp;$B97,'KU Data'!$S$3:$AA$578,MATCH(J$1,'KU Data'!$S$2:$AA$2,0),0)</f>
        <v>0</v>
      </c>
      <c r="K97" s="101">
        <v>765</v>
      </c>
      <c r="L97" s="101">
        <v>0</v>
      </c>
    </row>
    <row r="98" spans="1:12" x14ac:dyDescent="0.2">
      <c r="A98" s="1">
        <v>2008</v>
      </c>
      <c r="B98" s="1">
        <v>1</v>
      </c>
      <c r="C98" s="2">
        <f>VLOOKUP($A98&amp;$B98,'KU Data'!$S$3:$AA$530,MATCH(C$1,'KU Data'!$S$2:$AA$2,0),0)</f>
        <v>2461.5052204580625</v>
      </c>
      <c r="D98" s="158">
        <f t="shared" si="2"/>
        <v>2461.5052204580625</v>
      </c>
      <c r="E98" s="188">
        <f>VLOOKUP($A98,'KU Data'!$B$8:$I$49,6,0)</f>
        <v>6.7449999999999992</v>
      </c>
      <c r="F98" s="2">
        <f t="shared" si="3"/>
        <v>6.7449999999999992</v>
      </c>
      <c r="G98" s="1">
        <v>31.65</v>
      </c>
      <c r="H98" s="104">
        <v>143518.122</v>
      </c>
      <c r="I98" s="2">
        <f>VLOOKUP($A98&amp;$B98,'KU Data'!$S$3:$AA$578,MATCH(I$1,'KU Data'!$S$2:$AA$2,0),0)</f>
        <v>908</v>
      </c>
      <c r="J98" s="2">
        <f>VLOOKUP($A98&amp;$B98,'KU Data'!$S$3:$AA$578,MATCH(J$1,'KU Data'!$S$2:$AA$2,0),0)</f>
        <v>0</v>
      </c>
      <c r="K98" s="101">
        <v>1007</v>
      </c>
      <c r="L98" s="101">
        <v>0</v>
      </c>
    </row>
    <row r="99" spans="1:12" x14ac:dyDescent="0.2">
      <c r="A99" s="1">
        <v>2008</v>
      </c>
      <c r="B99" s="1">
        <v>2</v>
      </c>
      <c r="C99" s="2">
        <f>VLOOKUP($A99&amp;$B99,'KU Data'!$S$3:$AA$530,MATCH(C$1,'KU Data'!$S$2:$AA$2,0),0)</f>
        <v>2376.9494740953605</v>
      </c>
      <c r="D99" s="158">
        <f t="shared" si="2"/>
        <v>2376.9494740953605</v>
      </c>
      <c r="E99" s="188">
        <f>VLOOKUP($A99,'KU Data'!$B$8:$I$49,6,0)</f>
        <v>6.7449999999999992</v>
      </c>
      <c r="F99" s="2">
        <f t="shared" si="3"/>
        <v>6.7449999999999992</v>
      </c>
      <c r="G99" s="1">
        <v>29.92</v>
      </c>
      <c r="H99" s="104">
        <v>143518.122</v>
      </c>
      <c r="I99" s="2">
        <f>VLOOKUP($A99&amp;$B99,'KU Data'!$S$3:$AA$578,MATCH(I$1,'KU Data'!$S$2:$AA$2,0),0)</f>
        <v>909.1</v>
      </c>
      <c r="J99" s="2">
        <f>VLOOKUP($A99&amp;$B99,'KU Data'!$S$3:$AA$578,MATCH(J$1,'KU Data'!$S$2:$AA$2,0),0)</f>
        <v>0</v>
      </c>
      <c r="K99" s="101">
        <v>849</v>
      </c>
      <c r="L99" s="101">
        <v>0</v>
      </c>
    </row>
    <row r="100" spans="1:12" x14ac:dyDescent="0.2">
      <c r="A100" s="1">
        <v>2008</v>
      </c>
      <c r="B100" s="1">
        <v>3</v>
      </c>
      <c r="C100" s="2">
        <f>VLOOKUP($A100&amp;$B100,'KU Data'!$S$3:$AA$530,MATCH(C$1,'KU Data'!$S$2:$AA$2,0),0)</f>
        <v>2223.0033550039675</v>
      </c>
      <c r="D100" s="158">
        <f t="shared" si="2"/>
        <v>2223.0033550039675</v>
      </c>
      <c r="E100" s="188">
        <f>VLOOKUP($A100,'KU Data'!$B$8:$I$49,6,0)</f>
        <v>6.7449999999999992</v>
      </c>
      <c r="F100" s="2">
        <f t="shared" si="3"/>
        <v>6.7449999999999992</v>
      </c>
      <c r="G100" s="1">
        <v>30.09</v>
      </c>
      <c r="H100" s="104">
        <v>143518.122</v>
      </c>
      <c r="I100" s="2">
        <f>VLOOKUP($A100&amp;$B100,'KU Data'!$S$3:$AA$578,MATCH(I$1,'KU Data'!$S$2:$AA$2,0),0)</f>
        <v>802</v>
      </c>
      <c r="J100" s="2">
        <f>VLOOKUP($A100&amp;$B100,'KU Data'!$S$3:$AA$578,MATCH(J$1,'KU Data'!$S$2:$AA$2,0),0)</f>
        <v>0</v>
      </c>
      <c r="K100" s="101">
        <v>639</v>
      </c>
      <c r="L100" s="101">
        <v>0</v>
      </c>
    </row>
    <row r="101" spans="1:12" x14ac:dyDescent="0.2">
      <c r="A101" s="1">
        <v>2008</v>
      </c>
      <c r="B101" s="1">
        <v>4</v>
      </c>
      <c r="C101" s="2">
        <f>VLOOKUP($A101&amp;$B101,'KU Data'!$S$3:$AA$530,MATCH(C$1,'KU Data'!$S$2:$AA$2,0),0)</f>
        <v>1959.6427528066442</v>
      </c>
      <c r="D101" s="158">
        <f t="shared" si="2"/>
        <v>1959.6427528066442</v>
      </c>
      <c r="E101" s="188">
        <f>VLOOKUP($A101,'KU Data'!$B$8:$I$49,6,0)</f>
        <v>6.7449999999999992</v>
      </c>
      <c r="F101" s="2">
        <f t="shared" si="3"/>
        <v>6.7449999999999992</v>
      </c>
      <c r="G101" s="1">
        <v>30.49</v>
      </c>
      <c r="H101" s="104">
        <v>144389.92199999999</v>
      </c>
      <c r="I101" s="2">
        <f>VLOOKUP($A101&amp;$B101,'KU Data'!$S$3:$AA$578,MATCH(I$1,'KU Data'!$S$2:$AA$2,0),0)</f>
        <v>454</v>
      </c>
      <c r="J101" s="2">
        <f>VLOOKUP($A101&amp;$B101,'KU Data'!$S$3:$AA$578,MATCH(J$1,'KU Data'!$S$2:$AA$2,0),0)</f>
        <v>3</v>
      </c>
      <c r="K101" s="101">
        <v>319</v>
      </c>
      <c r="L101" s="101">
        <v>14</v>
      </c>
    </row>
    <row r="102" spans="1:12" x14ac:dyDescent="0.2">
      <c r="A102" s="1">
        <v>2008</v>
      </c>
      <c r="B102" s="1">
        <v>5</v>
      </c>
      <c r="C102" s="2">
        <f>VLOOKUP($A102&amp;$B102,'KU Data'!$S$3:$AA$530,MATCH(C$1,'KU Data'!$S$2:$AA$2,0),0)</f>
        <v>1800.8578337096187</v>
      </c>
      <c r="D102" s="158">
        <f t="shared" si="2"/>
        <v>1800.8578337096187</v>
      </c>
      <c r="E102" s="188">
        <f>VLOOKUP($A102,'KU Data'!$B$8:$I$49,6,0)</f>
        <v>6.7449999999999992</v>
      </c>
      <c r="F102" s="2">
        <f t="shared" si="3"/>
        <v>6.7449999999999992</v>
      </c>
      <c r="G102" s="1">
        <v>29.81</v>
      </c>
      <c r="H102" s="104">
        <v>144389.92199999999</v>
      </c>
      <c r="I102" s="2">
        <f>VLOOKUP($A102&amp;$B102,'KU Data'!$S$3:$AA$578,MATCH(I$1,'KU Data'!$S$2:$AA$2,0),0)</f>
        <v>220.85</v>
      </c>
      <c r="J102" s="2">
        <f>VLOOKUP($A102&amp;$B102,'KU Data'!$S$3:$AA$578,MATCH(J$1,'KU Data'!$S$2:$AA$2,0),0)</f>
        <v>18.649999999999999</v>
      </c>
      <c r="K102" s="101">
        <v>139</v>
      </c>
      <c r="L102" s="101">
        <v>32</v>
      </c>
    </row>
    <row r="103" spans="1:12" x14ac:dyDescent="0.2">
      <c r="A103" s="1">
        <v>2008</v>
      </c>
      <c r="B103" s="1">
        <v>6</v>
      </c>
      <c r="C103" s="2">
        <f>VLOOKUP($A103&amp;$B103,'KU Data'!$S$3:$AA$530,MATCH(C$1,'KU Data'!$S$2:$AA$2,0),0)</f>
        <v>2058.9765012327448</v>
      </c>
      <c r="D103" s="158">
        <f t="shared" si="2"/>
        <v>2058.9765012327448</v>
      </c>
      <c r="E103" s="188">
        <f>VLOOKUP($A103,'KU Data'!$B$8:$I$49,6,0)</f>
        <v>6.7449999999999992</v>
      </c>
      <c r="F103" s="2">
        <f t="shared" si="3"/>
        <v>6.7449999999999992</v>
      </c>
      <c r="G103" s="1">
        <v>30.68</v>
      </c>
      <c r="H103" s="104">
        <v>144389.92199999999</v>
      </c>
      <c r="I103" s="2">
        <f>VLOOKUP($A103&amp;$B103,'KU Data'!$S$3:$AA$578,MATCH(I$1,'KU Data'!$S$2:$AA$2,0),0)</f>
        <v>62.4</v>
      </c>
      <c r="J103" s="2">
        <f>VLOOKUP($A103&amp;$B103,'KU Data'!$S$3:$AA$578,MATCH(J$1,'KU Data'!$S$2:$AA$2,0),0)</f>
        <v>170.75</v>
      </c>
      <c r="K103" s="101">
        <v>0</v>
      </c>
      <c r="L103" s="101">
        <v>273</v>
      </c>
    </row>
    <row r="104" spans="1:12" x14ac:dyDescent="0.2">
      <c r="A104" s="1">
        <v>2008</v>
      </c>
      <c r="B104" s="1">
        <v>7</v>
      </c>
      <c r="C104" s="2">
        <f>VLOOKUP($A104&amp;$B104,'KU Data'!$S$3:$AA$530,MATCH(C$1,'KU Data'!$S$2:$AA$2,0),0)</f>
        <v>2357.1093615245513</v>
      </c>
      <c r="D104" s="158">
        <f t="shared" si="2"/>
        <v>2357.1093615245513</v>
      </c>
      <c r="E104" s="188">
        <f>VLOOKUP($A104,'KU Data'!$B$8:$I$49,6,0)</f>
        <v>6.7449999999999992</v>
      </c>
      <c r="F104" s="2">
        <f t="shared" si="3"/>
        <v>6.7449999999999992</v>
      </c>
      <c r="G104" s="1">
        <v>30.66</v>
      </c>
      <c r="H104" s="104">
        <v>143268.47700000001</v>
      </c>
      <c r="I104" s="2">
        <f>VLOOKUP($A104&amp;$B104,'KU Data'!$S$3:$AA$578,MATCH(I$1,'KU Data'!$S$2:$AA$2,0),0)</f>
        <v>0</v>
      </c>
      <c r="J104" s="2">
        <f>VLOOKUP($A104&amp;$B104,'KU Data'!$S$3:$AA$578,MATCH(J$1,'KU Data'!$S$2:$AA$2,0),0)</f>
        <v>284</v>
      </c>
      <c r="K104" s="101">
        <v>0</v>
      </c>
      <c r="L104" s="101">
        <v>334</v>
      </c>
    </row>
    <row r="105" spans="1:12" x14ac:dyDescent="0.2">
      <c r="A105" s="1">
        <v>2008</v>
      </c>
      <c r="B105" s="1">
        <v>8</v>
      </c>
      <c r="C105" s="2">
        <f>VLOOKUP($A105&amp;$B105,'KU Data'!$S$3:$AA$530,MATCH(C$1,'KU Data'!$S$2:$AA$2,0),0)</f>
        <v>2340.4596589250718</v>
      </c>
      <c r="D105" s="158">
        <f t="shared" si="2"/>
        <v>2340.4596589250718</v>
      </c>
      <c r="E105" s="188">
        <f>VLOOKUP($A105,'KU Data'!$B$8:$I$49,6,0)</f>
        <v>6.7449999999999992</v>
      </c>
      <c r="F105" s="2">
        <f t="shared" si="3"/>
        <v>6.7449999999999992</v>
      </c>
      <c r="G105" s="1">
        <v>30.07</v>
      </c>
      <c r="H105" s="104">
        <v>143268.47700000001</v>
      </c>
      <c r="I105" s="2">
        <f>VLOOKUP($A105&amp;$B105,'KU Data'!$S$3:$AA$578,MATCH(I$1,'KU Data'!$S$2:$AA$2,0),0)</f>
        <v>0</v>
      </c>
      <c r="J105" s="2">
        <f>VLOOKUP($A105&amp;$B105,'KU Data'!$S$3:$AA$578,MATCH(J$1,'KU Data'!$S$2:$AA$2,0),0)</f>
        <v>315</v>
      </c>
      <c r="K105" s="101">
        <v>0</v>
      </c>
      <c r="L105" s="101">
        <v>305</v>
      </c>
    </row>
    <row r="106" spans="1:12" x14ac:dyDescent="0.2">
      <c r="A106" s="1">
        <v>2008</v>
      </c>
      <c r="B106" s="1">
        <v>9</v>
      </c>
      <c r="C106" s="2">
        <f>VLOOKUP($A106&amp;$B106,'KU Data'!$S$3:$AA$530,MATCH(C$1,'KU Data'!$S$2:$AA$2,0),0)</f>
        <v>2350.0976185844888</v>
      </c>
      <c r="D106" s="158">
        <f t="shared" si="2"/>
        <v>2350.0976185844888</v>
      </c>
      <c r="E106" s="188">
        <f>VLOOKUP($A106,'KU Data'!$B$8:$I$49,6,0)</f>
        <v>6.7449999999999992</v>
      </c>
      <c r="F106" s="2">
        <f t="shared" si="3"/>
        <v>6.7449999999999992</v>
      </c>
      <c r="G106" s="1">
        <v>30.72</v>
      </c>
      <c r="H106" s="104">
        <v>143268.47700000001</v>
      </c>
      <c r="I106" s="2">
        <f>VLOOKUP($A106&amp;$B106,'KU Data'!$S$3:$AA$578,MATCH(I$1,'KU Data'!$S$2:$AA$2,0),0)</f>
        <v>1</v>
      </c>
      <c r="J106" s="2">
        <f>VLOOKUP($A106&amp;$B106,'KU Data'!$S$3:$AA$578,MATCH(J$1,'KU Data'!$S$2:$AA$2,0),0)</f>
        <v>295.14999999999998</v>
      </c>
      <c r="K106" s="101">
        <v>2</v>
      </c>
      <c r="L106" s="101">
        <v>203</v>
      </c>
    </row>
    <row r="107" spans="1:12" x14ac:dyDescent="0.2">
      <c r="A107" s="1">
        <v>2008</v>
      </c>
      <c r="B107" s="1">
        <v>10</v>
      </c>
      <c r="C107" s="2">
        <f>VLOOKUP($A107&amp;$B107,'KU Data'!$S$3:$AA$530,MATCH(C$1,'KU Data'!$S$2:$AA$2,0),0)</f>
        <v>1984.3964720414142</v>
      </c>
      <c r="D107" s="158">
        <f t="shared" si="2"/>
        <v>1984.3964720414142</v>
      </c>
      <c r="E107" s="188">
        <f>VLOOKUP($A107,'KU Data'!$B$8:$I$49,6,0)</f>
        <v>6.7449999999999992</v>
      </c>
      <c r="F107" s="2">
        <f t="shared" si="3"/>
        <v>6.7449999999999992</v>
      </c>
      <c r="G107" s="1">
        <v>30.56</v>
      </c>
      <c r="H107" s="104">
        <v>140115.47899999999</v>
      </c>
      <c r="I107" s="2">
        <f>VLOOKUP($A107&amp;$B107,'KU Data'!$S$3:$AA$578,MATCH(I$1,'KU Data'!$S$2:$AA$2,0),0)</f>
        <v>73</v>
      </c>
      <c r="J107" s="2">
        <f>VLOOKUP($A107&amp;$B107,'KU Data'!$S$3:$AA$578,MATCH(J$1,'KU Data'!$S$2:$AA$2,0),0)</f>
        <v>98</v>
      </c>
      <c r="K107" s="101">
        <v>274</v>
      </c>
      <c r="L107" s="101">
        <v>40</v>
      </c>
    </row>
    <row r="108" spans="1:12" x14ac:dyDescent="0.2">
      <c r="A108" s="1">
        <v>2008</v>
      </c>
      <c r="B108" s="1">
        <v>11</v>
      </c>
      <c r="C108" s="2">
        <f>VLOOKUP($A108&amp;$B108,'KU Data'!$S$3:$AA$530,MATCH(C$1,'KU Data'!$S$2:$AA$2,0),0)</f>
        <v>1846.1682110753522</v>
      </c>
      <c r="D108" s="158">
        <f t="shared" si="2"/>
        <v>1846.1682110753522</v>
      </c>
      <c r="E108" s="188">
        <f>VLOOKUP($A108,'KU Data'!$B$8:$I$49,6,0)</f>
        <v>6.7449999999999992</v>
      </c>
      <c r="F108" s="2">
        <f t="shared" si="3"/>
        <v>6.7449999999999992</v>
      </c>
      <c r="G108" s="1">
        <v>30.35</v>
      </c>
      <c r="H108" s="104">
        <v>140115.47899999999</v>
      </c>
      <c r="I108" s="2">
        <f>VLOOKUP($A108&amp;$B108,'KU Data'!$S$3:$AA$578,MATCH(I$1,'KU Data'!$S$2:$AA$2,0),0)</f>
        <v>411</v>
      </c>
      <c r="J108" s="2">
        <f>VLOOKUP($A108&amp;$B108,'KU Data'!$S$3:$AA$578,MATCH(J$1,'KU Data'!$S$2:$AA$2,0),0)</f>
        <v>15</v>
      </c>
      <c r="K108" s="101">
        <v>658</v>
      </c>
      <c r="L108" s="101">
        <v>0</v>
      </c>
    </row>
    <row r="109" spans="1:12" x14ac:dyDescent="0.2">
      <c r="A109" s="1">
        <v>2008</v>
      </c>
      <c r="B109" s="1">
        <v>12</v>
      </c>
      <c r="C109" s="2">
        <f>VLOOKUP($A109&amp;$B109,'KU Data'!$S$3:$AA$530,MATCH(C$1,'KU Data'!$S$2:$AA$2,0),0)</f>
        <v>2222.804140369291</v>
      </c>
      <c r="D109" s="158">
        <f t="shared" si="2"/>
        <v>2222.804140369291</v>
      </c>
      <c r="E109" s="188">
        <f>VLOOKUP($A109,'KU Data'!$B$8:$I$49,6,0)</f>
        <v>6.7449999999999992</v>
      </c>
      <c r="F109" s="2">
        <f t="shared" si="3"/>
        <v>6.7449999999999992</v>
      </c>
      <c r="G109" s="1">
        <v>31</v>
      </c>
      <c r="H109" s="104">
        <v>140115.47899999999</v>
      </c>
      <c r="I109" s="2">
        <f>VLOOKUP($A109&amp;$B109,'KU Data'!$S$3:$AA$578,MATCH(I$1,'KU Data'!$S$2:$AA$2,0),0)</f>
        <v>881.55</v>
      </c>
      <c r="J109" s="2">
        <f>VLOOKUP($A109&amp;$B109,'KU Data'!$S$3:$AA$578,MATCH(J$1,'KU Data'!$S$2:$AA$2,0),0)</f>
        <v>0</v>
      </c>
      <c r="K109" s="102">
        <v>899</v>
      </c>
      <c r="L109" s="102">
        <v>0</v>
      </c>
    </row>
    <row r="110" spans="1:12" x14ac:dyDescent="0.2">
      <c r="A110" s="1">
        <v>2009</v>
      </c>
      <c r="B110" s="1">
        <v>1</v>
      </c>
      <c r="C110" s="2">
        <f>VLOOKUP($A110&amp;$B110,'KU Data'!$S$3:$AA$530,MATCH(C$1,'KU Data'!$S$2:$AA$2,0),0)</f>
        <v>2496.1885171601098</v>
      </c>
      <c r="D110" s="158">
        <f t="shared" si="2"/>
        <v>2496.1885171601098</v>
      </c>
      <c r="E110" s="188">
        <f>VLOOKUP($A110,'KU Data'!$B$8:$I$49,6,0)</f>
        <v>6.7624999999999993</v>
      </c>
      <c r="F110" s="2">
        <f t="shared" si="3"/>
        <v>6.7624999999999993</v>
      </c>
      <c r="G110" s="1">
        <v>31.65</v>
      </c>
      <c r="H110" s="104">
        <v>138595.45499999999</v>
      </c>
      <c r="I110" s="2">
        <f>VLOOKUP($A110&amp;$B110,'KU Data'!$S$3:$AA$578,MATCH(I$1,'KU Data'!$S$2:$AA$2,0),0)</f>
        <v>1008.15</v>
      </c>
      <c r="J110" s="2">
        <f>VLOOKUP($A110&amp;$B110,'KU Data'!$S$3:$AA$578,MATCH(J$1,'KU Data'!$S$2:$AA$2,0),0)</f>
        <v>0</v>
      </c>
      <c r="K110" s="102">
        <v>1126</v>
      </c>
      <c r="L110" s="102">
        <v>0</v>
      </c>
    </row>
    <row r="111" spans="1:12" x14ac:dyDescent="0.2">
      <c r="A111" s="1">
        <v>2009</v>
      </c>
      <c r="B111" s="1">
        <v>2</v>
      </c>
      <c r="C111" s="2">
        <f>VLOOKUP($A111&amp;$B111,'KU Data'!$S$3:$AA$530,MATCH(C$1,'KU Data'!$S$2:$AA$2,0),0)</f>
        <v>2338.4825894443384</v>
      </c>
      <c r="D111" s="158">
        <f t="shared" si="2"/>
        <v>2338.4825894443384</v>
      </c>
      <c r="E111" s="188">
        <f>VLOOKUP($A111,'KU Data'!$B$8:$I$49,6,0)</f>
        <v>6.7624999999999993</v>
      </c>
      <c r="F111" s="2">
        <f t="shared" si="3"/>
        <v>6.7624999999999993</v>
      </c>
      <c r="G111" s="1">
        <v>28.92</v>
      </c>
      <c r="H111" s="104">
        <v>138595.45499999999</v>
      </c>
      <c r="I111" s="2">
        <f>VLOOKUP($A111&amp;$B111,'KU Data'!$S$3:$AA$578,MATCH(I$1,'KU Data'!$S$2:$AA$2,0),0)</f>
        <v>951</v>
      </c>
      <c r="J111" s="2">
        <f>VLOOKUP($A111&amp;$B111,'KU Data'!$S$3:$AA$578,MATCH(J$1,'KU Data'!$S$2:$AA$2,0),0)</f>
        <v>0</v>
      </c>
      <c r="K111" s="101">
        <v>757</v>
      </c>
      <c r="L111" s="102">
        <v>0</v>
      </c>
    </row>
    <row r="112" spans="1:12" x14ac:dyDescent="0.2">
      <c r="A112" s="1">
        <v>2009</v>
      </c>
      <c r="B112" s="1">
        <v>3</v>
      </c>
      <c r="C112" s="2">
        <f>VLOOKUP($A112&amp;$B112,'KU Data'!$S$3:$AA$530,MATCH(C$1,'KU Data'!$S$2:$AA$2,0),0)</f>
        <v>1927.5146851601139</v>
      </c>
      <c r="D112" s="158">
        <f>C112</f>
        <v>1927.5146851601139</v>
      </c>
      <c r="E112" s="188">
        <f>VLOOKUP($A112,'KU Data'!$B$8:$I$49,6,0)</f>
        <v>6.7624999999999993</v>
      </c>
      <c r="F112" s="2">
        <f t="shared" si="3"/>
        <v>6.7624999999999993</v>
      </c>
      <c r="G112" s="1">
        <v>30.09</v>
      </c>
      <c r="H112" s="104">
        <v>138595.45499999999</v>
      </c>
      <c r="I112" s="2">
        <f>VLOOKUP($A112&amp;$B112,'KU Data'!$S$3:$AA$578,MATCH(I$1,'KU Data'!$S$2:$AA$2,0),0)</f>
        <v>652.4</v>
      </c>
      <c r="J112" s="2">
        <f>VLOOKUP($A112&amp;$B112,'KU Data'!$S$3:$AA$578,MATCH(J$1,'KU Data'!$S$2:$AA$2,0),0)</f>
        <v>0</v>
      </c>
      <c r="K112" s="97">
        <v>521</v>
      </c>
      <c r="L112" s="97">
        <v>0</v>
      </c>
    </row>
    <row r="113" spans="1:12" x14ac:dyDescent="0.2">
      <c r="A113" s="1">
        <v>2009</v>
      </c>
      <c r="B113" s="1">
        <v>4</v>
      </c>
      <c r="C113" s="2">
        <f>VLOOKUP($A113&amp;$B113,'KU Data'!$S$3:$AA$530,MATCH(C$1,'KU Data'!$S$2:$AA$2,0),0)</f>
        <v>1987.5385066840563</v>
      </c>
      <c r="D113" s="2">
        <f>VLOOKUP($A113&amp;$B113,'KU Data'!$S$3:$AA$578,MATCH(D$1,'KU Data'!$S$2:$AA$2,0),0)</f>
        <v>1920.9659026258898</v>
      </c>
      <c r="E113" s="188">
        <f>VLOOKUP($A113,'KU Data'!$B$8:$I$49,6,0)</f>
        <v>6.7624999999999993</v>
      </c>
      <c r="F113" s="2">
        <f t="shared" si="3"/>
        <v>6.7624999999999993</v>
      </c>
      <c r="G113" s="1">
        <v>30.49</v>
      </c>
      <c r="H113" s="104">
        <v>139005.40599999999</v>
      </c>
      <c r="I113" s="2">
        <f>VLOOKUP($A113&amp;$B113,'KU Data'!$S$3:$AA$578,MATCH(I$1,'KU Data'!$S$2:$AA$2,0),0)</f>
        <v>444</v>
      </c>
      <c r="J113" s="2">
        <f>VLOOKUP($A113&amp;$B113,'KU Data'!$S$3:$AA$578,MATCH(J$1,'KU Data'!$S$2:$AA$2,0),0)</f>
        <v>2</v>
      </c>
      <c r="K113" s="97">
        <v>316</v>
      </c>
      <c r="L113" s="97">
        <v>40</v>
      </c>
    </row>
    <row r="114" spans="1:12" x14ac:dyDescent="0.2">
      <c r="A114" s="1">
        <v>2009</v>
      </c>
      <c r="B114" s="1">
        <v>5</v>
      </c>
      <c r="C114" s="2">
        <f>VLOOKUP($A114&amp;$B114,'KU Data'!$S$3:$AA$530,MATCH(C$1,'KU Data'!$S$2:$AA$2,0),0)</f>
        <v>1636.5752713544123</v>
      </c>
      <c r="D114" s="2">
        <f>VLOOKUP($A114&amp;$B114,'KU Data'!$S$3:$AA$578,MATCH(D$1,'KU Data'!$S$2:$AA$2,0),0)</f>
        <v>1579.6547825536493</v>
      </c>
      <c r="E114" s="188">
        <f>VLOOKUP($A114,'KU Data'!$B$8:$I$49,6,0)</f>
        <v>6.7624999999999993</v>
      </c>
      <c r="F114" s="2">
        <f t="shared" si="3"/>
        <v>6.7624999999999993</v>
      </c>
      <c r="G114" s="1">
        <v>29.81</v>
      </c>
      <c r="H114" s="104">
        <v>139005.40599999999</v>
      </c>
      <c r="I114" s="2">
        <f>VLOOKUP($A114&amp;$B114,'KU Data'!$S$3:$AA$578,MATCH(I$1,'KU Data'!$S$2:$AA$2,0),0)</f>
        <v>198.7</v>
      </c>
      <c r="J114" s="2">
        <f>VLOOKUP($A114&amp;$B114,'KU Data'!$S$3:$AA$578,MATCH(J$1,'KU Data'!$S$2:$AA$2,0),0)</f>
        <v>48.2</v>
      </c>
      <c r="K114" s="3">
        <v>89</v>
      </c>
      <c r="L114" s="97">
        <v>80</v>
      </c>
    </row>
    <row r="115" spans="1:12" x14ac:dyDescent="0.2">
      <c r="A115" s="1">
        <v>2009</v>
      </c>
      <c r="B115" s="1">
        <v>6</v>
      </c>
      <c r="C115" s="2">
        <f>VLOOKUP($A115&amp;$B115,'KU Data'!$S$3:$AA$530,MATCH(C$1,'KU Data'!$S$2:$AA$2,0),0)</f>
        <v>1979.7095516323209</v>
      </c>
      <c r="D115" s="2">
        <f>VLOOKUP($A115&amp;$B115,'KU Data'!$S$3:$AA$578,MATCH(D$1,'KU Data'!$S$2:$AA$2,0),0)</f>
        <v>1908.6290371455266</v>
      </c>
      <c r="E115" s="188">
        <f>VLOOKUP($A115,'KU Data'!$B$8:$I$49,6,0)</f>
        <v>6.7624999999999993</v>
      </c>
      <c r="F115" s="2">
        <f t="shared" si="3"/>
        <v>6.7624999999999993</v>
      </c>
      <c r="G115" s="1">
        <v>30.68</v>
      </c>
      <c r="H115" s="104">
        <v>139005.40599999999</v>
      </c>
      <c r="I115" s="2">
        <f>VLOOKUP($A115&amp;$B115,'KU Data'!$S$3:$AA$578,MATCH(I$1,'KU Data'!$S$2:$AA$2,0),0)</f>
        <v>44</v>
      </c>
      <c r="J115" s="2">
        <f>VLOOKUP($A115&amp;$B115,'KU Data'!$S$3:$AA$578,MATCH(J$1,'KU Data'!$S$2:$AA$2,0),0)</f>
        <v>168</v>
      </c>
      <c r="K115" s="97">
        <v>9</v>
      </c>
      <c r="L115" s="97">
        <v>276</v>
      </c>
    </row>
    <row r="116" spans="1:12" x14ac:dyDescent="0.2">
      <c r="A116" s="1">
        <v>2009</v>
      </c>
      <c r="B116" s="1">
        <v>7</v>
      </c>
      <c r="C116" s="2">
        <f>VLOOKUP($A116&amp;$B116,'KU Data'!$S$3:$AA$530,MATCH(C$1,'KU Data'!$S$2:$AA$2,0),0)</f>
        <v>2189.1663366586372</v>
      </c>
      <c r="D116" s="2">
        <f>VLOOKUP($A116&amp;$B116,'KU Data'!$S$3:$AA$578,MATCH(D$1,'KU Data'!$S$2:$AA$2,0),0)</f>
        <v>2045.3835348708185</v>
      </c>
      <c r="E116" s="188">
        <f>VLOOKUP($A116,'KU Data'!$B$8:$I$49,6,0)</f>
        <v>6.7624999999999993</v>
      </c>
      <c r="F116" s="2">
        <f t="shared" si="3"/>
        <v>6.7624999999999993</v>
      </c>
      <c r="G116" s="1">
        <v>30.66</v>
      </c>
      <c r="H116" s="104">
        <v>140466.08199999999</v>
      </c>
      <c r="I116" s="2">
        <f>VLOOKUP($A116&amp;$B116,'KU Data'!$S$3:$AA$578,MATCH(I$1,'KU Data'!$S$2:$AA$2,0),0)</f>
        <v>2.5499999999999998</v>
      </c>
      <c r="J116" s="2">
        <f>VLOOKUP($A116&amp;$B116,'KU Data'!$S$3:$AA$578,MATCH(J$1,'KU Data'!$S$2:$AA$2,0),0)</f>
        <v>275.7</v>
      </c>
      <c r="K116" s="97">
        <v>3</v>
      </c>
      <c r="L116" s="97">
        <v>227</v>
      </c>
    </row>
    <row r="117" spans="1:12" x14ac:dyDescent="0.2">
      <c r="A117" s="1">
        <v>2009</v>
      </c>
      <c r="B117" s="1">
        <v>8</v>
      </c>
      <c r="C117" s="2">
        <f>VLOOKUP($A117&amp;$B117,'KU Data'!$S$3:$AA$530,MATCH(C$1,'KU Data'!$S$2:$AA$2,0),0)</f>
        <v>1994.7720867617827</v>
      </c>
      <c r="D117" s="2">
        <f>VLOOKUP($A117&amp;$B117,'KU Data'!$S$3:$AA$578,MATCH(D$1,'KU Data'!$S$2:$AA$2,0),0)</f>
        <v>1952.3080574090395</v>
      </c>
      <c r="E117" s="188">
        <f>VLOOKUP($A117,'KU Data'!$B$8:$I$49,6,0)</f>
        <v>6.7624999999999993</v>
      </c>
      <c r="F117" s="2">
        <f t="shared" si="3"/>
        <v>6.7624999999999993</v>
      </c>
      <c r="G117" s="1">
        <v>30.07</v>
      </c>
      <c r="H117" s="104">
        <v>140466.08199999999</v>
      </c>
      <c r="I117" s="2">
        <f>VLOOKUP($A117&amp;$B117,'KU Data'!$S$3:$AA$578,MATCH(I$1,'KU Data'!$S$2:$AA$2,0),0)</f>
        <v>2</v>
      </c>
      <c r="J117" s="2">
        <f>VLOOKUP($A117&amp;$B117,'KU Data'!$S$3:$AA$578,MATCH(J$1,'KU Data'!$S$2:$AA$2,0),0)</f>
        <v>248</v>
      </c>
      <c r="K117" s="97">
        <v>3</v>
      </c>
      <c r="L117" s="97">
        <v>266</v>
      </c>
    </row>
    <row r="118" spans="1:12" x14ac:dyDescent="0.2">
      <c r="A118" s="1">
        <v>2009</v>
      </c>
      <c r="B118" s="1">
        <v>9</v>
      </c>
      <c r="C118" s="2">
        <f>VLOOKUP($A118&amp;$B118,'KU Data'!$S$3:$AA$530,MATCH(C$1,'KU Data'!$S$2:$AA$2,0),0)</f>
        <v>1999.7794994788856</v>
      </c>
      <c r="D118" s="2">
        <f>VLOOKUP($A118&amp;$B118,'KU Data'!$S$3:$AA$578,MATCH(D$1,'KU Data'!$S$2:$AA$2,0),0)</f>
        <v>1968.0360724969205</v>
      </c>
      <c r="E118" s="188">
        <f>VLOOKUP($A118,'KU Data'!$B$8:$I$49,6,0)</f>
        <v>6.7624999999999993</v>
      </c>
      <c r="F118" s="2">
        <f t="shared" si="3"/>
        <v>6.7624999999999993</v>
      </c>
      <c r="G118" s="1">
        <v>30.72</v>
      </c>
      <c r="H118" s="104">
        <v>140466.08199999999</v>
      </c>
      <c r="I118" s="2">
        <f>VLOOKUP($A118&amp;$B118,'KU Data'!$S$3:$AA$578,MATCH(I$1,'KU Data'!$S$2:$AA$2,0),0)</f>
        <v>3.9</v>
      </c>
      <c r="J118" s="2">
        <f>VLOOKUP($A118&amp;$B118,'KU Data'!$S$3:$AA$578,MATCH(J$1,'KU Data'!$S$2:$AA$2,0),0)</f>
        <v>210.15</v>
      </c>
      <c r="K118" s="103">
        <v>27</v>
      </c>
      <c r="L118" s="103">
        <v>136</v>
      </c>
    </row>
    <row r="119" spans="1:12" x14ac:dyDescent="0.2">
      <c r="A119" s="1">
        <v>2009</v>
      </c>
      <c r="B119" s="1">
        <v>10</v>
      </c>
      <c r="C119" s="2">
        <f>VLOOKUP($A119&amp;$B119,'KU Data'!$S$3:$AA$530,MATCH(C$1,'KU Data'!$S$2:$AA$2,0),0)</f>
        <v>1766.1496847951171</v>
      </c>
      <c r="D119" s="2">
        <f>VLOOKUP($A119&amp;$B119,'KU Data'!$S$3:$AA$578,MATCH(D$1,'KU Data'!$S$2:$AA$2,0),0)</f>
        <v>1713.6767917063153</v>
      </c>
      <c r="E119" s="188">
        <f>VLOOKUP($A119,'KU Data'!$B$8:$I$49,6,0)</f>
        <v>6.7624999999999993</v>
      </c>
      <c r="F119" s="2">
        <f t="shared" si="3"/>
        <v>6.7624999999999993</v>
      </c>
      <c r="G119" s="1">
        <v>30.56</v>
      </c>
      <c r="H119" s="104">
        <v>142217.057</v>
      </c>
      <c r="I119" s="2">
        <f>VLOOKUP($A119&amp;$B119,'KU Data'!$S$3:$AA$578,MATCH(I$1,'KU Data'!$S$2:$AA$2,0),0)</f>
        <v>159</v>
      </c>
      <c r="J119" s="2">
        <f>VLOOKUP($A119&amp;$B119,'KU Data'!$S$3:$AA$578,MATCH(J$1,'KU Data'!$S$2:$AA$2,0),0)</f>
        <v>77.050000000000011</v>
      </c>
      <c r="K119" s="97">
        <v>363</v>
      </c>
      <c r="L119" s="97">
        <v>6</v>
      </c>
    </row>
    <row r="120" spans="1:12" x14ac:dyDescent="0.2">
      <c r="A120" s="1">
        <v>2009</v>
      </c>
      <c r="B120" s="1">
        <v>11</v>
      </c>
      <c r="C120" s="2">
        <f>VLOOKUP($A120&amp;$B120,'KU Data'!$S$3:$AA$530,MATCH(C$1,'KU Data'!$S$2:$AA$2,0),0)</f>
        <v>1524.4831041306581</v>
      </c>
      <c r="D120" s="2">
        <f>VLOOKUP($A120&amp;$B120,'KU Data'!$S$3:$AA$578,MATCH(D$1,'KU Data'!$S$2:$AA$2,0),0)</f>
        <v>1580.6903291796079</v>
      </c>
      <c r="E120" s="188">
        <f>VLOOKUP($A120,'KU Data'!$B$8:$I$49,6,0)</f>
        <v>6.7624999999999993</v>
      </c>
      <c r="F120" s="2">
        <f t="shared" si="3"/>
        <v>6.7624999999999993</v>
      </c>
      <c r="G120" s="1">
        <v>30.35</v>
      </c>
      <c r="H120" s="104">
        <v>142217.057</v>
      </c>
      <c r="I120" s="2">
        <f>VLOOKUP($A120&amp;$B120,'KU Data'!$S$3:$AA$578,MATCH(I$1,'KU Data'!$S$2:$AA$2,0),0)</f>
        <v>399.8</v>
      </c>
      <c r="J120" s="2">
        <f>VLOOKUP($A120&amp;$B120,'KU Data'!$S$3:$AA$578,MATCH(J$1,'KU Data'!$S$2:$AA$2,0),0)</f>
        <v>6</v>
      </c>
      <c r="K120" s="103">
        <v>502</v>
      </c>
      <c r="L120" s="103">
        <v>0</v>
      </c>
    </row>
    <row r="121" spans="1:12" x14ac:dyDescent="0.2">
      <c r="A121" s="1">
        <v>2009</v>
      </c>
      <c r="B121" s="1">
        <v>12</v>
      </c>
      <c r="C121" s="2">
        <f>VLOOKUP($A121&amp;$B121,'KU Data'!$S$3:$AA$530,MATCH(C$1,'KU Data'!$S$2:$AA$2,0),0)</f>
        <v>1992.4332012963628</v>
      </c>
      <c r="D121" s="2">
        <f>VLOOKUP($A121&amp;$B121,'KU Data'!$S$3:$AA$578,MATCH(D$1,'KU Data'!$S$2:$AA$2,0),0)</f>
        <v>1959.1157625957526</v>
      </c>
      <c r="E121" s="188">
        <f>VLOOKUP($A121,'KU Data'!$B$8:$I$49,6,0)</f>
        <v>6.7624999999999993</v>
      </c>
      <c r="F121" s="2">
        <f t="shared" si="3"/>
        <v>6.7624999999999993</v>
      </c>
      <c r="G121" s="1">
        <v>31</v>
      </c>
      <c r="H121" s="104">
        <v>142217.057</v>
      </c>
      <c r="I121" s="2">
        <f>VLOOKUP($A121&amp;$B121,'KU Data'!$S$3:$AA$578,MATCH(I$1,'KU Data'!$S$2:$AA$2,0),0)</f>
        <v>718</v>
      </c>
      <c r="J121" s="2">
        <f>VLOOKUP($A121&amp;$B121,'KU Data'!$S$3:$AA$578,MATCH(J$1,'KU Data'!$S$2:$AA$2,0),0)</f>
        <v>1</v>
      </c>
      <c r="K121" s="97">
        <v>919</v>
      </c>
      <c r="L121" s="97">
        <v>0</v>
      </c>
    </row>
    <row r="122" spans="1:12" x14ac:dyDescent="0.2">
      <c r="A122" s="1">
        <v>2010</v>
      </c>
      <c r="B122" s="1">
        <v>1</v>
      </c>
      <c r="C122" s="2">
        <f>VLOOKUP($A122&amp;$B122,'KU Data'!$S$3:$AA$530,MATCH(C$1,'KU Data'!$S$2:$AA$2,0),0)</f>
        <v>2374.4473638398408</v>
      </c>
      <c r="D122" s="2">
        <f>VLOOKUP($A122&amp;$B122,'KU Data'!$S$3:$AA$578,MATCH(D$1,'KU Data'!$S$2:$AA$2,0),0)</f>
        <v>2390.3780579224867</v>
      </c>
      <c r="E122" s="188">
        <f>VLOOKUP($A122,'KU Data'!$B$8:$I$49,6,0)</f>
        <v>7.6410000000000009</v>
      </c>
      <c r="F122" s="2">
        <f t="shared" si="3"/>
        <v>7.6410000000000009</v>
      </c>
      <c r="G122" s="1">
        <v>31.65</v>
      </c>
      <c r="H122" s="104">
        <v>142631.55799999999</v>
      </c>
      <c r="I122" s="2">
        <f>VLOOKUP($A122&amp;$B122,'KU Data'!$S$3:$AA$578,MATCH(I$1,'KU Data'!$S$2:$AA$2,0),0)</f>
        <v>1096.8000000000002</v>
      </c>
      <c r="J122" s="2">
        <f>VLOOKUP($A122&amp;$B122,'KU Data'!$S$3:$AA$578,MATCH(J$1,'KU Data'!$S$2:$AA$2,0),0)</f>
        <v>0</v>
      </c>
      <c r="K122" s="114">
        <f>K134</f>
        <v>952</v>
      </c>
      <c r="L122" s="97">
        <v>0</v>
      </c>
    </row>
    <row r="123" spans="1:12" x14ac:dyDescent="0.2">
      <c r="A123" s="1">
        <v>2010</v>
      </c>
      <c r="B123" s="1">
        <v>2</v>
      </c>
      <c r="C123" s="2">
        <f>VLOOKUP($A123&amp;$B123,'KU Data'!$S$3:$AA$530,MATCH(C$1,'KU Data'!$S$2:$AA$2,0),0)</f>
        <v>2155.2297841383725</v>
      </c>
      <c r="D123" s="2">
        <f>VLOOKUP($A123&amp;$B123,'KU Data'!$S$3:$AA$578,MATCH(D$1,'KU Data'!$S$2:$AA$2,0),0)</f>
        <v>2148.869557593066</v>
      </c>
      <c r="E123" s="188">
        <f>VLOOKUP($A123,'KU Data'!$B$8:$I$49,6,0)</f>
        <v>7.6410000000000009</v>
      </c>
      <c r="F123" s="2">
        <f t="shared" si="3"/>
        <v>7.6410000000000009</v>
      </c>
      <c r="G123" s="1">
        <v>28.92</v>
      </c>
      <c r="H123" s="104">
        <v>142631.55799999999</v>
      </c>
      <c r="I123" s="2">
        <f>VLOOKUP($A123&amp;$B123,'KU Data'!$S$3:$AA$578,MATCH(I$1,'KU Data'!$S$2:$AA$2,0),0)</f>
        <v>990</v>
      </c>
      <c r="J123" s="2">
        <f>VLOOKUP($A123&amp;$B123,'KU Data'!$S$3:$AA$578,MATCH(J$1,'KU Data'!$S$2:$AA$2,0),0)</f>
        <v>0</v>
      </c>
      <c r="K123" s="114">
        <f>K135</f>
        <v>772</v>
      </c>
      <c r="L123" s="97">
        <v>0</v>
      </c>
    </row>
    <row r="124" spans="1:12" x14ac:dyDescent="0.2">
      <c r="A124" s="1">
        <v>2010</v>
      </c>
      <c r="B124" s="1">
        <v>3</v>
      </c>
      <c r="C124" s="2">
        <f>VLOOKUP($A124&amp;$B124,'KU Data'!$S$3:$AA$530,MATCH(C$1,'KU Data'!$S$2:$AA$2,0),0)</f>
        <v>2039.0128373067853</v>
      </c>
      <c r="D124" s="2">
        <f>VLOOKUP($A124&amp;$B124,'KU Data'!$S$3:$AA$578,MATCH(D$1,'KU Data'!$S$2:$AA$2,0),0)</f>
        <v>2038.1212090906815</v>
      </c>
      <c r="E124" s="188">
        <f>VLOOKUP($A124,'KU Data'!$B$8:$I$49,6,0)</f>
        <v>7.6410000000000009</v>
      </c>
      <c r="F124" s="2">
        <f t="shared" si="3"/>
        <v>7.6410000000000009</v>
      </c>
      <c r="G124" s="1">
        <v>30.09</v>
      </c>
      <c r="H124" s="104">
        <v>142631.55799999999</v>
      </c>
      <c r="I124" s="2">
        <f>VLOOKUP($A124&amp;$B124,'KU Data'!$S$3:$AA$578,MATCH(I$1,'KU Data'!$S$2:$AA$2,0),0)</f>
        <v>891</v>
      </c>
      <c r="J124" s="2">
        <f>VLOOKUP($A124&amp;$B124,'KU Data'!$S$3:$AA$578,MATCH(J$1,'KU Data'!$S$2:$AA$2,0),0)</f>
        <v>0</v>
      </c>
      <c r="K124" s="114">
        <f>K136</f>
        <v>610</v>
      </c>
      <c r="L124" s="97">
        <v>0</v>
      </c>
    </row>
    <row r="125" spans="1:12" x14ac:dyDescent="0.2">
      <c r="A125" s="1">
        <v>2010</v>
      </c>
      <c r="B125" s="1">
        <v>4</v>
      </c>
      <c r="C125" s="2">
        <f>VLOOKUP($A125&amp;$B125,'KU Data'!$S$3:$AA$530,MATCH(C$1,'KU Data'!$S$2:$AA$2,0),0)</f>
        <v>1740.8905216110263</v>
      </c>
      <c r="D125" s="2">
        <f>VLOOKUP($A125&amp;$B125,'KU Data'!$S$3:$AA$578,MATCH(D$1,'KU Data'!$S$2:$AA$2,0),0)</f>
        <v>1740.2839541690641</v>
      </c>
      <c r="E125" s="188">
        <f>VLOOKUP($A125,'KU Data'!$B$8:$I$49,6,0)</f>
        <v>7.6410000000000009</v>
      </c>
      <c r="F125" s="2">
        <f t="shared" si="3"/>
        <v>7.6410000000000009</v>
      </c>
      <c r="G125" s="1">
        <v>30.49</v>
      </c>
      <c r="H125" s="104">
        <v>144245.22200000001</v>
      </c>
      <c r="I125" s="2">
        <f>VLOOKUP($A125&amp;$B125,'KU Data'!$S$3:$AA$578,MATCH(I$1,'KU Data'!$S$2:$AA$2,0),0)</f>
        <v>365.6</v>
      </c>
      <c r="J125" s="2">
        <f>VLOOKUP($A125&amp;$B125,'KU Data'!$S$3:$AA$578,MATCH(J$1,'KU Data'!$S$2:$AA$2,0),0)</f>
        <v>24.8</v>
      </c>
      <c r="K125" s="115">
        <v>306</v>
      </c>
      <c r="L125" s="116">
        <v>21</v>
      </c>
    </row>
    <row r="126" spans="1:12" x14ac:dyDescent="0.2">
      <c r="A126" s="1">
        <v>2010</v>
      </c>
      <c r="B126" s="1">
        <v>5</v>
      </c>
      <c r="C126" s="2">
        <f>VLOOKUP($A126&amp;$B126,'KU Data'!$S$3:$AA$530,MATCH(C$1,'KU Data'!$S$2:$AA$2,0),0)</f>
        <v>1606.4484173138733</v>
      </c>
      <c r="D126" s="2">
        <f>VLOOKUP($A126&amp;$B126,'KU Data'!$S$3:$AA$578,MATCH(D$1,'KU Data'!$S$2:$AA$2,0),0)</f>
        <v>1612.9658438576348</v>
      </c>
      <c r="E126" s="188">
        <f>VLOOKUP($A126,'KU Data'!$B$8:$I$49,6,0)</f>
        <v>7.6410000000000009</v>
      </c>
      <c r="F126" s="2">
        <f t="shared" si="3"/>
        <v>7.6410000000000009</v>
      </c>
      <c r="G126" s="1">
        <v>29.81</v>
      </c>
      <c r="H126" s="104">
        <v>144245.22200000001</v>
      </c>
      <c r="I126" s="2">
        <f>VLOOKUP($A126&amp;$B126,'KU Data'!$S$3:$AA$578,MATCH(I$1,'KU Data'!$S$2:$AA$2,0),0)</f>
        <v>167.25</v>
      </c>
      <c r="J126" s="2">
        <f>VLOOKUP($A126&amp;$B126,'KU Data'!$S$3:$AA$578,MATCH(J$1,'KU Data'!$S$2:$AA$2,0),0)</f>
        <v>46.900000000000006</v>
      </c>
      <c r="K126" s="115">
        <v>105</v>
      </c>
      <c r="L126" s="116">
        <v>87</v>
      </c>
    </row>
    <row r="127" spans="1:12" x14ac:dyDescent="0.2">
      <c r="A127" s="1">
        <v>2010</v>
      </c>
      <c r="B127" s="1">
        <v>6</v>
      </c>
      <c r="C127" s="2">
        <f>VLOOKUP($A127&amp;$B127,'KU Data'!$S$3:$AA$530,MATCH(C$1,'KU Data'!$S$2:$AA$2,0),0)</f>
        <v>2014.4758189160891</v>
      </c>
      <c r="D127" s="2">
        <f>VLOOKUP($A127&amp;$B127,'KU Data'!$S$3:$AA$578,MATCH(D$1,'KU Data'!$S$2:$AA$2,0),0)</f>
        <v>2013.3812031952073</v>
      </c>
      <c r="E127" s="188">
        <f>VLOOKUP($A127,'KU Data'!$B$8:$I$49,6,0)</f>
        <v>7.6410000000000009</v>
      </c>
      <c r="F127" s="2">
        <f t="shared" si="3"/>
        <v>7.6410000000000009</v>
      </c>
      <c r="G127" s="1">
        <v>30.68</v>
      </c>
      <c r="H127" s="104">
        <v>144245.22200000001</v>
      </c>
      <c r="I127" s="2">
        <f>VLOOKUP($A127&amp;$B127,'KU Data'!$S$3:$AA$578,MATCH(I$1,'KU Data'!$S$2:$AA$2,0),0)</f>
        <v>35.5</v>
      </c>
      <c r="J127" s="2">
        <f>VLOOKUP($A127&amp;$B127,'KU Data'!$S$3:$AA$578,MATCH(J$1,'KU Data'!$S$2:$AA$2,0),0)</f>
        <v>241.10000000000002</v>
      </c>
      <c r="K127" s="115">
        <v>10</v>
      </c>
      <c r="L127" s="116">
        <v>243</v>
      </c>
    </row>
    <row r="128" spans="1:12" x14ac:dyDescent="0.2">
      <c r="A128" s="1">
        <v>2010</v>
      </c>
      <c r="B128" s="1">
        <v>7</v>
      </c>
      <c r="C128" s="2">
        <f>VLOOKUP($A128&amp;$B128,'KU Data'!$S$3:$AA$530,MATCH(C$1,'KU Data'!$S$2:$AA$2,0),0)</f>
        <v>2253.0172609329629</v>
      </c>
      <c r="D128" s="2">
        <f>VLOOKUP($A128&amp;$B128,'KU Data'!$S$3:$AA$578,MATCH(D$1,'KU Data'!$S$2:$AA$2,0),0)</f>
        <v>2255.269256204534</v>
      </c>
      <c r="E128" s="188">
        <f>VLOOKUP($A128,'KU Data'!$B$8:$I$49,6,0)</f>
        <v>7.6410000000000009</v>
      </c>
      <c r="F128" s="2">
        <f t="shared" si="3"/>
        <v>7.6410000000000009</v>
      </c>
      <c r="G128" s="1">
        <v>30.66</v>
      </c>
      <c r="H128" s="104">
        <v>145122.557</v>
      </c>
      <c r="I128" s="2">
        <f>VLOOKUP($A128&amp;$B128,'KU Data'!$S$3:$AA$578,MATCH(I$1,'KU Data'!$S$2:$AA$2,0),0)</f>
        <v>0</v>
      </c>
      <c r="J128" s="2">
        <f>VLOOKUP($A128&amp;$B128,'KU Data'!$S$3:$AA$578,MATCH(J$1,'KU Data'!$S$2:$AA$2,0),0)</f>
        <v>381.4</v>
      </c>
      <c r="K128" s="115">
        <v>0</v>
      </c>
      <c r="L128" s="116">
        <v>348</v>
      </c>
    </row>
    <row r="129" spans="1:13" x14ac:dyDescent="0.2">
      <c r="A129" s="1">
        <v>2010</v>
      </c>
      <c r="B129" s="1">
        <v>8</v>
      </c>
      <c r="C129" s="2">
        <f>VLOOKUP($A129&amp;$B129,'KU Data'!$S$3:$AA$530,MATCH(C$1,'KU Data'!$S$2:$AA$2,0),0)</f>
        <v>2342.7124001389366</v>
      </c>
      <c r="D129" s="2">
        <f>VLOOKUP($A129&amp;$B129,'KU Data'!$S$3:$AA$578,MATCH(D$1,'KU Data'!$S$2:$AA$2,0),0)</f>
        <v>2365.1964817387852</v>
      </c>
      <c r="E129" s="188">
        <f>VLOOKUP($A129,'KU Data'!$B$8:$I$49,6,0)</f>
        <v>7.6410000000000009</v>
      </c>
      <c r="F129" s="2">
        <f t="shared" si="3"/>
        <v>7.6410000000000009</v>
      </c>
      <c r="G129" s="1">
        <v>30.07</v>
      </c>
      <c r="H129" s="104">
        <v>145122.557</v>
      </c>
      <c r="I129" s="2">
        <f>VLOOKUP($A129&amp;$B129,'KU Data'!$S$3:$AA$578,MATCH(I$1,'KU Data'!$S$2:$AA$2,0),0)</f>
        <v>0</v>
      </c>
      <c r="J129" s="2">
        <f>VLOOKUP($A129&amp;$B129,'KU Data'!$S$3:$AA$578,MATCH(J$1,'KU Data'!$S$2:$AA$2,0),0)</f>
        <v>435.95000000000005</v>
      </c>
      <c r="K129" s="115">
        <v>2</v>
      </c>
      <c r="L129" s="116">
        <v>330</v>
      </c>
    </row>
    <row r="130" spans="1:13" x14ac:dyDescent="0.2">
      <c r="A130" s="1">
        <v>2010</v>
      </c>
      <c r="B130" s="1">
        <v>9</v>
      </c>
      <c r="C130" s="2">
        <f>VLOOKUP($A130&amp;$B130,'KU Data'!$S$3:$AA$530,MATCH(C$1,'KU Data'!$S$2:$AA$2,0),0)</f>
        <v>2254.4446434705796</v>
      </c>
      <c r="D130" s="2">
        <f>VLOOKUP($A130&amp;$B130,'KU Data'!$S$3:$AA$578,MATCH(D$1,'KU Data'!$S$2:$AA$2,0),0)</f>
        <v>2251.1924964634973</v>
      </c>
      <c r="E130" s="188">
        <f>VLOOKUP($A130,'KU Data'!$B$8:$I$49,6,0)</f>
        <v>7.6410000000000009</v>
      </c>
      <c r="F130" s="2">
        <f t="shared" si="3"/>
        <v>7.6410000000000009</v>
      </c>
      <c r="G130" s="1">
        <v>30.72</v>
      </c>
      <c r="H130" s="104">
        <v>145122.557</v>
      </c>
      <c r="I130" s="2">
        <f>VLOOKUP($A130&amp;$B130,'KU Data'!$S$3:$AA$578,MATCH(I$1,'KU Data'!$S$2:$AA$2,0),0)</f>
        <v>2.9</v>
      </c>
      <c r="J130" s="2">
        <f>VLOOKUP($A130&amp;$B130,'KU Data'!$S$3:$AA$578,MATCH(J$1,'KU Data'!$S$2:$AA$2,0),0)</f>
        <v>327.5</v>
      </c>
      <c r="K130" s="115">
        <v>46</v>
      </c>
      <c r="L130" s="116">
        <v>150</v>
      </c>
    </row>
    <row r="131" spans="1:13" x14ac:dyDescent="0.2">
      <c r="A131" s="1">
        <v>2010</v>
      </c>
      <c r="B131" s="1">
        <v>10</v>
      </c>
      <c r="C131" s="2">
        <f>VLOOKUP($A131&amp;$B131,'KU Data'!$S$3:$AA$530,MATCH(C$1,'KU Data'!$S$2:$AA$2,0),0)</f>
        <v>1826.5691610812405</v>
      </c>
      <c r="D131" s="2">
        <f>VLOOKUP($A131&amp;$B131,'KU Data'!$S$3:$AA$578,MATCH(D$1,'KU Data'!$S$2:$AA$2,0),0)</f>
        <v>1817.4101473156097</v>
      </c>
      <c r="E131" s="188">
        <f>VLOOKUP($A131,'KU Data'!$B$8:$I$49,6,0)</f>
        <v>7.6410000000000009</v>
      </c>
      <c r="F131" s="2">
        <f t="shared" ref="F131:F145" si="4">E131</f>
        <v>7.6410000000000009</v>
      </c>
      <c r="G131" s="1">
        <v>30.56</v>
      </c>
      <c r="H131" s="104">
        <v>146448.663</v>
      </c>
      <c r="I131" s="2">
        <f>VLOOKUP($A131&amp;$B131,'KU Data'!$S$3:$AA$578,MATCH(I$1,'KU Data'!$S$2:$AA$2,0),0)</f>
        <v>100.1</v>
      </c>
      <c r="J131" s="2">
        <f>VLOOKUP($A131&amp;$B131,'KU Data'!$S$3:$AA$578,MATCH(J$1,'KU Data'!$S$2:$AA$2,0),0)</f>
        <v>119.2</v>
      </c>
      <c r="K131" s="115">
        <v>269</v>
      </c>
      <c r="L131" s="116">
        <v>27</v>
      </c>
    </row>
    <row r="132" spans="1:13" x14ac:dyDescent="0.2">
      <c r="A132" s="1">
        <v>2010</v>
      </c>
      <c r="B132" s="1">
        <v>11</v>
      </c>
      <c r="C132" s="2">
        <f>VLOOKUP($A132&amp;$B132,'KU Data'!$S$3:$AA$530,MATCH(C$1,'KU Data'!$S$2:$AA$2,0),0)</f>
        <v>1620.5712232513574</v>
      </c>
      <c r="D132" s="2">
        <f>VLOOKUP($A132&amp;$B132,'KU Data'!$S$3:$AA$578,MATCH(D$1,'KU Data'!$S$2:$AA$2,0),0)</f>
        <v>1624.4178042636847</v>
      </c>
      <c r="E132" s="188">
        <f>VLOOKUP($A132,'KU Data'!$B$8:$I$49,6,0)</f>
        <v>7.6410000000000009</v>
      </c>
      <c r="F132" s="2">
        <f t="shared" si="4"/>
        <v>7.6410000000000009</v>
      </c>
      <c r="G132" s="1">
        <v>30.35</v>
      </c>
      <c r="H132" s="104">
        <v>146448.663</v>
      </c>
      <c r="I132" s="2">
        <f>VLOOKUP($A132&amp;$B132,'KU Data'!$S$3:$AA$578,MATCH(I$1,'KU Data'!$S$2:$AA$2,0),0)</f>
        <v>321</v>
      </c>
      <c r="J132" s="2">
        <f>VLOOKUP($A132&amp;$B132,'KU Data'!$S$3:$AA$578,MATCH(J$1,'KU Data'!$S$2:$AA$2,0),0)</f>
        <v>10</v>
      </c>
      <c r="K132" s="115">
        <v>563</v>
      </c>
      <c r="L132" s="116">
        <v>1</v>
      </c>
    </row>
    <row r="133" spans="1:13" ht="13.5" thickBot="1" x14ac:dyDescent="0.25">
      <c r="A133" s="1">
        <v>2010</v>
      </c>
      <c r="B133" s="1">
        <v>12</v>
      </c>
      <c r="C133" s="2">
        <f>VLOOKUP($A133&amp;$B133,'KU Data'!$S$3:$AA$530,MATCH(C$1,'KU Data'!$S$2:$AA$2,0),0)</f>
        <v>2101.5204650816868</v>
      </c>
      <c r="D133" s="2">
        <f>VLOOKUP($A133&amp;$B133,'KU Data'!$S$3:$AA$578,MATCH(D$1,'KU Data'!$S$2:$AA$2,0),0)</f>
        <v>2107.8948815177509</v>
      </c>
      <c r="E133" s="188">
        <f>VLOOKUP($A133,'KU Data'!$B$8:$I$49,6,0)</f>
        <v>7.6410000000000009</v>
      </c>
      <c r="F133" s="2">
        <f t="shared" si="4"/>
        <v>7.6410000000000009</v>
      </c>
      <c r="G133" s="1">
        <v>31</v>
      </c>
      <c r="H133" s="104">
        <v>146448.663</v>
      </c>
      <c r="I133" s="2">
        <f>VLOOKUP($A133&amp;$B133,'KU Data'!$S$3:$AA$578,MATCH(I$1,'KU Data'!$S$2:$AA$2,0),0)</f>
        <v>822.75</v>
      </c>
      <c r="J133" s="2">
        <f>VLOOKUP($A133&amp;$B133,'KU Data'!$S$3:$AA$578,MATCH(J$1,'KU Data'!$S$2:$AA$2,0),0)</f>
        <v>0</v>
      </c>
      <c r="K133" s="117">
        <v>866</v>
      </c>
      <c r="L133" s="118">
        <v>0</v>
      </c>
    </row>
    <row r="134" spans="1:13" x14ac:dyDescent="0.2">
      <c r="A134" s="1">
        <v>2011</v>
      </c>
      <c r="B134" s="1">
        <v>1</v>
      </c>
      <c r="C134" s="2">
        <f>VLOOKUP($A134&amp;$B134,'KU Data'!$S$3:$AA$530,MATCH(C$1,'KU Data'!$S$2:$AA$2,0),0)</f>
        <v>2604.8656396828505</v>
      </c>
      <c r="D134" s="2">
        <f>VLOOKUP($A134&amp;$B134,'KU Data'!$S$3:$AA$578,MATCH(D$1,'KU Data'!$S$2:$AA$2,0),0)</f>
        <v>2535.0753694943501</v>
      </c>
      <c r="E134" s="188">
        <f>VLOOKUP($A134,'KU Data'!$B$8:$I$49,6,0)</f>
        <v>8.3662600932219018</v>
      </c>
      <c r="F134" s="2">
        <f t="shared" si="4"/>
        <v>8.3662600932219018</v>
      </c>
      <c r="G134" s="1">
        <v>31.65</v>
      </c>
      <c r="H134" s="104">
        <v>146466.86900000001</v>
      </c>
      <c r="I134" s="2">
        <f>VLOOKUP($A134&amp;$B134,'KU Data'!$S$3:$AA$578,MATCH(I$1,'KU Data'!$S$2:$AA$2,0),0)</f>
        <v>1213.5999999999999</v>
      </c>
      <c r="J134" s="2">
        <f>VLOOKUP($A134&amp;$B134,'KU Data'!$S$3:$AA$578,MATCH(J$1,'KU Data'!$S$2:$AA$2,0),0)</f>
        <v>0</v>
      </c>
      <c r="K134" s="10">
        <v>952</v>
      </c>
      <c r="L134" s="116">
        <v>0</v>
      </c>
      <c r="M134" s="148">
        <f t="shared" ref="M134:M144" si="5">H134/H50-1</f>
        <v>8.2576761909908925E-2</v>
      </c>
    </row>
    <row r="135" spans="1:13" x14ac:dyDescent="0.2">
      <c r="A135" s="1">
        <v>2011</v>
      </c>
      <c r="B135" s="1">
        <v>2</v>
      </c>
      <c r="C135" s="2">
        <f>VLOOKUP($A135&amp;$B135,'KU Data'!$S$3:$AA$530,MATCH(C$1,'KU Data'!$S$2:$AA$2,0),0)</f>
        <v>2179.81812047211</v>
      </c>
      <c r="D135" s="2">
        <f>VLOOKUP($A135&amp;$B135,'KU Data'!$S$3:$AA$578,MATCH(D$1,'KU Data'!$S$2:$AA$2,0),0)</f>
        <v>2173.2836971735874</v>
      </c>
      <c r="E135" s="188">
        <f>VLOOKUP($A135,'KU Data'!$B$8:$I$49,6,0)</f>
        <v>8.3662600932219018</v>
      </c>
      <c r="F135" s="2">
        <f t="shared" si="4"/>
        <v>8.3662600932219018</v>
      </c>
      <c r="G135" s="1">
        <v>28.92</v>
      </c>
      <c r="H135" s="104">
        <v>146466.86900000001</v>
      </c>
      <c r="I135" s="2">
        <f>VLOOKUP($A135&amp;$B135,'KU Data'!$S$3:$AA$578,MATCH(I$1,'KU Data'!$S$2:$AA$2,0),0)</f>
        <v>949.84999999999991</v>
      </c>
      <c r="J135" s="2">
        <f>VLOOKUP($A135&amp;$B135,'KU Data'!$S$3:$AA$578,MATCH(J$1,'KU Data'!$S$2:$AA$2,0),0)</f>
        <v>0</v>
      </c>
      <c r="K135" s="10">
        <v>772</v>
      </c>
      <c r="L135" s="116">
        <v>0</v>
      </c>
      <c r="M135" s="148">
        <f t="shared" si="5"/>
        <v>8.2576761909908925E-2</v>
      </c>
    </row>
    <row r="136" spans="1:13" x14ac:dyDescent="0.2">
      <c r="A136" s="1">
        <v>2011</v>
      </c>
      <c r="B136" s="1">
        <v>3</v>
      </c>
      <c r="C136" s="2">
        <f>VLOOKUP($A136&amp;$B136,'KU Data'!$S$3:$AA$530,MATCH(C$1,'KU Data'!$S$2:$AA$2,0),0)</f>
        <v>1965.1645383104126</v>
      </c>
      <c r="D136" s="2">
        <f>VLOOKUP($A136&amp;$B136,'KU Data'!$S$3:$AA$578,MATCH(D$1,'KU Data'!$S$2:$AA$2,0),0)</f>
        <v>1948.6506607063909</v>
      </c>
      <c r="E136" s="188">
        <f>VLOOKUP($A136,'KU Data'!$B$8:$I$49,6,0)</f>
        <v>8.3662600932219018</v>
      </c>
      <c r="F136" s="2">
        <f t="shared" si="4"/>
        <v>8.3662600932219018</v>
      </c>
      <c r="G136" s="1">
        <v>30.09</v>
      </c>
      <c r="H136" s="104">
        <v>146466.86900000001</v>
      </c>
      <c r="I136" s="2">
        <f>VLOOKUP($A136&amp;$B136,'KU Data'!$S$3:$AA$578,MATCH(I$1,'KU Data'!$S$2:$AA$2,0),0)</f>
        <v>643.70000000000005</v>
      </c>
      <c r="J136" s="2">
        <f>VLOOKUP($A136&amp;$B136,'KU Data'!$S$3:$AA$578,MATCH(J$1,'KU Data'!$S$2:$AA$2,0),0)</f>
        <v>1.1499999999999999</v>
      </c>
      <c r="K136" s="10">
        <v>610</v>
      </c>
      <c r="L136" s="116">
        <v>4</v>
      </c>
      <c r="M136" s="148">
        <f t="shared" si="5"/>
        <v>8.2576761909908925E-2</v>
      </c>
    </row>
    <row r="137" spans="1:13" x14ac:dyDescent="0.2">
      <c r="A137" s="1">
        <v>2011</v>
      </c>
      <c r="B137" s="1">
        <v>4</v>
      </c>
      <c r="C137" s="158">
        <f>D137</f>
        <v>1800.0101063437874</v>
      </c>
      <c r="D137" s="2">
        <f>VLOOKUP($A137&amp;$B137,'KU Data'!$S$3:$AA$578,MATCH(D$1,'KU Data'!$S$2:$AA$2,0),0)</f>
        <v>1800.0101063437874</v>
      </c>
      <c r="E137" s="188">
        <f>VLOOKUP($A137,'KU Data'!$B$8:$I$49,6,0)</f>
        <v>8.3662600932219018</v>
      </c>
      <c r="F137" s="2">
        <f t="shared" si="4"/>
        <v>8.3662600932219018</v>
      </c>
      <c r="G137" s="1">
        <v>30.49</v>
      </c>
      <c r="H137" s="104">
        <v>146958.065</v>
      </c>
      <c r="I137" s="2">
        <f>VLOOKUP($A137&amp;$B137,'KU Data'!$S$3:$AA$578,MATCH(I$1,'KU Data'!$S$2:$AA$2,0),0)</f>
        <v>443.45</v>
      </c>
      <c r="J137" s="2">
        <f>VLOOKUP($A137&amp;$B137,'KU Data'!$S$3:$AA$578,MATCH(J$1,'KU Data'!$S$2:$AA$2,0),0)</f>
        <v>12.65</v>
      </c>
      <c r="K137" s="115">
        <v>306</v>
      </c>
      <c r="L137" s="116">
        <v>21</v>
      </c>
      <c r="M137" s="148">
        <f t="shared" si="5"/>
        <v>8.5827544405766565E-2</v>
      </c>
    </row>
    <row r="138" spans="1:13" x14ac:dyDescent="0.2">
      <c r="A138" s="1">
        <v>2011</v>
      </c>
      <c r="B138" s="1">
        <v>5</v>
      </c>
      <c r="C138" s="158">
        <f t="shared" ref="C138:C149" si="6">D138</f>
        <v>1736.1443964459279</v>
      </c>
      <c r="D138" s="2">
        <f>VLOOKUP($A138&amp;$B138,'KU Data'!$S$3:$AA$578,MATCH(D$1,'KU Data'!$S$2:$AA$2,0),0)</f>
        <v>1736.1443964459279</v>
      </c>
      <c r="E138" s="188">
        <f>VLOOKUP($A138,'KU Data'!$B$8:$I$49,6,0)</f>
        <v>8.3662600932219018</v>
      </c>
      <c r="F138" s="2">
        <f t="shared" si="4"/>
        <v>8.3662600932219018</v>
      </c>
      <c r="G138" s="1">
        <v>29.81</v>
      </c>
      <c r="H138" s="104">
        <v>146958.065</v>
      </c>
      <c r="I138" s="2">
        <f>VLOOKUP($A138&amp;$B138,'KU Data'!$S$3:$AA$578,MATCH(I$1,'KU Data'!$S$2:$AA$2,0),0)</f>
        <v>195.89999999999998</v>
      </c>
      <c r="J138" s="2">
        <f>VLOOKUP($A138&amp;$B138,'KU Data'!$S$3:$AA$578,MATCH(J$1,'KU Data'!$S$2:$AA$2,0),0)</f>
        <v>43.5</v>
      </c>
      <c r="K138" s="115">
        <v>105</v>
      </c>
      <c r="L138" s="116">
        <v>87</v>
      </c>
      <c r="M138" s="148">
        <f t="shared" si="5"/>
        <v>8.5827544405766565E-2</v>
      </c>
    </row>
    <row r="139" spans="1:13" x14ac:dyDescent="0.2">
      <c r="A139" s="1">
        <v>2011</v>
      </c>
      <c r="B139" s="1">
        <v>6</v>
      </c>
      <c r="C139" s="158">
        <f t="shared" si="6"/>
        <v>2076.8936499171732</v>
      </c>
      <c r="D139" s="2">
        <f>VLOOKUP($A139&amp;$B139,'KU Data'!$S$3:$AA$578,MATCH(D$1,'KU Data'!$S$2:$AA$2,0),0)</f>
        <v>2076.8936499171732</v>
      </c>
      <c r="E139" s="188">
        <f>VLOOKUP($A139,'KU Data'!$B$8:$I$49,6,0)</f>
        <v>8.3662600932219018</v>
      </c>
      <c r="F139" s="2">
        <f t="shared" si="4"/>
        <v>8.3662600932219018</v>
      </c>
      <c r="G139" s="1">
        <v>30.68</v>
      </c>
      <c r="H139" s="104">
        <v>146958.065</v>
      </c>
      <c r="I139" s="2">
        <f>VLOOKUP($A139&amp;$B139,'KU Data'!$S$3:$AA$578,MATCH(I$1,'KU Data'!$S$2:$AA$2,0),0)</f>
        <v>53.85</v>
      </c>
      <c r="J139" s="2">
        <f>VLOOKUP($A139&amp;$B139,'KU Data'!$S$3:$AA$578,MATCH(J$1,'KU Data'!$S$2:$AA$2,0),0)</f>
        <v>224.7</v>
      </c>
      <c r="K139" s="115">
        <v>10</v>
      </c>
      <c r="L139" s="116">
        <v>243</v>
      </c>
      <c r="M139" s="148">
        <f t="shared" si="5"/>
        <v>8.5827544405766565E-2</v>
      </c>
    </row>
    <row r="140" spans="1:13" x14ac:dyDescent="0.2">
      <c r="A140" s="1">
        <v>2011</v>
      </c>
      <c r="B140" s="1">
        <v>7</v>
      </c>
      <c r="C140" s="158">
        <f t="shared" si="6"/>
        <v>2199.0103156009668</v>
      </c>
      <c r="D140" s="2">
        <f>VLOOKUP($A140&amp;$B140,'KU Data'!$S$3:$AA$578,MATCH(D$1,'KU Data'!$S$2:$AA$2,0),0)</f>
        <v>2199.0103156009668</v>
      </c>
      <c r="E140" s="188">
        <f>VLOOKUP($A140,'KU Data'!$B$8:$I$49,6,0)</f>
        <v>8.3662600932219018</v>
      </c>
      <c r="F140" s="2">
        <f t="shared" si="4"/>
        <v>8.3662600932219018</v>
      </c>
      <c r="G140" s="1">
        <v>30.66</v>
      </c>
      <c r="H140" s="104">
        <v>147217.79699999999</v>
      </c>
      <c r="I140" s="2">
        <f>VLOOKUP($A140&amp;$B140,'KU Data'!$S$3:$AA$578,MATCH(I$1,'KU Data'!$S$2:$AA$2,0),0)</f>
        <v>0</v>
      </c>
      <c r="J140" s="2">
        <f>VLOOKUP($A140&amp;$B140,'KU Data'!$S$3:$AA$578,MATCH(J$1,'KU Data'!$S$2:$AA$2,0),0)</f>
        <v>307.14999999999998</v>
      </c>
      <c r="K140" s="115">
        <v>0</v>
      </c>
      <c r="L140" s="116">
        <v>348</v>
      </c>
      <c r="M140" s="148">
        <f t="shared" si="5"/>
        <v>8.3428487380496463E-2</v>
      </c>
    </row>
    <row r="141" spans="1:13" x14ac:dyDescent="0.2">
      <c r="A141" s="1">
        <v>2011</v>
      </c>
      <c r="B141" s="1">
        <v>8</v>
      </c>
      <c r="C141" s="158">
        <f t="shared" si="6"/>
        <v>2451.6411614675299</v>
      </c>
      <c r="D141" s="2">
        <f>VLOOKUP($A141&amp;$B141,'KU Data'!$S$3:$AA$578,MATCH(D$1,'KU Data'!$S$2:$AA$2,0),0)</f>
        <v>2451.6411614675299</v>
      </c>
      <c r="E141" s="188">
        <f>VLOOKUP($A141,'KU Data'!$B$8:$I$49,6,0)</f>
        <v>8.3662600932219018</v>
      </c>
      <c r="F141" s="2">
        <f t="shared" si="4"/>
        <v>8.3662600932219018</v>
      </c>
      <c r="G141" s="1">
        <v>30.07</v>
      </c>
      <c r="H141" s="104">
        <v>147217.79699999999</v>
      </c>
      <c r="I141" s="2">
        <f>VLOOKUP($A141&amp;$B141,'KU Data'!$S$3:$AA$578,MATCH(I$1,'KU Data'!$S$2:$AA$2,0),0)</f>
        <v>0</v>
      </c>
      <c r="J141" s="2">
        <f>VLOOKUP($A141&amp;$B141,'KU Data'!$S$3:$AA$578,MATCH(J$1,'KU Data'!$S$2:$AA$2,0),0)</f>
        <v>427.1</v>
      </c>
      <c r="K141" s="115">
        <v>2</v>
      </c>
      <c r="L141" s="116">
        <v>330</v>
      </c>
      <c r="M141" s="148">
        <f t="shared" si="5"/>
        <v>8.3428487380496463E-2</v>
      </c>
    </row>
    <row r="142" spans="1:13" x14ac:dyDescent="0.2">
      <c r="A142" s="1">
        <v>2011</v>
      </c>
      <c r="B142" s="1">
        <v>9</v>
      </c>
      <c r="C142" s="158">
        <f t="shared" si="6"/>
        <v>2236.2306276684494</v>
      </c>
      <c r="D142" s="2">
        <f>VLOOKUP($A142&amp;$B142,'KU Data'!$S$3:$AA$578,MATCH(D$1,'KU Data'!$S$2:$AA$2,0),0)</f>
        <v>2236.2306276684494</v>
      </c>
      <c r="E142" s="188">
        <f>VLOOKUP($A142,'KU Data'!$B$8:$I$49,6,0)</f>
        <v>8.3662600932219018</v>
      </c>
      <c r="F142" s="2">
        <f t="shared" si="4"/>
        <v>8.3662600932219018</v>
      </c>
      <c r="G142" s="1">
        <v>30.72</v>
      </c>
      <c r="H142" s="104">
        <v>147217.79699999999</v>
      </c>
      <c r="I142" s="2">
        <f>VLOOKUP($A142&amp;$B142,'KU Data'!$S$3:$AA$578,MATCH(I$1,'KU Data'!$S$2:$AA$2,0),0)</f>
        <v>27.9</v>
      </c>
      <c r="J142" s="2">
        <f>VLOOKUP($A142&amp;$B142,'KU Data'!$S$3:$AA$578,MATCH(J$1,'KU Data'!$S$2:$AA$2,0),0)</f>
        <v>254.25</v>
      </c>
      <c r="K142" s="115">
        <v>46</v>
      </c>
      <c r="L142" s="116">
        <v>150</v>
      </c>
      <c r="M142" s="148">
        <f t="shared" si="5"/>
        <v>8.3428487380496463E-2</v>
      </c>
    </row>
    <row r="143" spans="1:13" x14ac:dyDescent="0.2">
      <c r="A143" s="1">
        <v>2011</v>
      </c>
      <c r="B143" s="1">
        <v>10</v>
      </c>
      <c r="C143" s="158">
        <f t="shared" si="6"/>
        <v>1794.2484993555515</v>
      </c>
      <c r="D143" s="2">
        <f>VLOOKUP($A143&amp;$B143,'KU Data'!$S$3:$AA$578,MATCH(D$1,'KU Data'!$S$2:$AA$2,0),0)</f>
        <v>1794.2484993555515</v>
      </c>
      <c r="E143" s="188">
        <f>VLOOKUP($A143,'KU Data'!$B$8:$I$49,6,0)</f>
        <v>8.3662600932219018</v>
      </c>
      <c r="F143" s="2">
        <f t="shared" si="4"/>
        <v>8.3662600932219018</v>
      </c>
      <c r="G143" s="1">
        <v>30.56</v>
      </c>
      <c r="H143" s="104">
        <v>148312.38500000001</v>
      </c>
      <c r="I143" s="2">
        <f>VLOOKUP($A143&amp;$B143,'KU Data'!$S$3:$AA$578,MATCH(I$1,'KU Data'!$S$2:$AA$2,0),0)</f>
        <v>155.5</v>
      </c>
      <c r="J143" s="2">
        <f>VLOOKUP($A143&amp;$B143,'KU Data'!$S$3:$AA$578,MATCH(J$1,'KU Data'!$S$2:$AA$2,0),0)</f>
        <v>39.65</v>
      </c>
      <c r="K143" s="115">
        <v>269</v>
      </c>
      <c r="L143" s="116">
        <v>27</v>
      </c>
      <c r="M143" s="148">
        <f t="shared" si="5"/>
        <v>8.208310700922139E-2</v>
      </c>
    </row>
    <row r="144" spans="1:13" x14ac:dyDescent="0.2">
      <c r="A144" s="1">
        <v>2011</v>
      </c>
      <c r="B144" s="1">
        <v>11</v>
      </c>
      <c r="C144" s="158">
        <f t="shared" si="6"/>
        <v>1621.891305418113</v>
      </c>
      <c r="D144" s="2">
        <f>VLOOKUP($A144&amp;$B144,'KU Data'!$S$3:$AA$578,MATCH(D$1,'KU Data'!$S$2:$AA$2,0),0)</f>
        <v>1621.891305418113</v>
      </c>
      <c r="E144" s="188">
        <f>VLOOKUP($A144,'KU Data'!$B$8:$I$49,6,0)</f>
        <v>8.3662600932219018</v>
      </c>
      <c r="F144" s="2">
        <f t="shared" si="4"/>
        <v>8.3662600932219018</v>
      </c>
      <c r="G144" s="1">
        <v>30.35</v>
      </c>
      <c r="H144" s="104">
        <v>148312.38500000001</v>
      </c>
      <c r="I144" s="2">
        <f>VLOOKUP($A144&amp;$B144,'KU Data'!$S$3:$AA$578,MATCH(I$1,'KU Data'!$S$2:$AA$2,0),0)</f>
        <v>378.85</v>
      </c>
      <c r="J144" s="2">
        <f>VLOOKUP($A144&amp;$B144,'KU Data'!$S$3:$AA$578,MATCH(J$1,'KU Data'!$S$2:$AA$2,0),0)</f>
        <v>2.0500000000000003</v>
      </c>
      <c r="K144" s="115">
        <v>563</v>
      </c>
      <c r="L144" s="116">
        <v>1</v>
      </c>
      <c r="M144" s="148">
        <f t="shared" si="5"/>
        <v>8.208310700922139E-2</v>
      </c>
    </row>
    <row r="145" spans="1:13" ht="13.5" thickBot="1" x14ac:dyDescent="0.25">
      <c r="A145" s="1">
        <v>2011</v>
      </c>
      <c r="B145" s="1">
        <v>12</v>
      </c>
      <c r="C145" s="158">
        <f t="shared" si="6"/>
        <v>1909.6122351089082</v>
      </c>
      <c r="D145" s="2">
        <f>VLOOKUP($A145&amp;$B145,'KU Data'!$S$3:$AA$578,MATCH(D$1,'KU Data'!$S$2:$AA$2,0),0)</f>
        <v>1909.6122351089082</v>
      </c>
      <c r="E145" s="188">
        <f>VLOOKUP($A145,'KU Data'!$B$8:$I$49,6,0)</f>
        <v>8.3662600932219018</v>
      </c>
      <c r="F145" s="2">
        <f t="shared" si="4"/>
        <v>8.3662600932219018</v>
      </c>
      <c r="G145" s="1">
        <v>31</v>
      </c>
      <c r="H145" s="104">
        <v>148312.38500000001</v>
      </c>
      <c r="I145" s="2">
        <f>VLOOKUP($A145&amp;$B145,'KU Data'!$S$3:$AA$578,MATCH(I$1,'KU Data'!$S$2:$AA$2,0),0)</f>
        <v>592.15</v>
      </c>
      <c r="J145" s="2">
        <f>VLOOKUP($A145&amp;$B145,'KU Data'!$S$3:$AA$578,MATCH(J$1,'KU Data'!$S$2:$AA$2,0),0)</f>
        <v>0.55000000000000004</v>
      </c>
      <c r="K145" s="117">
        <v>866</v>
      </c>
      <c r="L145" s="118">
        <v>0</v>
      </c>
      <c r="M145" s="148">
        <f>H145/H61-1</f>
        <v>8.208310700922139E-2</v>
      </c>
    </row>
    <row r="146" spans="1:13" x14ac:dyDescent="0.2">
      <c r="A146" s="1">
        <v>2012</v>
      </c>
      <c r="B146" s="1">
        <v>1</v>
      </c>
      <c r="C146" s="158">
        <f t="shared" si="6"/>
        <v>2195.8402079594898</v>
      </c>
      <c r="D146" s="2">
        <f>VLOOKUP($A146&amp;$B146,'KU Data'!$S$3:$AA$578,MATCH(D$1,'KU Data'!$S$2:$AA$2,0),0)</f>
        <v>2195.8402079594898</v>
      </c>
      <c r="E146" s="188">
        <f>VLOOKUP($A146,'KU Data'!$B$8:$I$49,8,0)</f>
        <v>9.749370280441493</v>
      </c>
      <c r="F146" s="2">
        <f>HLOOKUP($A146,'KU GS Rates'!$B$40:$K$50,11,0)*100</f>
        <v>9.5069997330143199</v>
      </c>
      <c r="G146" s="1">
        <v>31.65</v>
      </c>
      <c r="H146" s="104">
        <v>149249.728</v>
      </c>
      <c r="I146" s="2">
        <f>VLOOKUP($A146&amp;$B146,'KU Data'!$S$3:$AA$578,MATCH(I$1,'KU Data'!$S$2:$AA$2,0),0)</f>
        <v>867.75</v>
      </c>
      <c r="J146" s="2">
        <f>VLOOKUP($A146&amp;$B146,'KU Data'!$S$3:$AA$578,MATCH(J$1,'KU Data'!$S$2:$AA$2,0),0)</f>
        <v>0</v>
      </c>
      <c r="K146" s="92">
        <f t="shared" ref="K146:L165" si="7">K134</f>
        <v>952</v>
      </c>
      <c r="L146" s="92">
        <f t="shared" si="7"/>
        <v>0</v>
      </c>
    </row>
    <row r="147" spans="1:13" x14ac:dyDescent="0.2">
      <c r="A147" s="1">
        <v>2012</v>
      </c>
      <c r="B147" s="1">
        <v>2</v>
      </c>
      <c r="C147" s="158">
        <f t="shared" si="6"/>
        <v>2014.1410552298673</v>
      </c>
      <c r="D147" s="2">
        <f>VLOOKUP($A147&amp;$B147,'KU Data'!$S$3:$AA$578,MATCH(D$1,'KU Data'!$S$2:$AA$2,0),0)</f>
        <v>2014.1410552298673</v>
      </c>
      <c r="E147" s="188">
        <f>VLOOKUP($A147,'KU Data'!$B$8:$I$49,8,0)</f>
        <v>9.749370280441493</v>
      </c>
      <c r="F147" s="2">
        <f>HLOOKUP($A147,'KU GS Rates'!$B$40:$K$50,11,0)*100</f>
        <v>9.5069997330143199</v>
      </c>
      <c r="G147" s="1">
        <v>29.92</v>
      </c>
      <c r="H147" s="104">
        <v>149249.728</v>
      </c>
      <c r="I147" s="2">
        <f>VLOOKUP($A147&amp;$B147,'KU Data'!$S$3:$AA$578,MATCH(I$1,'KU Data'!$S$2:$AA$2,0),0)</f>
        <v>777.09999999999991</v>
      </c>
      <c r="J147" s="2">
        <f>VLOOKUP($A147&amp;$B147,'KU Data'!$S$3:$AA$578,MATCH(J$1,'KU Data'!$S$2:$AA$2,0),0)</f>
        <v>0</v>
      </c>
      <c r="K147" s="92">
        <f t="shared" si="7"/>
        <v>772</v>
      </c>
      <c r="L147" s="92">
        <f t="shared" si="7"/>
        <v>0</v>
      </c>
    </row>
    <row r="148" spans="1:13" x14ac:dyDescent="0.2">
      <c r="A148" s="1">
        <v>2012</v>
      </c>
      <c r="B148" s="1">
        <v>3</v>
      </c>
      <c r="C148" s="158">
        <f t="shared" si="6"/>
        <v>1868.278718971965</v>
      </c>
      <c r="D148" s="2">
        <f>VLOOKUP($A148&amp;$B148,'KU Data'!$S$3:$AA$578,MATCH(D$1,'KU Data'!$S$2:$AA$2,0),0)</f>
        <v>1868.278718971965</v>
      </c>
      <c r="E148" s="188">
        <f>VLOOKUP($A148,'KU Data'!$B$8:$I$49,8,0)</f>
        <v>9.749370280441493</v>
      </c>
      <c r="F148" s="2">
        <f>HLOOKUP($A148,'KU GS Rates'!$B$40:$K$50,11,0)*100</f>
        <v>9.5069997330143199</v>
      </c>
      <c r="G148" s="1">
        <v>30.09</v>
      </c>
      <c r="H148" s="104">
        <v>149249.728</v>
      </c>
      <c r="I148" s="2">
        <f>VLOOKUP($A148&amp;$B148,'KU Data'!$S$3:$AA$578,MATCH(I$1,'KU Data'!$S$2:$AA$2,0),0)</f>
        <v>558.75</v>
      </c>
      <c r="J148" s="2">
        <f>VLOOKUP($A148&amp;$B148,'KU Data'!$S$3:$AA$578,MATCH(J$1,'KU Data'!$S$2:$AA$2,0),0)</f>
        <v>9.4499999999999993</v>
      </c>
      <c r="K148" s="92">
        <f t="shared" si="7"/>
        <v>610</v>
      </c>
      <c r="L148" s="92">
        <f t="shared" si="7"/>
        <v>4</v>
      </c>
    </row>
    <row r="149" spans="1:13" x14ac:dyDescent="0.2">
      <c r="A149" s="1">
        <v>2012</v>
      </c>
      <c r="B149" s="1">
        <v>4</v>
      </c>
      <c r="C149" s="158">
        <f t="shared" si="6"/>
        <v>1703</v>
      </c>
      <c r="D149" s="2">
        <f>VLOOKUP($A149&amp;$B149,'KU Data'!$S$3:$AA$578,MATCH(D$1,'KU Data'!$S$2:$AA$2,0),0)</f>
        <v>1703</v>
      </c>
      <c r="E149" s="188">
        <f>VLOOKUP($A149,'KU Data'!$B$8:$I$49,8,0)</f>
        <v>9.749370280441493</v>
      </c>
      <c r="F149" s="2">
        <f>HLOOKUP($A149,'KU GS Rates'!$B$40:$K$50,11,0)*100</f>
        <v>9.5069997330143199</v>
      </c>
      <c r="G149" s="1">
        <v>30.49</v>
      </c>
      <c r="H149" s="104">
        <v>150071.78599999999</v>
      </c>
      <c r="I149" s="2">
        <f>VLOOKUP($A149&amp;$B149,'KU Data'!$S$3:$AA$578,MATCH(I$1,'KU Data'!$S$2:$AA$2,0),0)</f>
        <v>250</v>
      </c>
      <c r="J149" s="2">
        <f>VLOOKUP($A149&amp;$B149,'KU Data'!$S$3:$AA$578,MATCH(J$1,'KU Data'!$S$2:$AA$2,0),0)</f>
        <v>31</v>
      </c>
      <c r="K149" s="92">
        <f t="shared" si="7"/>
        <v>306</v>
      </c>
      <c r="L149" s="92">
        <f t="shared" si="7"/>
        <v>21</v>
      </c>
    </row>
    <row r="150" spans="1:13" x14ac:dyDescent="0.2">
      <c r="A150" s="1">
        <v>2012</v>
      </c>
      <c r="B150" s="1">
        <v>5</v>
      </c>
      <c r="C150" s="2"/>
      <c r="D150" s="2"/>
      <c r="E150" s="188">
        <f>VLOOKUP($A150,'KU Data'!$B$8:$I$49,8,0)</f>
        <v>9.749370280441493</v>
      </c>
      <c r="F150" s="2">
        <f>HLOOKUP($A150,'KU GS Rates'!$B$40:$K$50,11,0)*100</f>
        <v>9.5069997330143199</v>
      </c>
      <c r="G150" s="1">
        <v>29.81</v>
      </c>
      <c r="H150" s="104">
        <v>150071.78599999999</v>
      </c>
      <c r="I150" s="2">
        <f>VLOOKUP($A150&amp;$B150,'KU Data'!$S$3:$AA$578,MATCH(I$1,'KU Data'!$S$2:$AA$2,0),0)</f>
        <v>186.45</v>
      </c>
      <c r="J150" s="2">
        <f>VLOOKUP($A150&amp;$B150,'KU Data'!$S$3:$AA$578,MATCH(J$1,'KU Data'!$S$2:$AA$2,0),0)</f>
        <v>47.05</v>
      </c>
      <c r="K150" s="92">
        <f t="shared" si="7"/>
        <v>105</v>
      </c>
      <c r="L150" s="92">
        <f t="shared" si="7"/>
        <v>87</v>
      </c>
    </row>
    <row r="151" spans="1:13" x14ac:dyDescent="0.2">
      <c r="A151" s="1">
        <v>2012</v>
      </c>
      <c r="B151" s="1">
        <v>6</v>
      </c>
      <c r="C151" s="2"/>
      <c r="D151" s="2"/>
      <c r="E151" s="188">
        <f>VLOOKUP($A151,'KU Data'!$B$8:$I$49,8,0)</f>
        <v>9.749370280441493</v>
      </c>
      <c r="F151" s="2">
        <f>HLOOKUP($A151,'KU GS Rates'!$B$40:$K$50,11,0)*100</f>
        <v>9.5069997330143199</v>
      </c>
      <c r="G151" s="1">
        <v>30.68</v>
      </c>
      <c r="H151" s="104">
        <v>150071.78599999999</v>
      </c>
      <c r="I151" s="2">
        <f>VLOOKUP($A151&amp;$B151,'KU Data'!$S$3:$AA$578,MATCH(I$1,'KU Data'!$S$2:$AA$2,0),0)</f>
        <v>49</v>
      </c>
      <c r="J151" s="2">
        <f>VLOOKUP($A151&amp;$B151,'KU Data'!$S$3:$AA$578,MATCH(J$1,'KU Data'!$S$2:$AA$2,0),0)</f>
        <v>171.1</v>
      </c>
      <c r="K151" s="92">
        <f t="shared" si="7"/>
        <v>10</v>
      </c>
      <c r="L151" s="92">
        <f t="shared" si="7"/>
        <v>243</v>
      </c>
    </row>
    <row r="152" spans="1:13" x14ac:dyDescent="0.2">
      <c r="A152" s="1">
        <v>2012</v>
      </c>
      <c r="B152" s="1">
        <v>7</v>
      </c>
      <c r="C152" s="2"/>
      <c r="D152" s="2"/>
      <c r="E152" s="188">
        <f>VLOOKUP($A152,'KU Data'!$B$8:$I$49,8,0)</f>
        <v>9.749370280441493</v>
      </c>
      <c r="F152" s="2">
        <f>HLOOKUP($A152,'KU GS Rates'!$B$40:$K$50,11,0)*100</f>
        <v>9.5069997330143199</v>
      </c>
      <c r="G152" s="1">
        <v>30.66</v>
      </c>
      <c r="H152" s="104">
        <v>150659.77799999999</v>
      </c>
      <c r="I152" s="2">
        <f>VLOOKUP($A152&amp;$B152,'KU Data'!$S$3:$AA$578,MATCH(I$1,'KU Data'!$S$2:$AA$2,0),0)</f>
        <v>1.55</v>
      </c>
      <c r="J152" s="2">
        <f>VLOOKUP($A152&amp;$B152,'KU Data'!$S$3:$AA$578,MATCH(J$1,'KU Data'!$S$2:$AA$2,0),0)</f>
        <v>324.8</v>
      </c>
      <c r="K152" s="92">
        <f t="shared" si="7"/>
        <v>0</v>
      </c>
      <c r="L152" s="92">
        <f t="shared" si="7"/>
        <v>348</v>
      </c>
    </row>
    <row r="153" spans="1:13" x14ac:dyDescent="0.2">
      <c r="A153" s="1">
        <v>2012</v>
      </c>
      <c r="B153" s="1">
        <v>8</v>
      </c>
      <c r="C153" s="2"/>
      <c r="D153" s="2"/>
      <c r="E153" s="188">
        <f>VLOOKUP($A153,'KU Data'!$B$8:$I$49,8,0)</f>
        <v>9.749370280441493</v>
      </c>
      <c r="F153" s="2">
        <f>HLOOKUP($A153,'KU GS Rates'!$B$40:$K$50,11,0)*100</f>
        <v>9.5069997330143199</v>
      </c>
      <c r="G153" s="1">
        <v>30.07</v>
      </c>
      <c r="H153" s="104">
        <v>150659.77799999999</v>
      </c>
      <c r="I153" s="2">
        <f>VLOOKUP($A153&amp;$B153,'KU Data'!$S$3:$AA$578,MATCH(I$1,'KU Data'!$S$2:$AA$2,0),0)</f>
        <v>0.75</v>
      </c>
      <c r="J153" s="2">
        <f>VLOOKUP($A153&amp;$B153,'KU Data'!$S$3:$AA$578,MATCH(J$1,'KU Data'!$S$2:$AA$2,0),0)</f>
        <v>347.4</v>
      </c>
      <c r="K153" s="92">
        <f t="shared" si="7"/>
        <v>2</v>
      </c>
      <c r="L153" s="92">
        <f t="shared" si="7"/>
        <v>330</v>
      </c>
    </row>
    <row r="154" spans="1:13" x14ac:dyDescent="0.2">
      <c r="A154" s="1">
        <v>2012</v>
      </c>
      <c r="B154" s="1">
        <v>9</v>
      </c>
      <c r="C154" s="2"/>
      <c r="D154" s="2"/>
      <c r="E154" s="188">
        <f>VLOOKUP($A154,'KU Data'!$B$8:$I$49,8,0)</f>
        <v>9.749370280441493</v>
      </c>
      <c r="F154" s="2">
        <f>HLOOKUP($A154,'KU GS Rates'!$B$40:$K$50,11,0)*100</f>
        <v>9.5069997330143199</v>
      </c>
      <c r="G154" s="1">
        <v>30.72</v>
      </c>
      <c r="H154" s="104">
        <v>150659.77799999999</v>
      </c>
      <c r="I154" s="2">
        <f>VLOOKUP($A154&amp;$B154,'KU Data'!$S$3:$AA$578,MATCH(I$1,'KU Data'!$S$2:$AA$2,0),0)</f>
        <v>11.75</v>
      </c>
      <c r="J154" s="2">
        <f>VLOOKUP($A154&amp;$B154,'KU Data'!$S$3:$AA$578,MATCH(J$1,'KU Data'!$S$2:$AA$2,0),0)</f>
        <v>261</v>
      </c>
      <c r="K154" s="92">
        <f t="shared" si="7"/>
        <v>46</v>
      </c>
      <c r="L154" s="92">
        <f t="shared" si="7"/>
        <v>150</v>
      </c>
    </row>
    <row r="155" spans="1:13" x14ac:dyDescent="0.2">
      <c r="A155" s="1">
        <v>2012</v>
      </c>
      <c r="B155" s="1">
        <v>10</v>
      </c>
      <c r="C155" s="2"/>
      <c r="D155" s="2"/>
      <c r="E155" s="188">
        <f>VLOOKUP($A155,'KU Data'!$B$8:$I$49,8,0)</f>
        <v>9.749370280441493</v>
      </c>
      <c r="F155" s="2">
        <f>HLOOKUP($A155,'KU GS Rates'!$B$40:$K$50,11,0)*100</f>
        <v>9.5069997330143199</v>
      </c>
      <c r="G155" s="1">
        <v>30.56</v>
      </c>
      <c r="H155" s="104">
        <v>151578.016</v>
      </c>
      <c r="I155" s="2">
        <f>VLOOKUP($A155&amp;$B155,'KU Data'!$S$3:$AA$578,MATCH(I$1,'KU Data'!$S$2:$AA$2,0),0)</f>
        <v>136.1</v>
      </c>
      <c r="J155" s="2">
        <f>VLOOKUP($A155&amp;$B155,'KU Data'!$S$3:$AA$578,MATCH(J$1,'KU Data'!$S$2:$AA$2,0),0)</f>
        <v>73.45</v>
      </c>
      <c r="K155" s="92">
        <f t="shared" si="7"/>
        <v>269</v>
      </c>
      <c r="L155" s="92">
        <f t="shared" si="7"/>
        <v>27</v>
      </c>
    </row>
    <row r="156" spans="1:13" x14ac:dyDescent="0.2">
      <c r="A156" s="1">
        <v>2012</v>
      </c>
      <c r="B156" s="1">
        <v>11</v>
      </c>
      <c r="C156" s="2"/>
      <c r="D156" s="2"/>
      <c r="E156" s="188">
        <f>VLOOKUP($A156,'KU Data'!$B$8:$I$49,8,0)</f>
        <v>9.749370280441493</v>
      </c>
      <c r="F156" s="2">
        <f>HLOOKUP($A156,'KU GS Rates'!$B$40:$K$50,11,0)*100</f>
        <v>9.5069997330143199</v>
      </c>
      <c r="G156" s="1">
        <v>30.35</v>
      </c>
      <c r="H156" s="104">
        <v>151578.016</v>
      </c>
      <c r="I156" s="2">
        <f>VLOOKUP($A156&amp;$B156,'KU Data'!$S$3:$AA$578,MATCH(I$1,'KU Data'!$S$2:$AA$2,0),0)</f>
        <v>393.85</v>
      </c>
      <c r="J156" s="2">
        <f>VLOOKUP($A156&amp;$B156,'KU Data'!$S$3:$AA$578,MATCH(J$1,'KU Data'!$S$2:$AA$2,0),0)</f>
        <v>7.45</v>
      </c>
      <c r="K156" s="92">
        <f t="shared" si="7"/>
        <v>563</v>
      </c>
      <c r="L156" s="92">
        <f t="shared" si="7"/>
        <v>1</v>
      </c>
    </row>
    <row r="157" spans="1:13" x14ac:dyDescent="0.2">
      <c r="A157" s="1">
        <v>2012</v>
      </c>
      <c r="B157" s="1">
        <v>12</v>
      </c>
      <c r="C157" s="2"/>
      <c r="D157" s="2"/>
      <c r="E157" s="188">
        <f>VLOOKUP($A157,'KU Data'!$B$8:$I$49,8,0)</f>
        <v>9.749370280441493</v>
      </c>
      <c r="F157" s="2">
        <f>HLOOKUP($A157,'KU GS Rates'!$B$40:$K$50,11,0)*100</f>
        <v>9.5069997330143199</v>
      </c>
      <c r="G157" s="1">
        <v>31</v>
      </c>
      <c r="H157" s="104">
        <v>151578.016</v>
      </c>
      <c r="I157" s="2">
        <f>VLOOKUP($A157&amp;$B157,'KU Data'!$S$3:$AA$578,MATCH(I$1,'KU Data'!$S$2:$AA$2,0),0)</f>
        <v>715.9</v>
      </c>
      <c r="J157" s="2">
        <f>VLOOKUP($A157&amp;$B157,'KU Data'!$S$3:$AA$578,MATCH(J$1,'KU Data'!$S$2:$AA$2,0),0)</f>
        <v>0.25</v>
      </c>
      <c r="K157" s="92">
        <f t="shared" si="7"/>
        <v>866</v>
      </c>
      <c r="L157" s="92">
        <f t="shared" si="7"/>
        <v>0</v>
      </c>
    </row>
    <row r="158" spans="1:13" x14ac:dyDescent="0.2">
      <c r="A158" s="1">
        <v>2013</v>
      </c>
      <c r="B158" s="1">
        <v>1</v>
      </c>
      <c r="C158" s="2"/>
      <c r="D158" s="2"/>
      <c r="E158" s="188">
        <f>VLOOKUP($A158,'KU Data'!$B$8:$I$49,8,0)</f>
        <v>10.270071791600712</v>
      </c>
      <c r="F158" s="2">
        <f>HLOOKUP($A158,'KU GS Rates'!$B$40:$K$50,11,0)*100</f>
        <v>10.200166745741001</v>
      </c>
      <c r="G158" s="1">
        <v>31.65</v>
      </c>
      <c r="H158" s="104">
        <v>152552.81200000001</v>
      </c>
      <c r="I158" s="2">
        <f>VLOOKUP($A158&amp;$B158,'KU Data'!$S$3:$AA$578,MATCH(I$1,'KU Data'!$S$2:$AA$2,0),0)</f>
        <v>995.9</v>
      </c>
      <c r="J158" s="2">
        <f>VLOOKUP($A158&amp;$B158,'KU Data'!$S$3:$AA$578,MATCH(J$1,'KU Data'!$S$2:$AA$2,0),0)</f>
        <v>0</v>
      </c>
      <c r="K158" s="92">
        <f t="shared" si="7"/>
        <v>952</v>
      </c>
      <c r="L158" s="92">
        <f t="shared" si="7"/>
        <v>0</v>
      </c>
    </row>
    <row r="159" spans="1:13" x14ac:dyDescent="0.2">
      <c r="A159" s="1">
        <v>2013</v>
      </c>
      <c r="B159" s="1">
        <v>2</v>
      </c>
      <c r="C159" s="2"/>
      <c r="D159" s="2"/>
      <c r="E159" s="188">
        <f>VLOOKUP($A159,'KU Data'!$B$8:$I$49,8,0)</f>
        <v>10.270071791600712</v>
      </c>
      <c r="F159" s="2">
        <f>HLOOKUP($A159,'KU GS Rates'!$B$40:$K$50,11,0)*100</f>
        <v>10.200166745741001</v>
      </c>
      <c r="G159" s="1">
        <v>28.92</v>
      </c>
      <c r="H159" s="104">
        <v>152552.81200000001</v>
      </c>
      <c r="I159" s="2">
        <f>VLOOKUP($A159&amp;$B159,'KU Data'!$S$3:$AA$578,MATCH(I$1,'KU Data'!$S$2:$AA$2,0),0)</f>
        <v>890.35</v>
      </c>
      <c r="J159" s="2">
        <f>VLOOKUP($A159&amp;$B159,'KU Data'!$S$3:$AA$578,MATCH(J$1,'KU Data'!$S$2:$AA$2,0),0)</f>
        <v>0</v>
      </c>
      <c r="K159" s="92">
        <f t="shared" si="7"/>
        <v>772</v>
      </c>
      <c r="L159" s="92">
        <f t="shared" si="7"/>
        <v>0</v>
      </c>
    </row>
    <row r="160" spans="1:13" x14ac:dyDescent="0.2">
      <c r="A160" s="1">
        <v>2013</v>
      </c>
      <c r="B160" s="1">
        <v>3</v>
      </c>
      <c r="C160" s="2"/>
      <c r="D160" s="2"/>
      <c r="E160" s="188">
        <f>VLOOKUP($A160,'KU Data'!$B$8:$I$49,8,0)</f>
        <v>10.270071791600712</v>
      </c>
      <c r="F160" s="2">
        <f>HLOOKUP($A160,'KU GS Rates'!$B$40:$K$50,11,0)*100</f>
        <v>10.200166745741001</v>
      </c>
      <c r="G160" s="1">
        <v>30.09</v>
      </c>
      <c r="H160" s="104">
        <v>152552.81200000001</v>
      </c>
      <c r="I160" s="2">
        <f>VLOOKUP($A160&amp;$B160,'KU Data'!$S$3:$AA$578,MATCH(I$1,'KU Data'!$S$2:$AA$2,0),0)</f>
        <v>728.95</v>
      </c>
      <c r="J160" s="2">
        <f>VLOOKUP($A160&amp;$B160,'KU Data'!$S$3:$AA$578,MATCH(J$1,'KU Data'!$S$2:$AA$2,0),0)</f>
        <v>0.45</v>
      </c>
      <c r="K160" s="92">
        <f t="shared" si="7"/>
        <v>610</v>
      </c>
      <c r="L160" s="92">
        <f t="shared" si="7"/>
        <v>4</v>
      </c>
    </row>
    <row r="161" spans="1:12" x14ac:dyDescent="0.2">
      <c r="A161" s="1">
        <v>2013</v>
      </c>
      <c r="B161" s="1">
        <v>4</v>
      </c>
      <c r="C161" s="2"/>
      <c r="D161" s="2"/>
      <c r="E161" s="188">
        <f>VLOOKUP($A161,'KU Data'!$B$8:$I$49,8,0)</f>
        <v>10.270071791600712</v>
      </c>
      <c r="F161" s="2">
        <f>HLOOKUP($A161,'KU GS Rates'!$B$40:$K$50,11,0)*100</f>
        <v>10.200166745741001</v>
      </c>
      <c r="G161" s="1">
        <v>30.49</v>
      </c>
      <c r="H161" s="104">
        <v>153465.65299999999</v>
      </c>
      <c r="I161" s="2">
        <f>VLOOKUP($A161&amp;$B161,'KU Data'!$S$3:$AA$578,MATCH(I$1,'KU Data'!$S$2:$AA$2,0),0)</f>
        <v>439.75</v>
      </c>
      <c r="J161" s="2">
        <f>VLOOKUP($A161&amp;$B161,'KU Data'!$S$3:$AA$578,MATCH(J$1,'KU Data'!$S$2:$AA$2,0),0)</f>
        <v>12.45</v>
      </c>
      <c r="K161" s="92">
        <f t="shared" si="7"/>
        <v>306</v>
      </c>
      <c r="L161" s="92">
        <f t="shared" si="7"/>
        <v>21</v>
      </c>
    </row>
    <row r="162" spans="1:12" x14ac:dyDescent="0.2">
      <c r="A162" s="1">
        <v>2013</v>
      </c>
      <c r="B162" s="1">
        <v>5</v>
      </c>
      <c r="C162" s="2"/>
      <c r="D162" s="2"/>
      <c r="E162" s="188">
        <f>VLOOKUP($A162,'KU Data'!$B$8:$I$49,8,0)</f>
        <v>10.270071791600712</v>
      </c>
      <c r="F162" s="2">
        <f>HLOOKUP($A162,'KU GS Rates'!$B$40:$K$50,11,0)*100</f>
        <v>10.200166745741001</v>
      </c>
      <c r="G162" s="1">
        <v>29.81</v>
      </c>
      <c r="H162" s="104">
        <v>153465.65299999999</v>
      </c>
      <c r="I162" s="2">
        <f>VLOOKUP($A162&amp;$B162,'KU Data'!$S$3:$AA$578,MATCH(I$1,'KU Data'!$S$2:$AA$2,0),0)</f>
        <v>186.45</v>
      </c>
      <c r="J162" s="2">
        <f>VLOOKUP($A162&amp;$B162,'KU Data'!$S$3:$AA$578,MATCH(J$1,'KU Data'!$S$2:$AA$2,0),0)</f>
        <v>47.05</v>
      </c>
      <c r="K162" s="92">
        <f t="shared" si="7"/>
        <v>105</v>
      </c>
      <c r="L162" s="92">
        <f t="shared" si="7"/>
        <v>87</v>
      </c>
    </row>
    <row r="163" spans="1:12" x14ac:dyDescent="0.2">
      <c r="A163" s="1">
        <v>2013</v>
      </c>
      <c r="B163" s="1">
        <v>6</v>
      </c>
      <c r="C163" s="2"/>
      <c r="D163" s="2"/>
      <c r="E163" s="188">
        <f>VLOOKUP($A163,'KU Data'!$B$8:$I$49,8,0)</f>
        <v>10.270071791600712</v>
      </c>
      <c r="F163" s="2">
        <f>HLOOKUP($A163,'KU GS Rates'!$B$40:$K$50,11,0)*100</f>
        <v>10.200166745741001</v>
      </c>
      <c r="G163" s="1">
        <v>30.68</v>
      </c>
      <c r="H163" s="104">
        <v>153465.65299999999</v>
      </c>
      <c r="I163" s="2">
        <f>VLOOKUP($A163&amp;$B163,'KU Data'!$S$3:$AA$578,MATCH(I$1,'KU Data'!$S$2:$AA$2,0),0)</f>
        <v>49</v>
      </c>
      <c r="J163" s="2">
        <f>VLOOKUP($A163&amp;$B163,'KU Data'!$S$3:$AA$578,MATCH(J$1,'KU Data'!$S$2:$AA$2,0),0)</f>
        <v>171.1</v>
      </c>
      <c r="K163" s="92">
        <f t="shared" si="7"/>
        <v>10</v>
      </c>
      <c r="L163" s="92">
        <f t="shared" si="7"/>
        <v>243</v>
      </c>
    </row>
    <row r="164" spans="1:12" x14ac:dyDescent="0.2">
      <c r="A164" s="1">
        <v>2013</v>
      </c>
      <c r="B164" s="1">
        <v>7</v>
      </c>
      <c r="C164" s="2"/>
      <c r="D164" s="2"/>
      <c r="E164" s="188">
        <f>VLOOKUP($A164,'KU Data'!$B$8:$I$49,8,0)</f>
        <v>10.270071791600712</v>
      </c>
      <c r="F164" s="2">
        <f>HLOOKUP($A164,'KU GS Rates'!$B$40:$K$50,11,0)*100</f>
        <v>10.200166745741001</v>
      </c>
      <c r="G164" s="1">
        <v>30.66</v>
      </c>
      <c r="H164" s="104">
        <v>154463.682</v>
      </c>
      <c r="I164" s="2">
        <f>VLOOKUP($A164&amp;$B164,'KU Data'!$S$3:$AA$578,MATCH(I$1,'KU Data'!$S$2:$AA$2,0),0)</f>
        <v>1.55</v>
      </c>
      <c r="J164" s="2">
        <f>VLOOKUP($A164&amp;$B164,'KU Data'!$S$3:$AA$578,MATCH(J$1,'KU Data'!$S$2:$AA$2,0),0)</f>
        <v>324.8</v>
      </c>
      <c r="K164" s="92">
        <f t="shared" si="7"/>
        <v>0</v>
      </c>
      <c r="L164" s="92">
        <f t="shared" si="7"/>
        <v>348</v>
      </c>
    </row>
    <row r="165" spans="1:12" x14ac:dyDescent="0.2">
      <c r="A165" s="1">
        <v>2013</v>
      </c>
      <c r="B165" s="1">
        <v>8</v>
      </c>
      <c r="C165" s="2"/>
      <c r="D165" s="2"/>
      <c r="E165" s="188">
        <f>VLOOKUP($A165,'KU Data'!$B$8:$I$49,8,0)</f>
        <v>10.270071791600712</v>
      </c>
      <c r="F165" s="2">
        <f>HLOOKUP($A165,'KU GS Rates'!$B$40:$K$50,11,0)*100</f>
        <v>10.200166745741001</v>
      </c>
      <c r="G165" s="1">
        <v>30.07</v>
      </c>
      <c r="H165" s="104">
        <v>154463.682</v>
      </c>
      <c r="I165" s="2">
        <f>VLOOKUP($A165&amp;$B165,'KU Data'!$S$3:$AA$578,MATCH(I$1,'KU Data'!$S$2:$AA$2,0),0)</f>
        <v>0.75</v>
      </c>
      <c r="J165" s="2">
        <f>VLOOKUP($A165&amp;$B165,'KU Data'!$S$3:$AA$578,MATCH(J$1,'KU Data'!$S$2:$AA$2,0),0)</f>
        <v>347.4</v>
      </c>
      <c r="K165" s="92">
        <f t="shared" si="7"/>
        <v>2</v>
      </c>
      <c r="L165" s="92">
        <f t="shared" si="7"/>
        <v>330</v>
      </c>
    </row>
    <row r="166" spans="1:12" x14ac:dyDescent="0.2">
      <c r="A166" s="1">
        <v>2013</v>
      </c>
      <c r="B166" s="1">
        <v>9</v>
      </c>
      <c r="C166" s="2"/>
      <c r="D166" s="2"/>
      <c r="E166" s="188">
        <f>VLOOKUP($A166,'KU Data'!$B$8:$I$49,8,0)</f>
        <v>10.270071791600712</v>
      </c>
      <c r="F166" s="2">
        <f>HLOOKUP($A166,'KU GS Rates'!$B$40:$K$50,11,0)*100</f>
        <v>10.200166745741001</v>
      </c>
      <c r="G166" s="1">
        <v>30.72</v>
      </c>
      <c r="H166" s="104">
        <v>154463.682</v>
      </c>
      <c r="I166" s="2">
        <f>VLOOKUP($A166&amp;$B166,'KU Data'!$S$3:$AA$578,MATCH(I$1,'KU Data'!$S$2:$AA$2,0),0)</f>
        <v>11.75</v>
      </c>
      <c r="J166" s="2">
        <f>VLOOKUP($A166&amp;$B166,'KU Data'!$S$3:$AA$578,MATCH(J$1,'KU Data'!$S$2:$AA$2,0),0)</f>
        <v>261</v>
      </c>
      <c r="K166" s="92">
        <f t="shared" ref="K166:L185" si="8">K154</f>
        <v>46</v>
      </c>
      <c r="L166" s="92">
        <f t="shared" si="8"/>
        <v>150</v>
      </c>
    </row>
    <row r="167" spans="1:12" x14ac:dyDescent="0.2">
      <c r="A167" s="1">
        <v>2013</v>
      </c>
      <c r="B167" s="1">
        <v>10</v>
      </c>
      <c r="C167" s="2"/>
      <c r="D167" s="2"/>
      <c r="E167" s="188">
        <f>VLOOKUP($A167,'KU Data'!$B$8:$I$49,8,0)</f>
        <v>10.270071791600712</v>
      </c>
      <c r="F167" s="2">
        <f>HLOOKUP($A167,'KU GS Rates'!$B$40:$K$50,11,0)*100</f>
        <v>10.200166745741001</v>
      </c>
      <c r="G167" s="1">
        <v>30.56</v>
      </c>
      <c r="H167" s="104">
        <v>155626.736</v>
      </c>
      <c r="I167" s="2">
        <f>VLOOKUP($A167&amp;$B167,'KU Data'!$S$3:$AA$578,MATCH(I$1,'KU Data'!$S$2:$AA$2,0),0)</f>
        <v>136.1</v>
      </c>
      <c r="J167" s="2">
        <f>VLOOKUP($A167&amp;$B167,'KU Data'!$S$3:$AA$578,MATCH(J$1,'KU Data'!$S$2:$AA$2,0),0)</f>
        <v>73.45</v>
      </c>
      <c r="K167" s="92">
        <f t="shared" si="8"/>
        <v>269</v>
      </c>
      <c r="L167" s="92">
        <f t="shared" si="8"/>
        <v>27</v>
      </c>
    </row>
    <row r="168" spans="1:12" x14ac:dyDescent="0.2">
      <c r="A168" s="1">
        <v>2013</v>
      </c>
      <c r="B168" s="1">
        <v>11</v>
      </c>
      <c r="C168" s="2"/>
      <c r="D168" s="2"/>
      <c r="E168" s="188">
        <f>VLOOKUP($A168,'KU Data'!$B$8:$I$49,8,0)</f>
        <v>10.270071791600712</v>
      </c>
      <c r="F168" s="2">
        <f>HLOOKUP($A168,'KU GS Rates'!$B$40:$K$50,11,0)*100</f>
        <v>10.200166745741001</v>
      </c>
      <c r="G168" s="1">
        <v>30.35</v>
      </c>
      <c r="H168" s="104">
        <v>155626.736</v>
      </c>
      <c r="I168" s="2">
        <f>VLOOKUP($A168&amp;$B168,'KU Data'!$S$3:$AA$578,MATCH(I$1,'KU Data'!$S$2:$AA$2,0),0)</f>
        <v>393.85</v>
      </c>
      <c r="J168" s="2">
        <f>VLOOKUP($A168&amp;$B168,'KU Data'!$S$3:$AA$578,MATCH(J$1,'KU Data'!$S$2:$AA$2,0),0)</f>
        <v>7.45</v>
      </c>
      <c r="K168" s="92">
        <f t="shared" si="8"/>
        <v>563</v>
      </c>
      <c r="L168" s="92">
        <f t="shared" si="8"/>
        <v>1</v>
      </c>
    </row>
    <row r="169" spans="1:12" x14ac:dyDescent="0.2">
      <c r="A169" s="1">
        <v>2013</v>
      </c>
      <c r="B169" s="1">
        <v>12</v>
      </c>
      <c r="C169" s="2"/>
      <c r="D169" s="2"/>
      <c r="E169" s="188">
        <f>VLOOKUP($A169,'KU Data'!$B$8:$I$49,8,0)</f>
        <v>10.270071791600712</v>
      </c>
      <c r="F169" s="2">
        <f>HLOOKUP($A169,'KU GS Rates'!$B$40:$K$50,11,0)*100</f>
        <v>10.200166745741001</v>
      </c>
      <c r="G169" s="1">
        <v>31</v>
      </c>
      <c r="H169" s="104">
        <v>155626.736</v>
      </c>
      <c r="I169" s="2">
        <f>VLOOKUP($A169&amp;$B169,'KU Data'!$S$3:$AA$578,MATCH(I$1,'KU Data'!$S$2:$AA$2,0),0)</f>
        <v>715.9</v>
      </c>
      <c r="J169" s="2">
        <f>VLOOKUP($A169&amp;$B169,'KU Data'!$S$3:$AA$578,MATCH(J$1,'KU Data'!$S$2:$AA$2,0),0)</f>
        <v>0.25</v>
      </c>
      <c r="K169" s="92">
        <f t="shared" si="8"/>
        <v>866</v>
      </c>
      <c r="L169" s="92">
        <f t="shared" si="8"/>
        <v>0</v>
      </c>
    </row>
    <row r="170" spans="1:12" x14ac:dyDescent="0.2">
      <c r="A170" s="1">
        <v>2014</v>
      </c>
      <c r="B170" s="1">
        <v>1</v>
      </c>
      <c r="C170" s="2"/>
      <c r="D170" s="2"/>
      <c r="E170" s="188">
        <f>VLOOKUP($A170,'KU Data'!$B$8:$I$49,8,0)</f>
        <v>10.87437756099621</v>
      </c>
      <c r="F170" s="2">
        <f>HLOOKUP($A170,'KU GS Rates'!$B$40:$K$50,11,0)*100</f>
        <v>10.791136080509499</v>
      </c>
      <c r="G170" s="1">
        <v>31.65</v>
      </c>
      <c r="H170" s="104">
        <v>156828.85</v>
      </c>
      <c r="I170" s="2">
        <f>VLOOKUP($A170&amp;$B170,'KU Data'!$S$3:$AA$578,MATCH(I$1,'KU Data'!$S$2:$AA$2,0),0)</f>
        <v>995.9</v>
      </c>
      <c r="J170" s="2">
        <f>VLOOKUP($A170&amp;$B170,'KU Data'!$S$3:$AA$578,MATCH(J$1,'KU Data'!$S$2:$AA$2,0),0)</f>
        <v>0</v>
      </c>
      <c r="K170" s="92">
        <f t="shared" si="8"/>
        <v>952</v>
      </c>
      <c r="L170" s="92">
        <f t="shared" si="8"/>
        <v>0</v>
      </c>
    </row>
    <row r="171" spans="1:12" x14ac:dyDescent="0.2">
      <c r="A171" s="1">
        <v>2014</v>
      </c>
      <c r="B171" s="1">
        <v>2</v>
      </c>
      <c r="C171" s="2"/>
      <c r="D171" s="2"/>
      <c r="E171" s="188">
        <f>VLOOKUP($A171,'KU Data'!$B$8:$I$49,8,0)</f>
        <v>10.87437756099621</v>
      </c>
      <c r="F171" s="2">
        <f>HLOOKUP($A171,'KU GS Rates'!$B$40:$K$50,11,0)*100</f>
        <v>10.791136080509499</v>
      </c>
      <c r="G171" s="1">
        <v>28.92</v>
      </c>
      <c r="H171" s="104">
        <v>156828.85</v>
      </c>
      <c r="I171" s="2">
        <f>VLOOKUP($A171&amp;$B171,'KU Data'!$S$3:$AA$578,MATCH(I$1,'KU Data'!$S$2:$AA$2,0),0)</f>
        <v>890.35</v>
      </c>
      <c r="J171" s="2">
        <f>VLOOKUP($A171&amp;$B171,'KU Data'!$S$3:$AA$578,MATCH(J$1,'KU Data'!$S$2:$AA$2,0),0)</f>
        <v>0</v>
      </c>
      <c r="K171" s="92">
        <f t="shared" si="8"/>
        <v>772</v>
      </c>
      <c r="L171" s="92">
        <f t="shared" si="8"/>
        <v>0</v>
      </c>
    </row>
    <row r="172" spans="1:12" x14ac:dyDescent="0.2">
      <c r="A172" s="1">
        <v>2014</v>
      </c>
      <c r="B172" s="1">
        <v>3</v>
      </c>
      <c r="C172" s="2"/>
      <c r="D172" s="2"/>
      <c r="E172" s="188">
        <f>VLOOKUP($A172,'KU Data'!$B$8:$I$49,8,0)</f>
        <v>10.87437756099621</v>
      </c>
      <c r="F172" s="2">
        <f>HLOOKUP($A172,'KU GS Rates'!$B$40:$K$50,11,0)*100</f>
        <v>10.791136080509499</v>
      </c>
      <c r="G172" s="1">
        <v>30.09</v>
      </c>
      <c r="H172" s="104">
        <v>156828.85</v>
      </c>
      <c r="I172" s="2">
        <f>VLOOKUP($A172&amp;$B172,'KU Data'!$S$3:$AA$578,MATCH(I$1,'KU Data'!$S$2:$AA$2,0),0)</f>
        <v>728.95</v>
      </c>
      <c r="J172" s="2">
        <f>VLOOKUP($A172&amp;$B172,'KU Data'!$S$3:$AA$578,MATCH(J$1,'KU Data'!$S$2:$AA$2,0),0)</f>
        <v>0.45</v>
      </c>
      <c r="K172" s="92">
        <f t="shared" si="8"/>
        <v>610</v>
      </c>
      <c r="L172" s="92">
        <f t="shared" si="8"/>
        <v>4</v>
      </c>
    </row>
    <row r="173" spans="1:12" x14ac:dyDescent="0.2">
      <c r="A173" s="1">
        <v>2014</v>
      </c>
      <c r="B173" s="1">
        <v>4</v>
      </c>
      <c r="C173" s="2"/>
      <c r="D173" s="2"/>
      <c r="E173" s="188">
        <f>VLOOKUP($A173,'KU Data'!$B$8:$I$49,8,0)</f>
        <v>10.87437756099621</v>
      </c>
      <c r="F173" s="2">
        <f>HLOOKUP($A173,'KU GS Rates'!$B$40:$K$50,11,0)*100</f>
        <v>10.791136080509499</v>
      </c>
      <c r="G173" s="1">
        <v>30.49</v>
      </c>
      <c r="H173" s="104">
        <v>158257.26500000001</v>
      </c>
      <c r="I173" s="2">
        <f>VLOOKUP($A173&amp;$B173,'KU Data'!$S$3:$AA$578,MATCH(I$1,'KU Data'!$S$2:$AA$2,0),0)</f>
        <v>439.75</v>
      </c>
      <c r="J173" s="2">
        <f>VLOOKUP($A173&amp;$B173,'KU Data'!$S$3:$AA$578,MATCH(J$1,'KU Data'!$S$2:$AA$2,0),0)</f>
        <v>12.45</v>
      </c>
      <c r="K173" s="92">
        <f t="shared" si="8"/>
        <v>306</v>
      </c>
      <c r="L173" s="92">
        <f t="shared" si="8"/>
        <v>21</v>
      </c>
    </row>
    <row r="174" spans="1:12" x14ac:dyDescent="0.2">
      <c r="A174" s="1">
        <v>2014</v>
      </c>
      <c r="B174" s="1">
        <v>5</v>
      </c>
      <c r="C174" s="2"/>
      <c r="D174" s="2"/>
      <c r="E174" s="188">
        <f>VLOOKUP($A174,'KU Data'!$B$8:$I$49,8,0)</f>
        <v>10.87437756099621</v>
      </c>
      <c r="F174" s="2">
        <f>HLOOKUP($A174,'KU GS Rates'!$B$40:$K$50,11,0)*100</f>
        <v>10.791136080509499</v>
      </c>
      <c r="G174" s="1">
        <v>29.81</v>
      </c>
      <c r="H174" s="104">
        <v>158257.26500000001</v>
      </c>
      <c r="I174" s="2">
        <f>VLOOKUP($A174&amp;$B174,'KU Data'!$S$3:$AA$578,MATCH(I$1,'KU Data'!$S$2:$AA$2,0),0)</f>
        <v>186.45</v>
      </c>
      <c r="J174" s="2">
        <f>VLOOKUP($A174&amp;$B174,'KU Data'!$S$3:$AA$578,MATCH(J$1,'KU Data'!$S$2:$AA$2,0),0)</f>
        <v>47.05</v>
      </c>
      <c r="K174" s="92">
        <f t="shared" si="8"/>
        <v>105</v>
      </c>
      <c r="L174" s="92">
        <f t="shared" si="8"/>
        <v>87</v>
      </c>
    </row>
    <row r="175" spans="1:12" x14ac:dyDescent="0.2">
      <c r="A175" s="1">
        <v>2014</v>
      </c>
      <c r="B175" s="1">
        <v>6</v>
      </c>
      <c r="C175" s="2"/>
      <c r="D175" s="2"/>
      <c r="E175" s="188">
        <f>VLOOKUP($A175,'KU Data'!$B$8:$I$49,8,0)</f>
        <v>10.87437756099621</v>
      </c>
      <c r="F175" s="2">
        <f>HLOOKUP($A175,'KU GS Rates'!$B$40:$K$50,11,0)*100</f>
        <v>10.791136080509499</v>
      </c>
      <c r="G175" s="1">
        <v>30.68</v>
      </c>
      <c r="H175" s="104">
        <v>158257.26500000001</v>
      </c>
      <c r="I175" s="2">
        <f>VLOOKUP($A175&amp;$B175,'KU Data'!$S$3:$AA$578,MATCH(I$1,'KU Data'!$S$2:$AA$2,0),0)</f>
        <v>49</v>
      </c>
      <c r="J175" s="2">
        <f>VLOOKUP($A175&amp;$B175,'KU Data'!$S$3:$AA$578,MATCH(J$1,'KU Data'!$S$2:$AA$2,0),0)</f>
        <v>171.1</v>
      </c>
      <c r="K175" s="92">
        <f t="shared" si="8"/>
        <v>10</v>
      </c>
      <c r="L175" s="92">
        <f t="shared" si="8"/>
        <v>243</v>
      </c>
    </row>
    <row r="176" spans="1:12" x14ac:dyDescent="0.2">
      <c r="A176" s="1">
        <v>2014</v>
      </c>
      <c r="B176" s="1">
        <v>7</v>
      </c>
      <c r="C176" s="2"/>
      <c r="D176" s="2"/>
      <c r="E176" s="188">
        <f>VLOOKUP($A176,'KU Data'!$B$8:$I$49,8,0)</f>
        <v>10.87437756099621</v>
      </c>
      <c r="F176" s="2">
        <f>HLOOKUP($A176,'KU GS Rates'!$B$40:$K$50,11,0)*100</f>
        <v>10.791136080509499</v>
      </c>
      <c r="G176" s="1">
        <v>30.66</v>
      </c>
      <c r="H176" s="104">
        <v>159497.85</v>
      </c>
      <c r="I176" s="2">
        <f>VLOOKUP($A176&amp;$B176,'KU Data'!$S$3:$AA$578,MATCH(I$1,'KU Data'!$S$2:$AA$2,0),0)</f>
        <v>1.55</v>
      </c>
      <c r="J176" s="2">
        <f>VLOOKUP($A176&amp;$B176,'KU Data'!$S$3:$AA$578,MATCH(J$1,'KU Data'!$S$2:$AA$2,0),0)</f>
        <v>324.8</v>
      </c>
      <c r="K176" s="92">
        <f t="shared" si="8"/>
        <v>0</v>
      </c>
      <c r="L176" s="92">
        <f t="shared" si="8"/>
        <v>348</v>
      </c>
    </row>
    <row r="177" spans="1:12" x14ac:dyDescent="0.2">
      <c r="A177" s="1">
        <v>2014</v>
      </c>
      <c r="B177" s="1">
        <v>8</v>
      </c>
      <c r="C177" s="2"/>
      <c r="D177" s="2"/>
      <c r="E177" s="188">
        <f>VLOOKUP($A177,'KU Data'!$B$8:$I$49,8,0)</f>
        <v>10.87437756099621</v>
      </c>
      <c r="F177" s="2">
        <f>HLOOKUP($A177,'KU GS Rates'!$B$40:$K$50,11,0)*100</f>
        <v>10.791136080509499</v>
      </c>
      <c r="G177" s="1">
        <v>30.07</v>
      </c>
      <c r="H177" s="104">
        <v>159497.85</v>
      </c>
      <c r="I177" s="2">
        <f>VLOOKUP($A177&amp;$B177,'KU Data'!$S$3:$AA$578,MATCH(I$1,'KU Data'!$S$2:$AA$2,0),0)</f>
        <v>0.75</v>
      </c>
      <c r="J177" s="2">
        <f>VLOOKUP($A177&amp;$B177,'KU Data'!$S$3:$AA$578,MATCH(J$1,'KU Data'!$S$2:$AA$2,0),0)</f>
        <v>347.4</v>
      </c>
      <c r="K177" s="92">
        <f t="shared" si="8"/>
        <v>2</v>
      </c>
      <c r="L177" s="92">
        <f t="shared" si="8"/>
        <v>330</v>
      </c>
    </row>
    <row r="178" spans="1:12" x14ac:dyDescent="0.2">
      <c r="A178" s="1">
        <v>2014</v>
      </c>
      <c r="B178" s="1">
        <v>9</v>
      </c>
      <c r="C178" s="2"/>
      <c r="D178" s="2"/>
      <c r="E178" s="188">
        <f>VLOOKUP($A178,'KU Data'!$B$8:$I$49,8,0)</f>
        <v>10.87437756099621</v>
      </c>
      <c r="F178" s="2">
        <f>HLOOKUP($A178,'KU GS Rates'!$B$40:$K$50,11,0)*100</f>
        <v>10.791136080509499</v>
      </c>
      <c r="G178" s="1">
        <v>30.72</v>
      </c>
      <c r="H178" s="104">
        <v>159497.85</v>
      </c>
      <c r="I178" s="2">
        <f>VLOOKUP($A178&amp;$B178,'KU Data'!$S$3:$AA$578,MATCH(I$1,'KU Data'!$S$2:$AA$2,0),0)</f>
        <v>11.75</v>
      </c>
      <c r="J178" s="2">
        <f>VLOOKUP($A178&amp;$B178,'KU Data'!$S$3:$AA$578,MATCH(J$1,'KU Data'!$S$2:$AA$2,0),0)</f>
        <v>261</v>
      </c>
      <c r="K178" s="92">
        <f t="shared" si="8"/>
        <v>46</v>
      </c>
      <c r="L178" s="92">
        <f t="shared" si="8"/>
        <v>150</v>
      </c>
    </row>
    <row r="179" spans="1:12" x14ac:dyDescent="0.2">
      <c r="A179" s="1">
        <v>2014</v>
      </c>
      <c r="B179" s="1">
        <v>10</v>
      </c>
      <c r="C179" s="2"/>
      <c r="D179" s="2"/>
      <c r="E179" s="188">
        <f>VLOOKUP($A179,'KU Data'!$B$8:$I$49,8,0)</f>
        <v>10.87437756099621</v>
      </c>
      <c r="F179" s="2">
        <f>HLOOKUP($A179,'KU GS Rates'!$B$40:$K$50,11,0)*100</f>
        <v>10.791136080509499</v>
      </c>
      <c r="G179" s="1">
        <v>30.56</v>
      </c>
      <c r="H179" s="104">
        <v>160703.052</v>
      </c>
      <c r="I179" s="2">
        <f>VLOOKUP($A179&amp;$B179,'KU Data'!$S$3:$AA$578,MATCH(I$1,'KU Data'!$S$2:$AA$2,0),0)</f>
        <v>136.1</v>
      </c>
      <c r="J179" s="2">
        <f>VLOOKUP($A179&amp;$B179,'KU Data'!$S$3:$AA$578,MATCH(J$1,'KU Data'!$S$2:$AA$2,0),0)</f>
        <v>73.45</v>
      </c>
      <c r="K179" s="92">
        <f t="shared" si="8"/>
        <v>269</v>
      </c>
      <c r="L179" s="92">
        <f t="shared" si="8"/>
        <v>27</v>
      </c>
    </row>
    <row r="180" spans="1:12" x14ac:dyDescent="0.2">
      <c r="A180" s="1">
        <v>2014</v>
      </c>
      <c r="B180" s="1">
        <v>11</v>
      </c>
      <c r="C180" s="2"/>
      <c r="D180" s="2"/>
      <c r="E180" s="188">
        <f>VLOOKUP($A180,'KU Data'!$B$8:$I$49,8,0)</f>
        <v>10.87437756099621</v>
      </c>
      <c r="F180" s="2">
        <f>HLOOKUP($A180,'KU GS Rates'!$B$40:$K$50,11,0)*100</f>
        <v>10.791136080509499</v>
      </c>
      <c r="G180" s="1">
        <v>30.35</v>
      </c>
      <c r="H180" s="104">
        <v>160703.052</v>
      </c>
      <c r="I180" s="2">
        <f>VLOOKUP($A180&amp;$B180,'KU Data'!$S$3:$AA$578,MATCH(I$1,'KU Data'!$S$2:$AA$2,0),0)</f>
        <v>393.85</v>
      </c>
      <c r="J180" s="2">
        <f>VLOOKUP($A180&amp;$B180,'KU Data'!$S$3:$AA$578,MATCH(J$1,'KU Data'!$S$2:$AA$2,0),0)</f>
        <v>7.45</v>
      </c>
      <c r="K180" s="92">
        <f t="shared" si="8"/>
        <v>563</v>
      </c>
      <c r="L180" s="92">
        <f t="shared" si="8"/>
        <v>1</v>
      </c>
    </row>
    <row r="181" spans="1:12" x14ac:dyDescent="0.2">
      <c r="A181" s="1">
        <v>2014</v>
      </c>
      <c r="B181" s="1">
        <v>12</v>
      </c>
      <c r="C181" s="2"/>
      <c r="D181" s="2"/>
      <c r="E181" s="188">
        <f>VLOOKUP($A181,'KU Data'!$B$8:$I$49,8,0)</f>
        <v>10.87437756099621</v>
      </c>
      <c r="F181" s="2">
        <f>HLOOKUP($A181,'KU GS Rates'!$B$40:$K$50,11,0)*100</f>
        <v>10.791136080509499</v>
      </c>
      <c r="G181" s="1">
        <v>31</v>
      </c>
      <c r="H181" s="104">
        <v>160703.052</v>
      </c>
      <c r="I181" s="2">
        <f>VLOOKUP($A181&amp;$B181,'KU Data'!$S$3:$AA$578,MATCH(I$1,'KU Data'!$S$2:$AA$2,0),0)</f>
        <v>715.9</v>
      </c>
      <c r="J181" s="2">
        <f>VLOOKUP($A181&amp;$B181,'KU Data'!$S$3:$AA$578,MATCH(J$1,'KU Data'!$S$2:$AA$2,0),0)</f>
        <v>0.25</v>
      </c>
      <c r="K181" s="92">
        <f t="shared" si="8"/>
        <v>866</v>
      </c>
      <c r="L181" s="92">
        <f t="shared" si="8"/>
        <v>0</v>
      </c>
    </row>
    <row r="182" spans="1:12" x14ac:dyDescent="0.2">
      <c r="A182" s="1">
        <v>2015</v>
      </c>
      <c r="B182" s="1">
        <v>1</v>
      </c>
      <c r="C182" s="2"/>
      <c r="D182" s="2"/>
      <c r="E182" s="188">
        <f>VLOOKUP($A182,'KU Data'!$B$8:$I$49,8,0)</f>
        <v>11.408789874323777</v>
      </c>
      <c r="F182" s="2">
        <f>HLOOKUP($A182,'KU GS Rates'!$B$40:$K$50,11,0)*100</f>
        <v>11.3043270757755</v>
      </c>
      <c r="G182" s="1">
        <v>31.65</v>
      </c>
      <c r="H182" s="104">
        <v>161986.82199999999</v>
      </c>
      <c r="I182" s="2">
        <f>VLOOKUP($A182&amp;$B182,'KU Data'!$S$3:$AA$578,MATCH(I$1,'KU Data'!$S$2:$AA$2,0),0)</f>
        <v>995.9</v>
      </c>
      <c r="J182" s="2">
        <f>VLOOKUP($A182&amp;$B182,'KU Data'!$S$3:$AA$578,MATCH(J$1,'KU Data'!$S$2:$AA$2,0),0)</f>
        <v>0</v>
      </c>
      <c r="K182" s="92">
        <f t="shared" si="8"/>
        <v>952</v>
      </c>
      <c r="L182" s="92">
        <f t="shared" si="8"/>
        <v>0</v>
      </c>
    </row>
    <row r="183" spans="1:12" x14ac:dyDescent="0.2">
      <c r="A183" s="1">
        <v>2015</v>
      </c>
      <c r="B183" s="1">
        <v>2</v>
      </c>
      <c r="C183" s="2"/>
      <c r="D183" s="2"/>
      <c r="E183" s="188">
        <f>VLOOKUP($A183,'KU Data'!$B$8:$I$49,8,0)</f>
        <v>11.408789874323777</v>
      </c>
      <c r="F183" s="2">
        <f>HLOOKUP($A183,'KU GS Rates'!$B$40:$K$50,11,0)*100</f>
        <v>11.3043270757755</v>
      </c>
      <c r="G183" s="1">
        <v>28.92</v>
      </c>
      <c r="H183" s="104">
        <v>161986.82199999999</v>
      </c>
      <c r="I183" s="2">
        <f>VLOOKUP($A183&amp;$B183,'KU Data'!$S$3:$AA$578,MATCH(I$1,'KU Data'!$S$2:$AA$2,0),0)</f>
        <v>890.35</v>
      </c>
      <c r="J183" s="2">
        <f>VLOOKUP($A183&amp;$B183,'KU Data'!$S$3:$AA$578,MATCH(J$1,'KU Data'!$S$2:$AA$2,0),0)</f>
        <v>0</v>
      </c>
      <c r="K183" s="92">
        <f t="shared" si="8"/>
        <v>772</v>
      </c>
      <c r="L183" s="92">
        <f t="shared" si="8"/>
        <v>0</v>
      </c>
    </row>
    <row r="184" spans="1:12" x14ac:dyDescent="0.2">
      <c r="A184" s="1">
        <v>2015</v>
      </c>
      <c r="B184" s="1">
        <v>3</v>
      </c>
      <c r="C184" s="2"/>
      <c r="D184" s="2"/>
      <c r="E184" s="188">
        <f>VLOOKUP($A184,'KU Data'!$B$8:$I$49,8,0)</f>
        <v>11.408789874323777</v>
      </c>
      <c r="F184" s="2">
        <f>HLOOKUP($A184,'KU GS Rates'!$B$40:$K$50,11,0)*100</f>
        <v>11.3043270757755</v>
      </c>
      <c r="G184" s="1">
        <v>30.09</v>
      </c>
      <c r="H184" s="104">
        <v>161986.82199999999</v>
      </c>
      <c r="I184" s="2">
        <f>VLOOKUP($A184&amp;$B184,'KU Data'!$S$3:$AA$578,MATCH(I$1,'KU Data'!$S$2:$AA$2,0),0)</f>
        <v>728.95</v>
      </c>
      <c r="J184" s="2">
        <f>VLOOKUP($A184&amp;$B184,'KU Data'!$S$3:$AA$578,MATCH(J$1,'KU Data'!$S$2:$AA$2,0),0)</f>
        <v>0.45</v>
      </c>
      <c r="K184" s="92">
        <f t="shared" si="8"/>
        <v>610</v>
      </c>
      <c r="L184" s="92">
        <f t="shared" si="8"/>
        <v>4</v>
      </c>
    </row>
    <row r="185" spans="1:12" x14ac:dyDescent="0.2">
      <c r="A185" s="1">
        <v>2015</v>
      </c>
      <c r="B185" s="1">
        <v>4</v>
      </c>
      <c r="C185" s="2"/>
      <c r="D185" s="2"/>
      <c r="E185" s="188">
        <f>VLOOKUP($A185,'KU Data'!$B$8:$I$49,8,0)</f>
        <v>11.408789874323777</v>
      </c>
      <c r="F185" s="2">
        <f>HLOOKUP($A185,'KU GS Rates'!$B$40:$K$50,11,0)*100</f>
        <v>11.3043270757755</v>
      </c>
      <c r="G185" s="1">
        <v>30.49</v>
      </c>
      <c r="H185" s="104">
        <v>163218.94699999999</v>
      </c>
      <c r="I185" s="2">
        <f>VLOOKUP($A185&amp;$B185,'KU Data'!$S$3:$AA$578,MATCH(I$1,'KU Data'!$S$2:$AA$2,0),0)</f>
        <v>439.75</v>
      </c>
      <c r="J185" s="2">
        <f>VLOOKUP($A185&amp;$B185,'KU Data'!$S$3:$AA$578,MATCH(J$1,'KU Data'!$S$2:$AA$2,0),0)</f>
        <v>12.45</v>
      </c>
      <c r="K185" s="92">
        <f t="shared" si="8"/>
        <v>306</v>
      </c>
      <c r="L185" s="92">
        <f t="shared" si="8"/>
        <v>21</v>
      </c>
    </row>
    <row r="186" spans="1:12" x14ac:dyDescent="0.2">
      <c r="A186" s="1">
        <v>2015</v>
      </c>
      <c r="B186" s="1">
        <v>5</v>
      </c>
      <c r="C186" s="2"/>
      <c r="D186" s="2"/>
      <c r="E186" s="188">
        <f>VLOOKUP($A186,'KU Data'!$B$8:$I$49,8,0)</f>
        <v>11.408789874323777</v>
      </c>
      <c r="F186" s="2">
        <f>HLOOKUP($A186,'KU GS Rates'!$B$40:$K$50,11,0)*100</f>
        <v>11.3043270757755</v>
      </c>
      <c r="G186" s="1">
        <v>29.81</v>
      </c>
      <c r="H186" s="104">
        <v>163218.94699999999</v>
      </c>
      <c r="I186" s="2">
        <f>VLOOKUP($A186&amp;$B186,'KU Data'!$S$3:$AA$578,MATCH(I$1,'KU Data'!$S$2:$AA$2,0),0)</f>
        <v>186.45</v>
      </c>
      <c r="J186" s="2">
        <f>VLOOKUP($A186&amp;$B186,'KU Data'!$S$3:$AA$578,MATCH(J$1,'KU Data'!$S$2:$AA$2,0),0)</f>
        <v>47.05</v>
      </c>
      <c r="K186" s="92">
        <f t="shared" ref="K186:L205" si="9">K174</f>
        <v>105</v>
      </c>
      <c r="L186" s="92">
        <f t="shared" si="9"/>
        <v>87</v>
      </c>
    </row>
    <row r="187" spans="1:12" x14ac:dyDescent="0.2">
      <c r="A187" s="1">
        <v>2015</v>
      </c>
      <c r="B187" s="1">
        <v>6</v>
      </c>
      <c r="C187" s="2"/>
      <c r="D187" s="2"/>
      <c r="E187" s="188">
        <f>VLOOKUP($A187,'KU Data'!$B$8:$I$49,8,0)</f>
        <v>11.408789874323777</v>
      </c>
      <c r="F187" s="2">
        <f>HLOOKUP($A187,'KU GS Rates'!$B$40:$K$50,11,0)*100</f>
        <v>11.3043270757755</v>
      </c>
      <c r="G187" s="1">
        <v>30.68</v>
      </c>
      <c r="H187" s="104">
        <v>163218.94699999999</v>
      </c>
      <c r="I187" s="2">
        <f>VLOOKUP($A187&amp;$B187,'KU Data'!$S$3:$AA$578,MATCH(I$1,'KU Data'!$S$2:$AA$2,0),0)</f>
        <v>49</v>
      </c>
      <c r="J187" s="2">
        <f>VLOOKUP($A187&amp;$B187,'KU Data'!$S$3:$AA$578,MATCH(J$1,'KU Data'!$S$2:$AA$2,0),0)</f>
        <v>171.1</v>
      </c>
      <c r="K187" s="92">
        <f t="shared" si="9"/>
        <v>10</v>
      </c>
      <c r="L187" s="92">
        <f t="shared" si="9"/>
        <v>243</v>
      </c>
    </row>
    <row r="188" spans="1:12" x14ac:dyDescent="0.2">
      <c r="A188" s="1">
        <v>2015</v>
      </c>
      <c r="B188" s="1">
        <v>7</v>
      </c>
      <c r="C188" s="2"/>
      <c r="D188" s="2"/>
      <c r="E188" s="188">
        <f>VLOOKUP($A188,'KU Data'!$B$8:$I$49,8,0)</f>
        <v>11.408789874323777</v>
      </c>
      <c r="F188" s="2">
        <f>HLOOKUP($A188,'KU GS Rates'!$B$40:$K$50,11,0)*100</f>
        <v>11.3043270757755</v>
      </c>
      <c r="G188" s="1">
        <v>30.66</v>
      </c>
      <c r="H188" s="104">
        <v>164488.82800000001</v>
      </c>
      <c r="I188" s="2">
        <f>VLOOKUP($A188&amp;$B188,'KU Data'!$S$3:$AA$578,MATCH(I$1,'KU Data'!$S$2:$AA$2,0),0)</f>
        <v>1.55</v>
      </c>
      <c r="J188" s="2">
        <f>VLOOKUP($A188&amp;$B188,'KU Data'!$S$3:$AA$578,MATCH(J$1,'KU Data'!$S$2:$AA$2,0),0)</f>
        <v>324.8</v>
      </c>
      <c r="K188" s="92">
        <f t="shared" si="9"/>
        <v>0</v>
      </c>
      <c r="L188" s="92">
        <f t="shared" si="9"/>
        <v>348</v>
      </c>
    </row>
    <row r="189" spans="1:12" x14ac:dyDescent="0.2">
      <c r="A189" s="1">
        <v>2015</v>
      </c>
      <c r="B189" s="1">
        <v>8</v>
      </c>
      <c r="C189" s="2"/>
      <c r="D189" s="2"/>
      <c r="E189" s="188">
        <f>VLOOKUP($A189,'KU Data'!$B$8:$I$49,8,0)</f>
        <v>11.408789874323777</v>
      </c>
      <c r="F189" s="2">
        <f>HLOOKUP($A189,'KU GS Rates'!$B$40:$K$50,11,0)*100</f>
        <v>11.3043270757755</v>
      </c>
      <c r="G189" s="1">
        <v>30.07</v>
      </c>
      <c r="H189" s="104">
        <v>164488.82800000001</v>
      </c>
      <c r="I189" s="2">
        <f>VLOOKUP($A189&amp;$B189,'KU Data'!$S$3:$AA$578,MATCH(I$1,'KU Data'!$S$2:$AA$2,0),0)</f>
        <v>0.75</v>
      </c>
      <c r="J189" s="2">
        <f>VLOOKUP($A189&amp;$B189,'KU Data'!$S$3:$AA$578,MATCH(J$1,'KU Data'!$S$2:$AA$2,0),0)</f>
        <v>347.4</v>
      </c>
      <c r="K189" s="92">
        <f t="shared" si="9"/>
        <v>2</v>
      </c>
      <c r="L189" s="92">
        <f t="shared" si="9"/>
        <v>330</v>
      </c>
    </row>
    <row r="190" spans="1:12" x14ac:dyDescent="0.2">
      <c r="A190" s="1">
        <v>2015</v>
      </c>
      <c r="B190" s="1">
        <v>9</v>
      </c>
      <c r="C190" s="2"/>
      <c r="D190" s="2"/>
      <c r="E190" s="188">
        <f>VLOOKUP($A190,'KU Data'!$B$8:$I$49,8,0)</f>
        <v>11.408789874323777</v>
      </c>
      <c r="F190" s="2">
        <f>HLOOKUP($A190,'KU GS Rates'!$B$40:$K$50,11,0)*100</f>
        <v>11.3043270757755</v>
      </c>
      <c r="G190" s="1">
        <v>30.72</v>
      </c>
      <c r="H190" s="104">
        <v>164488.82800000001</v>
      </c>
      <c r="I190" s="2">
        <f>VLOOKUP($A190&amp;$B190,'KU Data'!$S$3:$AA$578,MATCH(I$1,'KU Data'!$S$2:$AA$2,0),0)</f>
        <v>11.75</v>
      </c>
      <c r="J190" s="2">
        <f>VLOOKUP($A190&amp;$B190,'KU Data'!$S$3:$AA$578,MATCH(J$1,'KU Data'!$S$2:$AA$2,0),0)</f>
        <v>261</v>
      </c>
      <c r="K190" s="92">
        <f t="shared" si="9"/>
        <v>46</v>
      </c>
      <c r="L190" s="92">
        <f t="shared" si="9"/>
        <v>150</v>
      </c>
    </row>
    <row r="191" spans="1:12" x14ac:dyDescent="0.2">
      <c r="A191" s="1">
        <v>2015</v>
      </c>
      <c r="B191" s="1">
        <v>10</v>
      </c>
      <c r="C191" s="2"/>
      <c r="D191" s="2"/>
      <c r="E191" s="188">
        <f>VLOOKUP($A191,'KU Data'!$B$8:$I$49,8,0)</f>
        <v>11.408789874323777</v>
      </c>
      <c r="F191" s="2">
        <f>HLOOKUP($A191,'KU GS Rates'!$B$40:$K$50,11,0)*100</f>
        <v>11.3043270757755</v>
      </c>
      <c r="G191" s="1">
        <v>30.56</v>
      </c>
      <c r="H191" s="104">
        <v>165590.04300000001</v>
      </c>
      <c r="I191" s="2">
        <f>VLOOKUP($A191&amp;$B191,'KU Data'!$S$3:$AA$578,MATCH(I$1,'KU Data'!$S$2:$AA$2,0),0)</f>
        <v>136.1</v>
      </c>
      <c r="J191" s="2">
        <f>VLOOKUP($A191&amp;$B191,'KU Data'!$S$3:$AA$578,MATCH(J$1,'KU Data'!$S$2:$AA$2,0),0)</f>
        <v>73.45</v>
      </c>
      <c r="K191" s="92">
        <f t="shared" si="9"/>
        <v>269</v>
      </c>
      <c r="L191" s="92">
        <f t="shared" si="9"/>
        <v>27</v>
      </c>
    </row>
    <row r="192" spans="1:12" x14ac:dyDescent="0.2">
      <c r="A192" s="1">
        <v>2015</v>
      </c>
      <c r="B192" s="1">
        <v>11</v>
      </c>
      <c r="C192" s="2"/>
      <c r="D192" s="2"/>
      <c r="E192" s="188">
        <f>VLOOKUP($A192,'KU Data'!$B$8:$I$49,8,0)</f>
        <v>11.408789874323777</v>
      </c>
      <c r="F192" s="2">
        <f>HLOOKUP($A192,'KU GS Rates'!$B$40:$K$50,11,0)*100</f>
        <v>11.3043270757755</v>
      </c>
      <c r="G192" s="1">
        <v>30.35</v>
      </c>
      <c r="H192" s="104">
        <v>165590.04300000001</v>
      </c>
      <c r="I192" s="2">
        <f>VLOOKUP($A192&amp;$B192,'KU Data'!$S$3:$AA$578,MATCH(I$1,'KU Data'!$S$2:$AA$2,0),0)</f>
        <v>393.85</v>
      </c>
      <c r="J192" s="2">
        <f>VLOOKUP($A192&amp;$B192,'KU Data'!$S$3:$AA$578,MATCH(J$1,'KU Data'!$S$2:$AA$2,0),0)</f>
        <v>7.45</v>
      </c>
      <c r="K192" s="92">
        <f t="shared" si="9"/>
        <v>563</v>
      </c>
      <c r="L192" s="92">
        <f t="shared" si="9"/>
        <v>1</v>
      </c>
    </row>
    <row r="193" spans="1:12" x14ac:dyDescent="0.2">
      <c r="A193" s="1">
        <v>2015</v>
      </c>
      <c r="B193" s="1">
        <v>12</v>
      </c>
      <c r="C193" s="2"/>
      <c r="D193" s="2"/>
      <c r="E193" s="188">
        <f>VLOOKUP($A193,'KU Data'!$B$8:$I$49,8,0)</f>
        <v>11.408789874323777</v>
      </c>
      <c r="F193" s="2">
        <f>HLOOKUP($A193,'KU GS Rates'!$B$40:$K$50,11,0)*100</f>
        <v>11.3043270757755</v>
      </c>
      <c r="G193" s="1">
        <v>31</v>
      </c>
      <c r="H193" s="104">
        <v>165590.04300000001</v>
      </c>
      <c r="I193" s="2">
        <f>VLOOKUP($A193&amp;$B193,'KU Data'!$S$3:$AA$578,MATCH(I$1,'KU Data'!$S$2:$AA$2,0),0)</f>
        <v>715.9</v>
      </c>
      <c r="J193" s="2">
        <f>VLOOKUP($A193&amp;$B193,'KU Data'!$S$3:$AA$578,MATCH(J$1,'KU Data'!$S$2:$AA$2,0),0)</f>
        <v>0.25</v>
      </c>
      <c r="K193" s="92">
        <f t="shared" si="9"/>
        <v>866</v>
      </c>
      <c r="L193" s="92">
        <f t="shared" si="9"/>
        <v>0</v>
      </c>
    </row>
    <row r="194" spans="1:12" x14ac:dyDescent="0.2">
      <c r="A194" s="1">
        <v>2016</v>
      </c>
      <c r="B194" s="1">
        <v>1</v>
      </c>
      <c r="C194" s="2"/>
      <c r="D194" s="2"/>
      <c r="E194" s="188">
        <f>VLOOKUP($A194,'KU Data'!$B$8:$I$49,8,0)</f>
        <v>12.144459579489919</v>
      </c>
      <c r="F194" s="2">
        <f>HLOOKUP($A194,'KU GS Rates'!$B$40:$K$50,11,0)*100</f>
        <v>11.742974720740399</v>
      </c>
      <c r="G194" s="1">
        <v>31.65</v>
      </c>
      <c r="H194" s="104">
        <v>166662.65599999999</v>
      </c>
      <c r="I194" s="2">
        <f>VLOOKUP($A194&amp;$B194,'KU Data'!$S$3:$AA$578,MATCH(I$1,'KU Data'!$S$2:$AA$2,0),0)</f>
        <v>995.9</v>
      </c>
      <c r="J194" s="2">
        <f>VLOOKUP($A194&amp;$B194,'KU Data'!$S$3:$AA$578,MATCH(J$1,'KU Data'!$S$2:$AA$2,0),0)</f>
        <v>0</v>
      </c>
      <c r="K194" s="92">
        <f t="shared" si="9"/>
        <v>952</v>
      </c>
      <c r="L194" s="92">
        <f t="shared" si="9"/>
        <v>0</v>
      </c>
    </row>
    <row r="195" spans="1:12" x14ac:dyDescent="0.2">
      <c r="A195" s="1">
        <v>2016</v>
      </c>
      <c r="B195" s="1">
        <v>2</v>
      </c>
      <c r="C195" s="2"/>
      <c r="D195" s="2"/>
      <c r="E195" s="188">
        <f>VLOOKUP($A195,'KU Data'!$B$8:$I$49,8,0)</f>
        <v>12.144459579489919</v>
      </c>
      <c r="F195" s="2">
        <f>HLOOKUP($A195,'KU GS Rates'!$B$40:$K$50,11,0)*100</f>
        <v>11.742974720740399</v>
      </c>
      <c r="G195" s="1">
        <v>29.92</v>
      </c>
      <c r="H195" s="104">
        <v>166662.65599999999</v>
      </c>
      <c r="I195" s="2">
        <f>VLOOKUP($A195&amp;$B195,'KU Data'!$S$3:$AA$578,MATCH(I$1,'KU Data'!$S$2:$AA$2,0),0)</f>
        <v>890.35</v>
      </c>
      <c r="J195" s="2">
        <f>VLOOKUP($A195&amp;$B195,'KU Data'!$S$3:$AA$578,MATCH(J$1,'KU Data'!$S$2:$AA$2,0),0)</f>
        <v>0</v>
      </c>
      <c r="K195" s="92">
        <f t="shared" si="9"/>
        <v>772</v>
      </c>
      <c r="L195" s="92">
        <f t="shared" si="9"/>
        <v>0</v>
      </c>
    </row>
    <row r="196" spans="1:12" x14ac:dyDescent="0.2">
      <c r="A196" s="1">
        <v>2016</v>
      </c>
      <c r="B196" s="1">
        <v>3</v>
      </c>
      <c r="C196" s="2"/>
      <c r="D196" s="2"/>
      <c r="E196" s="188">
        <f>VLOOKUP($A196,'KU Data'!$B$8:$I$49,8,0)</f>
        <v>12.144459579489919</v>
      </c>
      <c r="F196" s="2">
        <f>HLOOKUP($A196,'KU GS Rates'!$B$40:$K$50,11,0)*100</f>
        <v>11.742974720740399</v>
      </c>
      <c r="G196" s="1">
        <v>30.09</v>
      </c>
      <c r="H196" s="104">
        <v>166662.65599999999</v>
      </c>
      <c r="I196" s="2">
        <f>VLOOKUP($A196&amp;$B196,'KU Data'!$S$3:$AA$578,MATCH(I$1,'KU Data'!$S$2:$AA$2,0),0)</f>
        <v>728.95</v>
      </c>
      <c r="J196" s="2">
        <f>VLOOKUP($A196&amp;$B196,'KU Data'!$S$3:$AA$578,MATCH(J$1,'KU Data'!$S$2:$AA$2,0),0)</f>
        <v>0.45</v>
      </c>
      <c r="K196" s="92">
        <f t="shared" si="9"/>
        <v>610</v>
      </c>
      <c r="L196" s="92">
        <f t="shared" si="9"/>
        <v>4</v>
      </c>
    </row>
    <row r="197" spans="1:12" x14ac:dyDescent="0.2">
      <c r="A197" s="1">
        <v>2016</v>
      </c>
      <c r="B197" s="1">
        <v>4</v>
      </c>
      <c r="C197" s="2"/>
      <c r="D197" s="2"/>
      <c r="E197" s="188">
        <f>VLOOKUP($A197,'KU Data'!$B$8:$I$49,8,0)</f>
        <v>12.144459579489919</v>
      </c>
      <c r="F197" s="2">
        <f>HLOOKUP($A197,'KU GS Rates'!$B$40:$K$50,11,0)*100</f>
        <v>11.742974720740399</v>
      </c>
      <c r="G197" s="1">
        <v>30.49</v>
      </c>
      <c r="H197" s="104">
        <v>167639.69500000001</v>
      </c>
      <c r="I197" s="2">
        <f>VLOOKUP($A197&amp;$B197,'KU Data'!$S$3:$AA$578,MATCH(I$1,'KU Data'!$S$2:$AA$2,0),0)</f>
        <v>439.75</v>
      </c>
      <c r="J197" s="2">
        <f>VLOOKUP($A197&amp;$B197,'KU Data'!$S$3:$AA$578,MATCH(J$1,'KU Data'!$S$2:$AA$2,0),0)</f>
        <v>12.45</v>
      </c>
      <c r="K197" s="92">
        <f t="shared" si="9"/>
        <v>306</v>
      </c>
      <c r="L197" s="92">
        <f t="shared" si="9"/>
        <v>21</v>
      </c>
    </row>
    <row r="198" spans="1:12" x14ac:dyDescent="0.2">
      <c r="A198" s="1">
        <v>2016</v>
      </c>
      <c r="B198" s="1">
        <v>5</v>
      </c>
      <c r="C198" s="2"/>
      <c r="D198" s="2"/>
      <c r="E198" s="188">
        <f>VLOOKUP($A198,'KU Data'!$B$8:$I$49,8,0)</f>
        <v>12.144459579489919</v>
      </c>
      <c r="F198" s="2">
        <f>HLOOKUP($A198,'KU GS Rates'!$B$40:$K$50,11,0)*100</f>
        <v>11.742974720740399</v>
      </c>
      <c r="G198" s="1">
        <v>29.81</v>
      </c>
      <c r="H198" s="104">
        <v>167639.69500000001</v>
      </c>
      <c r="I198" s="2">
        <f>VLOOKUP($A198&amp;$B198,'KU Data'!$S$3:$AA$578,MATCH(I$1,'KU Data'!$S$2:$AA$2,0),0)</f>
        <v>186.45</v>
      </c>
      <c r="J198" s="2">
        <f>VLOOKUP($A198&amp;$B198,'KU Data'!$S$3:$AA$578,MATCH(J$1,'KU Data'!$S$2:$AA$2,0),0)</f>
        <v>47.05</v>
      </c>
      <c r="K198" s="92">
        <f t="shared" si="9"/>
        <v>105</v>
      </c>
      <c r="L198" s="92">
        <f t="shared" si="9"/>
        <v>87</v>
      </c>
    </row>
    <row r="199" spans="1:12" x14ac:dyDescent="0.2">
      <c r="A199" s="1">
        <v>2016</v>
      </c>
      <c r="B199" s="1">
        <v>6</v>
      </c>
      <c r="C199" s="2"/>
      <c r="D199" s="2"/>
      <c r="E199" s="188">
        <f>VLOOKUP($A199,'KU Data'!$B$8:$I$49,8,0)</f>
        <v>12.144459579489919</v>
      </c>
      <c r="F199" s="2">
        <f>HLOOKUP($A199,'KU GS Rates'!$B$40:$K$50,11,0)*100</f>
        <v>11.742974720740399</v>
      </c>
      <c r="G199" s="1">
        <v>30.68</v>
      </c>
      <c r="H199" s="104">
        <v>167639.69500000001</v>
      </c>
      <c r="I199" s="2">
        <f>VLOOKUP($A199&amp;$B199,'KU Data'!$S$3:$AA$578,MATCH(I$1,'KU Data'!$S$2:$AA$2,0),0)</f>
        <v>49</v>
      </c>
      <c r="J199" s="2">
        <f>VLOOKUP($A199&amp;$B199,'KU Data'!$S$3:$AA$578,MATCH(J$1,'KU Data'!$S$2:$AA$2,0),0)</f>
        <v>171.1</v>
      </c>
      <c r="K199" s="92">
        <f t="shared" si="9"/>
        <v>10</v>
      </c>
      <c r="L199" s="92">
        <f t="shared" si="9"/>
        <v>243</v>
      </c>
    </row>
    <row r="200" spans="1:12" x14ac:dyDescent="0.2">
      <c r="A200" s="1">
        <v>2016</v>
      </c>
      <c r="B200" s="1">
        <v>7</v>
      </c>
      <c r="C200" s="2"/>
      <c r="D200" s="2"/>
      <c r="E200" s="188">
        <f>VLOOKUP($A200,'KU Data'!$B$8:$I$49,8,0)</f>
        <v>12.144459579489919</v>
      </c>
      <c r="F200" s="2">
        <f>HLOOKUP($A200,'KU GS Rates'!$B$40:$K$50,11,0)*100</f>
        <v>11.742974720740399</v>
      </c>
      <c r="G200" s="1">
        <v>30.66</v>
      </c>
      <c r="H200" s="104">
        <v>168638.94</v>
      </c>
      <c r="I200" s="2">
        <f>VLOOKUP($A200&amp;$B200,'KU Data'!$S$3:$AA$578,MATCH(I$1,'KU Data'!$S$2:$AA$2,0),0)</f>
        <v>1.55</v>
      </c>
      <c r="J200" s="2">
        <f>VLOOKUP($A200&amp;$B200,'KU Data'!$S$3:$AA$578,MATCH(J$1,'KU Data'!$S$2:$AA$2,0),0)</f>
        <v>324.8</v>
      </c>
      <c r="K200" s="92">
        <f t="shared" si="9"/>
        <v>0</v>
      </c>
      <c r="L200" s="92">
        <f t="shared" si="9"/>
        <v>348</v>
      </c>
    </row>
    <row r="201" spans="1:12" x14ac:dyDescent="0.2">
      <c r="A201" s="1">
        <v>2016</v>
      </c>
      <c r="B201" s="1">
        <v>8</v>
      </c>
      <c r="C201" s="2"/>
      <c r="D201" s="2"/>
      <c r="E201" s="188">
        <f>VLOOKUP($A201,'KU Data'!$B$8:$I$49,8,0)</f>
        <v>12.144459579489919</v>
      </c>
      <c r="F201" s="2">
        <f>HLOOKUP($A201,'KU GS Rates'!$B$40:$K$50,11,0)*100</f>
        <v>11.742974720740399</v>
      </c>
      <c r="G201" s="1">
        <v>30.07</v>
      </c>
      <c r="H201" s="104">
        <v>168638.94</v>
      </c>
      <c r="I201" s="2">
        <f>VLOOKUP($A201&amp;$B201,'KU Data'!$S$3:$AA$578,MATCH(I$1,'KU Data'!$S$2:$AA$2,0),0)</f>
        <v>0.75</v>
      </c>
      <c r="J201" s="2">
        <f>VLOOKUP($A201&amp;$B201,'KU Data'!$S$3:$AA$578,MATCH(J$1,'KU Data'!$S$2:$AA$2,0),0)</f>
        <v>347.4</v>
      </c>
      <c r="K201" s="92">
        <f t="shared" si="9"/>
        <v>2</v>
      </c>
      <c r="L201" s="92">
        <f t="shared" si="9"/>
        <v>330</v>
      </c>
    </row>
    <row r="202" spans="1:12" x14ac:dyDescent="0.2">
      <c r="A202" s="1">
        <v>2016</v>
      </c>
      <c r="B202" s="1">
        <v>9</v>
      </c>
      <c r="C202" s="2"/>
      <c r="D202" s="2"/>
      <c r="E202" s="188">
        <f>VLOOKUP($A202,'KU Data'!$B$8:$I$49,8,0)</f>
        <v>12.144459579489919</v>
      </c>
      <c r="F202" s="2">
        <f>HLOOKUP($A202,'KU GS Rates'!$B$40:$K$50,11,0)*100</f>
        <v>11.742974720740399</v>
      </c>
      <c r="G202" s="1">
        <v>30.72</v>
      </c>
      <c r="H202" s="104">
        <v>168638.94</v>
      </c>
      <c r="I202" s="2">
        <f>VLOOKUP($A202&amp;$B202,'KU Data'!$S$3:$AA$578,MATCH(I$1,'KU Data'!$S$2:$AA$2,0),0)</f>
        <v>11.75</v>
      </c>
      <c r="J202" s="2">
        <f>VLOOKUP($A202&amp;$B202,'KU Data'!$S$3:$AA$578,MATCH(J$1,'KU Data'!$S$2:$AA$2,0),0)</f>
        <v>261</v>
      </c>
      <c r="K202" s="92">
        <f t="shared" si="9"/>
        <v>46</v>
      </c>
      <c r="L202" s="92">
        <f t="shared" si="9"/>
        <v>150</v>
      </c>
    </row>
    <row r="203" spans="1:12" x14ac:dyDescent="0.2">
      <c r="A203" s="1">
        <v>2016</v>
      </c>
      <c r="B203" s="1">
        <v>10</v>
      </c>
      <c r="C203" s="2"/>
      <c r="D203" s="2"/>
      <c r="E203" s="188">
        <f>VLOOKUP($A203,'KU Data'!$B$8:$I$49,8,0)</f>
        <v>12.144459579489919</v>
      </c>
      <c r="F203" s="2">
        <f>HLOOKUP($A203,'KU GS Rates'!$B$40:$K$50,11,0)*100</f>
        <v>11.742974720740399</v>
      </c>
      <c r="G203" s="1">
        <v>30.56</v>
      </c>
      <c r="H203" s="104">
        <v>169612.899</v>
      </c>
      <c r="I203" s="2">
        <f>VLOOKUP($A203&amp;$B203,'KU Data'!$S$3:$AA$578,MATCH(I$1,'KU Data'!$S$2:$AA$2,0),0)</f>
        <v>136.1</v>
      </c>
      <c r="J203" s="2">
        <f>VLOOKUP($A203&amp;$B203,'KU Data'!$S$3:$AA$578,MATCH(J$1,'KU Data'!$S$2:$AA$2,0),0)</f>
        <v>73.45</v>
      </c>
      <c r="K203" s="92">
        <f t="shared" si="9"/>
        <v>269</v>
      </c>
      <c r="L203" s="92">
        <f t="shared" si="9"/>
        <v>27</v>
      </c>
    </row>
    <row r="204" spans="1:12" x14ac:dyDescent="0.2">
      <c r="A204" s="1">
        <v>2016</v>
      </c>
      <c r="B204" s="1">
        <v>11</v>
      </c>
      <c r="C204" s="2"/>
      <c r="D204" s="2"/>
      <c r="E204" s="188">
        <f>VLOOKUP($A204,'KU Data'!$B$8:$I$49,8,0)</f>
        <v>12.144459579489919</v>
      </c>
      <c r="F204" s="2">
        <f>HLOOKUP($A204,'KU GS Rates'!$B$40:$K$50,11,0)*100</f>
        <v>11.742974720740399</v>
      </c>
      <c r="G204" s="1">
        <v>30.35</v>
      </c>
      <c r="H204" s="104">
        <v>169612.899</v>
      </c>
      <c r="I204" s="2">
        <f>VLOOKUP($A204&amp;$B204,'KU Data'!$S$3:$AA$578,MATCH(I$1,'KU Data'!$S$2:$AA$2,0),0)</f>
        <v>393.85</v>
      </c>
      <c r="J204" s="2">
        <f>VLOOKUP($A204&amp;$B204,'KU Data'!$S$3:$AA$578,MATCH(J$1,'KU Data'!$S$2:$AA$2,0),0)</f>
        <v>7.45</v>
      </c>
      <c r="K204" s="92">
        <f t="shared" si="9"/>
        <v>563</v>
      </c>
      <c r="L204" s="92">
        <f t="shared" si="9"/>
        <v>1</v>
      </c>
    </row>
    <row r="205" spans="1:12" x14ac:dyDescent="0.2">
      <c r="A205" s="1">
        <v>2016</v>
      </c>
      <c r="B205" s="1">
        <v>12</v>
      </c>
      <c r="C205" s="2"/>
      <c r="D205" s="2"/>
      <c r="E205" s="188">
        <f>VLOOKUP($A205,'KU Data'!$B$8:$I$49,8,0)</f>
        <v>12.144459579489919</v>
      </c>
      <c r="F205" s="2">
        <f>HLOOKUP($A205,'KU GS Rates'!$B$40:$K$50,11,0)*100</f>
        <v>11.742974720740399</v>
      </c>
      <c r="G205" s="1">
        <v>31</v>
      </c>
      <c r="H205" s="104">
        <v>169612.899</v>
      </c>
      <c r="I205" s="2">
        <f>VLOOKUP($A205&amp;$B205,'KU Data'!$S$3:$AA$578,MATCH(I$1,'KU Data'!$S$2:$AA$2,0),0)</f>
        <v>715.9</v>
      </c>
      <c r="J205" s="2">
        <f>VLOOKUP($A205&amp;$B205,'KU Data'!$S$3:$AA$578,MATCH(J$1,'KU Data'!$S$2:$AA$2,0),0)</f>
        <v>0.25</v>
      </c>
      <c r="K205" s="92">
        <f t="shared" si="9"/>
        <v>866</v>
      </c>
      <c r="L205" s="92">
        <f t="shared" si="9"/>
        <v>0</v>
      </c>
    </row>
    <row r="206" spans="1:12" x14ac:dyDescent="0.2">
      <c r="A206" s="1">
        <v>2017</v>
      </c>
      <c r="B206" s="1">
        <v>1</v>
      </c>
      <c r="C206" s="2"/>
      <c r="D206" s="2"/>
      <c r="E206" s="188">
        <f>VLOOKUP($A206,'KU Data'!$B$8:$I$49,8,0)</f>
        <v>12.384033342538824</v>
      </c>
      <c r="F206" s="189">
        <f>F194*(1+0.02)</f>
        <v>11.977834215155207</v>
      </c>
      <c r="G206" s="1">
        <v>31.65</v>
      </c>
      <c r="H206" s="104">
        <v>170513.989</v>
      </c>
      <c r="I206" s="2">
        <f>VLOOKUP($A206&amp;$B206,'KU Data'!$S$3:$AA$578,MATCH(I$1,'KU Data'!$S$2:$AA$2,0),0)</f>
        <v>995.9</v>
      </c>
      <c r="J206" s="2">
        <f>VLOOKUP($A206&amp;$B206,'KU Data'!$S$3:$AA$578,MATCH(J$1,'KU Data'!$S$2:$AA$2,0),0)</f>
        <v>0</v>
      </c>
      <c r="K206" s="92">
        <f t="shared" ref="K206:L225" si="10">K194</f>
        <v>952</v>
      </c>
      <c r="L206" s="92">
        <f t="shared" si="10"/>
        <v>0</v>
      </c>
    </row>
    <row r="207" spans="1:12" x14ac:dyDescent="0.2">
      <c r="A207" s="1">
        <v>2017</v>
      </c>
      <c r="B207" s="1">
        <v>2</v>
      </c>
      <c r="C207" s="2"/>
      <c r="D207" s="2"/>
      <c r="E207" s="188">
        <f>VLOOKUP($A207,'KU Data'!$B$8:$I$49,8,0)</f>
        <v>12.384033342538824</v>
      </c>
      <c r="F207" s="189">
        <f t="shared" ref="F207:F270" si="11">F195*(1+0.02)</f>
        <v>11.977834215155207</v>
      </c>
      <c r="G207" s="1">
        <v>28.92</v>
      </c>
      <c r="H207" s="104">
        <v>170513.989</v>
      </c>
      <c r="I207" s="2">
        <f>VLOOKUP($A207&amp;$B207,'KU Data'!$S$3:$AA$578,MATCH(I$1,'KU Data'!$S$2:$AA$2,0),0)</f>
        <v>890.35</v>
      </c>
      <c r="J207" s="2">
        <f>VLOOKUP($A207&amp;$B207,'KU Data'!$S$3:$AA$578,MATCH(J$1,'KU Data'!$S$2:$AA$2,0),0)</f>
        <v>0</v>
      </c>
      <c r="K207" s="92">
        <f t="shared" si="10"/>
        <v>772</v>
      </c>
      <c r="L207" s="92">
        <f t="shared" si="10"/>
        <v>0</v>
      </c>
    </row>
    <row r="208" spans="1:12" x14ac:dyDescent="0.2">
      <c r="A208" s="1">
        <v>2017</v>
      </c>
      <c r="B208" s="1">
        <v>3</v>
      </c>
      <c r="C208" s="2"/>
      <c r="D208" s="2"/>
      <c r="E208" s="188">
        <f>VLOOKUP($A208,'KU Data'!$B$8:$I$49,8,0)</f>
        <v>12.384033342538824</v>
      </c>
      <c r="F208" s="189">
        <f t="shared" si="11"/>
        <v>11.977834215155207</v>
      </c>
      <c r="G208" s="1">
        <v>30.09</v>
      </c>
      <c r="H208" s="104">
        <v>170513.989</v>
      </c>
      <c r="I208" s="2">
        <f>VLOOKUP($A208&amp;$B208,'KU Data'!$S$3:$AA$578,MATCH(I$1,'KU Data'!$S$2:$AA$2,0),0)</f>
        <v>728.95</v>
      </c>
      <c r="J208" s="2">
        <f>VLOOKUP($A208&amp;$B208,'KU Data'!$S$3:$AA$578,MATCH(J$1,'KU Data'!$S$2:$AA$2,0),0)</f>
        <v>0.45</v>
      </c>
      <c r="K208" s="92">
        <f t="shared" si="10"/>
        <v>610</v>
      </c>
      <c r="L208" s="92">
        <f t="shared" si="10"/>
        <v>4</v>
      </c>
    </row>
    <row r="209" spans="1:12" x14ac:dyDescent="0.2">
      <c r="A209" s="1">
        <v>2017</v>
      </c>
      <c r="B209" s="1">
        <v>4</v>
      </c>
      <c r="C209" s="2"/>
      <c r="D209" s="2"/>
      <c r="E209" s="188">
        <f>VLOOKUP($A209,'KU Data'!$B$8:$I$49,8,0)</f>
        <v>12.384033342538824</v>
      </c>
      <c r="F209" s="189">
        <f t="shared" si="11"/>
        <v>11.977834215155207</v>
      </c>
      <c r="G209" s="1">
        <v>30.49</v>
      </c>
      <c r="H209" s="104">
        <v>171380.59400000001</v>
      </c>
      <c r="I209" s="2">
        <f>VLOOKUP($A209&amp;$B209,'KU Data'!$S$3:$AA$578,MATCH(I$1,'KU Data'!$S$2:$AA$2,0),0)</f>
        <v>439.75</v>
      </c>
      <c r="J209" s="2">
        <f>VLOOKUP($A209&amp;$B209,'KU Data'!$S$3:$AA$578,MATCH(J$1,'KU Data'!$S$2:$AA$2,0),0)</f>
        <v>12.45</v>
      </c>
      <c r="K209" s="92">
        <f t="shared" si="10"/>
        <v>306</v>
      </c>
      <c r="L209" s="92">
        <f t="shared" si="10"/>
        <v>21</v>
      </c>
    </row>
    <row r="210" spans="1:12" x14ac:dyDescent="0.2">
      <c r="A210" s="1">
        <v>2017</v>
      </c>
      <c r="B210" s="1">
        <v>5</v>
      </c>
      <c r="C210" s="2"/>
      <c r="D210" s="2"/>
      <c r="E210" s="188">
        <f>VLOOKUP($A210,'KU Data'!$B$8:$I$49,8,0)</f>
        <v>12.384033342538824</v>
      </c>
      <c r="F210" s="189">
        <f t="shared" si="11"/>
        <v>11.977834215155207</v>
      </c>
      <c r="G210" s="1">
        <v>29.81</v>
      </c>
      <c r="H210" s="104">
        <v>171380.59400000001</v>
      </c>
      <c r="I210" s="2">
        <f>VLOOKUP($A210&amp;$B210,'KU Data'!$S$3:$AA$578,MATCH(I$1,'KU Data'!$S$2:$AA$2,0),0)</f>
        <v>186.45</v>
      </c>
      <c r="J210" s="2">
        <f>VLOOKUP($A210&amp;$B210,'KU Data'!$S$3:$AA$578,MATCH(J$1,'KU Data'!$S$2:$AA$2,0),0)</f>
        <v>47.05</v>
      </c>
      <c r="K210" s="92">
        <f t="shared" si="10"/>
        <v>105</v>
      </c>
      <c r="L210" s="92">
        <f t="shared" si="10"/>
        <v>87</v>
      </c>
    </row>
    <row r="211" spans="1:12" x14ac:dyDescent="0.2">
      <c r="A211" s="1">
        <v>2017</v>
      </c>
      <c r="B211" s="1">
        <v>6</v>
      </c>
      <c r="C211" s="2"/>
      <c r="D211" s="2"/>
      <c r="E211" s="188">
        <f>VLOOKUP($A211,'KU Data'!$B$8:$I$49,8,0)</f>
        <v>12.384033342538824</v>
      </c>
      <c r="F211" s="189">
        <f t="shared" si="11"/>
        <v>11.977834215155207</v>
      </c>
      <c r="G211" s="1">
        <v>30.68</v>
      </c>
      <c r="H211" s="104">
        <v>171380.59400000001</v>
      </c>
      <c r="I211" s="2">
        <f>VLOOKUP($A211&amp;$B211,'KU Data'!$S$3:$AA$578,MATCH(I$1,'KU Data'!$S$2:$AA$2,0),0)</f>
        <v>49</v>
      </c>
      <c r="J211" s="2">
        <f>VLOOKUP($A211&amp;$B211,'KU Data'!$S$3:$AA$578,MATCH(J$1,'KU Data'!$S$2:$AA$2,0),0)</f>
        <v>171.1</v>
      </c>
      <c r="K211" s="92">
        <f t="shared" si="10"/>
        <v>10</v>
      </c>
      <c r="L211" s="92">
        <f t="shared" si="10"/>
        <v>243</v>
      </c>
    </row>
    <row r="212" spans="1:12" x14ac:dyDescent="0.2">
      <c r="A212" s="1">
        <v>2017</v>
      </c>
      <c r="B212" s="1">
        <v>7</v>
      </c>
      <c r="C212" s="2"/>
      <c r="D212" s="2"/>
      <c r="E212" s="188">
        <f>VLOOKUP($A212,'KU Data'!$B$8:$I$49,8,0)</f>
        <v>12.384033342538824</v>
      </c>
      <c r="F212" s="189">
        <f t="shared" si="11"/>
        <v>11.977834215155207</v>
      </c>
      <c r="G212" s="1">
        <v>30.66</v>
      </c>
      <c r="H212" s="104">
        <v>172233.041</v>
      </c>
      <c r="I212" s="2">
        <f>VLOOKUP($A212&amp;$B212,'KU Data'!$S$3:$AA$578,MATCH(I$1,'KU Data'!$S$2:$AA$2,0),0)</f>
        <v>1.55</v>
      </c>
      <c r="J212" s="2">
        <f>VLOOKUP($A212&amp;$B212,'KU Data'!$S$3:$AA$578,MATCH(J$1,'KU Data'!$S$2:$AA$2,0),0)</f>
        <v>324.8</v>
      </c>
      <c r="K212" s="92">
        <f t="shared" si="10"/>
        <v>0</v>
      </c>
      <c r="L212" s="92">
        <f t="shared" si="10"/>
        <v>348</v>
      </c>
    </row>
    <row r="213" spans="1:12" x14ac:dyDescent="0.2">
      <c r="A213" s="1">
        <v>2017</v>
      </c>
      <c r="B213" s="1">
        <v>8</v>
      </c>
      <c r="C213" s="2"/>
      <c r="D213" s="2"/>
      <c r="E213" s="188">
        <f>VLOOKUP($A213,'KU Data'!$B$8:$I$49,8,0)</f>
        <v>12.384033342538824</v>
      </c>
      <c r="F213" s="189">
        <f t="shared" si="11"/>
        <v>11.977834215155207</v>
      </c>
      <c r="G213" s="1">
        <v>30.07</v>
      </c>
      <c r="H213" s="104">
        <v>172233.041</v>
      </c>
      <c r="I213" s="2">
        <f>VLOOKUP($A213&amp;$B213,'KU Data'!$S$3:$AA$578,MATCH(I$1,'KU Data'!$S$2:$AA$2,0),0)</f>
        <v>0.75</v>
      </c>
      <c r="J213" s="2">
        <f>VLOOKUP($A213&amp;$B213,'KU Data'!$S$3:$AA$578,MATCH(J$1,'KU Data'!$S$2:$AA$2,0),0)</f>
        <v>347.4</v>
      </c>
      <c r="K213" s="92">
        <f t="shared" si="10"/>
        <v>2</v>
      </c>
      <c r="L213" s="92">
        <f t="shared" si="10"/>
        <v>330</v>
      </c>
    </row>
    <row r="214" spans="1:12" x14ac:dyDescent="0.2">
      <c r="A214" s="1">
        <v>2017</v>
      </c>
      <c r="B214" s="1">
        <v>9</v>
      </c>
      <c r="C214" s="2"/>
      <c r="D214" s="2"/>
      <c r="E214" s="188">
        <f>VLOOKUP($A214,'KU Data'!$B$8:$I$49,8,0)</f>
        <v>12.384033342538824</v>
      </c>
      <c r="F214" s="189">
        <f t="shared" si="11"/>
        <v>11.977834215155207</v>
      </c>
      <c r="G214" s="1">
        <v>30.72</v>
      </c>
      <c r="H214" s="104">
        <v>172233.041</v>
      </c>
      <c r="I214" s="2">
        <f>VLOOKUP($A214&amp;$B214,'KU Data'!$S$3:$AA$578,MATCH(I$1,'KU Data'!$S$2:$AA$2,0),0)</f>
        <v>11.75</v>
      </c>
      <c r="J214" s="2">
        <f>VLOOKUP($A214&amp;$B214,'KU Data'!$S$3:$AA$578,MATCH(J$1,'KU Data'!$S$2:$AA$2,0),0)</f>
        <v>261</v>
      </c>
      <c r="K214" s="92">
        <f t="shared" si="10"/>
        <v>46</v>
      </c>
      <c r="L214" s="92">
        <f t="shared" si="10"/>
        <v>150</v>
      </c>
    </row>
    <row r="215" spans="1:12" x14ac:dyDescent="0.2">
      <c r="A215" s="1">
        <v>2017</v>
      </c>
      <c r="B215" s="1">
        <v>10</v>
      </c>
      <c r="C215" s="2"/>
      <c r="D215" s="2"/>
      <c r="E215" s="188">
        <f>VLOOKUP($A215,'KU Data'!$B$8:$I$49,8,0)</f>
        <v>12.384033342538824</v>
      </c>
      <c r="F215" s="189">
        <f t="shared" si="11"/>
        <v>11.977834215155207</v>
      </c>
      <c r="G215" s="1">
        <v>30.56</v>
      </c>
      <c r="H215" s="104">
        <v>173358.21900000001</v>
      </c>
      <c r="I215" s="2">
        <f>VLOOKUP($A215&amp;$B215,'KU Data'!$S$3:$AA$578,MATCH(I$1,'KU Data'!$S$2:$AA$2,0),0)</f>
        <v>136.1</v>
      </c>
      <c r="J215" s="2">
        <f>VLOOKUP($A215&amp;$B215,'KU Data'!$S$3:$AA$578,MATCH(J$1,'KU Data'!$S$2:$AA$2,0),0)</f>
        <v>73.45</v>
      </c>
      <c r="K215" s="92">
        <f t="shared" si="10"/>
        <v>269</v>
      </c>
      <c r="L215" s="92">
        <f t="shared" si="10"/>
        <v>27</v>
      </c>
    </row>
    <row r="216" spans="1:12" x14ac:dyDescent="0.2">
      <c r="A216" s="1">
        <v>2017</v>
      </c>
      <c r="B216" s="1">
        <v>11</v>
      </c>
      <c r="C216" s="2"/>
      <c r="D216" s="2"/>
      <c r="E216" s="188">
        <f>VLOOKUP($A216,'KU Data'!$B$8:$I$49,8,0)</f>
        <v>12.384033342538824</v>
      </c>
      <c r="F216" s="189">
        <f t="shared" si="11"/>
        <v>11.977834215155207</v>
      </c>
      <c r="G216" s="1">
        <v>30.35</v>
      </c>
      <c r="H216" s="104">
        <v>173358.21900000001</v>
      </c>
      <c r="I216" s="2">
        <f>VLOOKUP($A216&amp;$B216,'KU Data'!$S$3:$AA$578,MATCH(I$1,'KU Data'!$S$2:$AA$2,0),0)</f>
        <v>393.85</v>
      </c>
      <c r="J216" s="2">
        <f>VLOOKUP($A216&amp;$B216,'KU Data'!$S$3:$AA$578,MATCH(J$1,'KU Data'!$S$2:$AA$2,0),0)</f>
        <v>7.45</v>
      </c>
      <c r="K216" s="92">
        <f t="shared" si="10"/>
        <v>563</v>
      </c>
      <c r="L216" s="92">
        <f t="shared" si="10"/>
        <v>1</v>
      </c>
    </row>
    <row r="217" spans="1:12" x14ac:dyDescent="0.2">
      <c r="A217" s="1">
        <v>2017</v>
      </c>
      <c r="B217" s="1">
        <v>12</v>
      </c>
      <c r="C217" s="2"/>
      <c r="D217" s="2"/>
      <c r="E217" s="188">
        <f>VLOOKUP($A217,'KU Data'!$B$8:$I$49,8,0)</f>
        <v>12.384033342538824</v>
      </c>
      <c r="F217" s="189">
        <f t="shared" si="11"/>
        <v>11.977834215155207</v>
      </c>
      <c r="G217" s="1">
        <v>31</v>
      </c>
      <c r="H217" s="104">
        <v>173358.21900000001</v>
      </c>
      <c r="I217" s="2">
        <f>VLOOKUP($A217&amp;$B217,'KU Data'!$S$3:$AA$578,MATCH(I$1,'KU Data'!$S$2:$AA$2,0),0)</f>
        <v>715.9</v>
      </c>
      <c r="J217" s="2">
        <f>VLOOKUP($A217&amp;$B217,'KU Data'!$S$3:$AA$578,MATCH(J$1,'KU Data'!$S$2:$AA$2,0),0)</f>
        <v>0.25</v>
      </c>
      <c r="K217" s="92">
        <f t="shared" si="10"/>
        <v>866</v>
      </c>
      <c r="L217" s="92">
        <f t="shared" si="10"/>
        <v>0</v>
      </c>
    </row>
    <row r="218" spans="1:12" x14ac:dyDescent="0.2">
      <c r="A218" s="1">
        <v>2018</v>
      </c>
      <c r="B218" s="1">
        <v>1</v>
      </c>
      <c r="C218" s="2"/>
      <c r="D218" s="2"/>
      <c r="E218" s="188">
        <f>VLOOKUP($A218,'KU Data'!$B$8:$I$49,8,0)</f>
        <v>12.58369595638125</v>
      </c>
      <c r="F218" s="189">
        <f t="shared" si="11"/>
        <v>12.217390899458312</v>
      </c>
      <c r="G218" s="1">
        <v>31.65</v>
      </c>
      <c r="H218" s="104">
        <v>174083.35</v>
      </c>
      <c r="I218" s="2">
        <f>VLOOKUP($A218&amp;$B218,'KU Data'!$S$3:$AA$578,MATCH(I$1,'KU Data'!$S$2:$AA$2,0),0)</f>
        <v>995.9</v>
      </c>
      <c r="J218" s="2">
        <f>VLOOKUP($A218&amp;$B218,'KU Data'!$S$3:$AA$578,MATCH(J$1,'KU Data'!$S$2:$AA$2,0),0)</f>
        <v>0</v>
      </c>
      <c r="K218" s="92">
        <f t="shared" si="10"/>
        <v>952</v>
      </c>
      <c r="L218" s="92">
        <f t="shared" si="10"/>
        <v>0</v>
      </c>
    </row>
    <row r="219" spans="1:12" x14ac:dyDescent="0.2">
      <c r="A219" s="1">
        <v>2018</v>
      </c>
      <c r="B219" s="1">
        <v>2</v>
      </c>
      <c r="C219" s="2"/>
      <c r="D219" s="2"/>
      <c r="E219" s="188">
        <f>VLOOKUP($A219,'KU Data'!$B$8:$I$49,8,0)</f>
        <v>12.58369595638125</v>
      </c>
      <c r="F219" s="189">
        <f t="shared" si="11"/>
        <v>12.217390899458312</v>
      </c>
      <c r="G219" s="1">
        <v>28.92</v>
      </c>
      <c r="H219" s="104">
        <v>174083.35</v>
      </c>
      <c r="I219" s="2">
        <f>VLOOKUP($A219&amp;$B219,'KU Data'!$S$3:$AA$578,MATCH(I$1,'KU Data'!$S$2:$AA$2,0),0)</f>
        <v>890.35</v>
      </c>
      <c r="J219" s="2">
        <f>VLOOKUP($A219&amp;$B219,'KU Data'!$S$3:$AA$578,MATCH(J$1,'KU Data'!$S$2:$AA$2,0),0)</f>
        <v>0</v>
      </c>
      <c r="K219" s="92">
        <f t="shared" si="10"/>
        <v>772</v>
      </c>
      <c r="L219" s="92">
        <f t="shared" si="10"/>
        <v>0</v>
      </c>
    </row>
    <row r="220" spans="1:12" x14ac:dyDescent="0.2">
      <c r="A220" s="1">
        <v>2018</v>
      </c>
      <c r="B220" s="1">
        <v>3</v>
      </c>
      <c r="C220" s="2"/>
      <c r="D220" s="2"/>
      <c r="E220" s="188">
        <f>VLOOKUP($A220,'KU Data'!$B$8:$I$49,8,0)</f>
        <v>12.58369595638125</v>
      </c>
      <c r="F220" s="189">
        <f t="shared" si="11"/>
        <v>12.217390899458312</v>
      </c>
      <c r="G220" s="1">
        <v>30.09</v>
      </c>
      <c r="H220" s="104">
        <v>174083.35</v>
      </c>
      <c r="I220" s="2">
        <f>VLOOKUP($A220&amp;$B220,'KU Data'!$S$3:$AA$578,MATCH(I$1,'KU Data'!$S$2:$AA$2,0),0)</f>
        <v>728.95</v>
      </c>
      <c r="J220" s="2">
        <f>VLOOKUP($A220&amp;$B220,'KU Data'!$S$3:$AA$578,MATCH(J$1,'KU Data'!$S$2:$AA$2,0),0)</f>
        <v>0.45</v>
      </c>
      <c r="K220" s="92">
        <f t="shared" si="10"/>
        <v>610</v>
      </c>
      <c r="L220" s="92">
        <f t="shared" si="10"/>
        <v>4</v>
      </c>
    </row>
    <row r="221" spans="1:12" x14ac:dyDescent="0.2">
      <c r="A221" s="1">
        <v>2018</v>
      </c>
      <c r="B221" s="1">
        <v>4</v>
      </c>
      <c r="C221" s="2"/>
      <c r="D221" s="2"/>
      <c r="E221" s="188">
        <f>VLOOKUP($A221,'KU Data'!$B$8:$I$49,8,0)</f>
        <v>12.58369595638125</v>
      </c>
      <c r="F221" s="189">
        <f t="shared" si="11"/>
        <v>12.217390899458312</v>
      </c>
      <c r="G221" s="1">
        <v>30.49</v>
      </c>
      <c r="H221" s="104">
        <v>174841.47700000001</v>
      </c>
      <c r="I221" s="2">
        <f>VLOOKUP($A221&amp;$B221,'KU Data'!$S$3:$AA$578,MATCH(I$1,'KU Data'!$S$2:$AA$2,0),0)</f>
        <v>439.75</v>
      </c>
      <c r="J221" s="2">
        <f>VLOOKUP($A221&amp;$B221,'KU Data'!$S$3:$AA$578,MATCH(J$1,'KU Data'!$S$2:$AA$2,0),0)</f>
        <v>12.45</v>
      </c>
      <c r="K221" s="92">
        <f t="shared" si="10"/>
        <v>306</v>
      </c>
      <c r="L221" s="92">
        <f t="shared" si="10"/>
        <v>21</v>
      </c>
    </row>
    <row r="222" spans="1:12" x14ac:dyDescent="0.2">
      <c r="A222" s="1">
        <v>2018</v>
      </c>
      <c r="B222" s="1">
        <v>5</v>
      </c>
      <c r="C222" s="2"/>
      <c r="D222" s="2"/>
      <c r="E222" s="188">
        <f>VLOOKUP($A222,'KU Data'!$B$8:$I$49,8,0)</f>
        <v>12.58369595638125</v>
      </c>
      <c r="F222" s="189">
        <f t="shared" si="11"/>
        <v>12.217390899458312</v>
      </c>
      <c r="G222" s="1">
        <v>29.81</v>
      </c>
      <c r="H222" s="104">
        <v>174841.47700000001</v>
      </c>
      <c r="I222" s="2">
        <f>VLOOKUP($A222&amp;$B222,'KU Data'!$S$3:$AA$578,MATCH(I$1,'KU Data'!$S$2:$AA$2,0),0)</f>
        <v>186.45</v>
      </c>
      <c r="J222" s="2">
        <f>VLOOKUP($A222&amp;$B222,'KU Data'!$S$3:$AA$578,MATCH(J$1,'KU Data'!$S$2:$AA$2,0),0)</f>
        <v>47.05</v>
      </c>
      <c r="K222" s="92">
        <f t="shared" si="10"/>
        <v>105</v>
      </c>
      <c r="L222" s="92">
        <f t="shared" si="10"/>
        <v>87</v>
      </c>
    </row>
    <row r="223" spans="1:12" x14ac:dyDescent="0.2">
      <c r="A223" s="1">
        <v>2018</v>
      </c>
      <c r="B223" s="1">
        <v>6</v>
      </c>
      <c r="C223" s="2"/>
      <c r="D223" s="2"/>
      <c r="E223" s="188">
        <f>VLOOKUP($A223,'KU Data'!$B$8:$I$49,8,0)</f>
        <v>12.58369595638125</v>
      </c>
      <c r="F223" s="189">
        <f t="shared" si="11"/>
        <v>12.217390899458312</v>
      </c>
      <c r="G223" s="1">
        <v>30.68</v>
      </c>
      <c r="H223" s="104">
        <v>174841.47700000001</v>
      </c>
      <c r="I223" s="2">
        <f>VLOOKUP($A223&amp;$B223,'KU Data'!$S$3:$AA$578,MATCH(I$1,'KU Data'!$S$2:$AA$2,0),0)</f>
        <v>49</v>
      </c>
      <c r="J223" s="2">
        <f>VLOOKUP($A223&amp;$B223,'KU Data'!$S$3:$AA$578,MATCH(J$1,'KU Data'!$S$2:$AA$2,0),0)</f>
        <v>171.1</v>
      </c>
      <c r="K223" s="92">
        <f t="shared" si="10"/>
        <v>10</v>
      </c>
      <c r="L223" s="92">
        <f t="shared" si="10"/>
        <v>243</v>
      </c>
    </row>
    <row r="224" spans="1:12" x14ac:dyDescent="0.2">
      <c r="A224" s="1">
        <v>2018</v>
      </c>
      <c r="B224" s="1">
        <v>7</v>
      </c>
      <c r="C224" s="2"/>
      <c r="D224" s="2"/>
      <c r="E224" s="188">
        <f>VLOOKUP($A224,'KU Data'!$B$8:$I$49,8,0)</f>
        <v>12.58369595638125</v>
      </c>
      <c r="F224" s="189">
        <f t="shared" si="11"/>
        <v>12.217390899458312</v>
      </c>
      <c r="G224" s="1">
        <v>30.66</v>
      </c>
      <c r="H224" s="104">
        <v>175656.07399999999</v>
      </c>
      <c r="I224" s="2">
        <f>VLOOKUP($A224&amp;$B224,'KU Data'!$S$3:$AA$578,MATCH(I$1,'KU Data'!$S$2:$AA$2,0),0)</f>
        <v>1.55</v>
      </c>
      <c r="J224" s="2">
        <f>VLOOKUP($A224&amp;$B224,'KU Data'!$S$3:$AA$578,MATCH(J$1,'KU Data'!$S$2:$AA$2,0),0)</f>
        <v>324.8</v>
      </c>
      <c r="K224" s="92">
        <f t="shared" si="10"/>
        <v>0</v>
      </c>
      <c r="L224" s="92">
        <f t="shared" si="10"/>
        <v>348</v>
      </c>
    </row>
    <row r="225" spans="1:12" x14ac:dyDescent="0.2">
      <c r="A225" s="1">
        <v>2018</v>
      </c>
      <c r="B225" s="1">
        <v>8</v>
      </c>
      <c r="C225" s="2"/>
      <c r="D225" s="2"/>
      <c r="E225" s="188">
        <f>VLOOKUP($A225,'KU Data'!$B$8:$I$49,8,0)</f>
        <v>12.58369595638125</v>
      </c>
      <c r="F225" s="189">
        <f t="shared" si="11"/>
        <v>12.217390899458312</v>
      </c>
      <c r="G225" s="1">
        <v>30.07</v>
      </c>
      <c r="H225" s="104">
        <v>175656.07399999999</v>
      </c>
      <c r="I225" s="2">
        <f>VLOOKUP($A225&amp;$B225,'KU Data'!$S$3:$AA$578,MATCH(I$1,'KU Data'!$S$2:$AA$2,0),0)</f>
        <v>0.75</v>
      </c>
      <c r="J225" s="2">
        <f>VLOOKUP($A225&amp;$B225,'KU Data'!$S$3:$AA$578,MATCH(J$1,'KU Data'!$S$2:$AA$2,0),0)</f>
        <v>347.4</v>
      </c>
      <c r="K225" s="92">
        <f t="shared" si="10"/>
        <v>2</v>
      </c>
      <c r="L225" s="92">
        <f t="shared" si="10"/>
        <v>330</v>
      </c>
    </row>
    <row r="226" spans="1:12" x14ac:dyDescent="0.2">
      <c r="A226" s="1">
        <v>2018</v>
      </c>
      <c r="B226" s="1">
        <v>9</v>
      </c>
      <c r="C226" s="2"/>
      <c r="D226" s="2"/>
      <c r="E226" s="188">
        <f>VLOOKUP($A226,'KU Data'!$B$8:$I$49,8,0)</f>
        <v>12.58369595638125</v>
      </c>
      <c r="F226" s="189">
        <f t="shared" si="11"/>
        <v>12.217390899458312</v>
      </c>
      <c r="G226" s="1">
        <v>30.72</v>
      </c>
      <c r="H226" s="104">
        <v>175656.07399999999</v>
      </c>
      <c r="I226" s="2">
        <f>VLOOKUP($A226&amp;$B226,'KU Data'!$S$3:$AA$578,MATCH(I$1,'KU Data'!$S$2:$AA$2,0),0)</f>
        <v>11.75</v>
      </c>
      <c r="J226" s="2">
        <f>VLOOKUP($A226&amp;$B226,'KU Data'!$S$3:$AA$578,MATCH(J$1,'KU Data'!$S$2:$AA$2,0),0)</f>
        <v>261</v>
      </c>
      <c r="K226" s="92">
        <f t="shared" ref="K226:L245" si="12">K214</f>
        <v>46</v>
      </c>
      <c r="L226" s="92">
        <f t="shared" si="12"/>
        <v>150</v>
      </c>
    </row>
    <row r="227" spans="1:12" x14ac:dyDescent="0.2">
      <c r="A227" s="1">
        <v>2018</v>
      </c>
      <c r="B227" s="1">
        <v>10</v>
      </c>
      <c r="C227" s="2"/>
      <c r="D227" s="2"/>
      <c r="E227" s="188">
        <f>VLOOKUP($A227,'KU Data'!$B$8:$I$49,8,0)</f>
        <v>12.58369595638125</v>
      </c>
      <c r="F227" s="189">
        <f t="shared" si="11"/>
        <v>12.217390899458312</v>
      </c>
      <c r="G227" s="1">
        <v>30.56</v>
      </c>
      <c r="H227" s="104">
        <v>176480.533</v>
      </c>
      <c r="I227" s="2">
        <f>VLOOKUP($A227&amp;$B227,'KU Data'!$S$3:$AA$578,MATCH(I$1,'KU Data'!$S$2:$AA$2,0),0)</f>
        <v>136.1</v>
      </c>
      <c r="J227" s="2">
        <f>VLOOKUP($A227&amp;$B227,'KU Data'!$S$3:$AA$578,MATCH(J$1,'KU Data'!$S$2:$AA$2,0),0)</f>
        <v>73.45</v>
      </c>
      <c r="K227" s="92">
        <f t="shared" si="12"/>
        <v>269</v>
      </c>
      <c r="L227" s="92">
        <f t="shared" si="12"/>
        <v>27</v>
      </c>
    </row>
    <row r="228" spans="1:12" x14ac:dyDescent="0.2">
      <c r="A228" s="1">
        <v>2018</v>
      </c>
      <c r="B228" s="1">
        <v>11</v>
      </c>
      <c r="C228" s="2"/>
      <c r="D228" s="2"/>
      <c r="E228" s="188">
        <f>VLOOKUP($A228,'KU Data'!$B$8:$I$49,8,0)</f>
        <v>12.58369595638125</v>
      </c>
      <c r="F228" s="189">
        <f t="shared" si="11"/>
        <v>12.217390899458312</v>
      </c>
      <c r="G228" s="1">
        <v>30.35</v>
      </c>
      <c r="H228" s="104">
        <v>176480.533</v>
      </c>
      <c r="I228" s="2">
        <f>VLOOKUP($A228&amp;$B228,'KU Data'!$S$3:$AA$578,MATCH(I$1,'KU Data'!$S$2:$AA$2,0),0)</f>
        <v>393.85</v>
      </c>
      <c r="J228" s="2">
        <f>VLOOKUP($A228&amp;$B228,'KU Data'!$S$3:$AA$578,MATCH(J$1,'KU Data'!$S$2:$AA$2,0),0)</f>
        <v>7.45</v>
      </c>
      <c r="K228" s="92">
        <f t="shared" si="12"/>
        <v>563</v>
      </c>
      <c r="L228" s="92">
        <f t="shared" si="12"/>
        <v>1</v>
      </c>
    </row>
    <row r="229" spans="1:12" x14ac:dyDescent="0.2">
      <c r="A229" s="1">
        <v>2018</v>
      </c>
      <c r="B229" s="1">
        <v>12</v>
      </c>
      <c r="C229" s="2"/>
      <c r="D229" s="2"/>
      <c r="E229" s="188">
        <f>VLOOKUP($A229,'KU Data'!$B$8:$I$49,8,0)</f>
        <v>12.58369595638125</v>
      </c>
      <c r="F229" s="189">
        <f t="shared" si="11"/>
        <v>12.217390899458312</v>
      </c>
      <c r="G229" s="1">
        <v>31</v>
      </c>
      <c r="H229" s="104">
        <v>176480.533</v>
      </c>
      <c r="I229" s="2">
        <f>VLOOKUP($A229&amp;$B229,'KU Data'!$S$3:$AA$578,MATCH(I$1,'KU Data'!$S$2:$AA$2,0),0)</f>
        <v>715.9</v>
      </c>
      <c r="J229" s="2">
        <f>VLOOKUP($A229&amp;$B229,'KU Data'!$S$3:$AA$578,MATCH(J$1,'KU Data'!$S$2:$AA$2,0),0)</f>
        <v>0.25</v>
      </c>
      <c r="K229" s="92">
        <f t="shared" si="12"/>
        <v>866</v>
      </c>
      <c r="L229" s="92">
        <f t="shared" si="12"/>
        <v>0</v>
      </c>
    </row>
    <row r="230" spans="1:12" x14ac:dyDescent="0.2">
      <c r="A230" s="1">
        <v>2019</v>
      </c>
      <c r="B230" s="1">
        <v>1</v>
      </c>
      <c r="C230" s="2"/>
      <c r="D230" s="2"/>
      <c r="E230" s="188">
        <f>VLOOKUP($A230,'KU Data'!$B$8:$I$49,8,0)</f>
        <v>13.031279113547303</v>
      </c>
      <c r="F230" s="189">
        <f t="shared" si="11"/>
        <v>12.461738717447478</v>
      </c>
      <c r="G230" s="1">
        <v>31.65</v>
      </c>
      <c r="H230" s="104">
        <v>177243.052</v>
      </c>
      <c r="I230" s="2">
        <f>VLOOKUP($A230&amp;$B230,'KU Data'!$S$3:$AA$578,MATCH(I$1,'KU Data'!$S$2:$AA$2,0),0)</f>
        <v>995.9</v>
      </c>
      <c r="J230" s="2">
        <f>VLOOKUP($A230&amp;$B230,'KU Data'!$S$3:$AA$578,MATCH(J$1,'KU Data'!$S$2:$AA$2,0),0)</f>
        <v>0</v>
      </c>
      <c r="K230" s="92">
        <f t="shared" si="12"/>
        <v>952</v>
      </c>
      <c r="L230" s="92">
        <f t="shared" si="12"/>
        <v>0</v>
      </c>
    </row>
    <row r="231" spans="1:12" x14ac:dyDescent="0.2">
      <c r="A231" s="1">
        <v>2019</v>
      </c>
      <c r="B231" s="1">
        <v>2</v>
      </c>
      <c r="C231" s="2"/>
      <c r="D231" s="2"/>
      <c r="E231" s="188">
        <f>VLOOKUP($A231,'KU Data'!$B$8:$I$49,8,0)</f>
        <v>13.031279113547303</v>
      </c>
      <c r="F231" s="189">
        <f t="shared" si="11"/>
        <v>12.461738717447478</v>
      </c>
      <c r="G231" s="1">
        <v>28.92</v>
      </c>
      <c r="H231" s="104">
        <v>177243.052</v>
      </c>
      <c r="I231" s="2">
        <f>VLOOKUP($A231&amp;$B231,'KU Data'!$S$3:$AA$578,MATCH(I$1,'KU Data'!$S$2:$AA$2,0),0)</f>
        <v>890.35</v>
      </c>
      <c r="J231" s="2">
        <f>VLOOKUP($A231&amp;$B231,'KU Data'!$S$3:$AA$578,MATCH(J$1,'KU Data'!$S$2:$AA$2,0),0)</f>
        <v>0</v>
      </c>
      <c r="K231" s="92">
        <f t="shared" si="12"/>
        <v>772</v>
      </c>
      <c r="L231" s="92">
        <f t="shared" si="12"/>
        <v>0</v>
      </c>
    </row>
    <row r="232" spans="1:12" x14ac:dyDescent="0.2">
      <c r="A232" s="1">
        <v>2019</v>
      </c>
      <c r="B232" s="1">
        <v>3</v>
      </c>
      <c r="C232" s="2"/>
      <c r="D232" s="2"/>
      <c r="E232" s="188">
        <f>VLOOKUP($A232,'KU Data'!$B$8:$I$49,8,0)</f>
        <v>13.031279113547303</v>
      </c>
      <c r="F232" s="189">
        <f t="shared" si="11"/>
        <v>12.461738717447478</v>
      </c>
      <c r="G232" s="1">
        <v>30.09</v>
      </c>
      <c r="H232" s="104">
        <v>177243.052</v>
      </c>
      <c r="I232" s="2">
        <f>VLOOKUP($A232&amp;$B232,'KU Data'!$S$3:$AA$578,MATCH(I$1,'KU Data'!$S$2:$AA$2,0),0)</f>
        <v>728.95</v>
      </c>
      <c r="J232" s="2">
        <f>VLOOKUP($A232&amp;$B232,'KU Data'!$S$3:$AA$578,MATCH(J$1,'KU Data'!$S$2:$AA$2,0),0)</f>
        <v>0.45</v>
      </c>
      <c r="K232" s="92">
        <f t="shared" si="12"/>
        <v>610</v>
      </c>
      <c r="L232" s="92">
        <f t="shared" si="12"/>
        <v>4</v>
      </c>
    </row>
    <row r="233" spans="1:12" x14ac:dyDescent="0.2">
      <c r="A233" s="1">
        <v>2019</v>
      </c>
      <c r="B233" s="1">
        <v>4</v>
      </c>
      <c r="C233" s="2"/>
      <c r="D233" s="2"/>
      <c r="E233" s="188">
        <f>VLOOKUP($A233,'KU Data'!$B$8:$I$49,8,0)</f>
        <v>13.031279113547303</v>
      </c>
      <c r="F233" s="189">
        <f t="shared" si="11"/>
        <v>12.461738717447478</v>
      </c>
      <c r="G233" s="1">
        <v>30.49</v>
      </c>
      <c r="H233" s="104">
        <v>178011.90900000001</v>
      </c>
      <c r="I233" s="2">
        <f>VLOOKUP($A233&amp;$B233,'KU Data'!$S$3:$AA$578,MATCH(I$1,'KU Data'!$S$2:$AA$2,0),0)</f>
        <v>439.75</v>
      </c>
      <c r="J233" s="2">
        <f>VLOOKUP($A233&amp;$B233,'KU Data'!$S$3:$AA$578,MATCH(J$1,'KU Data'!$S$2:$AA$2,0),0)</f>
        <v>12.45</v>
      </c>
      <c r="K233" s="92">
        <f t="shared" si="12"/>
        <v>306</v>
      </c>
      <c r="L233" s="92">
        <f t="shared" si="12"/>
        <v>21</v>
      </c>
    </row>
    <row r="234" spans="1:12" x14ac:dyDescent="0.2">
      <c r="A234" s="1">
        <v>2019</v>
      </c>
      <c r="B234" s="1">
        <v>5</v>
      </c>
      <c r="C234" s="2"/>
      <c r="D234" s="2"/>
      <c r="E234" s="188">
        <f>VLOOKUP($A234,'KU Data'!$B$8:$I$49,8,0)</f>
        <v>13.031279113547303</v>
      </c>
      <c r="F234" s="189">
        <f t="shared" si="11"/>
        <v>12.461738717447478</v>
      </c>
      <c r="G234" s="1">
        <v>29.81</v>
      </c>
      <c r="H234" s="104">
        <v>178011.90900000001</v>
      </c>
      <c r="I234" s="2">
        <f>VLOOKUP($A234&amp;$B234,'KU Data'!$S$3:$AA$578,MATCH(I$1,'KU Data'!$S$2:$AA$2,0),0)</f>
        <v>186.45</v>
      </c>
      <c r="J234" s="2">
        <f>VLOOKUP($A234&amp;$B234,'KU Data'!$S$3:$AA$578,MATCH(J$1,'KU Data'!$S$2:$AA$2,0),0)</f>
        <v>47.05</v>
      </c>
      <c r="K234" s="92">
        <f t="shared" si="12"/>
        <v>105</v>
      </c>
      <c r="L234" s="92">
        <f t="shared" si="12"/>
        <v>87</v>
      </c>
    </row>
    <row r="235" spans="1:12" x14ac:dyDescent="0.2">
      <c r="A235" s="1">
        <v>2019</v>
      </c>
      <c r="B235" s="1">
        <v>6</v>
      </c>
      <c r="C235" s="2"/>
      <c r="D235" s="2"/>
      <c r="E235" s="188">
        <f>VLOOKUP($A235,'KU Data'!$B$8:$I$49,8,0)</f>
        <v>13.031279113547303</v>
      </c>
      <c r="F235" s="189">
        <f t="shared" si="11"/>
        <v>12.461738717447478</v>
      </c>
      <c r="G235" s="1">
        <v>30.68</v>
      </c>
      <c r="H235" s="104">
        <v>178011.90900000001</v>
      </c>
      <c r="I235" s="2">
        <f>VLOOKUP($A235&amp;$B235,'KU Data'!$S$3:$AA$578,MATCH(I$1,'KU Data'!$S$2:$AA$2,0),0)</f>
        <v>49</v>
      </c>
      <c r="J235" s="2">
        <f>VLOOKUP($A235&amp;$B235,'KU Data'!$S$3:$AA$578,MATCH(J$1,'KU Data'!$S$2:$AA$2,0),0)</f>
        <v>171.1</v>
      </c>
      <c r="K235" s="92">
        <f t="shared" si="12"/>
        <v>10</v>
      </c>
      <c r="L235" s="92">
        <f t="shared" si="12"/>
        <v>243</v>
      </c>
    </row>
    <row r="236" spans="1:12" x14ac:dyDescent="0.2">
      <c r="A236" s="1">
        <v>2019</v>
      </c>
      <c r="B236" s="1">
        <v>7</v>
      </c>
      <c r="C236" s="2"/>
      <c r="D236" s="2"/>
      <c r="E236" s="188">
        <f>VLOOKUP($A236,'KU Data'!$B$8:$I$49,8,0)</f>
        <v>13.031279113547303</v>
      </c>
      <c r="F236" s="189">
        <f t="shared" si="11"/>
        <v>12.461738717447478</v>
      </c>
      <c r="G236" s="1">
        <v>30.66</v>
      </c>
      <c r="H236" s="104">
        <v>178807.20600000001</v>
      </c>
      <c r="I236" s="2">
        <f>VLOOKUP($A236&amp;$B236,'KU Data'!$S$3:$AA$578,MATCH(I$1,'KU Data'!$S$2:$AA$2,0),0)</f>
        <v>1.55</v>
      </c>
      <c r="J236" s="2">
        <f>VLOOKUP($A236&amp;$B236,'KU Data'!$S$3:$AA$578,MATCH(J$1,'KU Data'!$S$2:$AA$2,0),0)</f>
        <v>324.8</v>
      </c>
      <c r="K236" s="92">
        <f t="shared" si="12"/>
        <v>0</v>
      </c>
      <c r="L236" s="92">
        <f t="shared" si="12"/>
        <v>348</v>
      </c>
    </row>
    <row r="237" spans="1:12" x14ac:dyDescent="0.2">
      <c r="A237" s="1">
        <v>2019</v>
      </c>
      <c r="B237" s="1">
        <v>8</v>
      </c>
      <c r="C237" s="2"/>
      <c r="D237" s="2"/>
      <c r="E237" s="188">
        <f>VLOOKUP($A237,'KU Data'!$B$8:$I$49,8,0)</f>
        <v>13.031279113547303</v>
      </c>
      <c r="F237" s="189">
        <f t="shared" si="11"/>
        <v>12.461738717447478</v>
      </c>
      <c r="G237" s="1">
        <v>30.07</v>
      </c>
      <c r="H237" s="104">
        <v>178807.20600000001</v>
      </c>
      <c r="I237" s="2">
        <f>VLOOKUP($A237&amp;$B237,'KU Data'!$S$3:$AA$578,MATCH(I$1,'KU Data'!$S$2:$AA$2,0),0)</f>
        <v>0.75</v>
      </c>
      <c r="J237" s="2">
        <f>VLOOKUP($A237&amp;$B237,'KU Data'!$S$3:$AA$578,MATCH(J$1,'KU Data'!$S$2:$AA$2,0),0)</f>
        <v>347.4</v>
      </c>
      <c r="K237" s="92">
        <f t="shared" si="12"/>
        <v>2</v>
      </c>
      <c r="L237" s="92">
        <f t="shared" si="12"/>
        <v>330</v>
      </c>
    </row>
    <row r="238" spans="1:12" x14ac:dyDescent="0.2">
      <c r="A238" s="1">
        <v>2019</v>
      </c>
      <c r="B238" s="1">
        <v>9</v>
      </c>
      <c r="C238" s="2"/>
      <c r="D238" s="2"/>
      <c r="E238" s="188">
        <f>VLOOKUP($A238,'KU Data'!$B$8:$I$49,8,0)</f>
        <v>13.031279113547303</v>
      </c>
      <c r="F238" s="189">
        <f t="shared" si="11"/>
        <v>12.461738717447478</v>
      </c>
      <c r="G238" s="1">
        <v>30.72</v>
      </c>
      <c r="H238" s="104">
        <v>178807.20600000001</v>
      </c>
      <c r="I238" s="2">
        <f>VLOOKUP($A238&amp;$B238,'KU Data'!$S$3:$AA$578,MATCH(I$1,'KU Data'!$S$2:$AA$2,0),0)</f>
        <v>11.75</v>
      </c>
      <c r="J238" s="2">
        <f>VLOOKUP($A238&amp;$B238,'KU Data'!$S$3:$AA$578,MATCH(J$1,'KU Data'!$S$2:$AA$2,0),0)</f>
        <v>261</v>
      </c>
      <c r="K238" s="92">
        <f t="shared" si="12"/>
        <v>46</v>
      </c>
      <c r="L238" s="92">
        <f t="shared" si="12"/>
        <v>150</v>
      </c>
    </row>
    <row r="239" spans="1:12" x14ac:dyDescent="0.2">
      <c r="A239" s="1">
        <v>2019</v>
      </c>
      <c r="B239" s="1">
        <v>10</v>
      </c>
      <c r="C239" s="2"/>
      <c r="D239" s="2"/>
      <c r="E239" s="188">
        <f>VLOOKUP($A239,'KU Data'!$B$8:$I$49,8,0)</f>
        <v>13.031279113547303</v>
      </c>
      <c r="F239" s="189">
        <f t="shared" si="11"/>
        <v>12.461738717447478</v>
      </c>
      <c r="G239" s="1">
        <v>30.56</v>
      </c>
      <c r="H239" s="104">
        <v>179605.639</v>
      </c>
      <c r="I239" s="2">
        <f>VLOOKUP($A239&amp;$B239,'KU Data'!$S$3:$AA$578,MATCH(I$1,'KU Data'!$S$2:$AA$2,0),0)</f>
        <v>136.1</v>
      </c>
      <c r="J239" s="2">
        <f>VLOOKUP($A239&amp;$B239,'KU Data'!$S$3:$AA$578,MATCH(J$1,'KU Data'!$S$2:$AA$2,0),0)</f>
        <v>73.45</v>
      </c>
      <c r="K239" s="92">
        <f t="shared" si="12"/>
        <v>269</v>
      </c>
      <c r="L239" s="92">
        <f t="shared" si="12"/>
        <v>27</v>
      </c>
    </row>
    <row r="240" spans="1:12" x14ac:dyDescent="0.2">
      <c r="A240" s="1">
        <v>2019</v>
      </c>
      <c r="B240" s="1">
        <v>11</v>
      </c>
      <c r="C240" s="2"/>
      <c r="D240" s="2"/>
      <c r="E240" s="188">
        <f>VLOOKUP($A240,'KU Data'!$B$8:$I$49,8,0)</f>
        <v>13.031279113547303</v>
      </c>
      <c r="F240" s="189">
        <f t="shared" si="11"/>
        <v>12.461738717447478</v>
      </c>
      <c r="G240" s="1">
        <v>30.35</v>
      </c>
      <c r="H240" s="104">
        <v>179605.639</v>
      </c>
      <c r="I240" s="2">
        <f>VLOOKUP($A240&amp;$B240,'KU Data'!$S$3:$AA$578,MATCH(I$1,'KU Data'!$S$2:$AA$2,0),0)</f>
        <v>393.85</v>
      </c>
      <c r="J240" s="2">
        <f>VLOOKUP($A240&amp;$B240,'KU Data'!$S$3:$AA$578,MATCH(J$1,'KU Data'!$S$2:$AA$2,0),0)</f>
        <v>7.45</v>
      </c>
      <c r="K240" s="92">
        <f t="shared" si="12"/>
        <v>563</v>
      </c>
      <c r="L240" s="92">
        <f t="shared" si="12"/>
        <v>1</v>
      </c>
    </row>
    <row r="241" spans="1:12" x14ac:dyDescent="0.2">
      <c r="A241" s="1">
        <v>2019</v>
      </c>
      <c r="B241" s="1">
        <v>12</v>
      </c>
      <c r="C241" s="2"/>
      <c r="D241" s="2"/>
      <c r="E241" s="188">
        <f>VLOOKUP($A241,'KU Data'!$B$8:$I$49,8,0)</f>
        <v>13.031279113547303</v>
      </c>
      <c r="F241" s="189">
        <f t="shared" si="11"/>
        <v>12.461738717447478</v>
      </c>
      <c r="G241" s="1">
        <v>31</v>
      </c>
      <c r="H241" s="104">
        <v>179605.639</v>
      </c>
      <c r="I241" s="2">
        <f>VLOOKUP($A241&amp;$B241,'KU Data'!$S$3:$AA$578,MATCH(I$1,'KU Data'!$S$2:$AA$2,0),0)</f>
        <v>715.9</v>
      </c>
      <c r="J241" s="2">
        <f>VLOOKUP($A241&amp;$B241,'KU Data'!$S$3:$AA$578,MATCH(J$1,'KU Data'!$S$2:$AA$2,0),0)</f>
        <v>0.25</v>
      </c>
      <c r="K241" s="92">
        <f t="shared" si="12"/>
        <v>866</v>
      </c>
      <c r="L241" s="92">
        <f t="shared" si="12"/>
        <v>0</v>
      </c>
    </row>
    <row r="242" spans="1:12" x14ac:dyDescent="0.2">
      <c r="A242" s="1">
        <v>2020</v>
      </c>
      <c r="B242" s="1">
        <v>1</v>
      </c>
      <c r="C242" s="2"/>
      <c r="D242" s="2"/>
      <c r="E242" s="188">
        <f>VLOOKUP($A242,'KU Data'!$B$8:$I$49,8,0)</f>
        <v>13.036177889091425</v>
      </c>
      <c r="F242" s="189">
        <f t="shared" si="11"/>
        <v>12.710973491796427</v>
      </c>
      <c r="G242" s="1">
        <v>31.65</v>
      </c>
      <c r="H242" s="104">
        <v>180402.818</v>
      </c>
      <c r="I242" s="2">
        <f>VLOOKUP($A242&amp;$B242,'KU Data'!$S$3:$AA$578,MATCH(I$1,'KU Data'!$S$2:$AA$2,0),0)</f>
        <v>995.9</v>
      </c>
      <c r="J242" s="2">
        <f>VLOOKUP($A242&amp;$B242,'KU Data'!$S$3:$AA$578,MATCH(J$1,'KU Data'!$S$2:$AA$2,0),0)</f>
        <v>0</v>
      </c>
      <c r="K242" s="92">
        <f t="shared" si="12"/>
        <v>952</v>
      </c>
      <c r="L242" s="92">
        <f t="shared" si="12"/>
        <v>0</v>
      </c>
    </row>
    <row r="243" spans="1:12" x14ac:dyDescent="0.2">
      <c r="A243" s="1">
        <v>2020</v>
      </c>
      <c r="B243" s="1">
        <v>2</v>
      </c>
      <c r="C243" s="2"/>
      <c r="D243" s="2"/>
      <c r="E243" s="188">
        <f>VLOOKUP($A243,'KU Data'!$B$8:$I$49,8,0)</f>
        <v>13.036177889091425</v>
      </c>
      <c r="F243" s="189">
        <f t="shared" si="11"/>
        <v>12.710973491796427</v>
      </c>
      <c r="G243" s="1">
        <v>29.92</v>
      </c>
      <c r="H243" s="104">
        <v>180402.818</v>
      </c>
      <c r="I243" s="2">
        <f>VLOOKUP($A243&amp;$B243,'KU Data'!$S$3:$AA$578,MATCH(I$1,'KU Data'!$S$2:$AA$2,0),0)</f>
        <v>890.35</v>
      </c>
      <c r="J243" s="2">
        <f>VLOOKUP($A243&amp;$B243,'KU Data'!$S$3:$AA$578,MATCH(J$1,'KU Data'!$S$2:$AA$2,0),0)</f>
        <v>0</v>
      </c>
      <c r="K243" s="92">
        <f t="shared" si="12"/>
        <v>772</v>
      </c>
      <c r="L243" s="92">
        <f t="shared" si="12"/>
        <v>0</v>
      </c>
    </row>
    <row r="244" spans="1:12" x14ac:dyDescent="0.2">
      <c r="A244" s="1">
        <v>2020</v>
      </c>
      <c r="B244" s="1">
        <v>3</v>
      </c>
      <c r="C244" s="2"/>
      <c r="D244" s="2"/>
      <c r="E244" s="188">
        <f>VLOOKUP($A244,'KU Data'!$B$8:$I$49,8,0)</f>
        <v>13.036177889091425</v>
      </c>
      <c r="F244" s="189">
        <f t="shared" si="11"/>
        <v>12.710973491796427</v>
      </c>
      <c r="G244" s="1">
        <v>30.09</v>
      </c>
      <c r="H244" s="104">
        <v>180402.818</v>
      </c>
      <c r="I244" s="2">
        <f>VLOOKUP($A244&amp;$B244,'KU Data'!$S$3:$AA$578,MATCH(I$1,'KU Data'!$S$2:$AA$2,0),0)</f>
        <v>728.95</v>
      </c>
      <c r="J244" s="2">
        <f>VLOOKUP($A244&amp;$B244,'KU Data'!$S$3:$AA$578,MATCH(J$1,'KU Data'!$S$2:$AA$2,0),0)</f>
        <v>0.45</v>
      </c>
      <c r="K244" s="92">
        <f t="shared" si="12"/>
        <v>610</v>
      </c>
      <c r="L244" s="92">
        <f t="shared" si="12"/>
        <v>4</v>
      </c>
    </row>
    <row r="245" spans="1:12" x14ac:dyDescent="0.2">
      <c r="A245" s="1">
        <v>2020</v>
      </c>
      <c r="B245" s="1">
        <v>4</v>
      </c>
      <c r="C245" s="2"/>
      <c r="D245" s="2"/>
      <c r="E245" s="188">
        <f>VLOOKUP($A245,'KU Data'!$B$8:$I$49,8,0)</f>
        <v>13.036177889091425</v>
      </c>
      <c r="F245" s="189">
        <f t="shared" si="11"/>
        <v>12.710973491796427</v>
      </c>
      <c r="G245" s="1">
        <v>30.49</v>
      </c>
      <c r="H245" s="104">
        <v>181370.48300000001</v>
      </c>
      <c r="I245" s="2">
        <f>VLOOKUP($A245&amp;$B245,'KU Data'!$S$3:$AA$578,MATCH(I$1,'KU Data'!$S$2:$AA$2,0),0)</f>
        <v>439.75</v>
      </c>
      <c r="J245" s="2">
        <f>VLOOKUP($A245&amp;$B245,'KU Data'!$S$3:$AA$578,MATCH(J$1,'KU Data'!$S$2:$AA$2,0),0)</f>
        <v>12.45</v>
      </c>
      <c r="K245" s="92">
        <f t="shared" si="12"/>
        <v>306</v>
      </c>
      <c r="L245" s="92">
        <f t="shared" si="12"/>
        <v>21</v>
      </c>
    </row>
    <row r="246" spans="1:12" x14ac:dyDescent="0.2">
      <c r="A246" s="1">
        <v>2020</v>
      </c>
      <c r="B246" s="1">
        <v>5</v>
      </c>
      <c r="C246" s="2"/>
      <c r="D246" s="2"/>
      <c r="E246" s="188">
        <f>VLOOKUP($A246,'KU Data'!$B$8:$I$49,8,0)</f>
        <v>13.036177889091425</v>
      </c>
      <c r="F246" s="189">
        <f t="shared" si="11"/>
        <v>12.710973491796427</v>
      </c>
      <c r="G246" s="1">
        <v>29.81</v>
      </c>
      <c r="H246" s="104">
        <v>181370.48300000001</v>
      </c>
      <c r="I246" s="2">
        <f>VLOOKUP($A246&amp;$B246,'KU Data'!$S$3:$AA$578,MATCH(I$1,'KU Data'!$S$2:$AA$2,0),0)</f>
        <v>186.45</v>
      </c>
      <c r="J246" s="2">
        <f>VLOOKUP($A246&amp;$B246,'KU Data'!$S$3:$AA$578,MATCH(J$1,'KU Data'!$S$2:$AA$2,0),0)</f>
        <v>47.05</v>
      </c>
      <c r="K246" s="92">
        <f t="shared" ref="K246:L265" si="13">K234</f>
        <v>105</v>
      </c>
      <c r="L246" s="92">
        <f t="shared" si="13"/>
        <v>87</v>
      </c>
    </row>
    <row r="247" spans="1:12" x14ac:dyDescent="0.2">
      <c r="A247" s="1">
        <v>2020</v>
      </c>
      <c r="B247" s="1">
        <v>6</v>
      </c>
      <c r="C247" s="2"/>
      <c r="D247" s="2"/>
      <c r="E247" s="188">
        <f>VLOOKUP($A247,'KU Data'!$B$8:$I$49,8,0)</f>
        <v>13.036177889091425</v>
      </c>
      <c r="F247" s="189">
        <f t="shared" si="11"/>
        <v>12.710973491796427</v>
      </c>
      <c r="G247" s="1">
        <v>30.68</v>
      </c>
      <c r="H247" s="104">
        <v>181370.48300000001</v>
      </c>
      <c r="I247" s="2">
        <f>VLOOKUP($A247&amp;$B247,'KU Data'!$S$3:$AA$578,MATCH(I$1,'KU Data'!$S$2:$AA$2,0),0)</f>
        <v>49</v>
      </c>
      <c r="J247" s="2">
        <f>VLOOKUP($A247&amp;$B247,'KU Data'!$S$3:$AA$578,MATCH(J$1,'KU Data'!$S$2:$AA$2,0),0)</f>
        <v>171.1</v>
      </c>
      <c r="K247" s="92">
        <f t="shared" si="13"/>
        <v>10</v>
      </c>
      <c r="L247" s="92">
        <f t="shared" si="13"/>
        <v>243</v>
      </c>
    </row>
    <row r="248" spans="1:12" x14ac:dyDescent="0.2">
      <c r="A248" s="1">
        <v>2020</v>
      </c>
      <c r="B248" s="1">
        <v>7</v>
      </c>
      <c r="C248" s="2"/>
      <c r="D248" s="2"/>
      <c r="E248" s="188">
        <f>VLOOKUP($A248,'KU Data'!$B$8:$I$49,8,0)</f>
        <v>13.036177889091425</v>
      </c>
      <c r="F248" s="189">
        <f t="shared" si="11"/>
        <v>12.710973491796427</v>
      </c>
      <c r="G248" s="1">
        <v>30.66</v>
      </c>
      <c r="H248" s="104">
        <v>182150.141</v>
      </c>
      <c r="I248" s="2">
        <f>VLOOKUP($A248&amp;$B248,'KU Data'!$S$3:$AA$578,MATCH(I$1,'KU Data'!$S$2:$AA$2,0),0)</f>
        <v>1.55</v>
      </c>
      <c r="J248" s="2">
        <f>VLOOKUP($A248&amp;$B248,'KU Data'!$S$3:$AA$578,MATCH(J$1,'KU Data'!$S$2:$AA$2,0),0)</f>
        <v>324.8</v>
      </c>
      <c r="K248" s="92">
        <f t="shared" si="13"/>
        <v>0</v>
      </c>
      <c r="L248" s="92">
        <f t="shared" si="13"/>
        <v>348</v>
      </c>
    </row>
    <row r="249" spans="1:12" x14ac:dyDescent="0.2">
      <c r="A249" s="1">
        <v>2020</v>
      </c>
      <c r="B249" s="1">
        <v>8</v>
      </c>
      <c r="C249" s="2"/>
      <c r="D249" s="2"/>
      <c r="E249" s="188">
        <f>VLOOKUP($A249,'KU Data'!$B$8:$I$49,8,0)</f>
        <v>13.036177889091425</v>
      </c>
      <c r="F249" s="189">
        <f t="shared" si="11"/>
        <v>12.710973491796427</v>
      </c>
      <c r="G249" s="1">
        <v>30.07</v>
      </c>
      <c r="H249" s="104">
        <v>182150.141</v>
      </c>
      <c r="I249" s="2">
        <f>VLOOKUP($A249&amp;$B249,'KU Data'!$S$3:$AA$578,MATCH(I$1,'KU Data'!$S$2:$AA$2,0),0)</f>
        <v>0.75</v>
      </c>
      <c r="J249" s="2">
        <f>VLOOKUP($A249&amp;$B249,'KU Data'!$S$3:$AA$578,MATCH(J$1,'KU Data'!$S$2:$AA$2,0),0)</f>
        <v>347.4</v>
      </c>
      <c r="K249" s="92">
        <f t="shared" si="13"/>
        <v>2</v>
      </c>
      <c r="L249" s="92">
        <f t="shared" si="13"/>
        <v>330</v>
      </c>
    </row>
    <row r="250" spans="1:12" x14ac:dyDescent="0.2">
      <c r="A250" s="1">
        <v>2020</v>
      </c>
      <c r="B250" s="1">
        <v>9</v>
      </c>
      <c r="C250" s="2"/>
      <c r="D250" s="2"/>
      <c r="E250" s="188">
        <f>VLOOKUP($A250,'KU Data'!$B$8:$I$49,8,0)</f>
        <v>13.036177889091425</v>
      </c>
      <c r="F250" s="189">
        <f t="shared" si="11"/>
        <v>12.710973491796427</v>
      </c>
      <c r="G250" s="1">
        <v>30.72</v>
      </c>
      <c r="H250" s="104">
        <v>182150.141</v>
      </c>
      <c r="I250" s="2">
        <f>VLOOKUP($A250&amp;$B250,'KU Data'!$S$3:$AA$578,MATCH(I$1,'KU Data'!$S$2:$AA$2,0),0)</f>
        <v>11.75</v>
      </c>
      <c r="J250" s="2">
        <f>VLOOKUP($A250&amp;$B250,'KU Data'!$S$3:$AA$578,MATCH(J$1,'KU Data'!$S$2:$AA$2,0),0)</f>
        <v>261</v>
      </c>
      <c r="K250" s="92">
        <f t="shared" si="13"/>
        <v>46</v>
      </c>
      <c r="L250" s="92">
        <f t="shared" si="13"/>
        <v>150</v>
      </c>
    </row>
    <row r="251" spans="1:12" x14ac:dyDescent="0.2">
      <c r="A251" s="1">
        <v>2020</v>
      </c>
      <c r="B251" s="1">
        <v>10</v>
      </c>
      <c r="C251" s="2"/>
      <c r="D251" s="2"/>
      <c r="E251" s="188">
        <f>VLOOKUP($A251,'KU Data'!$B$8:$I$49,8,0)</f>
        <v>13.036177889091425</v>
      </c>
      <c r="F251" s="189">
        <f t="shared" si="11"/>
        <v>12.710973491796427</v>
      </c>
      <c r="G251" s="1">
        <v>30.56</v>
      </c>
      <c r="H251" s="104">
        <v>182985.69</v>
      </c>
      <c r="I251" s="2">
        <f>VLOOKUP($A251&amp;$B251,'KU Data'!$S$3:$AA$578,MATCH(I$1,'KU Data'!$S$2:$AA$2,0),0)</f>
        <v>136.1</v>
      </c>
      <c r="J251" s="2">
        <f>VLOOKUP($A251&amp;$B251,'KU Data'!$S$3:$AA$578,MATCH(J$1,'KU Data'!$S$2:$AA$2,0),0)</f>
        <v>73.45</v>
      </c>
      <c r="K251" s="92">
        <f t="shared" si="13"/>
        <v>269</v>
      </c>
      <c r="L251" s="92">
        <f t="shared" si="13"/>
        <v>27</v>
      </c>
    </row>
    <row r="252" spans="1:12" x14ac:dyDescent="0.2">
      <c r="A252" s="1">
        <v>2020</v>
      </c>
      <c r="B252" s="1">
        <v>11</v>
      </c>
      <c r="C252" s="2"/>
      <c r="D252" s="2"/>
      <c r="E252" s="188">
        <f>VLOOKUP($A252,'KU Data'!$B$8:$I$49,8,0)</f>
        <v>13.036177889091425</v>
      </c>
      <c r="F252" s="189">
        <f t="shared" si="11"/>
        <v>12.710973491796427</v>
      </c>
      <c r="G252" s="1">
        <v>30.35</v>
      </c>
      <c r="H252" s="104">
        <v>182985.69</v>
      </c>
      <c r="I252" s="2">
        <f>VLOOKUP($A252&amp;$B252,'KU Data'!$S$3:$AA$578,MATCH(I$1,'KU Data'!$S$2:$AA$2,0),0)</f>
        <v>393.85</v>
      </c>
      <c r="J252" s="2">
        <f>VLOOKUP($A252&amp;$B252,'KU Data'!$S$3:$AA$578,MATCH(J$1,'KU Data'!$S$2:$AA$2,0),0)</f>
        <v>7.45</v>
      </c>
      <c r="K252" s="92">
        <f t="shared" si="13"/>
        <v>563</v>
      </c>
      <c r="L252" s="92">
        <f t="shared" si="13"/>
        <v>1</v>
      </c>
    </row>
    <row r="253" spans="1:12" x14ac:dyDescent="0.2">
      <c r="A253" s="1">
        <v>2020</v>
      </c>
      <c r="B253" s="1">
        <v>12</v>
      </c>
      <c r="C253" s="2"/>
      <c r="D253" s="2"/>
      <c r="E253" s="188">
        <f>VLOOKUP($A253,'KU Data'!$B$8:$I$49,8,0)</f>
        <v>13.036177889091425</v>
      </c>
      <c r="F253" s="189">
        <f t="shared" si="11"/>
        <v>12.710973491796427</v>
      </c>
      <c r="G253" s="1">
        <v>31</v>
      </c>
      <c r="H253" s="104">
        <v>182985.69</v>
      </c>
      <c r="I253" s="2">
        <f>VLOOKUP($A253&amp;$B253,'KU Data'!$S$3:$AA$578,MATCH(I$1,'KU Data'!$S$2:$AA$2,0),0)</f>
        <v>715.9</v>
      </c>
      <c r="J253" s="2">
        <f>VLOOKUP($A253&amp;$B253,'KU Data'!$S$3:$AA$578,MATCH(J$1,'KU Data'!$S$2:$AA$2,0),0)</f>
        <v>0.25</v>
      </c>
      <c r="K253" s="92">
        <f t="shared" si="13"/>
        <v>866</v>
      </c>
      <c r="L253" s="92">
        <f t="shared" si="13"/>
        <v>0</v>
      </c>
    </row>
    <row r="254" spans="1:12" x14ac:dyDescent="0.2">
      <c r="A254" s="1">
        <v>2021</v>
      </c>
      <c r="B254" s="1">
        <v>1</v>
      </c>
      <c r="C254" s="2"/>
      <c r="D254" s="2"/>
      <c r="E254" s="188">
        <f>VLOOKUP($A254,'KU Data'!$B$8:$I$49,8,0)</f>
        <v>13.362082336318709</v>
      </c>
      <c r="F254" s="189">
        <f t="shared" si="11"/>
        <v>12.965192961632356</v>
      </c>
      <c r="G254" s="1">
        <v>31.65</v>
      </c>
      <c r="H254" s="104">
        <v>183923.367</v>
      </c>
      <c r="I254" s="2">
        <f>VLOOKUP($A254&amp;$B254,'KU Data'!$S$3:$AA$578,MATCH(I$1,'KU Data'!$S$2:$AA$2,0),0)</f>
        <v>995.9</v>
      </c>
      <c r="J254" s="2">
        <f>VLOOKUP($A254&amp;$B254,'KU Data'!$S$3:$AA$578,MATCH(J$1,'KU Data'!$S$2:$AA$2,0),0)</f>
        <v>0</v>
      </c>
      <c r="K254" s="92">
        <f t="shared" si="13"/>
        <v>952</v>
      </c>
      <c r="L254" s="92">
        <f t="shared" si="13"/>
        <v>0</v>
      </c>
    </row>
    <row r="255" spans="1:12" x14ac:dyDescent="0.2">
      <c r="A255" s="1">
        <v>2021</v>
      </c>
      <c r="B255" s="1">
        <v>2</v>
      </c>
      <c r="C255" s="2"/>
      <c r="D255" s="2"/>
      <c r="E255" s="188">
        <f>VLOOKUP($A255,'KU Data'!$B$8:$I$49,8,0)</f>
        <v>13.362082336318709</v>
      </c>
      <c r="F255" s="189">
        <f t="shared" si="11"/>
        <v>12.965192961632356</v>
      </c>
      <c r="G255" s="1">
        <v>28.92</v>
      </c>
      <c r="H255" s="104">
        <v>183923.367</v>
      </c>
      <c r="I255" s="2">
        <f>VLOOKUP($A255&amp;$B255,'KU Data'!$S$3:$AA$578,MATCH(I$1,'KU Data'!$S$2:$AA$2,0),0)</f>
        <v>890.35</v>
      </c>
      <c r="J255" s="2">
        <f>VLOOKUP($A255&amp;$B255,'KU Data'!$S$3:$AA$578,MATCH(J$1,'KU Data'!$S$2:$AA$2,0),0)</f>
        <v>0</v>
      </c>
      <c r="K255" s="92">
        <f t="shared" si="13"/>
        <v>772</v>
      </c>
      <c r="L255" s="92">
        <f t="shared" si="13"/>
        <v>0</v>
      </c>
    </row>
    <row r="256" spans="1:12" x14ac:dyDescent="0.2">
      <c r="A256" s="1">
        <v>2021</v>
      </c>
      <c r="B256" s="1">
        <v>3</v>
      </c>
      <c r="C256" s="2"/>
      <c r="D256" s="2"/>
      <c r="E256" s="188">
        <f>VLOOKUP($A256,'KU Data'!$B$8:$I$49,8,0)</f>
        <v>13.362082336318709</v>
      </c>
      <c r="F256" s="189">
        <f t="shared" si="11"/>
        <v>12.965192961632356</v>
      </c>
      <c r="G256" s="1">
        <v>30.09</v>
      </c>
      <c r="H256" s="104">
        <v>183923.367</v>
      </c>
      <c r="I256" s="2">
        <f>VLOOKUP($A256&amp;$B256,'KU Data'!$S$3:$AA$578,MATCH(I$1,'KU Data'!$S$2:$AA$2,0),0)</f>
        <v>728.95</v>
      </c>
      <c r="J256" s="2">
        <f>VLOOKUP($A256&amp;$B256,'KU Data'!$S$3:$AA$578,MATCH(J$1,'KU Data'!$S$2:$AA$2,0),0)</f>
        <v>0.45</v>
      </c>
      <c r="K256" s="92">
        <f t="shared" si="13"/>
        <v>610</v>
      </c>
      <c r="L256" s="92">
        <f t="shared" si="13"/>
        <v>4</v>
      </c>
    </row>
    <row r="257" spans="1:12" x14ac:dyDescent="0.2">
      <c r="A257" s="1">
        <v>2021</v>
      </c>
      <c r="B257" s="1">
        <v>4</v>
      </c>
      <c r="C257" s="2"/>
      <c r="D257" s="2"/>
      <c r="E257" s="188">
        <f>VLOOKUP($A257,'KU Data'!$B$8:$I$49,8,0)</f>
        <v>13.362082336318709</v>
      </c>
      <c r="F257" s="189">
        <f t="shared" si="11"/>
        <v>12.965192961632356</v>
      </c>
      <c r="G257" s="1">
        <v>30.49</v>
      </c>
      <c r="H257" s="104">
        <v>184786.552</v>
      </c>
      <c r="I257" s="2">
        <f>VLOOKUP($A257&amp;$B257,'KU Data'!$S$3:$AA$578,MATCH(I$1,'KU Data'!$S$2:$AA$2,0),0)</f>
        <v>439.75</v>
      </c>
      <c r="J257" s="2">
        <f>VLOOKUP($A257&amp;$B257,'KU Data'!$S$3:$AA$578,MATCH(J$1,'KU Data'!$S$2:$AA$2,0),0)</f>
        <v>12.45</v>
      </c>
      <c r="K257" s="92">
        <f t="shared" si="13"/>
        <v>306</v>
      </c>
      <c r="L257" s="92">
        <f t="shared" si="13"/>
        <v>21</v>
      </c>
    </row>
    <row r="258" spans="1:12" x14ac:dyDescent="0.2">
      <c r="A258" s="1">
        <v>2021</v>
      </c>
      <c r="B258" s="1">
        <v>5</v>
      </c>
      <c r="C258" s="2"/>
      <c r="D258" s="2"/>
      <c r="E258" s="188">
        <f>VLOOKUP($A258,'KU Data'!$B$8:$I$49,8,0)</f>
        <v>13.362082336318709</v>
      </c>
      <c r="F258" s="189">
        <f t="shared" si="11"/>
        <v>12.965192961632356</v>
      </c>
      <c r="G258" s="1">
        <v>29.81</v>
      </c>
      <c r="H258" s="104">
        <v>184786.552</v>
      </c>
      <c r="I258" s="2">
        <f>VLOOKUP($A258&amp;$B258,'KU Data'!$S$3:$AA$578,MATCH(I$1,'KU Data'!$S$2:$AA$2,0),0)</f>
        <v>186.45</v>
      </c>
      <c r="J258" s="2">
        <f>VLOOKUP($A258&amp;$B258,'KU Data'!$S$3:$AA$578,MATCH(J$1,'KU Data'!$S$2:$AA$2,0),0)</f>
        <v>47.05</v>
      </c>
      <c r="K258" s="92">
        <f t="shared" si="13"/>
        <v>105</v>
      </c>
      <c r="L258" s="92">
        <f t="shared" si="13"/>
        <v>87</v>
      </c>
    </row>
    <row r="259" spans="1:12" x14ac:dyDescent="0.2">
      <c r="A259" s="1">
        <v>2021</v>
      </c>
      <c r="B259" s="1">
        <v>6</v>
      </c>
      <c r="C259" s="2"/>
      <c r="D259" s="2"/>
      <c r="E259" s="188">
        <f>VLOOKUP($A259,'KU Data'!$B$8:$I$49,8,0)</f>
        <v>13.362082336318709</v>
      </c>
      <c r="F259" s="189">
        <f t="shared" si="11"/>
        <v>12.965192961632356</v>
      </c>
      <c r="G259" s="1">
        <v>30.68</v>
      </c>
      <c r="H259" s="104">
        <v>184786.552</v>
      </c>
      <c r="I259" s="2">
        <f>VLOOKUP($A259&amp;$B259,'KU Data'!$S$3:$AA$578,MATCH(I$1,'KU Data'!$S$2:$AA$2,0),0)</f>
        <v>49</v>
      </c>
      <c r="J259" s="2">
        <f>VLOOKUP($A259&amp;$B259,'KU Data'!$S$3:$AA$578,MATCH(J$1,'KU Data'!$S$2:$AA$2,0),0)</f>
        <v>171.1</v>
      </c>
      <c r="K259" s="92">
        <f t="shared" si="13"/>
        <v>10</v>
      </c>
      <c r="L259" s="92">
        <f t="shared" si="13"/>
        <v>243</v>
      </c>
    </row>
    <row r="260" spans="1:12" x14ac:dyDescent="0.2">
      <c r="A260" s="1">
        <v>2021</v>
      </c>
      <c r="B260" s="1">
        <v>7</v>
      </c>
      <c r="C260" s="2"/>
      <c r="D260" s="2"/>
      <c r="E260" s="188">
        <f>VLOOKUP($A260,'KU Data'!$B$8:$I$49,8,0)</f>
        <v>13.362082336318709</v>
      </c>
      <c r="F260" s="189">
        <f t="shared" si="11"/>
        <v>12.965192961632356</v>
      </c>
      <c r="G260" s="1">
        <v>30.66</v>
      </c>
      <c r="H260" s="104">
        <v>185625.03099999999</v>
      </c>
      <c r="I260" s="2">
        <f>VLOOKUP($A260&amp;$B260,'KU Data'!$S$3:$AA$578,MATCH(I$1,'KU Data'!$S$2:$AA$2,0),0)</f>
        <v>1.55</v>
      </c>
      <c r="J260" s="2">
        <f>VLOOKUP($A260&amp;$B260,'KU Data'!$S$3:$AA$578,MATCH(J$1,'KU Data'!$S$2:$AA$2,0),0)</f>
        <v>324.8</v>
      </c>
      <c r="K260" s="92">
        <f t="shared" si="13"/>
        <v>0</v>
      </c>
      <c r="L260" s="92">
        <f t="shared" si="13"/>
        <v>348</v>
      </c>
    </row>
    <row r="261" spans="1:12" x14ac:dyDescent="0.2">
      <c r="A261" s="1">
        <v>2021</v>
      </c>
      <c r="B261" s="1">
        <v>8</v>
      </c>
      <c r="C261" s="2"/>
      <c r="D261" s="2"/>
      <c r="E261" s="188">
        <f>VLOOKUP($A261,'KU Data'!$B$8:$I$49,8,0)</f>
        <v>13.362082336318709</v>
      </c>
      <c r="F261" s="189">
        <f t="shared" si="11"/>
        <v>12.965192961632356</v>
      </c>
      <c r="G261" s="1">
        <v>30.07</v>
      </c>
      <c r="H261" s="104">
        <v>185625.03099999999</v>
      </c>
      <c r="I261" s="2">
        <f>VLOOKUP($A261&amp;$B261,'KU Data'!$S$3:$AA$578,MATCH(I$1,'KU Data'!$S$2:$AA$2,0),0)</f>
        <v>0.75</v>
      </c>
      <c r="J261" s="2">
        <f>VLOOKUP($A261&amp;$B261,'KU Data'!$S$3:$AA$578,MATCH(J$1,'KU Data'!$S$2:$AA$2,0),0)</f>
        <v>347.4</v>
      </c>
      <c r="K261" s="92">
        <f t="shared" si="13"/>
        <v>2</v>
      </c>
      <c r="L261" s="92">
        <f t="shared" si="13"/>
        <v>330</v>
      </c>
    </row>
    <row r="262" spans="1:12" x14ac:dyDescent="0.2">
      <c r="A262" s="1">
        <v>2021</v>
      </c>
      <c r="B262" s="1">
        <v>9</v>
      </c>
      <c r="C262" s="2"/>
      <c r="D262" s="2"/>
      <c r="E262" s="188">
        <f>VLOOKUP($A262,'KU Data'!$B$8:$I$49,8,0)</f>
        <v>13.362082336318709</v>
      </c>
      <c r="F262" s="189">
        <f t="shared" si="11"/>
        <v>12.965192961632356</v>
      </c>
      <c r="G262" s="1">
        <v>30.72</v>
      </c>
      <c r="H262" s="104">
        <v>185625.03099999999</v>
      </c>
      <c r="I262" s="2">
        <f>VLOOKUP($A262&amp;$B262,'KU Data'!$S$3:$AA$578,MATCH(I$1,'KU Data'!$S$2:$AA$2,0),0)</f>
        <v>11.75</v>
      </c>
      <c r="J262" s="2">
        <f>VLOOKUP($A262&amp;$B262,'KU Data'!$S$3:$AA$578,MATCH(J$1,'KU Data'!$S$2:$AA$2,0),0)</f>
        <v>261</v>
      </c>
      <c r="K262" s="92">
        <f t="shared" si="13"/>
        <v>46</v>
      </c>
      <c r="L262" s="92">
        <f t="shared" si="13"/>
        <v>150</v>
      </c>
    </row>
    <row r="263" spans="1:12" x14ac:dyDescent="0.2">
      <c r="A263" s="1">
        <v>2021</v>
      </c>
      <c r="B263" s="1">
        <v>10</v>
      </c>
      <c r="C263" s="2"/>
      <c r="D263" s="2"/>
      <c r="E263" s="188">
        <f>VLOOKUP($A263,'KU Data'!$B$8:$I$49,8,0)</f>
        <v>13.362082336318709</v>
      </c>
      <c r="F263" s="189">
        <f t="shared" si="11"/>
        <v>12.965192961632356</v>
      </c>
      <c r="G263" s="1">
        <v>30.56</v>
      </c>
      <c r="H263" s="104">
        <v>186435.139</v>
      </c>
      <c r="I263" s="2">
        <f>VLOOKUP($A263&amp;$B263,'KU Data'!$S$3:$AA$578,MATCH(I$1,'KU Data'!$S$2:$AA$2,0),0)</f>
        <v>136.1</v>
      </c>
      <c r="J263" s="2">
        <f>VLOOKUP($A263&amp;$B263,'KU Data'!$S$3:$AA$578,MATCH(J$1,'KU Data'!$S$2:$AA$2,0),0)</f>
        <v>73.45</v>
      </c>
      <c r="K263" s="92">
        <f t="shared" si="13"/>
        <v>269</v>
      </c>
      <c r="L263" s="92">
        <f t="shared" si="13"/>
        <v>27</v>
      </c>
    </row>
    <row r="264" spans="1:12" x14ac:dyDescent="0.2">
      <c r="A264" s="1">
        <v>2021</v>
      </c>
      <c r="B264" s="1">
        <v>11</v>
      </c>
      <c r="C264" s="2"/>
      <c r="D264" s="2"/>
      <c r="E264" s="188">
        <f>VLOOKUP($A264,'KU Data'!$B$8:$I$49,8,0)</f>
        <v>13.362082336318709</v>
      </c>
      <c r="F264" s="189">
        <f t="shared" si="11"/>
        <v>12.965192961632356</v>
      </c>
      <c r="G264" s="1">
        <v>30.35</v>
      </c>
      <c r="H264" s="104">
        <v>186435.139</v>
      </c>
      <c r="I264" s="2">
        <f>VLOOKUP($A264&amp;$B264,'KU Data'!$S$3:$AA$578,MATCH(I$1,'KU Data'!$S$2:$AA$2,0),0)</f>
        <v>393.85</v>
      </c>
      <c r="J264" s="2">
        <f>VLOOKUP($A264&amp;$B264,'KU Data'!$S$3:$AA$578,MATCH(J$1,'KU Data'!$S$2:$AA$2,0),0)</f>
        <v>7.45</v>
      </c>
      <c r="K264" s="92">
        <f t="shared" si="13"/>
        <v>563</v>
      </c>
      <c r="L264" s="92">
        <f t="shared" si="13"/>
        <v>1</v>
      </c>
    </row>
    <row r="265" spans="1:12" x14ac:dyDescent="0.2">
      <c r="A265" s="1">
        <v>2021</v>
      </c>
      <c r="B265" s="1">
        <v>12</v>
      </c>
      <c r="C265" s="2"/>
      <c r="D265" s="2"/>
      <c r="E265" s="188">
        <f>VLOOKUP($A265,'KU Data'!$B$8:$I$49,8,0)</f>
        <v>13.362082336318709</v>
      </c>
      <c r="F265" s="189">
        <f t="shared" si="11"/>
        <v>12.965192961632356</v>
      </c>
      <c r="G265" s="1">
        <v>31</v>
      </c>
      <c r="H265" s="104">
        <v>186435.139</v>
      </c>
      <c r="I265" s="2">
        <f>VLOOKUP($A265&amp;$B265,'KU Data'!$S$3:$AA$578,MATCH(I$1,'KU Data'!$S$2:$AA$2,0),0)</f>
        <v>715.9</v>
      </c>
      <c r="J265" s="2">
        <f>VLOOKUP($A265&amp;$B265,'KU Data'!$S$3:$AA$578,MATCH(J$1,'KU Data'!$S$2:$AA$2,0),0)</f>
        <v>0.25</v>
      </c>
      <c r="K265" s="92">
        <f t="shared" si="13"/>
        <v>866</v>
      </c>
      <c r="L265" s="92">
        <f t="shared" si="13"/>
        <v>0</v>
      </c>
    </row>
    <row r="266" spans="1:12" x14ac:dyDescent="0.2">
      <c r="A266" s="1">
        <v>2022</v>
      </c>
      <c r="B266" s="1">
        <v>1</v>
      </c>
      <c r="C266" s="2"/>
      <c r="D266" s="2"/>
      <c r="E266" s="188">
        <f>VLOOKUP($A266,'KU Data'!$B$8:$I$49,8,0)</f>
        <v>13.696134394726675</v>
      </c>
      <c r="F266" s="189">
        <f t="shared" si="11"/>
        <v>13.224496820865003</v>
      </c>
      <c r="G266" s="1">
        <v>31.65</v>
      </c>
      <c r="H266" s="104">
        <v>187321.18299999999</v>
      </c>
      <c r="I266" s="2">
        <f>VLOOKUP($A266&amp;$B266,'KU Data'!$S$3:$AA$578,MATCH(I$1,'KU Data'!$S$2:$AA$2,0),0)</f>
        <v>995.9</v>
      </c>
      <c r="J266" s="2">
        <f>VLOOKUP($A266&amp;$B266,'KU Data'!$S$3:$AA$578,MATCH(J$1,'KU Data'!$S$2:$AA$2,0),0)</f>
        <v>0</v>
      </c>
      <c r="K266" s="92">
        <f t="shared" ref="K266:L285" si="14">K254</f>
        <v>952</v>
      </c>
      <c r="L266" s="92">
        <f t="shared" si="14"/>
        <v>0</v>
      </c>
    </row>
    <row r="267" spans="1:12" x14ac:dyDescent="0.2">
      <c r="A267" s="1">
        <v>2022</v>
      </c>
      <c r="B267" s="1">
        <v>2</v>
      </c>
      <c r="C267" s="2"/>
      <c r="D267" s="2"/>
      <c r="E267" s="188">
        <f>VLOOKUP($A267,'KU Data'!$B$8:$I$49,8,0)</f>
        <v>13.696134394726675</v>
      </c>
      <c r="F267" s="189">
        <f t="shared" si="11"/>
        <v>13.224496820865003</v>
      </c>
      <c r="G267" s="1">
        <v>28.92</v>
      </c>
      <c r="H267" s="104">
        <v>187321.18299999999</v>
      </c>
      <c r="I267" s="2">
        <f>VLOOKUP($A267&amp;$B267,'KU Data'!$S$3:$AA$578,MATCH(I$1,'KU Data'!$S$2:$AA$2,0),0)</f>
        <v>890.35</v>
      </c>
      <c r="J267" s="2">
        <f>VLOOKUP($A267&amp;$B267,'KU Data'!$S$3:$AA$578,MATCH(J$1,'KU Data'!$S$2:$AA$2,0),0)</f>
        <v>0</v>
      </c>
      <c r="K267" s="92">
        <f t="shared" si="14"/>
        <v>772</v>
      </c>
      <c r="L267" s="92">
        <f t="shared" si="14"/>
        <v>0</v>
      </c>
    </row>
    <row r="268" spans="1:12" x14ac:dyDescent="0.2">
      <c r="A268" s="1">
        <v>2022</v>
      </c>
      <c r="B268" s="1">
        <v>3</v>
      </c>
      <c r="C268" s="2"/>
      <c r="D268" s="2"/>
      <c r="E268" s="188">
        <f>VLOOKUP($A268,'KU Data'!$B$8:$I$49,8,0)</f>
        <v>13.696134394726675</v>
      </c>
      <c r="F268" s="189">
        <f t="shared" si="11"/>
        <v>13.224496820865003</v>
      </c>
      <c r="G268" s="1">
        <v>30.09</v>
      </c>
      <c r="H268" s="104">
        <v>187321.18299999999</v>
      </c>
      <c r="I268" s="2">
        <f>VLOOKUP($A268&amp;$B268,'KU Data'!$S$3:$AA$578,MATCH(I$1,'KU Data'!$S$2:$AA$2,0),0)</f>
        <v>728.95</v>
      </c>
      <c r="J268" s="2">
        <f>VLOOKUP($A268&amp;$B268,'KU Data'!$S$3:$AA$578,MATCH(J$1,'KU Data'!$S$2:$AA$2,0),0)</f>
        <v>0.45</v>
      </c>
      <c r="K268" s="92">
        <f t="shared" si="14"/>
        <v>610</v>
      </c>
      <c r="L268" s="92">
        <f t="shared" si="14"/>
        <v>4</v>
      </c>
    </row>
    <row r="269" spans="1:12" x14ac:dyDescent="0.2">
      <c r="A269" s="1">
        <v>2022</v>
      </c>
      <c r="B269" s="1">
        <v>4</v>
      </c>
      <c r="C269" s="2"/>
      <c r="D269" s="2"/>
      <c r="E269" s="188">
        <f>VLOOKUP($A269,'KU Data'!$B$8:$I$49,8,0)</f>
        <v>13.696134394726675</v>
      </c>
      <c r="F269" s="189">
        <f t="shared" si="11"/>
        <v>13.224496820865003</v>
      </c>
      <c r="G269" s="1">
        <v>30.49</v>
      </c>
      <c r="H269" s="104">
        <v>188174.54399999999</v>
      </c>
      <c r="I269" s="2">
        <f>VLOOKUP($A269&amp;$B269,'KU Data'!$S$3:$AA$578,MATCH(I$1,'KU Data'!$S$2:$AA$2,0),0)</f>
        <v>439.75</v>
      </c>
      <c r="J269" s="2">
        <f>VLOOKUP($A269&amp;$B269,'KU Data'!$S$3:$AA$578,MATCH(J$1,'KU Data'!$S$2:$AA$2,0),0)</f>
        <v>12.45</v>
      </c>
      <c r="K269" s="92">
        <f t="shared" si="14"/>
        <v>306</v>
      </c>
      <c r="L269" s="92">
        <f t="shared" si="14"/>
        <v>21</v>
      </c>
    </row>
    <row r="270" spans="1:12" x14ac:dyDescent="0.2">
      <c r="A270" s="1">
        <v>2022</v>
      </c>
      <c r="B270" s="1">
        <v>5</v>
      </c>
      <c r="C270" s="2"/>
      <c r="D270" s="2"/>
      <c r="E270" s="188">
        <f>VLOOKUP($A270,'KU Data'!$B$8:$I$49,8,0)</f>
        <v>13.696134394726675</v>
      </c>
      <c r="F270" s="189">
        <f t="shared" si="11"/>
        <v>13.224496820865003</v>
      </c>
      <c r="G270" s="1">
        <v>29.81</v>
      </c>
      <c r="H270" s="104">
        <v>188174.54399999999</v>
      </c>
      <c r="I270" s="2">
        <f>VLOOKUP($A270&amp;$B270,'KU Data'!$S$3:$AA$578,MATCH(I$1,'KU Data'!$S$2:$AA$2,0),0)</f>
        <v>186.45</v>
      </c>
      <c r="J270" s="2">
        <f>VLOOKUP($A270&amp;$B270,'KU Data'!$S$3:$AA$578,MATCH(J$1,'KU Data'!$S$2:$AA$2,0),0)</f>
        <v>47.05</v>
      </c>
      <c r="K270" s="92">
        <f t="shared" si="14"/>
        <v>105</v>
      </c>
      <c r="L270" s="92">
        <f t="shared" si="14"/>
        <v>87</v>
      </c>
    </row>
    <row r="271" spans="1:12" x14ac:dyDescent="0.2">
      <c r="A271" s="1">
        <v>2022</v>
      </c>
      <c r="B271" s="1">
        <v>6</v>
      </c>
      <c r="C271" s="2"/>
      <c r="D271" s="2"/>
      <c r="E271" s="188">
        <f>VLOOKUP($A271,'KU Data'!$B$8:$I$49,8,0)</f>
        <v>13.696134394726675</v>
      </c>
      <c r="F271" s="189">
        <f t="shared" ref="F271:F334" si="15">F259*(1+0.02)</f>
        <v>13.224496820865003</v>
      </c>
      <c r="G271" s="1">
        <v>30.68</v>
      </c>
      <c r="H271" s="104">
        <v>188174.54399999999</v>
      </c>
      <c r="I271" s="2">
        <f>VLOOKUP($A271&amp;$B271,'KU Data'!$S$3:$AA$578,MATCH(I$1,'KU Data'!$S$2:$AA$2,0),0)</f>
        <v>49</v>
      </c>
      <c r="J271" s="2">
        <f>VLOOKUP($A271&amp;$B271,'KU Data'!$S$3:$AA$578,MATCH(J$1,'KU Data'!$S$2:$AA$2,0),0)</f>
        <v>171.1</v>
      </c>
      <c r="K271" s="92">
        <f t="shared" si="14"/>
        <v>10</v>
      </c>
      <c r="L271" s="92">
        <f t="shared" si="14"/>
        <v>243</v>
      </c>
    </row>
    <row r="272" spans="1:12" x14ac:dyDescent="0.2">
      <c r="A272" s="1">
        <v>2022</v>
      </c>
      <c r="B272" s="1">
        <v>7</v>
      </c>
      <c r="C272" s="2"/>
      <c r="D272" s="2"/>
      <c r="E272" s="188">
        <f>VLOOKUP($A272,'KU Data'!$B$8:$I$49,8,0)</f>
        <v>13.696134394726675</v>
      </c>
      <c r="F272" s="189">
        <f t="shared" si="15"/>
        <v>13.224496820865003</v>
      </c>
      <c r="G272" s="1">
        <v>30.66</v>
      </c>
      <c r="H272" s="104">
        <v>189041.052</v>
      </c>
      <c r="I272" s="2">
        <f>VLOOKUP($A272&amp;$B272,'KU Data'!$S$3:$AA$578,MATCH(I$1,'KU Data'!$S$2:$AA$2,0),0)</f>
        <v>1.55</v>
      </c>
      <c r="J272" s="2">
        <f>VLOOKUP($A272&amp;$B272,'KU Data'!$S$3:$AA$578,MATCH(J$1,'KU Data'!$S$2:$AA$2,0),0)</f>
        <v>324.8</v>
      </c>
      <c r="K272" s="92">
        <f t="shared" si="14"/>
        <v>0</v>
      </c>
      <c r="L272" s="92">
        <f t="shared" si="14"/>
        <v>348</v>
      </c>
    </row>
    <row r="273" spans="1:12" x14ac:dyDescent="0.2">
      <c r="A273" s="1">
        <v>2022</v>
      </c>
      <c r="B273" s="1">
        <v>8</v>
      </c>
      <c r="C273" s="2"/>
      <c r="D273" s="2"/>
      <c r="E273" s="188">
        <f>VLOOKUP($A273,'KU Data'!$B$8:$I$49,8,0)</f>
        <v>13.696134394726675</v>
      </c>
      <c r="F273" s="189">
        <f t="shared" si="15"/>
        <v>13.224496820865003</v>
      </c>
      <c r="G273" s="1">
        <v>30.07</v>
      </c>
      <c r="H273" s="104">
        <v>189041.052</v>
      </c>
      <c r="I273" s="2">
        <f>VLOOKUP($A273&amp;$B273,'KU Data'!$S$3:$AA$578,MATCH(I$1,'KU Data'!$S$2:$AA$2,0),0)</f>
        <v>0.75</v>
      </c>
      <c r="J273" s="2">
        <f>VLOOKUP($A273&amp;$B273,'KU Data'!$S$3:$AA$578,MATCH(J$1,'KU Data'!$S$2:$AA$2,0),0)</f>
        <v>347.4</v>
      </c>
      <c r="K273" s="92">
        <f t="shared" si="14"/>
        <v>2</v>
      </c>
      <c r="L273" s="92">
        <f t="shared" si="14"/>
        <v>330</v>
      </c>
    </row>
    <row r="274" spans="1:12" x14ac:dyDescent="0.2">
      <c r="A274" s="1">
        <v>2022</v>
      </c>
      <c r="B274" s="1">
        <v>9</v>
      </c>
      <c r="C274" s="2"/>
      <c r="D274" s="2"/>
      <c r="E274" s="188">
        <f>VLOOKUP($A274,'KU Data'!$B$8:$I$49,8,0)</f>
        <v>13.696134394726675</v>
      </c>
      <c r="F274" s="189">
        <f t="shared" si="15"/>
        <v>13.224496820865003</v>
      </c>
      <c r="G274" s="1">
        <v>30.72</v>
      </c>
      <c r="H274" s="104">
        <v>189041.052</v>
      </c>
      <c r="I274" s="2">
        <f>VLOOKUP($A274&amp;$B274,'KU Data'!$S$3:$AA$578,MATCH(I$1,'KU Data'!$S$2:$AA$2,0),0)</f>
        <v>11.75</v>
      </c>
      <c r="J274" s="2">
        <f>VLOOKUP($A274&amp;$B274,'KU Data'!$S$3:$AA$578,MATCH(J$1,'KU Data'!$S$2:$AA$2,0),0)</f>
        <v>261</v>
      </c>
      <c r="K274" s="92">
        <f t="shared" si="14"/>
        <v>46</v>
      </c>
      <c r="L274" s="92">
        <f t="shared" si="14"/>
        <v>150</v>
      </c>
    </row>
    <row r="275" spans="1:12" x14ac:dyDescent="0.2">
      <c r="A275" s="1">
        <v>2022</v>
      </c>
      <c r="B275" s="1">
        <v>10</v>
      </c>
      <c r="C275" s="2"/>
      <c r="D275" s="2"/>
      <c r="E275" s="188">
        <f>VLOOKUP($A275,'KU Data'!$B$8:$I$49,8,0)</f>
        <v>13.696134394726675</v>
      </c>
      <c r="F275" s="189">
        <f t="shared" si="15"/>
        <v>13.224496820865003</v>
      </c>
      <c r="G275" s="1">
        <v>30.56</v>
      </c>
      <c r="H275" s="104">
        <v>189884.995</v>
      </c>
      <c r="I275" s="2">
        <f>VLOOKUP($A275&amp;$B275,'KU Data'!$S$3:$AA$578,MATCH(I$1,'KU Data'!$S$2:$AA$2,0),0)</f>
        <v>136.1</v>
      </c>
      <c r="J275" s="2">
        <f>VLOOKUP($A275&amp;$B275,'KU Data'!$S$3:$AA$578,MATCH(J$1,'KU Data'!$S$2:$AA$2,0),0)</f>
        <v>73.45</v>
      </c>
      <c r="K275" s="92">
        <f t="shared" si="14"/>
        <v>269</v>
      </c>
      <c r="L275" s="92">
        <f t="shared" si="14"/>
        <v>27</v>
      </c>
    </row>
    <row r="276" spans="1:12" x14ac:dyDescent="0.2">
      <c r="A276" s="1">
        <v>2022</v>
      </c>
      <c r="B276" s="1">
        <v>11</v>
      </c>
      <c r="C276" s="2"/>
      <c r="D276" s="2"/>
      <c r="E276" s="188">
        <f>VLOOKUP($A276,'KU Data'!$B$8:$I$49,8,0)</f>
        <v>13.696134394726675</v>
      </c>
      <c r="F276" s="189">
        <f t="shared" si="15"/>
        <v>13.224496820865003</v>
      </c>
      <c r="G276" s="1">
        <v>30.35</v>
      </c>
      <c r="H276" s="104">
        <v>189884.995</v>
      </c>
      <c r="I276" s="2">
        <f>VLOOKUP($A276&amp;$B276,'KU Data'!$S$3:$AA$578,MATCH(I$1,'KU Data'!$S$2:$AA$2,0),0)</f>
        <v>393.85</v>
      </c>
      <c r="J276" s="2">
        <f>VLOOKUP($A276&amp;$B276,'KU Data'!$S$3:$AA$578,MATCH(J$1,'KU Data'!$S$2:$AA$2,0),0)</f>
        <v>7.45</v>
      </c>
      <c r="K276" s="92">
        <f t="shared" si="14"/>
        <v>563</v>
      </c>
      <c r="L276" s="92">
        <f t="shared" si="14"/>
        <v>1</v>
      </c>
    </row>
    <row r="277" spans="1:12" x14ac:dyDescent="0.2">
      <c r="A277" s="1">
        <v>2022</v>
      </c>
      <c r="B277" s="1">
        <v>12</v>
      </c>
      <c r="C277" s="2"/>
      <c r="D277" s="2"/>
      <c r="E277" s="188">
        <f>VLOOKUP($A277,'KU Data'!$B$8:$I$49,8,0)</f>
        <v>13.696134394726675</v>
      </c>
      <c r="F277" s="189">
        <f t="shared" si="15"/>
        <v>13.224496820865003</v>
      </c>
      <c r="G277" s="1">
        <v>31</v>
      </c>
      <c r="H277" s="104">
        <v>189884.995</v>
      </c>
      <c r="I277" s="2">
        <f>VLOOKUP($A277&amp;$B277,'KU Data'!$S$3:$AA$578,MATCH(I$1,'KU Data'!$S$2:$AA$2,0),0)</f>
        <v>715.9</v>
      </c>
      <c r="J277" s="2">
        <f>VLOOKUP($A277&amp;$B277,'KU Data'!$S$3:$AA$578,MATCH(J$1,'KU Data'!$S$2:$AA$2,0),0)</f>
        <v>0.25</v>
      </c>
      <c r="K277" s="92">
        <f t="shared" si="14"/>
        <v>866</v>
      </c>
      <c r="L277" s="92">
        <f t="shared" si="14"/>
        <v>0</v>
      </c>
    </row>
    <row r="278" spans="1:12" x14ac:dyDescent="0.2">
      <c r="A278" s="1">
        <v>2023</v>
      </c>
      <c r="B278" s="1">
        <v>1</v>
      </c>
      <c r="C278" s="2"/>
      <c r="D278" s="2"/>
      <c r="E278" s="188">
        <f>VLOOKUP($A278,'KU Data'!$B$8:$I$49,8,0)</f>
        <v>14.038537754594842</v>
      </c>
      <c r="F278" s="189">
        <f t="shared" si="15"/>
        <v>13.488986757282303</v>
      </c>
      <c r="G278" s="1">
        <v>31.65</v>
      </c>
      <c r="H278" s="104">
        <v>190830.671</v>
      </c>
      <c r="I278" s="2">
        <f>VLOOKUP($A278&amp;$B278,'KU Data'!$S$3:$AA$578,MATCH(I$1,'KU Data'!$S$2:$AA$2,0),0)</f>
        <v>995.9</v>
      </c>
      <c r="J278" s="2">
        <f>VLOOKUP($A278&amp;$B278,'KU Data'!$S$3:$AA$578,MATCH(J$1,'KU Data'!$S$2:$AA$2,0),0)</f>
        <v>0</v>
      </c>
      <c r="K278" s="92">
        <f t="shared" si="14"/>
        <v>952</v>
      </c>
      <c r="L278" s="92">
        <f t="shared" si="14"/>
        <v>0</v>
      </c>
    </row>
    <row r="279" spans="1:12" x14ac:dyDescent="0.2">
      <c r="A279" s="1">
        <v>2023</v>
      </c>
      <c r="B279" s="1">
        <v>2</v>
      </c>
      <c r="C279" s="2"/>
      <c r="D279" s="2"/>
      <c r="E279" s="188">
        <f>VLOOKUP($A279,'KU Data'!$B$8:$I$49,8,0)</f>
        <v>14.038537754594842</v>
      </c>
      <c r="F279" s="189">
        <f t="shared" si="15"/>
        <v>13.488986757282303</v>
      </c>
      <c r="G279" s="1">
        <v>28.92</v>
      </c>
      <c r="H279" s="104">
        <v>190830.671</v>
      </c>
      <c r="I279" s="2">
        <f>VLOOKUP($A279&amp;$B279,'KU Data'!$S$3:$AA$578,MATCH(I$1,'KU Data'!$S$2:$AA$2,0),0)</f>
        <v>890.35</v>
      </c>
      <c r="J279" s="2">
        <f>VLOOKUP($A279&amp;$B279,'KU Data'!$S$3:$AA$578,MATCH(J$1,'KU Data'!$S$2:$AA$2,0),0)</f>
        <v>0</v>
      </c>
      <c r="K279" s="92">
        <f t="shared" si="14"/>
        <v>772</v>
      </c>
      <c r="L279" s="92">
        <f t="shared" si="14"/>
        <v>0</v>
      </c>
    </row>
    <row r="280" spans="1:12" x14ac:dyDescent="0.2">
      <c r="A280" s="1">
        <v>2023</v>
      </c>
      <c r="B280" s="1">
        <v>3</v>
      </c>
      <c r="C280" s="2"/>
      <c r="D280" s="2"/>
      <c r="E280" s="188">
        <f>VLOOKUP($A280,'KU Data'!$B$8:$I$49,8,0)</f>
        <v>14.038537754594842</v>
      </c>
      <c r="F280" s="189">
        <f t="shared" si="15"/>
        <v>13.488986757282303</v>
      </c>
      <c r="G280" s="1">
        <v>30.09</v>
      </c>
      <c r="H280" s="104">
        <v>190830.671</v>
      </c>
      <c r="I280" s="2">
        <f>VLOOKUP($A280&amp;$B280,'KU Data'!$S$3:$AA$578,MATCH(I$1,'KU Data'!$S$2:$AA$2,0),0)</f>
        <v>728.95</v>
      </c>
      <c r="J280" s="2">
        <f>VLOOKUP($A280&amp;$B280,'KU Data'!$S$3:$AA$578,MATCH(J$1,'KU Data'!$S$2:$AA$2,0),0)</f>
        <v>0.45</v>
      </c>
      <c r="K280" s="92">
        <f t="shared" si="14"/>
        <v>610</v>
      </c>
      <c r="L280" s="92">
        <f t="shared" si="14"/>
        <v>4</v>
      </c>
    </row>
    <row r="281" spans="1:12" x14ac:dyDescent="0.2">
      <c r="A281" s="1">
        <v>2023</v>
      </c>
      <c r="B281" s="1">
        <v>4</v>
      </c>
      <c r="C281" s="2"/>
      <c r="D281" s="2"/>
      <c r="E281" s="188">
        <f>VLOOKUP($A281,'KU Data'!$B$8:$I$49,8,0)</f>
        <v>14.038537754594842</v>
      </c>
      <c r="F281" s="189">
        <f t="shared" si="15"/>
        <v>13.488986757282303</v>
      </c>
      <c r="G281" s="1">
        <v>30.49</v>
      </c>
      <c r="H281" s="104">
        <v>191743.53200000001</v>
      </c>
      <c r="I281" s="2">
        <f>VLOOKUP($A281&amp;$B281,'KU Data'!$S$3:$AA$578,MATCH(I$1,'KU Data'!$S$2:$AA$2,0),0)</f>
        <v>439.75</v>
      </c>
      <c r="J281" s="2">
        <f>VLOOKUP($A281&amp;$B281,'KU Data'!$S$3:$AA$578,MATCH(J$1,'KU Data'!$S$2:$AA$2,0),0)</f>
        <v>12.45</v>
      </c>
      <c r="K281" s="92">
        <f t="shared" si="14"/>
        <v>306</v>
      </c>
      <c r="L281" s="92">
        <f t="shared" si="14"/>
        <v>21</v>
      </c>
    </row>
    <row r="282" spans="1:12" x14ac:dyDescent="0.2">
      <c r="A282" s="1">
        <v>2023</v>
      </c>
      <c r="B282" s="1">
        <v>5</v>
      </c>
      <c r="C282" s="2"/>
      <c r="D282" s="2"/>
      <c r="E282" s="188">
        <f>VLOOKUP($A282,'KU Data'!$B$8:$I$49,8,0)</f>
        <v>14.038537754594842</v>
      </c>
      <c r="F282" s="189">
        <f t="shared" si="15"/>
        <v>13.488986757282303</v>
      </c>
      <c r="G282" s="1">
        <v>29.81</v>
      </c>
      <c r="H282" s="104">
        <v>191743.53200000001</v>
      </c>
      <c r="I282" s="2">
        <f>VLOOKUP($A282&amp;$B282,'KU Data'!$S$3:$AA$578,MATCH(I$1,'KU Data'!$S$2:$AA$2,0),0)</f>
        <v>186.45</v>
      </c>
      <c r="J282" s="2">
        <f>VLOOKUP($A282&amp;$B282,'KU Data'!$S$3:$AA$578,MATCH(J$1,'KU Data'!$S$2:$AA$2,0),0)</f>
        <v>47.05</v>
      </c>
      <c r="K282" s="92">
        <f t="shared" si="14"/>
        <v>105</v>
      </c>
      <c r="L282" s="92">
        <f t="shared" si="14"/>
        <v>87</v>
      </c>
    </row>
    <row r="283" spans="1:12" x14ac:dyDescent="0.2">
      <c r="A283" s="1">
        <v>2023</v>
      </c>
      <c r="B283" s="1">
        <v>6</v>
      </c>
      <c r="C283" s="2"/>
      <c r="D283" s="2"/>
      <c r="E283" s="188">
        <f>VLOOKUP($A283,'KU Data'!$B$8:$I$49,8,0)</f>
        <v>14.038537754594842</v>
      </c>
      <c r="F283" s="189">
        <f t="shared" si="15"/>
        <v>13.488986757282303</v>
      </c>
      <c r="G283" s="1">
        <v>30.68</v>
      </c>
      <c r="H283" s="104">
        <v>191743.53200000001</v>
      </c>
      <c r="I283" s="2">
        <f>VLOOKUP($A283&amp;$B283,'KU Data'!$S$3:$AA$578,MATCH(I$1,'KU Data'!$S$2:$AA$2,0),0)</f>
        <v>49</v>
      </c>
      <c r="J283" s="2">
        <f>VLOOKUP($A283&amp;$B283,'KU Data'!$S$3:$AA$578,MATCH(J$1,'KU Data'!$S$2:$AA$2,0),0)</f>
        <v>171.1</v>
      </c>
      <c r="K283" s="92">
        <f t="shared" si="14"/>
        <v>10</v>
      </c>
      <c r="L283" s="92">
        <f t="shared" si="14"/>
        <v>243</v>
      </c>
    </row>
    <row r="284" spans="1:12" x14ac:dyDescent="0.2">
      <c r="A284" s="1">
        <v>2023</v>
      </c>
      <c r="B284" s="1">
        <v>7</v>
      </c>
      <c r="C284" s="2"/>
      <c r="D284" s="2"/>
      <c r="E284" s="188">
        <f>VLOOKUP($A284,'KU Data'!$B$8:$I$49,8,0)</f>
        <v>14.038537754594842</v>
      </c>
      <c r="F284" s="189">
        <f t="shared" si="15"/>
        <v>13.488986757282303</v>
      </c>
      <c r="G284" s="1">
        <v>30.66</v>
      </c>
      <c r="H284" s="104">
        <v>192768.8</v>
      </c>
      <c r="I284" s="2">
        <f>VLOOKUP($A284&amp;$B284,'KU Data'!$S$3:$AA$578,MATCH(I$1,'KU Data'!$S$2:$AA$2,0),0)</f>
        <v>1.55</v>
      </c>
      <c r="J284" s="2">
        <f>VLOOKUP($A284&amp;$B284,'KU Data'!$S$3:$AA$578,MATCH(J$1,'KU Data'!$S$2:$AA$2,0),0)</f>
        <v>324.8</v>
      </c>
      <c r="K284" s="92">
        <f t="shared" si="14"/>
        <v>0</v>
      </c>
      <c r="L284" s="92">
        <f t="shared" si="14"/>
        <v>348</v>
      </c>
    </row>
    <row r="285" spans="1:12" x14ac:dyDescent="0.2">
      <c r="A285" s="1">
        <v>2023</v>
      </c>
      <c r="B285" s="1">
        <v>8</v>
      </c>
      <c r="C285" s="2"/>
      <c r="D285" s="2"/>
      <c r="E285" s="188">
        <f>VLOOKUP($A285,'KU Data'!$B$8:$I$49,8,0)</f>
        <v>14.038537754594842</v>
      </c>
      <c r="F285" s="189">
        <f t="shared" si="15"/>
        <v>13.488986757282303</v>
      </c>
      <c r="G285" s="1">
        <v>30.07</v>
      </c>
      <c r="H285" s="104">
        <v>192768.8</v>
      </c>
      <c r="I285" s="2">
        <f>VLOOKUP($A285&amp;$B285,'KU Data'!$S$3:$AA$578,MATCH(I$1,'KU Data'!$S$2:$AA$2,0),0)</f>
        <v>0.75</v>
      </c>
      <c r="J285" s="2">
        <f>VLOOKUP($A285&amp;$B285,'KU Data'!$S$3:$AA$578,MATCH(J$1,'KU Data'!$S$2:$AA$2,0),0)</f>
        <v>347.4</v>
      </c>
      <c r="K285" s="92">
        <f t="shared" si="14"/>
        <v>2</v>
      </c>
      <c r="L285" s="92">
        <f t="shared" si="14"/>
        <v>330</v>
      </c>
    </row>
    <row r="286" spans="1:12" x14ac:dyDescent="0.2">
      <c r="A286" s="1">
        <v>2023</v>
      </c>
      <c r="B286" s="1">
        <v>9</v>
      </c>
      <c r="C286" s="2"/>
      <c r="D286" s="2"/>
      <c r="E286" s="188">
        <f>VLOOKUP($A286,'KU Data'!$B$8:$I$49,8,0)</f>
        <v>14.038537754594842</v>
      </c>
      <c r="F286" s="189">
        <f t="shared" si="15"/>
        <v>13.488986757282303</v>
      </c>
      <c r="G286" s="1">
        <v>30.72</v>
      </c>
      <c r="H286" s="104">
        <v>192768.8</v>
      </c>
      <c r="I286" s="2">
        <f>VLOOKUP($A286&amp;$B286,'KU Data'!$S$3:$AA$578,MATCH(I$1,'KU Data'!$S$2:$AA$2,0),0)</f>
        <v>11.75</v>
      </c>
      <c r="J286" s="2">
        <f>VLOOKUP($A286&amp;$B286,'KU Data'!$S$3:$AA$578,MATCH(J$1,'KU Data'!$S$2:$AA$2,0),0)</f>
        <v>261</v>
      </c>
      <c r="K286" s="92">
        <f t="shared" ref="K286:L305" si="16">K274</f>
        <v>46</v>
      </c>
      <c r="L286" s="92">
        <f t="shared" si="16"/>
        <v>150</v>
      </c>
    </row>
    <row r="287" spans="1:12" x14ac:dyDescent="0.2">
      <c r="A287" s="1">
        <v>2023</v>
      </c>
      <c r="B287" s="1">
        <v>10</v>
      </c>
      <c r="C287" s="2"/>
      <c r="D287" s="2"/>
      <c r="E287" s="188">
        <f>VLOOKUP($A287,'KU Data'!$B$8:$I$49,8,0)</f>
        <v>14.038537754594842</v>
      </c>
      <c r="F287" s="189">
        <f t="shared" si="15"/>
        <v>13.488986757282303</v>
      </c>
      <c r="G287" s="1">
        <v>30.56</v>
      </c>
      <c r="H287" s="104">
        <v>193691.554</v>
      </c>
      <c r="I287" s="2">
        <f>VLOOKUP($A287&amp;$B287,'KU Data'!$S$3:$AA$578,MATCH(I$1,'KU Data'!$S$2:$AA$2,0),0)</f>
        <v>136.1</v>
      </c>
      <c r="J287" s="2">
        <f>VLOOKUP($A287&amp;$B287,'KU Data'!$S$3:$AA$578,MATCH(J$1,'KU Data'!$S$2:$AA$2,0),0)</f>
        <v>73.45</v>
      </c>
      <c r="K287" s="92">
        <f t="shared" si="16"/>
        <v>269</v>
      </c>
      <c r="L287" s="92">
        <f t="shared" si="16"/>
        <v>27</v>
      </c>
    </row>
    <row r="288" spans="1:12" x14ac:dyDescent="0.2">
      <c r="A288" s="1">
        <v>2023</v>
      </c>
      <c r="B288" s="1">
        <v>11</v>
      </c>
      <c r="C288" s="2"/>
      <c r="D288" s="2"/>
      <c r="E288" s="188">
        <f>VLOOKUP($A288,'KU Data'!$B$8:$I$49,8,0)</f>
        <v>14.038537754594842</v>
      </c>
      <c r="F288" s="189">
        <f t="shared" si="15"/>
        <v>13.488986757282303</v>
      </c>
      <c r="G288" s="1">
        <v>30.35</v>
      </c>
      <c r="H288" s="104">
        <v>193691.554</v>
      </c>
      <c r="I288" s="2">
        <f>VLOOKUP($A288&amp;$B288,'KU Data'!$S$3:$AA$578,MATCH(I$1,'KU Data'!$S$2:$AA$2,0),0)</f>
        <v>393.85</v>
      </c>
      <c r="J288" s="2">
        <f>VLOOKUP($A288&amp;$B288,'KU Data'!$S$3:$AA$578,MATCH(J$1,'KU Data'!$S$2:$AA$2,0),0)</f>
        <v>7.45</v>
      </c>
      <c r="K288" s="92">
        <f t="shared" si="16"/>
        <v>563</v>
      </c>
      <c r="L288" s="92">
        <f t="shared" si="16"/>
        <v>1</v>
      </c>
    </row>
    <row r="289" spans="1:12" x14ac:dyDescent="0.2">
      <c r="A289" s="1">
        <v>2023</v>
      </c>
      <c r="B289" s="1">
        <v>12</v>
      </c>
      <c r="C289" s="2"/>
      <c r="D289" s="2"/>
      <c r="E289" s="188">
        <f>VLOOKUP($A289,'KU Data'!$B$8:$I$49,8,0)</f>
        <v>14.038537754594842</v>
      </c>
      <c r="F289" s="189">
        <f t="shared" si="15"/>
        <v>13.488986757282303</v>
      </c>
      <c r="G289" s="1">
        <v>31</v>
      </c>
      <c r="H289" s="104">
        <v>193691.554</v>
      </c>
      <c r="I289" s="2">
        <f>VLOOKUP($A289&amp;$B289,'KU Data'!$S$3:$AA$578,MATCH(I$1,'KU Data'!$S$2:$AA$2,0),0)</f>
        <v>715.9</v>
      </c>
      <c r="J289" s="2">
        <f>VLOOKUP($A289&amp;$B289,'KU Data'!$S$3:$AA$578,MATCH(J$1,'KU Data'!$S$2:$AA$2,0),0)</f>
        <v>0.25</v>
      </c>
      <c r="K289" s="92">
        <f t="shared" si="16"/>
        <v>866</v>
      </c>
      <c r="L289" s="92">
        <f t="shared" si="16"/>
        <v>0</v>
      </c>
    </row>
    <row r="290" spans="1:12" x14ac:dyDescent="0.2">
      <c r="A290" s="1">
        <v>2024</v>
      </c>
      <c r="B290" s="1">
        <v>1</v>
      </c>
      <c r="C290" s="2"/>
      <c r="D290" s="2"/>
      <c r="E290" s="188">
        <f>VLOOKUP($A290,'KU Data'!$B$8:$I$49,8,0)</f>
        <v>14.389501198459712</v>
      </c>
      <c r="F290" s="189">
        <f t="shared" si="15"/>
        <v>13.758766492427949</v>
      </c>
      <c r="G290" s="1">
        <v>31.65</v>
      </c>
      <c r="H290" s="104">
        <v>194688.897</v>
      </c>
      <c r="I290" s="2">
        <f>VLOOKUP($A290&amp;$B290,'KU Data'!$S$3:$AA$578,MATCH(I$1,'KU Data'!$S$2:$AA$2,0),0)</f>
        <v>995.9</v>
      </c>
      <c r="J290" s="2">
        <f>VLOOKUP($A290&amp;$B290,'KU Data'!$S$3:$AA$578,MATCH(J$1,'KU Data'!$S$2:$AA$2,0),0)</f>
        <v>0</v>
      </c>
      <c r="K290" s="92">
        <f t="shared" si="16"/>
        <v>952</v>
      </c>
      <c r="L290" s="92">
        <f t="shared" si="16"/>
        <v>0</v>
      </c>
    </row>
    <row r="291" spans="1:12" x14ac:dyDescent="0.2">
      <c r="A291" s="1">
        <v>2024</v>
      </c>
      <c r="B291" s="1">
        <v>2</v>
      </c>
      <c r="C291" s="2"/>
      <c r="D291" s="2"/>
      <c r="E291" s="188">
        <f>VLOOKUP($A291,'KU Data'!$B$8:$I$49,8,0)</f>
        <v>14.389501198459712</v>
      </c>
      <c r="F291" s="189">
        <f t="shared" si="15"/>
        <v>13.758766492427949</v>
      </c>
      <c r="G291" s="1">
        <v>29.92</v>
      </c>
      <c r="H291" s="104">
        <v>194688.897</v>
      </c>
      <c r="I291" s="2">
        <f>VLOOKUP($A291&amp;$B291,'KU Data'!$S$3:$AA$578,MATCH(I$1,'KU Data'!$S$2:$AA$2,0),0)</f>
        <v>890.35</v>
      </c>
      <c r="J291" s="2">
        <f>VLOOKUP($A291&amp;$B291,'KU Data'!$S$3:$AA$578,MATCH(J$1,'KU Data'!$S$2:$AA$2,0),0)</f>
        <v>0</v>
      </c>
      <c r="K291" s="92">
        <f t="shared" si="16"/>
        <v>772</v>
      </c>
      <c r="L291" s="92">
        <f t="shared" si="16"/>
        <v>0</v>
      </c>
    </row>
    <row r="292" spans="1:12" x14ac:dyDescent="0.2">
      <c r="A292" s="1">
        <v>2024</v>
      </c>
      <c r="B292" s="1">
        <v>3</v>
      </c>
      <c r="C292" s="2"/>
      <c r="D292" s="2"/>
      <c r="E292" s="188">
        <f>VLOOKUP($A292,'KU Data'!$B$8:$I$49,8,0)</f>
        <v>14.389501198459712</v>
      </c>
      <c r="F292" s="189">
        <f t="shared" si="15"/>
        <v>13.758766492427949</v>
      </c>
      <c r="G292" s="1">
        <v>30.09</v>
      </c>
      <c r="H292" s="104">
        <v>194688.897</v>
      </c>
      <c r="I292" s="2">
        <f>VLOOKUP($A292&amp;$B292,'KU Data'!$S$3:$AA$578,MATCH(I$1,'KU Data'!$S$2:$AA$2,0),0)</f>
        <v>728.95</v>
      </c>
      <c r="J292" s="2">
        <f>VLOOKUP($A292&amp;$B292,'KU Data'!$S$3:$AA$578,MATCH(J$1,'KU Data'!$S$2:$AA$2,0),0)</f>
        <v>0.45</v>
      </c>
      <c r="K292" s="92">
        <f t="shared" si="16"/>
        <v>610</v>
      </c>
      <c r="L292" s="92">
        <f t="shared" si="16"/>
        <v>4</v>
      </c>
    </row>
    <row r="293" spans="1:12" x14ac:dyDescent="0.2">
      <c r="A293" s="1">
        <v>2024</v>
      </c>
      <c r="B293" s="1">
        <v>4</v>
      </c>
      <c r="C293" s="2"/>
      <c r="D293" s="2"/>
      <c r="E293" s="188">
        <f>VLOOKUP($A293,'KU Data'!$B$8:$I$49,8,0)</f>
        <v>14.389501198459712</v>
      </c>
      <c r="F293" s="189">
        <f t="shared" si="15"/>
        <v>13.758766492427949</v>
      </c>
      <c r="G293" s="1">
        <v>30.49</v>
      </c>
      <c r="H293" s="104">
        <v>195631.98</v>
      </c>
      <c r="I293" s="2">
        <f>VLOOKUP($A293&amp;$B293,'KU Data'!$S$3:$AA$578,MATCH(I$1,'KU Data'!$S$2:$AA$2,0),0)</f>
        <v>439.75</v>
      </c>
      <c r="J293" s="2">
        <f>VLOOKUP($A293&amp;$B293,'KU Data'!$S$3:$AA$578,MATCH(J$1,'KU Data'!$S$2:$AA$2,0),0)</f>
        <v>12.45</v>
      </c>
      <c r="K293" s="92">
        <f t="shared" si="16"/>
        <v>306</v>
      </c>
      <c r="L293" s="92">
        <f t="shared" si="16"/>
        <v>21</v>
      </c>
    </row>
    <row r="294" spans="1:12" x14ac:dyDescent="0.2">
      <c r="A294" s="1">
        <v>2024</v>
      </c>
      <c r="B294" s="1">
        <v>5</v>
      </c>
      <c r="C294" s="2"/>
      <c r="D294" s="2"/>
      <c r="E294" s="188">
        <f>VLOOKUP($A294,'KU Data'!$B$8:$I$49,8,0)</f>
        <v>14.389501198459712</v>
      </c>
      <c r="F294" s="189">
        <f t="shared" si="15"/>
        <v>13.758766492427949</v>
      </c>
      <c r="G294" s="1">
        <v>29.81</v>
      </c>
      <c r="H294" s="104">
        <v>195631.98</v>
      </c>
      <c r="I294" s="2">
        <f>VLOOKUP($A294&amp;$B294,'KU Data'!$S$3:$AA$578,MATCH(I$1,'KU Data'!$S$2:$AA$2,0),0)</f>
        <v>186.45</v>
      </c>
      <c r="J294" s="2">
        <f>VLOOKUP($A294&amp;$B294,'KU Data'!$S$3:$AA$578,MATCH(J$1,'KU Data'!$S$2:$AA$2,0),0)</f>
        <v>47.05</v>
      </c>
      <c r="K294" s="92">
        <f t="shared" si="16"/>
        <v>105</v>
      </c>
      <c r="L294" s="92">
        <f t="shared" si="16"/>
        <v>87</v>
      </c>
    </row>
    <row r="295" spans="1:12" x14ac:dyDescent="0.2">
      <c r="A295" s="1">
        <v>2024</v>
      </c>
      <c r="B295" s="1">
        <v>6</v>
      </c>
      <c r="C295" s="2"/>
      <c r="D295" s="2"/>
      <c r="E295" s="188">
        <f>VLOOKUP($A295,'KU Data'!$B$8:$I$49,8,0)</f>
        <v>14.389501198459712</v>
      </c>
      <c r="F295" s="189">
        <f t="shared" si="15"/>
        <v>13.758766492427949</v>
      </c>
      <c r="G295" s="1">
        <v>30.68</v>
      </c>
      <c r="H295" s="104">
        <v>195631.98</v>
      </c>
      <c r="I295" s="2">
        <f>VLOOKUP($A295&amp;$B295,'KU Data'!$S$3:$AA$578,MATCH(I$1,'KU Data'!$S$2:$AA$2,0),0)</f>
        <v>49</v>
      </c>
      <c r="J295" s="2">
        <f>VLOOKUP($A295&amp;$B295,'KU Data'!$S$3:$AA$578,MATCH(J$1,'KU Data'!$S$2:$AA$2,0),0)</f>
        <v>171.1</v>
      </c>
      <c r="K295" s="92">
        <f t="shared" si="16"/>
        <v>10</v>
      </c>
      <c r="L295" s="92">
        <f t="shared" si="16"/>
        <v>243</v>
      </c>
    </row>
    <row r="296" spans="1:12" x14ac:dyDescent="0.2">
      <c r="A296" s="1">
        <v>2024</v>
      </c>
      <c r="B296" s="1">
        <v>7</v>
      </c>
      <c r="C296" s="2"/>
      <c r="D296" s="2"/>
      <c r="E296" s="188">
        <f>VLOOKUP($A296,'KU Data'!$B$8:$I$49,8,0)</f>
        <v>14.389501198459712</v>
      </c>
      <c r="F296" s="189">
        <f t="shared" si="15"/>
        <v>13.758766492427949</v>
      </c>
      <c r="G296" s="1">
        <v>30.66</v>
      </c>
      <c r="H296" s="104">
        <v>196703.90900000001</v>
      </c>
      <c r="I296" s="2">
        <f>VLOOKUP($A296&amp;$B296,'KU Data'!$S$3:$AA$578,MATCH(I$1,'KU Data'!$S$2:$AA$2,0),0)</f>
        <v>1.55</v>
      </c>
      <c r="J296" s="2">
        <f>VLOOKUP($A296&amp;$B296,'KU Data'!$S$3:$AA$578,MATCH(J$1,'KU Data'!$S$2:$AA$2,0),0)</f>
        <v>324.8</v>
      </c>
      <c r="K296" s="92">
        <f t="shared" si="16"/>
        <v>0</v>
      </c>
      <c r="L296" s="92">
        <f t="shared" si="16"/>
        <v>348</v>
      </c>
    </row>
    <row r="297" spans="1:12" x14ac:dyDescent="0.2">
      <c r="A297" s="1">
        <v>2024</v>
      </c>
      <c r="B297" s="1">
        <v>8</v>
      </c>
      <c r="C297" s="2"/>
      <c r="D297" s="2"/>
      <c r="E297" s="188">
        <f>VLOOKUP($A297,'KU Data'!$B$8:$I$49,8,0)</f>
        <v>14.389501198459712</v>
      </c>
      <c r="F297" s="189">
        <f t="shared" si="15"/>
        <v>13.758766492427949</v>
      </c>
      <c r="G297" s="1">
        <v>30.07</v>
      </c>
      <c r="H297" s="104">
        <v>196703.90900000001</v>
      </c>
      <c r="I297" s="2">
        <f>VLOOKUP($A297&amp;$B297,'KU Data'!$S$3:$AA$578,MATCH(I$1,'KU Data'!$S$2:$AA$2,0),0)</f>
        <v>0.75</v>
      </c>
      <c r="J297" s="2">
        <f>VLOOKUP($A297&amp;$B297,'KU Data'!$S$3:$AA$578,MATCH(J$1,'KU Data'!$S$2:$AA$2,0),0)</f>
        <v>347.4</v>
      </c>
      <c r="K297" s="92">
        <f t="shared" si="16"/>
        <v>2</v>
      </c>
      <c r="L297" s="92">
        <f t="shared" si="16"/>
        <v>330</v>
      </c>
    </row>
    <row r="298" spans="1:12" x14ac:dyDescent="0.2">
      <c r="A298" s="1">
        <v>2024</v>
      </c>
      <c r="B298" s="1">
        <v>9</v>
      </c>
      <c r="C298" s="2"/>
      <c r="D298" s="2"/>
      <c r="E298" s="188">
        <f>VLOOKUP($A298,'KU Data'!$B$8:$I$49,8,0)</f>
        <v>14.389501198459712</v>
      </c>
      <c r="F298" s="189">
        <f t="shared" si="15"/>
        <v>13.758766492427949</v>
      </c>
      <c r="G298" s="1">
        <v>30.72</v>
      </c>
      <c r="H298" s="104">
        <v>196703.90900000001</v>
      </c>
      <c r="I298" s="2">
        <f>VLOOKUP($A298&amp;$B298,'KU Data'!$S$3:$AA$578,MATCH(I$1,'KU Data'!$S$2:$AA$2,0),0)</f>
        <v>11.75</v>
      </c>
      <c r="J298" s="2">
        <f>VLOOKUP($A298&amp;$B298,'KU Data'!$S$3:$AA$578,MATCH(J$1,'KU Data'!$S$2:$AA$2,0),0)</f>
        <v>261</v>
      </c>
      <c r="K298" s="92">
        <f t="shared" si="16"/>
        <v>46</v>
      </c>
      <c r="L298" s="92">
        <f t="shared" si="16"/>
        <v>150</v>
      </c>
    </row>
    <row r="299" spans="1:12" x14ac:dyDescent="0.2">
      <c r="A299" s="1">
        <v>2024</v>
      </c>
      <c r="B299" s="1">
        <v>10</v>
      </c>
      <c r="C299" s="2"/>
      <c r="D299" s="2"/>
      <c r="E299" s="188">
        <f>VLOOKUP($A299,'KU Data'!$B$8:$I$49,8,0)</f>
        <v>14.389501198459712</v>
      </c>
      <c r="F299" s="189">
        <f t="shared" si="15"/>
        <v>13.758766492427949</v>
      </c>
      <c r="G299" s="1">
        <v>30.56</v>
      </c>
      <c r="H299" s="104">
        <v>197671.80600000001</v>
      </c>
      <c r="I299" s="2">
        <f>VLOOKUP($A299&amp;$B299,'KU Data'!$S$3:$AA$578,MATCH(I$1,'KU Data'!$S$2:$AA$2,0),0)</f>
        <v>136.1</v>
      </c>
      <c r="J299" s="2">
        <f>VLOOKUP($A299&amp;$B299,'KU Data'!$S$3:$AA$578,MATCH(J$1,'KU Data'!$S$2:$AA$2,0),0)</f>
        <v>73.45</v>
      </c>
      <c r="K299" s="92">
        <f t="shared" si="16"/>
        <v>269</v>
      </c>
      <c r="L299" s="92">
        <f t="shared" si="16"/>
        <v>27</v>
      </c>
    </row>
    <row r="300" spans="1:12" x14ac:dyDescent="0.2">
      <c r="A300" s="1">
        <v>2024</v>
      </c>
      <c r="B300" s="1">
        <v>11</v>
      </c>
      <c r="C300" s="2"/>
      <c r="D300" s="2"/>
      <c r="E300" s="188">
        <f>VLOOKUP($A300,'KU Data'!$B$8:$I$49,8,0)</f>
        <v>14.389501198459712</v>
      </c>
      <c r="F300" s="189">
        <f t="shared" si="15"/>
        <v>13.758766492427949</v>
      </c>
      <c r="G300" s="1">
        <v>30.35</v>
      </c>
      <c r="H300" s="104">
        <v>197671.80600000001</v>
      </c>
      <c r="I300" s="2">
        <f>VLOOKUP($A300&amp;$B300,'KU Data'!$S$3:$AA$578,MATCH(I$1,'KU Data'!$S$2:$AA$2,0),0)</f>
        <v>393.85</v>
      </c>
      <c r="J300" s="2">
        <f>VLOOKUP($A300&amp;$B300,'KU Data'!$S$3:$AA$578,MATCH(J$1,'KU Data'!$S$2:$AA$2,0),0)</f>
        <v>7.45</v>
      </c>
      <c r="K300" s="92">
        <f t="shared" si="16"/>
        <v>563</v>
      </c>
      <c r="L300" s="92">
        <f t="shared" si="16"/>
        <v>1</v>
      </c>
    </row>
    <row r="301" spans="1:12" x14ac:dyDescent="0.2">
      <c r="A301" s="1">
        <v>2024</v>
      </c>
      <c r="B301" s="1">
        <v>12</v>
      </c>
      <c r="C301" s="2"/>
      <c r="D301" s="2"/>
      <c r="E301" s="188">
        <f>VLOOKUP($A301,'KU Data'!$B$8:$I$49,8,0)</f>
        <v>14.389501198459712</v>
      </c>
      <c r="F301" s="189">
        <f t="shared" si="15"/>
        <v>13.758766492427949</v>
      </c>
      <c r="G301" s="1">
        <v>31</v>
      </c>
      <c r="H301" s="104">
        <v>197671.80600000001</v>
      </c>
      <c r="I301" s="2">
        <f>VLOOKUP($A301&amp;$B301,'KU Data'!$S$3:$AA$578,MATCH(I$1,'KU Data'!$S$2:$AA$2,0),0)</f>
        <v>715.9</v>
      </c>
      <c r="J301" s="2">
        <f>VLOOKUP($A301&amp;$B301,'KU Data'!$S$3:$AA$578,MATCH(J$1,'KU Data'!$S$2:$AA$2,0),0)</f>
        <v>0.25</v>
      </c>
      <c r="K301" s="92">
        <f t="shared" si="16"/>
        <v>866</v>
      </c>
      <c r="L301" s="92">
        <f t="shared" si="16"/>
        <v>0</v>
      </c>
    </row>
    <row r="302" spans="1:12" x14ac:dyDescent="0.2">
      <c r="A302" s="1">
        <v>2025</v>
      </c>
      <c r="B302" s="1">
        <v>1</v>
      </c>
      <c r="C302" s="2"/>
      <c r="D302" s="2"/>
      <c r="E302" s="188">
        <f>VLOOKUP($A302,'KU Data'!$B$8:$I$49,8,0)</f>
        <v>14.749238728421203</v>
      </c>
      <c r="F302" s="189">
        <f t="shared" si="15"/>
        <v>14.033941822276509</v>
      </c>
      <c r="G302" s="1">
        <v>31.65</v>
      </c>
      <c r="H302" s="104">
        <v>198708.42499999999</v>
      </c>
      <c r="I302" s="2">
        <f>VLOOKUP($A302&amp;$B302,'KU Data'!$S$3:$AA$578,MATCH(I$1,'KU Data'!$S$2:$AA$2,0),0)</f>
        <v>995.9</v>
      </c>
      <c r="J302" s="2">
        <f>VLOOKUP($A302&amp;$B302,'KU Data'!$S$3:$AA$578,MATCH(J$1,'KU Data'!$S$2:$AA$2,0),0)</f>
        <v>0</v>
      </c>
      <c r="K302" s="92">
        <f t="shared" si="16"/>
        <v>952</v>
      </c>
      <c r="L302" s="92">
        <f t="shared" si="16"/>
        <v>0</v>
      </c>
    </row>
    <row r="303" spans="1:12" x14ac:dyDescent="0.2">
      <c r="A303" s="1">
        <v>2025</v>
      </c>
      <c r="B303" s="1">
        <v>2</v>
      </c>
      <c r="C303" s="2"/>
      <c r="D303" s="2"/>
      <c r="E303" s="188">
        <f>VLOOKUP($A303,'KU Data'!$B$8:$I$49,8,0)</f>
        <v>14.749238728421203</v>
      </c>
      <c r="F303" s="189">
        <f t="shared" si="15"/>
        <v>14.033941822276509</v>
      </c>
      <c r="G303" s="1">
        <v>29.92</v>
      </c>
      <c r="H303" s="104">
        <v>198708.42499999999</v>
      </c>
      <c r="I303" s="2">
        <f>VLOOKUP($A303&amp;$B303,'KU Data'!$S$3:$AA$578,MATCH(I$1,'KU Data'!$S$2:$AA$2,0),0)</f>
        <v>890.35</v>
      </c>
      <c r="J303" s="2">
        <f>VLOOKUP($A303&amp;$B303,'KU Data'!$S$3:$AA$578,MATCH(J$1,'KU Data'!$S$2:$AA$2,0),0)</f>
        <v>0</v>
      </c>
      <c r="K303" s="92">
        <f t="shared" si="16"/>
        <v>772</v>
      </c>
      <c r="L303" s="92">
        <f t="shared" si="16"/>
        <v>0</v>
      </c>
    </row>
    <row r="304" spans="1:12" x14ac:dyDescent="0.2">
      <c r="A304" s="1">
        <v>2025</v>
      </c>
      <c r="B304" s="1">
        <v>3</v>
      </c>
      <c r="C304" s="2"/>
      <c r="D304" s="2"/>
      <c r="E304" s="188">
        <f>VLOOKUP($A304,'KU Data'!$B$8:$I$49,8,0)</f>
        <v>14.749238728421203</v>
      </c>
      <c r="F304" s="189">
        <f t="shared" si="15"/>
        <v>14.033941822276509</v>
      </c>
      <c r="G304" s="1">
        <v>30.09</v>
      </c>
      <c r="H304" s="104">
        <v>198708.42499999999</v>
      </c>
      <c r="I304" s="2">
        <f>VLOOKUP($A304&amp;$B304,'KU Data'!$S$3:$AA$578,MATCH(I$1,'KU Data'!$S$2:$AA$2,0),0)</f>
        <v>728.95</v>
      </c>
      <c r="J304" s="2">
        <f>VLOOKUP($A304&amp;$B304,'KU Data'!$S$3:$AA$578,MATCH(J$1,'KU Data'!$S$2:$AA$2,0),0)</f>
        <v>0.45</v>
      </c>
      <c r="K304" s="92">
        <f t="shared" si="16"/>
        <v>610</v>
      </c>
      <c r="L304" s="92">
        <f t="shared" si="16"/>
        <v>4</v>
      </c>
    </row>
    <row r="305" spans="1:12" x14ac:dyDescent="0.2">
      <c r="A305" s="1">
        <v>2025</v>
      </c>
      <c r="B305" s="1">
        <v>4</v>
      </c>
      <c r="C305" s="2"/>
      <c r="D305" s="2"/>
      <c r="E305" s="188">
        <f>VLOOKUP($A305,'KU Data'!$B$8:$I$49,8,0)</f>
        <v>14.749238728421203</v>
      </c>
      <c r="F305" s="189">
        <f t="shared" si="15"/>
        <v>14.033941822276509</v>
      </c>
      <c r="G305" s="1">
        <v>30.49</v>
      </c>
      <c r="H305" s="104">
        <v>199657.587</v>
      </c>
      <c r="I305" s="2">
        <f>VLOOKUP($A305&amp;$B305,'KU Data'!$S$3:$AA$578,MATCH(I$1,'KU Data'!$S$2:$AA$2,0),0)</f>
        <v>439.75</v>
      </c>
      <c r="J305" s="2">
        <f>VLOOKUP($A305&amp;$B305,'KU Data'!$S$3:$AA$578,MATCH(J$1,'KU Data'!$S$2:$AA$2,0),0)</f>
        <v>12.45</v>
      </c>
      <c r="K305" s="92">
        <f t="shared" si="16"/>
        <v>306</v>
      </c>
      <c r="L305" s="92">
        <f t="shared" si="16"/>
        <v>21</v>
      </c>
    </row>
    <row r="306" spans="1:12" x14ac:dyDescent="0.2">
      <c r="A306" s="1">
        <v>2025</v>
      </c>
      <c r="B306" s="1">
        <v>5</v>
      </c>
      <c r="C306" s="2"/>
      <c r="D306" s="2"/>
      <c r="E306" s="188">
        <f>VLOOKUP($A306,'KU Data'!$B$8:$I$49,8,0)</f>
        <v>14.749238728421203</v>
      </c>
      <c r="F306" s="189">
        <f t="shared" si="15"/>
        <v>14.033941822276509</v>
      </c>
      <c r="G306" s="1">
        <v>29.81</v>
      </c>
      <c r="H306" s="104">
        <v>199657.587</v>
      </c>
      <c r="I306" s="2">
        <f>VLOOKUP($A306&amp;$B306,'KU Data'!$S$3:$AA$578,MATCH(I$1,'KU Data'!$S$2:$AA$2,0),0)</f>
        <v>186.45</v>
      </c>
      <c r="J306" s="2">
        <f>VLOOKUP($A306&amp;$B306,'KU Data'!$S$3:$AA$578,MATCH(J$1,'KU Data'!$S$2:$AA$2,0),0)</f>
        <v>47.05</v>
      </c>
      <c r="K306" s="92">
        <f t="shared" ref="K306:L325" si="17">K294</f>
        <v>105</v>
      </c>
      <c r="L306" s="92">
        <f t="shared" si="17"/>
        <v>87</v>
      </c>
    </row>
    <row r="307" spans="1:12" x14ac:dyDescent="0.2">
      <c r="A307" s="1">
        <v>2025</v>
      </c>
      <c r="B307" s="1">
        <v>6</v>
      </c>
      <c r="C307" s="2"/>
      <c r="D307" s="2"/>
      <c r="E307" s="188">
        <f>VLOOKUP($A307,'KU Data'!$B$8:$I$49,8,0)</f>
        <v>14.749238728421203</v>
      </c>
      <c r="F307" s="189">
        <f t="shared" si="15"/>
        <v>14.033941822276509</v>
      </c>
      <c r="G307" s="1">
        <v>30.68</v>
      </c>
      <c r="H307" s="104">
        <v>199657.587</v>
      </c>
      <c r="I307" s="2">
        <f>VLOOKUP($A307&amp;$B307,'KU Data'!$S$3:$AA$578,MATCH(I$1,'KU Data'!$S$2:$AA$2,0),0)</f>
        <v>49</v>
      </c>
      <c r="J307" s="2">
        <f>VLOOKUP($A307&amp;$B307,'KU Data'!$S$3:$AA$578,MATCH(J$1,'KU Data'!$S$2:$AA$2,0),0)</f>
        <v>171.1</v>
      </c>
      <c r="K307" s="92">
        <f t="shared" si="17"/>
        <v>10</v>
      </c>
      <c r="L307" s="92">
        <f t="shared" si="17"/>
        <v>243</v>
      </c>
    </row>
    <row r="308" spans="1:12" x14ac:dyDescent="0.2">
      <c r="A308" s="1">
        <v>2025</v>
      </c>
      <c r="B308" s="1">
        <v>7</v>
      </c>
      <c r="C308" s="2"/>
      <c r="D308" s="2"/>
      <c r="E308" s="188">
        <f>VLOOKUP($A308,'KU Data'!$B$8:$I$49,8,0)</f>
        <v>14.749238728421203</v>
      </c>
      <c r="F308" s="189">
        <f t="shared" si="15"/>
        <v>14.033941822276509</v>
      </c>
      <c r="G308" s="1">
        <v>30.66</v>
      </c>
      <c r="H308" s="104">
        <v>200692.717</v>
      </c>
      <c r="I308" s="2">
        <f>VLOOKUP($A308&amp;$B308,'KU Data'!$S$3:$AA$578,MATCH(I$1,'KU Data'!$S$2:$AA$2,0),0)</f>
        <v>1.55</v>
      </c>
      <c r="J308" s="2">
        <f>VLOOKUP($A308&amp;$B308,'KU Data'!$S$3:$AA$578,MATCH(J$1,'KU Data'!$S$2:$AA$2,0),0)</f>
        <v>324.8</v>
      </c>
      <c r="K308" s="92">
        <f t="shared" si="17"/>
        <v>0</v>
      </c>
      <c r="L308" s="92">
        <f t="shared" si="17"/>
        <v>348</v>
      </c>
    </row>
    <row r="309" spans="1:12" x14ac:dyDescent="0.2">
      <c r="A309" s="1">
        <v>2025</v>
      </c>
      <c r="B309" s="1">
        <v>8</v>
      </c>
      <c r="C309" s="2"/>
      <c r="D309" s="2"/>
      <c r="E309" s="188">
        <f>VLOOKUP($A309,'KU Data'!$B$8:$I$49,8,0)</f>
        <v>14.749238728421203</v>
      </c>
      <c r="F309" s="189">
        <f t="shared" si="15"/>
        <v>14.033941822276509</v>
      </c>
      <c r="G309" s="1">
        <v>30.07</v>
      </c>
      <c r="H309" s="104">
        <v>200692.717</v>
      </c>
      <c r="I309" s="2">
        <f>VLOOKUP($A309&amp;$B309,'KU Data'!$S$3:$AA$578,MATCH(I$1,'KU Data'!$S$2:$AA$2,0),0)</f>
        <v>0.75</v>
      </c>
      <c r="J309" s="2">
        <f>VLOOKUP($A309&amp;$B309,'KU Data'!$S$3:$AA$578,MATCH(J$1,'KU Data'!$S$2:$AA$2,0),0)</f>
        <v>347.4</v>
      </c>
      <c r="K309" s="92">
        <f t="shared" si="17"/>
        <v>2</v>
      </c>
      <c r="L309" s="92">
        <f t="shared" si="17"/>
        <v>330</v>
      </c>
    </row>
    <row r="310" spans="1:12" x14ac:dyDescent="0.2">
      <c r="A310" s="1">
        <v>2025</v>
      </c>
      <c r="B310" s="1">
        <v>9</v>
      </c>
      <c r="C310" s="2"/>
      <c r="D310" s="2"/>
      <c r="E310" s="188">
        <f>VLOOKUP($A310,'KU Data'!$B$8:$I$49,8,0)</f>
        <v>14.749238728421203</v>
      </c>
      <c r="F310" s="189">
        <f t="shared" si="15"/>
        <v>14.033941822276509</v>
      </c>
      <c r="G310" s="1">
        <v>30.72</v>
      </c>
      <c r="H310" s="104">
        <v>200692.717</v>
      </c>
      <c r="I310" s="2">
        <f>VLOOKUP($A310&amp;$B310,'KU Data'!$S$3:$AA$578,MATCH(I$1,'KU Data'!$S$2:$AA$2,0),0)</f>
        <v>11.75</v>
      </c>
      <c r="J310" s="2">
        <f>VLOOKUP($A310&amp;$B310,'KU Data'!$S$3:$AA$578,MATCH(J$1,'KU Data'!$S$2:$AA$2,0),0)</f>
        <v>261</v>
      </c>
      <c r="K310" s="92">
        <f t="shared" si="17"/>
        <v>46</v>
      </c>
      <c r="L310" s="92">
        <f t="shared" si="17"/>
        <v>150</v>
      </c>
    </row>
    <row r="311" spans="1:12" x14ac:dyDescent="0.2">
      <c r="A311" s="1">
        <v>2025</v>
      </c>
      <c r="B311" s="1">
        <v>10</v>
      </c>
      <c r="C311" s="2"/>
      <c r="D311" s="2"/>
      <c r="E311" s="188">
        <f>VLOOKUP($A311,'KU Data'!$B$8:$I$49,8,0)</f>
        <v>14.749238728421203</v>
      </c>
      <c r="F311" s="189">
        <f t="shared" si="15"/>
        <v>14.033941822276509</v>
      </c>
      <c r="G311" s="1">
        <v>30.56</v>
      </c>
      <c r="H311" s="104">
        <v>201629.427</v>
      </c>
      <c r="I311" s="2">
        <f>VLOOKUP($A311&amp;$B311,'KU Data'!$S$3:$AA$578,MATCH(I$1,'KU Data'!$S$2:$AA$2,0),0)</f>
        <v>136.1</v>
      </c>
      <c r="J311" s="2">
        <f>VLOOKUP($A311&amp;$B311,'KU Data'!$S$3:$AA$578,MATCH(J$1,'KU Data'!$S$2:$AA$2,0),0)</f>
        <v>73.45</v>
      </c>
      <c r="K311" s="92">
        <f t="shared" si="17"/>
        <v>269</v>
      </c>
      <c r="L311" s="92">
        <f t="shared" si="17"/>
        <v>27</v>
      </c>
    </row>
    <row r="312" spans="1:12" x14ac:dyDescent="0.2">
      <c r="A312" s="1">
        <v>2025</v>
      </c>
      <c r="B312" s="1">
        <v>11</v>
      </c>
      <c r="C312" s="2"/>
      <c r="D312" s="2"/>
      <c r="E312" s="188">
        <f>VLOOKUP($A312,'KU Data'!$B$8:$I$49,8,0)</f>
        <v>14.749238728421203</v>
      </c>
      <c r="F312" s="189">
        <f t="shared" si="15"/>
        <v>14.033941822276509</v>
      </c>
      <c r="G312" s="1">
        <v>30.35</v>
      </c>
      <c r="H312" s="104">
        <v>201629.427</v>
      </c>
      <c r="I312" s="2">
        <f>VLOOKUP($A312&amp;$B312,'KU Data'!$S$3:$AA$578,MATCH(I$1,'KU Data'!$S$2:$AA$2,0),0)</f>
        <v>393.85</v>
      </c>
      <c r="J312" s="2">
        <f>VLOOKUP($A312&amp;$B312,'KU Data'!$S$3:$AA$578,MATCH(J$1,'KU Data'!$S$2:$AA$2,0),0)</f>
        <v>7.45</v>
      </c>
      <c r="K312" s="92">
        <f t="shared" si="17"/>
        <v>563</v>
      </c>
      <c r="L312" s="92">
        <f t="shared" si="17"/>
        <v>1</v>
      </c>
    </row>
    <row r="313" spans="1:12" x14ac:dyDescent="0.2">
      <c r="A313" s="1">
        <v>2025</v>
      </c>
      <c r="B313" s="1">
        <v>12</v>
      </c>
      <c r="C313" s="2"/>
      <c r="D313" s="2"/>
      <c r="E313" s="188">
        <f>VLOOKUP($A313,'KU Data'!$B$8:$I$49,8,0)</f>
        <v>14.749238728421203</v>
      </c>
      <c r="F313" s="189">
        <f t="shared" si="15"/>
        <v>14.033941822276509</v>
      </c>
      <c r="G313" s="1">
        <v>31</v>
      </c>
      <c r="H313" s="104">
        <v>201629.427</v>
      </c>
      <c r="I313" s="2">
        <f>VLOOKUP($A313&amp;$B313,'KU Data'!$S$3:$AA$578,MATCH(I$1,'KU Data'!$S$2:$AA$2,0),0)</f>
        <v>715.9</v>
      </c>
      <c r="J313" s="2">
        <f>VLOOKUP($A313&amp;$B313,'KU Data'!$S$3:$AA$578,MATCH(J$1,'KU Data'!$S$2:$AA$2,0),0)</f>
        <v>0.25</v>
      </c>
      <c r="K313" s="92">
        <f t="shared" si="17"/>
        <v>866</v>
      </c>
      <c r="L313" s="92">
        <f t="shared" si="17"/>
        <v>0</v>
      </c>
    </row>
    <row r="314" spans="1:12" x14ac:dyDescent="0.2">
      <c r="A314" s="1">
        <v>2026</v>
      </c>
      <c r="B314" s="1">
        <v>1</v>
      </c>
      <c r="C314" s="2"/>
      <c r="D314" s="2"/>
      <c r="E314" s="188">
        <f>VLOOKUP($A314,'KU Data'!$B$8:$I$49,8,0)</f>
        <v>15.117969696631731</v>
      </c>
      <c r="F314" s="189">
        <f t="shared" si="15"/>
        <v>14.314620658722038</v>
      </c>
      <c r="G314" s="1">
        <v>31.65</v>
      </c>
      <c r="H314" s="104">
        <v>202666.079</v>
      </c>
      <c r="I314" s="2">
        <f>VLOOKUP($A314&amp;$B314,'KU Data'!$S$3:$AA$578,MATCH(I$1,'KU Data'!$S$2:$AA$2,0),0)</f>
        <v>995.9</v>
      </c>
      <c r="J314" s="2">
        <f>VLOOKUP($A314&amp;$B314,'KU Data'!$S$3:$AA$578,MATCH(J$1,'KU Data'!$S$2:$AA$2,0),0)</f>
        <v>0</v>
      </c>
      <c r="K314" s="92">
        <f t="shared" si="17"/>
        <v>952</v>
      </c>
      <c r="L314" s="92">
        <f t="shared" si="17"/>
        <v>0</v>
      </c>
    </row>
    <row r="315" spans="1:12" x14ac:dyDescent="0.2">
      <c r="A315" s="1">
        <v>2026</v>
      </c>
      <c r="B315" s="1">
        <v>2</v>
      </c>
      <c r="C315" s="2"/>
      <c r="D315" s="2"/>
      <c r="E315" s="188">
        <f>VLOOKUP($A315,'KU Data'!$B$8:$I$49,8,0)</f>
        <v>15.117969696631731</v>
      </c>
      <c r="F315" s="189">
        <f t="shared" si="15"/>
        <v>14.314620658722038</v>
      </c>
      <c r="G315" s="1">
        <v>28.92</v>
      </c>
      <c r="H315" s="104">
        <v>202666.079</v>
      </c>
      <c r="I315" s="2">
        <f>VLOOKUP($A315&amp;$B315,'KU Data'!$S$3:$AA$578,MATCH(I$1,'KU Data'!$S$2:$AA$2,0),0)</f>
        <v>890.35</v>
      </c>
      <c r="J315" s="2">
        <f>VLOOKUP($A315&amp;$B315,'KU Data'!$S$3:$AA$578,MATCH(J$1,'KU Data'!$S$2:$AA$2,0),0)</f>
        <v>0</v>
      </c>
      <c r="K315" s="92">
        <f t="shared" si="17"/>
        <v>772</v>
      </c>
      <c r="L315" s="92">
        <f t="shared" si="17"/>
        <v>0</v>
      </c>
    </row>
    <row r="316" spans="1:12" x14ac:dyDescent="0.2">
      <c r="A316" s="1">
        <v>2026</v>
      </c>
      <c r="B316" s="1">
        <v>3</v>
      </c>
      <c r="C316" s="2"/>
      <c r="D316" s="2"/>
      <c r="E316" s="188">
        <f>VLOOKUP($A316,'KU Data'!$B$8:$I$49,8,0)</f>
        <v>15.117969696631731</v>
      </c>
      <c r="F316" s="189">
        <f t="shared" si="15"/>
        <v>14.314620658722038</v>
      </c>
      <c r="G316" s="1">
        <v>30.09</v>
      </c>
      <c r="H316" s="104">
        <v>202666.079</v>
      </c>
      <c r="I316" s="2">
        <f>VLOOKUP($A316&amp;$B316,'KU Data'!$S$3:$AA$578,MATCH(I$1,'KU Data'!$S$2:$AA$2,0),0)</f>
        <v>728.95</v>
      </c>
      <c r="J316" s="2">
        <f>VLOOKUP($A316&amp;$B316,'KU Data'!$S$3:$AA$578,MATCH(J$1,'KU Data'!$S$2:$AA$2,0),0)</f>
        <v>0.45</v>
      </c>
      <c r="K316" s="92">
        <f t="shared" si="17"/>
        <v>610</v>
      </c>
      <c r="L316" s="92">
        <f t="shared" si="17"/>
        <v>4</v>
      </c>
    </row>
    <row r="317" spans="1:12" x14ac:dyDescent="0.2">
      <c r="A317" s="1">
        <v>2026</v>
      </c>
      <c r="B317" s="1">
        <v>4</v>
      </c>
      <c r="C317" s="2"/>
      <c r="D317" s="2"/>
      <c r="E317" s="188">
        <f>VLOOKUP($A317,'KU Data'!$B$8:$I$49,8,0)</f>
        <v>15.117969696631731</v>
      </c>
      <c r="F317" s="189">
        <f t="shared" si="15"/>
        <v>14.314620658722038</v>
      </c>
      <c r="G317" s="1">
        <v>30.49</v>
      </c>
      <c r="H317" s="104">
        <v>203615.285</v>
      </c>
      <c r="I317" s="2">
        <f>VLOOKUP($A317&amp;$B317,'KU Data'!$S$3:$AA$578,MATCH(I$1,'KU Data'!$S$2:$AA$2,0),0)</f>
        <v>439.75</v>
      </c>
      <c r="J317" s="2">
        <f>VLOOKUP($A317&amp;$B317,'KU Data'!$S$3:$AA$578,MATCH(J$1,'KU Data'!$S$2:$AA$2,0),0)</f>
        <v>12.45</v>
      </c>
      <c r="K317" s="92">
        <f t="shared" si="17"/>
        <v>306</v>
      </c>
      <c r="L317" s="92">
        <f t="shared" si="17"/>
        <v>21</v>
      </c>
    </row>
    <row r="318" spans="1:12" x14ac:dyDescent="0.2">
      <c r="A318" s="1">
        <v>2026</v>
      </c>
      <c r="B318" s="1">
        <v>5</v>
      </c>
      <c r="C318" s="2"/>
      <c r="D318" s="2"/>
      <c r="E318" s="188">
        <f>VLOOKUP($A318,'KU Data'!$B$8:$I$49,8,0)</f>
        <v>15.117969696631731</v>
      </c>
      <c r="F318" s="189">
        <f t="shared" si="15"/>
        <v>14.314620658722038</v>
      </c>
      <c r="G318" s="1">
        <v>29.81</v>
      </c>
      <c r="H318" s="104">
        <v>203615.285</v>
      </c>
      <c r="I318" s="2">
        <f>VLOOKUP($A318&amp;$B318,'KU Data'!$S$3:$AA$578,MATCH(I$1,'KU Data'!$S$2:$AA$2,0),0)</f>
        <v>186.45</v>
      </c>
      <c r="J318" s="2">
        <f>VLOOKUP($A318&amp;$B318,'KU Data'!$S$3:$AA$578,MATCH(J$1,'KU Data'!$S$2:$AA$2,0),0)</f>
        <v>47.05</v>
      </c>
      <c r="K318" s="92">
        <f t="shared" si="17"/>
        <v>105</v>
      </c>
      <c r="L318" s="92">
        <f t="shared" si="17"/>
        <v>87</v>
      </c>
    </row>
    <row r="319" spans="1:12" x14ac:dyDescent="0.2">
      <c r="A319" s="1">
        <v>2026</v>
      </c>
      <c r="B319" s="1">
        <v>6</v>
      </c>
      <c r="C319" s="2"/>
      <c r="D319" s="2"/>
      <c r="E319" s="188">
        <f>VLOOKUP($A319,'KU Data'!$B$8:$I$49,8,0)</f>
        <v>15.117969696631731</v>
      </c>
      <c r="F319" s="189">
        <f t="shared" si="15"/>
        <v>14.314620658722038</v>
      </c>
      <c r="G319" s="1">
        <v>30.68</v>
      </c>
      <c r="H319" s="104">
        <v>203615.285</v>
      </c>
      <c r="I319" s="2">
        <f>VLOOKUP($A319&amp;$B319,'KU Data'!$S$3:$AA$578,MATCH(I$1,'KU Data'!$S$2:$AA$2,0),0)</f>
        <v>49</v>
      </c>
      <c r="J319" s="2">
        <f>VLOOKUP($A319&amp;$B319,'KU Data'!$S$3:$AA$578,MATCH(J$1,'KU Data'!$S$2:$AA$2,0),0)</f>
        <v>171.1</v>
      </c>
      <c r="K319" s="92">
        <f t="shared" si="17"/>
        <v>10</v>
      </c>
      <c r="L319" s="92">
        <f t="shared" si="17"/>
        <v>243</v>
      </c>
    </row>
    <row r="320" spans="1:12" x14ac:dyDescent="0.2">
      <c r="A320" s="1">
        <v>2026</v>
      </c>
      <c r="B320" s="1">
        <v>7</v>
      </c>
      <c r="C320" s="2"/>
      <c r="D320" s="2"/>
      <c r="E320" s="188">
        <f>VLOOKUP($A320,'KU Data'!$B$8:$I$49,8,0)</f>
        <v>15.117969696631731</v>
      </c>
      <c r="F320" s="189">
        <f t="shared" si="15"/>
        <v>14.314620658722038</v>
      </c>
      <c r="G320" s="1">
        <v>30.66</v>
      </c>
      <c r="H320" s="104">
        <v>204666.77299999999</v>
      </c>
      <c r="I320" s="2">
        <f>VLOOKUP($A320&amp;$B320,'KU Data'!$S$3:$AA$578,MATCH(I$1,'KU Data'!$S$2:$AA$2,0),0)</f>
        <v>1.55</v>
      </c>
      <c r="J320" s="2">
        <f>VLOOKUP($A320&amp;$B320,'KU Data'!$S$3:$AA$578,MATCH(J$1,'KU Data'!$S$2:$AA$2,0),0)</f>
        <v>324.8</v>
      </c>
      <c r="K320" s="92">
        <f t="shared" si="17"/>
        <v>0</v>
      </c>
      <c r="L320" s="92">
        <f t="shared" si="17"/>
        <v>348</v>
      </c>
    </row>
    <row r="321" spans="1:12" x14ac:dyDescent="0.2">
      <c r="A321" s="1">
        <v>2026</v>
      </c>
      <c r="B321" s="1">
        <v>8</v>
      </c>
      <c r="C321" s="2"/>
      <c r="D321" s="2"/>
      <c r="E321" s="188">
        <f>VLOOKUP($A321,'KU Data'!$B$8:$I$49,8,0)</f>
        <v>15.117969696631731</v>
      </c>
      <c r="F321" s="189">
        <f t="shared" si="15"/>
        <v>14.314620658722038</v>
      </c>
      <c r="G321" s="1">
        <v>30.07</v>
      </c>
      <c r="H321" s="104">
        <v>204666.77299999999</v>
      </c>
      <c r="I321" s="2">
        <f>VLOOKUP($A321&amp;$B321,'KU Data'!$S$3:$AA$578,MATCH(I$1,'KU Data'!$S$2:$AA$2,0),0)</f>
        <v>0.75</v>
      </c>
      <c r="J321" s="2">
        <f>VLOOKUP($A321&amp;$B321,'KU Data'!$S$3:$AA$578,MATCH(J$1,'KU Data'!$S$2:$AA$2,0),0)</f>
        <v>347.4</v>
      </c>
      <c r="K321" s="92">
        <f t="shared" si="17"/>
        <v>2</v>
      </c>
      <c r="L321" s="92">
        <f t="shared" si="17"/>
        <v>330</v>
      </c>
    </row>
    <row r="322" spans="1:12" x14ac:dyDescent="0.2">
      <c r="A322" s="1">
        <v>2026</v>
      </c>
      <c r="B322" s="1">
        <v>9</v>
      </c>
      <c r="C322" s="2"/>
      <c r="D322" s="2"/>
      <c r="E322" s="188">
        <f>VLOOKUP($A322,'KU Data'!$B$8:$I$49,8,0)</f>
        <v>15.117969696631731</v>
      </c>
      <c r="F322" s="189">
        <f t="shared" si="15"/>
        <v>14.314620658722038</v>
      </c>
      <c r="G322" s="1">
        <v>30.72</v>
      </c>
      <c r="H322" s="104">
        <v>204666.77299999999</v>
      </c>
      <c r="I322" s="2">
        <f>VLOOKUP($A322&amp;$B322,'KU Data'!$S$3:$AA$578,MATCH(I$1,'KU Data'!$S$2:$AA$2,0),0)</f>
        <v>11.75</v>
      </c>
      <c r="J322" s="2">
        <f>VLOOKUP($A322&amp;$B322,'KU Data'!$S$3:$AA$578,MATCH(J$1,'KU Data'!$S$2:$AA$2,0),0)</f>
        <v>261</v>
      </c>
      <c r="K322" s="92">
        <f t="shared" si="17"/>
        <v>46</v>
      </c>
      <c r="L322" s="92">
        <f t="shared" si="17"/>
        <v>150</v>
      </c>
    </row>
    <row r="323" spans="1:12" x14ac:dyDescent="0.2">
      <c r="A323" s="1">
        <v>2026</v>
      </c>
      <c r="B323" s="1">
        <v>10</v>
      </c>
      <c r="C323" s="2"/>
      <c r="D323" s="2"/>
      <c r="E323" s="188">
        <f>VLOOKUP($A323,'KU Data'!$B$8:$I$49,8,0)</f>
        <v>15.117969696631731</v>
      </c>
      <c r="F323" s="189">
        <f t="shared" si="15"/>
        <v>14.314620658722038</v>
      </c>
      <c r="G323" s="1">
        <v>30.56</v>
      </c>
      <c r="H323" s="104">
        <v>205616.125</v>
      </c>
      <c r="I323" s="2">
        <f>VLOOKUP($A323&amp;$B323,'KU Data'!$S$3:$AA$578,MATCH(I$1,'KU Data'!$S$2:$AA$2,0),0)</f>
        <v>136.1</v>
      </c>
      <c r="J323" s="2">
        <f>VLOOKUP($A323&amp;$B323,'KU Data'!$S$3:$AA$578,MATCH(J$1,'KU Data'!$S$2:$AA$2,0),0)</f>
        <v>73.45</v>
      </c>
      <c r="K323" s="92">
        <f t="shared" si="17"/>
        <v>269</v>
      </c>
      <c r="L323" s="92">
        <f t="shared" si="17"/>
        <v>27</v>
      </c>
    </row>
    <row r="324" spans="1:12" x14ac:dyDescent="0.2">
      <c r="A324" s="1">
        <v>2026</v>
      </c>
      <c r="B324" s="1">
        <v>11</v>
      </c>
      <c r="C324" s="2"/>
      <c r="D324" s="2"/>
      <c r="E324" s="188">
        <f>VLOOKUP($A324,'KU Data'!$B$8:$I$49,8,0)</f>
        <v>15.117969696631731</v>
      </c>
      <c r="F324" s="189">
        <f t="shared" si="15"/>
        <v>14.314620658722038</v>
      </c>
      <c r="G324" s="1">
        <v>30.35</v>
      </c>
      <c r="H324" s="104">
        <v>205616.125</v>
      </c>
      <c r="I324" s="2">
        <f>VLOOKUP($A324&amp;$B324,'KU Data'!$S$3:$AA$578,MATCH(I$1,'KU Data'!$S$2:$AA$2,0),0)</f>
        <v>393.85</v>
      </c>
      <c r="J324" s="2">
        <f>VLOOKUP($A324&amp;$B324,'KU Data'!$S$3:$AA$578,MATCH(J$1,'KU Data'!$S$2:$AA$2,0),0)</f>
        <v>7.45</v>
      </c>
      <c r="K324" s="92">
        <f t="shared" si="17"/>
        <v>563</v>
      </c>
      <c r="L324" s="92">
        <f t="shared" si="17"/>
        <v>1</v>
      </c>
    </row>
    <row r="325" spans="1:12" x14ac:dyDescent="0.2">
      <c r="A325" s="1">
        <v>2026</v>
      </c>
      <c r="B325" s="1">
        <v>12</v>
      </c>
      <c r="C325" s="2"/>
      <c r="D325" s="2"/>
      <c r="E325" s="188">
        <f>VLOOKUP($A325,'KU Data'!$B$8:$I$49,8,0)</f>
        <v>15.117969696631731</v>
      </c>
      <c r="F325" s="189">
        <f t="shared" si="15"/>
        <v>14.314620658722038</v>
      </c>
      <c r="G325" s="1">
        <v>31</v>
      </c>
      <c r="H325" s="104">
        <v>205616.125</v>
      </c>
      <c r="I325" s="2">
        <f>VLOOKUP($A325&amp;$B325,'KU Data'!$S$3:$AA$578,MATCH(I$1,'KU Data'!$S$2:$AA$2,0),0)</f>
        <v>715.9</v>
      </c>
      <c r="J325" s="2">
        <f>VLOOKUP($A325&amp;$B325,'KU Data'!$S$3:$AA$578,MATCH(J$1,'KU Data'!$S$2:$AA$2,0),0)</f>
        <v>0.25</v>
      </c>
      <c r="K325" s="92">
        <f t="shared" si="17"/>
        <v>866</v>
      </c>
      <c r="L325" s="92">
        <f t="shared" si="17"/>
        <v>0</v>
      </c>
    </row>
    <row r="326" spans="1:12" x14ac:dyDescent="0.2">
      <c r="A326" s="1">
        <v>2027</v>
      </c>
      <c r="B326" s="1">
        <v>1</v>
      </c>
      <c r="C326" s="2"/>
      <c r="D326" s="2"/>
      <c r="E326" s="188">
        <f>VLOOKUP($A326,'KU Data'!$B$8:$I$49,8,0)</f>
        <v>15.495918939047522</v>
      </c>
      <c r="F326" s="189">
        <f t="shared" si="15"/>
        <v>14.60091307189648</v>
      </c>
      <c r="G326" s="1">
        <v>31.65</v>
      </c>
      <c r="H326" s="104">
        <v>206675.93</v>
      </c>
      <c r="I326" s="2">
        <f>VLOOKUP($A326&amp;$B326,'KU Data'!$S$3:$AA$578,MATCH(I$1,'KU Data'!$S$2:$AA$2,0),0)</f>
        <v>995.9</v>
      </c>
      <c r="J326" s="2">
        <f>VLOOKUP($A326&amp;$B326,'KU Data'!$S$3:$AA$578,MATCH(J$1,'KU Data'!$S$2:$AA$2,0),0)</f>
        <v>0</v>
      </c>
      <c r="K326" s="92">
        <f t="shared" ref="K326:L345" si="18">K314</f>
        <v>952</v>
      </c>
      <c r="L326" s="92">
        <f t="shared" si="18"/>
        <v>0</v>
      </c>
    </row>
    <row r="327" spans="1:12" x14ac:dyDescent="0.2">
      <c r="A327" s="1">
        <v>2027</v>
      </c>
      <c r="B327" s="1">
        <v>2</v>
      </c>
      <c r="C327" s="2"/>
      <c r="D327" s="2"/>
      <c r="E327" s="188">
        <f>VLOOKUP($A327,'KU Data'!$B$8:$I$49,8,0)</f>
        <v>15.495918939047522</v>
      </c>
      <c r="F327" s="189">
        <f t="shared" si="15"/>
        <v>14.60091307189648</v>
      </c>
      <c r="G327" s="1">
        <v>28.92</v>
      </c>
      <c r="H327" s="104">
        <v>206675.93</v>
      </c>
      <c r="I327" s="2">
        <f>VLOOKUP($A327&amp;$B327,'KU Data'!$S$3:$AA$578,MATCH(I$1,'KU Data'!$S$2:$AA$2,0),0)</f>
        <v>890.35</v>
      </c>
      <c r="J327" s="2">
        <f>VLOOKUP($A327&amp;$B327,'KU Data'!$S$3:$AA$578,MATCH(J$1,'KU Data'!$S$2:$AA$2,0),0)</f>
        <v>0</v>
      </c>
      <c r="K327" s="92">
        <f t="shared" si="18"/>
        <v>772</v>
      </c>
      <c r="L327" s="92">
        <f t="shared" si="18"/>
        <v>0</v>
      </c>
    </row>
    <row r="328" spans="1:12" x14ac:dyDescent="0.2">
      <c r="A328" s="1">
        <v>2027</v>
      </c>
      <c r="B328" s="1">
        <v>3</v>
      </c>
      <c r="C328" s="2"/>
      <c r="D328" s="2"/>
      <c r="E328" s="188">
        <f>VLOOKUP($A328,'KU Data'!$B$8:$I$49,8,0)</f>
        <v>15.495918939047522</v>
      </c>
      <c r="F328" s="189">
        <f t="shared" si="15"/>
        <v>14.60091307189648</v>
      </c>
      <c r="G328" s="1">
        <v>30.09</v>
      </c>
      <c r="H328" s="104">
        <v>206675.93</v>
      </c>
      <c r="I328" s="2">
        <f>VLOOKUP($A328&amp;$B328,'KU Data'!$S$3:$AA$578,MATCH(I$1,'KU Data'!$S$2:$AA$2,0),0)</f>
        <v>728.95</v>
      </c>
      <c r="J328" s="2">
        <f>VLOOKUP($A328&amp;$B328,'KU Data'!$S$3:$AA$578,MATCH(J$1,'KU Data'!$S$2:$AA$2,0),0)</f>
        <v>0.45</v>
      </c>
      <c r="K328" s="92">
        <f t="shared" si="18"/>
        <v>610</v>
      </c>
      <c r="L328" s="92">
        <f t="shared" si="18"/>
        <v>4</v>
      </c>
    </row>
    <row r="329" spans="1:12" x14ac:dyDescent="0.2">
      <c r="A329" s="1">
        <v>2027</v>
      </c>
      <c r="B329" s="1">
        <v>4</v>
      </c>
      <c r="C329" s="2"/>
      <c r="D329" s="2"/>
      <c r="E329" s="188">
        <f>VLOOKUP($A329,'KU Data'!$B$8:$I$49,8,0)</f>
        <v>15.495918939047522</v>
      </c>
      <c r="F329" s="189">
        <f t="shared" si="15"/>
        <v>14.60091307189648</v>
      </c>
      <c r="G329" s="1">
        <v>30.49</v>
      </c>
      <c r="H329" s="104">
        <v>207651.24400000001</v>
      </c>
      <c r="I329" s="2">
        <f>VLOOKUP($A329&amp;$B329,'KU Data'!$S$3:$AA$578,MATCH(I$1,'KU Data'!$S$2:$AA$2,0),0)</f>
        <v>439.75</v>
      </c>
      <c r="J329" s="2">
        <f>VLOOKUP($A329&amp;$B329,'KU Data'!$S$3:$AA$578,MATCH(J$1,'KU Data'!$S$2:$AA$2,0),0)</f>
        <v>12.45</v>
      </c>
      <c r="K329" s="92">
        <f t="shared" si="18"/>
        <v>306</v>
      </c>
      <c r="L329" s="92">
        <f t="shared" si="18"/>
        <v>21</v>
      </c>
    </row>
    <row r="330" spans="1:12" x14ac:dyDescent="0.2">
      <c r="A330" s="1">
        <v>2027</v>
      </c>
      <c r="B330" s="1">
        <v>5</v>
      </c>
      <c r="C330" s="2"/>
      <c r="D330" s="2"/>
      <c r="E330" s="188">
        <f>VLOOKUP($A330,'KU Data'!$B$8:$I$49,8,0)</f>
        <v>15.495918939047522</v>
      </c>
      <c r="F330" s="189">
        <f t="shared" si="15"/>
        <v>14.60091307189648</v>
      </c>
      <c r="G330" s="1">
        <v>29.81</v>
      </c>
      <c r="H330" s="104">
        <v>207651.24400000001</v>
      </c>
      <c r="I330" s="2">
        <f>VLOOKUP($A330&amp;$B330,'KU Data'!$S$3:$AA$578,MATCH(I$1,'KU Data'!$S$2:$AA$2,0),0)</f>
        <v>186.45</v>
      </c>
      <c r="J330" s="2">
        <f>VLOOKUP($A330&amp;$B330,'KU Data'!$S$3:$AA$578,MATCH(J$1,'KU Data'!$S$2:$AA$2,0),0)</f>
        <v>47.05</v>
      </c>
      <c r="K330" s="92">
        <f t="shared" si="18"/>
        <v>105</v>
      </c>
      <c r="L330" s="92">
        <f t="shared" si="18"/>
        <v>87</v>
      </c>
    </row>
    <row r="331" spans="1:12" x14ac:dyDescent="0.2">
      <c r="A331" s="1">
        <v>2027</v>
      </c>
      <c r="B331" s="1">
        <v>6</v>
      </c>
      <c r="C331" s="2"/>
      <c r="D331" s="2"/>
      <c r="E331" s="188">
        <f>VLOOKUP($A331,'KU Data'!$B$8:$I$49,8,0)</f>
        <v>15.495918939047522</v>
      </c>
      <c r="F331" s="189">
        <f t="shared" si="15"/>
        <v>14.60091307189648</v>
      </c>
      <c r="G331" s="1">
        <v>30.68</v>
      </c>
      <c r="H331" s="104">
        <v>207651.24400000001</v>
      </c>
      <c r="I331" s="2">
        <f>VLOOKUP($A331&amp;$B331,'KU Data'!$S$3:$AA$578,MATCH(I$1,'KU Data'!$S$2:$AA$2,0),0)</f>
        <v>49</v>
      </c>
      <c r="J331" s="2">
        <f>VLOOKUP($A331&amp;$B331,'KU Data'!$S$3:$AA$578,MATCH(J$1,'KU Data'!$S$2:$AA$2,0),0)</f>
        <v>171.1</v>
      </c>
      <c r="K331" s="92">
        <f t="shared" si="18"/>
        <v>10</v>
      </c>
      <c r="L331" s="92">
        <f t="shared" si="18"/>
        <v>243</v>
      </c>
    </row>
    <row r="332" spans="1:12" x14ac:dyDescent="0.2">
      <c r="A332" s="1">
        <v>2027</v>
      </c>
      <c r="B332" s="1">
        <v>7</v>
      </c>
      <c r="C332" s="2"/>
      <c r="D332" s="2"/>
      <c r="E332" s="188">
        <f>VLOOKUP($A332,'KU Data'!$B$8:$I$49,8,0)</f>
        <v>15.495918939047522</v>
      </c>
      <c r="F332" s="189">
        <f t="shared" si="15"/>
        <v>14.60091307189648</v>
      </c>
      <c r="G332" s="1">
        <v>30.66</v>
      </c>
      <c r="H332" s="104">
        <v>208723.622</v>
      </c>
      <c r="I332" s="2">
        <f>VLOOKUP($A332&amp;$B332,'KU Data'!$S$3:$AA$578,MATCH(I$1,'KU Data'!$S$2:$AA$2,0),0)</f>
        <v>1.55</v>
      </c>
      <c r="J332" s="2">
        <f>VLOOKUP($A332&amp;$B332,'KU Data'!$S$3:$AA$578,MATCH(J$1,'KU Data'!$S$2:$AA$2,0),0)</f>
        <v>324.8</v>
      </c>
      <c r="K332" s="92">
        <f t="shared" si="18"/>
        <v>0</v>
      </c>
      <c r="L332" s="92">
        <f t="shared" si="18"/>
        <v>348</v>
      </c>
    </row>
    <row r="333" spans="1:12" x14ac:dyDescent="0.2">
      <c r="A333" s="1">
        <v>2027</v>
      </c>
      <c r="B333" s="1">
        <v>8</v>
      </c>
      <c r="C333" s="2"/>
      <c r="D333" s="2"/>
      <c r="E333" s="188">
        <f>VLOOKUP($A333,'KU Data'!$B$8:$I$49,8,0)</f>
        <v>15.495918939047522</v>
      </c>
      <c r="F333" s="189">
        <f t="shared" si="15"/>
        <v>14.60091307189648</v>
      </c>
      <c r="G333" s="1">
        <v>30.07</v>
      </c>
      <c r="H333" s="104">
        <v>208723.622</v>
      </c>
      <c r="I333" s="2">
        <f>VLOOKUP($A333&amp;$B333,'KU Data'!$S$3:$AA$578,MATCH(I$1,'KU Data'!$S$2:$AA$2,0),0)</f>
        <v>0.75</v>
      </c>
      <c r="J333" s="2">
        <f>VLOOKUP($A333&amp;$B333,'KU Data'!$S$3:$AA$578,MATCH(J$1,'KU Data'!$S$2:$AA$2,0),0)</f>
        <v>347.4</v>
      </c>
      <c r="K333" s="92">
        <f t="shared" si="18"/>
        <v>2</v>
      </c>
      <c r="L333" s="92">
        <f t="shared" si="18"/>
        <v>330</v>
      </c>
    </row>
    <row r="334" spans="1:12" x14ac:dyDescent="0.2">
      <c r="A334" s="1">
        <v>2027</v>
      </c>
      <c r="B334" s="1">
        <v>9</v>
      </c>
      <c r="C334" s="2"/>
      <c r="D334" s="2"/>
      <c r="E334" s="188">
        <f>VLOOKUP($A334,'KU Data'!$B$8:$I$49,8,0)</f>
        <v>15.495918939047522</v>
      </c>
      <c r="F334" s="189">
        <f t="shared" si="15"/>
        <v>14.60091307189648</v>
      </c>
      <c r="G334" s="1">
        <v>30.72</v>
      </c>
      <c r="H334" s="104">
        <v>208723.622</v>
      </c>
      <c r="I334" s="2">
        <f>VLOOKUP($A334&amp;$B334,'KU Data'!$S$3:$AA$578,MATCH(I$1,'KU Data'!$S$2:$AA$2,0),0)</f>
        <v>11.75</v>
      </c>
      <c r="J334" s="2">
        <f>VLOOKUP($A334&amp;$B334,'KU Data'!$S$3:$AA$578,MATCH(J$1,'KU Data'!$S$2:$AA$2,0),0)</f>
        <v>261</v>
      </c>
      <c r="K334" s="92">
        <f t="shared" si="18"/>
        <v>46</v>
      </c>
      <c r="L334" s="92">
        <f t="shared" si="18"/>
        <v>150</v>
      </c>
    </row>
    <row r="335" spans="1:12" x14ac:dyDescent="0.2">
      <c r="A335" s="1">
        <v>2027</v>
      </c>
      <c r="B335" s="1">
        <v>10</v>
      </c>
      <c r="C335" s="2"/>
      <c r="D335" s="2"/>
      <c r="E335" s="188">
        <f>VLOOKUP($A335,'KU Data'!$B$8:$I$49,8,0)</f>
        <v>15.495918939047522</v>
      </c>
      <c r="F335" s="189">
        <f t="shared" ref="F335:F398" si="19">F323*(1+0.02)</f>
        <v>14.60091307189648</v>
      </c>
      <c r="G335" s="1">
        <v>30.56</v>
      </c>
      <c r="H335" s="104">
        <v>209710.07999999999</v>
      </c>
      <c r="I335" s="2">
        <f>VLOOKUP($A335&amp;$B335,'KU Data'!$S$3:$AA$578,MATCH(I$1,'KU Data'!$S$2:$AA$2,0),0)</f>
        <v>136.1</v>
      </c>
      <c r="J335" s="2">
        <f>VLOOKUP($A335&amp;$B335,'KU Data'!$S$3:$AA$578,MATCH(J$1,'KU Data'!$S$2:$AA$2,0),0)</f>
        <v>73.45</v>
      </c>
      <c r="K335" s="92">
        <f t="shared" si="18"/>
        <v>269</v>
      </c>
      <c r="L335" s="92">
        <f t="shared" si="18"/>
        <v>27</v>
      </c>
    </row>
    <row r="336" spans="1:12" x14ac:dyDescent="0.2">
      <c r="A336" s="1">
        <v>2027</v>
      </c>
      <c r="B336" s="1">
        <v>11</v>
      </c>
      <c r="C336" s="2"/>
      <c r="D336" s="2"/>
      <c r="E336" s="188">
        <f>VLOOKUP($A336,'KU Data'!$B$8:$I$49,8,0)</f>
        <v>15.495918939047522</v>
      </c>
      <c r="F336" s="189">
        <f t="shared" si="19"/>
        <v>14.60091307189648</v>
      </c>
      <c r="G336" s="1">
        <v>30.35</v>
      </c>
      <c r="H336" s="104">
        <v>209710.07999999999</v>
      </c>
      <c r="I336" s="2">
        <f>VLOOKUP($A336&amp;$B336,'KU Data'!$S$3:$AA$578,MATCH(I$1,'KU Data'!$S$2:$AA$2,0),0)</f>
        <v>393.85</v>
      </c>
      <c r="J336" s="2">
        <f>VLOOKUP($A336&amp;$B336,'KU Data'!$S$3:$AA$578,MATCH(J$1,'KU Data'!$S$2:$AA$2,0),0)</f>
        <v>7.45</v>
      </c>
      <c r="K336" s="92">
        <f t="shared" si="18"/>
        <v>563</v>
      </c>
      <c r="L336" s="92">
        <f t="shared" si="18"/>
        <v>1</v>
      </c>
    </row>
    <row r="337" spans="1:14" x14ac:dyDescent="0.2">
      <c r="A337" s="1">
        <v>2027</v>
      </c>
      <c r="B337" s="1">
        <v>12</v>
      </c>
      <c r="C337" s="2"/>
      <c r="D337" s="2"/>
      <c r="E337" s="188">
        <f>VLOOKUP($A337,'KU Data'!$B$8:$I$49,8,0)</f>
        <v>15.495918939047522</v>
      </c>
      <c r="F337" s="189">
        <f t="shared" si="19"/>
        <v>14.60091307189648</v>
      </c>
      <c r="G337" s="1">
        <v>31</v>
      </c>
      <c r="H337" s="104">
        <v>209710.07999999999</v>
      </c>
      <c r="I337" s="2">
        <f>VLOOKUP($A337&amp;$B337,'KU Data'!$S$3:$AA$578,MATCH(I$1,'KU Data'!$S$2:$AA$2,0),0)</f>
        <v>715.9</v>
      </c>
      <c r="J337" s="2">
        <f>VLOOKUP($A337&amp;$B337,'KU Data'!$S$3:$AA$578,MATCH(J$1,'KU Data'!$S$2:$AA$2,0),0)</f>
        <v>0.25</v>
      </c>
      <c r="K337" s="92">
        <f t="shared" si="18"/>
        <v>866</v>
      </c>
      <c r="L337" s="92">
        <f t="shared" si="18"/>
        <v>0</v>
      </c>
    </row>
    <row r="338" spans="1:14" x14ac:dyDescent="0.2">
      <c r="A338" s="1">
        <v>2028</v>
      </c>
      <c r="B338" s="1">
        <v>1</v>
      </c>
      <c r="C338" s="2"/>
      <c r="D338" s="2"/>
      <c r="E338" s="188">
        <f>VLOOKUP($A338,'KU Data'!$B$8:$I$49,8,0)</f>
        <v>15.883316912523709</v>
      </c>
      <c r="F338" s="189">
        <f t="shared" si="19"/>
        <v>14.89293133333441</v>
      </c>
      <c r="G338" s="1">
        <v>31.65</v>
      </c>
      <c r="H338" s="104">
        <v>210760.76</v>
      </c>
      <c r="I338" s="2">
        <f>VLOOKUP($A338&amp;$B338,'KU Data'!$S$3:$AA$578,MATCH(I$1,'KU Data'!$S$2:$AA$2,0),0)</f>
        <v>995.9</v>
      </c>
      <c r="J338" s="2">
        <f>VLOOKUP($A338&amp;$B338,'KU Data'!$S$3:$AA$578,MATCH(J$1,'KU Data'!$S$2:$AA$2,0),0)</f>
        <v>0</v>
      </c>
      <c r="K338" s="92">
        <f t="shared" si="18"/>
        <v>952</v>
      </c>
      <c r="L338" s="92">
        <f t="shared" si="18"/>
        <v>0</v>
      </c>
    </row>
    <row r="339" spans="1:14" x14ac:dyDescent="0.2">
      <c r="A339" s="1">
        <v>2028</v>
      </c>
      <c r="B339" s="1">
        <v>2</v>
      </c>
      <c r="C339" s="2"/>
      <c r="D339" s="2"/>
      <c r="E339" s="188">
        <f>VLOOKUP($A339,'KU Data'!$B$8:$I$49,8,0)</f>
        <v>15.883316912523709</v>
      </c>
      <c r="F339" s="189">
        <f t="shared" si="19"/>
        <v>14.89293133333441</v>
      </c>
      <c r="G339" s="1">
        <v>28.92</v>
      </c>
      <c r="H339" s="104">
        <v>210760.76</v>
      </c>
      <c r="I339" s="2">
        <f>VLOOKUP($A339&amp;$B339,'KU Data'!$S$3:$AA$578,MATCH(I$1,'KU Data'!$S$2:$AA$2,0),0)</f>
        <v>890.35</v>
      </c>
      <c r="J339" s="2">
        <f>VLOOKUP($A339&amp;$B339,'KU Data'!$S$3:$AA$578,MATCH(J$1,'KU Data'!$S$2:$AA$2,0),0)</f>
        <v>0</v>
      </c>
      <c r="K339" s="92">
        <f t="shared" si="18"/>
        <v>772</v>
      </c>
      <c r="L339" s="92">
        <f t="shared" si="18"/>
        <v>0</v>
      </c>
    </row>
    <row r="340" spans="1:14" x14ac:dyDescent="0.2">
      <c r="A340" s="1">
        <v>2028</v>
      </c>
      <c r="B340" s="1">
        <v>3</v>
      </c>
      <c r="C340" s="2"/>
      <c r="D340" s="2"/>
      <c r="E340" s="188">
        <f>VLOOKUP($A340,'KU Data'!$B$8:$I$49,8,0)</f>
        <v>15.883316912523709</v>
      </c>
      <c r="F340" s="189">
        <f t="shared" si="19"/>
        <v>14.89293133333441</v>
      </c>
      <c r="G340" s="1">
        <v>30.09</v>
      </c>
      <c r="H340" s="104">
        <v>210760.76</v>
      </c>
      <c r="I340" s="2">
        <f>VLOOKUP($A340&amp;$B340,'KU Data'!$S$3:$AA$578,MATCH(I$1,'KU Data'!$S$2:$AA$2,0),0)</f>
        <v>728.95</v>
      </c>
      <c r="J340" s="2">
        <f>VLOOKUP($A340&amp;$B340,'KU Data'!$S$3:$AA$578,MATCH(J$1,'KU Data'!$S$2:$AA$2,0),0)</f>
        <v>0.45</v>
      </c>
      <c r="K340" s="92">
        <f t="shared" si="18"/>
        <v>610</v>
      </c>
      <c r="L340" s="92">
        <f t="shared" si="18"/>
        <v>4</v>
      </c>
    </row>
    <row r="341" spans="1:14" x14ac:dyDescent="0.2">
      <c r="A341" s="1">
        <v>2028</v>
      </c>
      <c r="B341" s="1">
        <v>4</v>
      </c>
      <c r="C341" s="2"/>
      <c r="D341" s="2"/>
      <c r="E341" s="188">
        <f>VLOOKUP($A341,'KU Data'!$B$8:$I$49,8,0)</f>
        <v>15.883316912523709</v>
      </c>
      <c r="F341" s="189">
        <f t="shared" si="19"/>
        <v>14.89293133333441</v>
      </c>
      <c r="G341" s="1">
        <v>30.49</v>
      </c>
      <c r="H341" s="104">
        <v>211700.69099999999</v>
      </c>
      <c r="I341" s="2">
        <f>VLOOKUP($A341&amp;$B341,'KU Data'!$S$3:$AA$578,MATCH(I$1,'KU Data'!$S$2:$AA$2,0),0)</f>
        <v>439.75</v>
      </c>
      <c r="J341" s="2">
        <f>VLOOKUP($A341&amp;$B341,'KU Data'!$S$3:$AA$578,MATCH(J$1,'KU Data'!$S$2:$AA$2,0),0)</f>
        <v>12.45</v>
      </c>
      <c r="K341" s="92">
        <f t="shared" si="18"/>
        <v>306</v>
      </c>
      <c r="L341" s="92">
        <f t="shared" si="18"/>
        <v>21</v>
      </c>
    </row>
    <row r="342" spans="1:14" x14ac:dyDescent="0.2">
      <c r="A342" s="1">
        <v>2028</v>
      </c>
      <c r="B342" s="1">
        <v>5</v>
      </c>
      <c r="C342" s="2"/>
      <c r="D342" s="2"/>
      <c r="E342" s="188">
        <f>VLOOKUP($A342,'KU Data'!$B$8:$I$49,8,0)</f>
        <v>15.883316912523709</v>
      </c>
      <c r="F342" s="189">
        <f t="shared" si="19"/>
        <v>14.89293133333441</v>
      </c>
      <c r="G342" s="1">
        <v>29.81</v>
      </c>
      <c r="H342" s="104">
        <v>211700.69099999999</v>
      </c>
      <c r="I342" s="2">
        <f>VLOOKUP($A342&amp;$B342,'KU Data'!$S$3:$AA$578,MATCH(I$1,'KU Data'!$S$2:$AA$2,0),0)</f>
        <v>186.45</v>
      </c>
      <c r="J342" s="2">
        <f>VLOOKUP($A342&amp;$B342,'KU Data'!$S$3:$AA$578,MATCH(J$1,'KU Data'!$S$2:$AA$2,0),0)</f>
        <v>47.05</v>
      </c>
      <c r="K342" s="92">
        <f t="shared" si="18"/>
        <v>105</v>
      </c>
      <c r="L342" s="92">
        <f t="shared" si="18"/>
        <v>87</v>
      </c>
    </row>
    <row r="343" spans="1:14" x14ac:dyDescent="0.2">
      <c r="A343" s="1">
        <v>2028</v>
      </c>
      <c r="B343" s="1">
        <v>6</v>
      </c>
      <c r="C343" s="2"/>
      <c r="D343" s="2"/>
      <c r="E343" s="188">
        <f>VLOOKUP($A343,'KU Data'!$B$8:$I$49,8,0)</f>
        <v>15.883316912523709</v>
      </c>
      <c r="F343" s="189">
        <f t="shared" si="19"/>
        <v>14.89293133333441</v>
      </c>
      <c r="G343" s="1">
        <v>30.68</v>
      </c>
      <c r="H343" s="104">
        <v>211700.69099999999</v>
      </c>
      <c r="I343" s="2">
        <f>VLOOKUP($A343&amp;$B343,'KU Data'!$S$3:$AA$578,MATCH(I$1,'KU Data'!$S$2:$AA$2,0),0)</f>
        <v>49</v>
      </c>
      <c r="J343" s="2">
        <f>VLOOKUP($A343&amp;$B343,'KU Data'!$S$3:$AA$578,MATCH(J$1,'KU Data'!$S$2:$AA$2,0),0)</f>
        <v>171.1</v>
      </c>
      <c r="K343" s="92">
        <f t="shared" si="18"/>
        <v>10</v>
      </c>
      <c r="L343" s="92">
        <f t="shared" si="18"/>
        <v>243</v>
      </c>
    </row>
    <row r="344" spans="1:14" x14ac:dyDescent="0.2">
      <c r="A344" s="1">
        <v>2028</v>
      </c>
      <c r="B344" s="1">
        <v>7</v>
      </c>
      <c r="C344" s="2"/>
      <c r="D344" s="2"/>
      <c r="E344" s="188">
        <f>VLOOKUP($A344,'KU Data'!$B$8:$I$49,8,0)</f>
        <v>15.883316912523709</v>
      </c>
      <c r="F344" s="189">
        <f t="shared" si="19"/>
        <v>14.89293133333441</v>
      </c>
      <c r="G344" s="1">
        <v>30.66</v>
      </c>
      <c r="H344" s="104">
        <v>212735.88699999999</v>
      </c>
      <c r="I344" s="2">
        <f>VLOOKUP($A344&amp;$B344,'KU Data'!$S$3:$AA$578,MATCH(I$1,'KU Data'!$S$2:$AA$2,0),0)</f>
        <v>1.55</v>
      </c>
      <c r="J344" s="2">
        <f>VLOOKUP($A344&amp;$B344,'KU Data'!$S$3:$AA$578,MATCH(J$1,'KU Data'!$S$2:$AA$2,0),0)</f>
        <v>324.8</v>
      </c>
      <c r="K344" s="92">
        <f t="shared" si="18"/>
        <v>0</v>
      </c>
      <c r="L344" s="92">
        <f t="shared" si="18"/>
        <v>348</v>
      </c>
    </row>
    <row r="345" spans="1:14" x14ac:dyDescent="0.2">
      <c r="A345" s="1">
        <v>2028</v>
      </c>
      <c r="B345" s="1">
        <v>8</v>
      </c>
      <c r="C345" s="2"/>
      <c r="D345" s="2"/>
      <c r="E345" s="188">
        <f>VLOOKUP($A345,'KU Data'!$B$8:$I$49,8,0)</f>
        <v>15.883316912523709</v>
      </c>
      <c r="F345" s="189">
        <f t="shared" si="19"/>
        <v>14.89293133333441</v>
      </c>
      <c r="G345" s="1">
        <v>30.07</v>
      </c>
      <c r="H345" s="104">
        <v>212735.88699999999</v>
      </c>
      <c r="I345" s="2">
        <f>VLOOKUP($A345&amp;$B345,'KU Data'!$S$3:$AA$578,MATCH(I$1,'KU Data'!$S$2:$AA$2,0),0)</f>
        <v>0.75</v>
      </c>
      <c r="J345" s="2">
        <f>VLOOKUP($A345&amp;$B345,'KU Data'!$S$3:$AA$578,MATCH(J$1,'KU Data'!$S$2:$AA$2,0),0)</f>
        <v>347.4</v>
      </c>
      <c r="K345" s="92">
        <f t="shared" si="18"/>
        <v>2</v>
      </c>
      <c r="L345" s="92">
        <f t="shared" si="18"/>
        <v>330</v>
      </c>
    </row>
    <row r="346" spans="1:14" x14ac:dyDescent="0.2">
      <c r="A346" s="1">
        <v>2028</v>
      </c>
      <c r="B346" s="1">
        <v>9</v>
      </c>
      <c r="C346" s="2"/>
      <c r="D346" s="2"/>
      <c r="E346" s="188">
        <f>VLOOKUP($A346,'KU Data'!$B$8:$I$49,8,0)</f>
        <v>15.883316912523709</v>
      </c>
      <c r="F346" s="189">
        <f t="shared" si="19"/>
        <v>14.89293133333441</v>
      </c>
      <c r="G346" s="1">
        <v>30.72</v>
      </c>
      <c r="H346" s="104">
        <v>212735.88699999999</v>
      </c>
      <c r="I346" s="2">
        <f>VLOOKUP($A346&amp;$B346,'KU Data'!$S$3:$AA$578,MATCH(I$1,'KU Data'!$S$2:$AA$2,0),0)</f>
        <v>11.75</v>
      </c>
      <c r="J346" s="2">
        <f>VLOOKUP($A346&amp;$B346,'KU Data'!$S$3:$AA$578,MATCH(J$1,'KU Data'!$S$2:$AA$2,0),0)</f>
        <v>261</v>
      </c>
      <c r="K346" s="92">
        <f t="shared" ref="K346:L365" si="20">K334</f>
        <v>46</v>
      </c>
      <c r="L346" s="92">
        <f t="shared" si="20"/>
        <v>150</v>
      </c>
    </row>
    <row r="347" spans="1:14" x14ac:dyDescent="0.2">
      <c r="A347" s="1">
        <v>2028</v>
      </c>
      <c r="B347" s="1">
        <v>10</v>
      </c>
      <c r="C347" s="2"/>
      <c r="D347" s="2"/>
      <c r="E347" s="188">
        <f>VLOOKUP($A347,'KU Data'!$B$8:$I$49,8,0)</f>
        <v>15.883316912523709</v>
      </c>
      <c r="F347" s="189">
        <f t="shared" si="19"/>
        <v>14.89293133333441</v>
      </c>
      <c r="G347" s="1">
        <v>30.56</v>
      </c>
      <c r="H347" s="104">
        <v>213696.53400000001</v>
      </c>
      <c r="I347" s="2">
        <f>VLOOKUP($A347&amp;$B347,'KU Data'!$S$3:$AA$578,MATCH(I$1,'KU Data'!$S$2:$AA$2,0),0)</f>
        <v>136.1</v>
      </c>
      <c r="J347" s="2">
        <f>VLOOKUP($A347&amp;$B347,'KU Data'!$S$3:$AA$578,MATCH(J$1,'KU Data'!$S$2:$AA$2,0),0)</f>
        <v>73.45</v>
      </c>
      <c r="K347" s="92">
        <f t="shared" si="20"/>
        <v>269</v>
      </c>
      <c r="L347" s="92">
        <f t="shared" si="20"/>
        <v>27</v>
      </c>
    </row>
    <row r="348" spans="1:14" x14ac:dyDescent="0.2">
      <c r="A348" s="1">
        <v>2028</v>
      </c>
      <c r="B348" s="1">
        <v>11</v>
      </c>
      <c r="C348" s="2"/>
      <c r="D348" s="2"/>
      <c r="E348" s="188">
        <f>VLOOKUP($A348,'KU Data'!$B$8:$I$49,8,0)</f>
        <v>15.883316912523709</v>
      </c>
      <c r="F348" s="189">
        <f t="shared" si="19"/>
        <v>14.89293133333441</v>
      </c>
      <c r="G348" s="1">
        <v>30.35</v>
      </c>
      <c r="H348" s="104">
        <v>213696.53400000001</v>
      </c>
      <c r="I348" s="2">
        <f>VLOOKUP($A348&amp;$B348,'KU Data'!$S$3:$AA$578,MATCH(I$1,'KU Data'!$S$2:$AA$2,0),0)</f>
        <v>393.85</v>
      </c>
      <c r="J348" s="2">
        <f>VLOOKUP($A348&amp;$B348,'KU Data'!$S$3:$AA$578,MATCH(J$1,'KU Data'!$S$2:$AA$2,0),0)</f>
        <v>7.45</v>
      </c>
      <c r="K348" s="92">
        <f t="shared" si="20"/>
        <v>563</v>
      </c>
      <c r="L348" s="92">
        <f t="shared" si="20"/>
        <v>1</v>
      </c>
    </row>
    <row r="349" spans="1:14" x14ac:dyDescent="0.2">
      <c r="A349" s="1">
        <v>2028</v>
      </c>
      <c r="B349" s="1">
        <v>12</v>
      </c>
      <c r="C349" s="2"/>
      <c r="D349" s="2"/>
      <c r="E349" s="188">
        <f>VLOOKUP($A349,'KU Data'!$B$8:$I$49,8,0)</f>
        <v>15.883316912523709</v>
      </c>
      <c r="F349" s="189">
        <f t="shared" si="19"/>
        <v>14.89293133333441</v>
      </c>
      <c r="G349" s="1">
        <v>31</v>
      </c>
      <c r="H349" s="104">
        <v>213696.53400000001</v>
      </c>
      <c r="I349" s="2">
        <f>VLOOKUP($A349&amp;$B349,'KU Data'!$S$3:$AA$578,MATCH(I$1,'KU Data'!$S$2:$AA$2,0),0)</f>
        <v>715.9</v>
      </c>
      <c r="J349" s="2">
        <f>VLOOKUP($A349&amp;$B349,'KU Data'!$S$3:$AA$578,MATCH(J$1,'KU Data'!$S$2:$AA$2,0),0)</f>
        <v>0.25</v>
      </c>
      <c r="K349" s="92">
        <f t="shared" si="20"/>
        <v>866</v>
      </c>
      <c r="L349" s="92">
        <f t="shared" si="20"/>
        <v>0</v>
      </c>
      <c r="N349" s="1">
        <f>H349/H337-1</f>
        <v>1.9009358062330728E-2</v>
      </c>
    </row>
    <row r="350" spans="1:14" x14ac:dyDescent="0.2">
      <c r="A350" s="1">
        <v>2029</v>
      </c>
      <c r="B350" s="1">
        <v>1</v>
      </c>
      <c r="C350" s="2"/>
      <c r="D350" s="2"/>
      <c r="E350" s="188">
        <f>VLOOKUP($A350,'KU Data'!$B$8:$I$49,8,0)</f>
        <v>16.280399835336802</v>
      </c>
      <c r="F350" s="189">
        <f t="shared" si="19"/>
        <v>15.190789960001098</v>
      </c>
      <c r="G350" s="1">
        <v>31.65</v>
      </c>
      <c r="H350" s="104">
        <v>214721.345</v>
      </c>
      <c r="I350" s="2">
        <f>VLOOKUP($A350&amp;$B350,'KU Data'!$S$3:$AA$578,MATCH(I$1,'KU Data'!$S$2:$AA$2,0),0)</f>
        <v>995.9</v>
      </c>
      <c r="J350" s="2">
        <f>VLOOKUP($A350&amp;$B350,'KU Data'!$S$3:$AA$578,MATCH(J$1,'KU Data'!$S$2:$AA$2,0),0)</f>
        <v>0</v>
      </c>
      <c r="K350" s="92">
        <f t="shared" si="20"/>
        <v>952</v>
      </c>
      <c r="L350" s="92">
        <f t="shared" si="20"/>
        <v>0</v>
      </c>
    </row>
    <row r="351" spans="1:14" x14ac:dyDescent="0.2">
      <c r="A351" s="1">
        <v>2029</v>
      </c>
      <c r="B351" s="1">
        <v>2</v>
      </c>
      <c r="C351" s="2"/>
      <c r="D351" s="2"/>
      <c r="E351" s="188">
        <f>VLOOKUP($A351,'KU Data'!$B$8:$I$49,8,0)</f>
        <v>16.280399835336802</v>
      </c>
      <c r="F351" s="189">
        <f t="shared" si="19"/>
        <v>15.190789960001098</v>
      </c>
      <c r="G351" s="1">
        <v>29.92</v>
      </c>
      <c r="H351" s="104">
        <v>214721.345</v>
      </c>
      <c r="I351" s="2">
        <f>VLOOKUP($A351&amp;$B351,'KU Data'!$S$3:$AA$578,MATCH(I$1,'KU Data'!$S$2:$AA$2,0),0)</f>
        <v>890.35</v>
      </c>
      <c r="J351" s="2">
        <f>VLOOKUP($A351&amp;$B351,'KU Data'!$S$3:$AA$578,MATCH(J$1,'KU Data'!$S$2:$AA$2,0),0)</f>
        <v>0</v>
      </c>
      <c r="K351" s="92">
        <f t="shared" si="20"/>
        <v>772</v>
      </c>
      <c r="L351" s="92">
        <f t="shared" si="20"/>
        <v>0</v>
      </c>
    </row>
    <row r="352" spans="1:14" x14ac:dyDescent="0.2">
      <c r="A352" s="1">
        <v>2029</v>
      </c>
      <c r="B352" s="1">
        <v>3</v>
      </c>
      <c r="C352" s="2"/>
      <c r="D352" s="2"/>
      <c r="E352" s="188">
        <f>VLOOKUP($A352,'KU Data'!$B$8:$I$49,8,0)</f>
        <v>16.280399835336802</v>
      </c>
      <c r="F352" s="189">
        <f t="shared" si="19"/>
        <v>15.190789960001098</v>
      </c>
      <c r="G352" s="1">
        <v>30.09</v>
      </c>
      <c r="H352" s="104">
        <v>214721.345</v>
      </c>
      <c r="I352" s="2">
        <f>VLOOKUP($A352&amp;$B352,'KU Data'!$S$3:$AA$578,MATCH(I$1,'KU Data'!$S$2:$AA$2,0),0)</f>
        <v>728.95</v>
      </c>
      <c r="J352" s="2">
        <f>VLOOKUP($A352&amp;$B352,'KU Data'!$S$3:$AA$578,MATCH(J$1,'KU Data'!$S$2:$AA$2,0),0)</f>
        <v>0.45</v>
      </c>
      <c r="K352" s="92">
        <f t="shared" si="20"/>
        <v>610</v>
      </c>
      <c r="L352" s="92">
        <f t="shared" si="20"/>
        <v>4</v>
      </c>
    </row>
    <row r="353" spans="1:14" x14ac:dyDescent="0.2">
      <c r="A353" s="1">
        <v>2029</v>
      </c>
      <c r="B353" s="1">
        <v>4</v>
      </c>
      <c r="C353" s="2"/>
      <c r="D353" s="2"/>
      <c r="E353" s="188">
        <f>VLOOKUP($A353,'KU Data'!$B$8:$I$49,8,0)</f>
        <v>16.280399835336802</v>
      </c>
      <c r="F353" s="189">
        <f t="shared" si="19"/>
        <v>15.190789960001098</v>
      </c>
      <c r="G353" s="1">
        <v>30.49</v>
      </c>
      <c r="H353" s="104">
        <v>215690.68599999999</v>
      </c>
      <c r="I353" s="2">
        <f>VLOOKUP($A353&amp;$B353,'KU Data'!$S$3:$AA$578,MATCH(I$1,'KU Data'!$S$2:$AA$2,0),0)</f>
        <v>439.75</v>
      </c>
      <c r="J353" s="2">
        <f>VLOOKUP($A353&amp;$B353,'KU Data'!$S$3:$AA$578,MATCH(J$1,'KU Data'!$S$2:$AA$2,0),0)</f>
        <v>12.45</v>
      </c>
      <c r="K353" s="92">
        <f t="shared" si="20"/>
        <v>306</v>
      </c>
      <c r="L353" s="92">
        <f t="shared" si="20"/>
        <v>21</v>
      </c>
    </row>
    <row r="354" spans="1:14" x14ac:dyDescent="0.2">
      <c r="A354" s="1">
        <v>2029</v>
      </c>
      <c r="B354" s="1">
        <v>5</v>
      </c>
      <c r="C354" s="2"/>
      <c r="D354" s="2"/>
      <c r="E354" s="188">
        <f>VLOOKUP($A354,'KU Data'!$B$8:$I$49,8,0)</f>
        <v>16.280399835336802</v>
      </c>
      <c r="F354" s="189">
        <f t="shared" si="19"/>
        <v>15.190789960001098</v>
      </c>
      <c r="G354" s="1">
        <v>29.81</v>
      </c>
      <c r="H354" s="104">
        <v>215690.68599999999</v>
      </c>
      <c r="I354" s="2">
        <f>VLOOKUP($A354&amp;$B354,'KU Data'!$S$3:$AA$578,MATCH(I$1,'KU Data'!$S$2:$AA$2,0),0)</f>
        <v>186.45</v>
      </c>
      <c r="J354" s="2">
        <f>VLOOKUP($A354&amp;$B354,'KU Data'!$S$3:$AA$578,MATCH(J$1,'KU Data'!$S$2:$AA$2,0),0)</f>
        <v>47.05</v>
      </c>
      <c r="K354" s="92">
        <f t="shared" si="20"/>
        <v>105</v>
      </c>
      <c r="L354" s="92">
        <f t="shared" si="20"/>
        <v>87</v>
      </c>
    </row>
    <row r="355" spans="1:14" x14ac:dyDescent="0.2">
      <c r="A355" s="1">
        <v>2029</v>
      </c>
      <c r="B355" s="1">
        <v>6</v>
      </c>
      <c r="C355" s="2"/>
      <c r="D355" s="2"/>
      <c r="E355" s="188">
        <f>VLOOKUP($A355,'KU Data'!$B$8:$I$49,8,0)</f>
        <v>16.280399835336802</v>
      </c>
      <c r="F355" s="189">
        <f t="shared" si="19"/>
        <v>15.190789960001098</v>
      </c>
      <c r="G355" s="1">
        <v>30.68</v>
      </c>
      <c r="H355" s="104">
        <v>215690.68599999999</v>
      </c>
      <c r="I355" s="2">
        <f>VLOOKUP($A355&amp;$B355,'KU Data'!$S$3:$AA$578,MATCH(I$1,'KU Data'!$S$2:$AA$2,0),0)</f>
        <v>49</v>
      </c>
      <c r="J355" s="2">
        <f>VLOOKUP($A355&amp;$B355,'KU Data'!$S$3:$AA$578,MATCH(J$1,'KU Data'!$S$2:$AA$2,0),0)</f>
        <v>171.1</v>
      </c>
      <c r="K355" s="92">
        <f t="shared" si="20"/>
        <v>10</v>
      </c>
      <c r="L355" s="92">
        <f t="shared" si="20"/>
        <v>243</v>
      </c>
    </row>
    <row r="356" spans="1:14" x14ac:dyDescent="0.2">
      <c r="A356" s="1">
        <v>2029</v>
      </c>
      <c r="B356" s="1">
        <v>7</v>
      </c>
      <c r="C356" s="2"/>
      <c r="D356" s="2"/>
      <c r="E356" s="188">
        <f>VLOOKUP($A356,'KU Data'!$B$8:$I$49,8,0)</f>
        <v>16.280399835336802</v>
      </c>
      <c r="F356" s="189">
        <f t="shared" si="19"/>
        <v>15.190789960001098</v>
      </c>
      <c r="G356" s="1">
        <v>30.66</v>
      </c>
      <c r="H356" s="104">
        <v>216780.91699999999</v>
      </c>
      <c r="I356" s="2">
        <f>VLOOKUP($A356&amp;$B356,'KU Data'!$S$3:$AA$578,MATCH(I$1,'KU Data'!$S$2:$AA$2,0),0)</f>
        <v>1.55</v>
      </c>
      <c r="J356" s="2">
        <f>VLOOKUP($A356&amp;$B356,'KU Data'!$S$3:$AA$578,MATCH(J$1,'KU Data'!$S$2:$AA$2,0),0)</f>
        <v>324.8</v>
      </c>
      <c r="K356" s="92">
        <f t="shared" si="20"/>
        <v>0</v>
      </c>
      <c r="L356" s="92">
        <f t="shared" si="20"/>
        <v>348</v>
      </c>
    </row>
    <row r="357" spans="1:14" x14ac:dyDescent="0.2">
      <c r="A357" s="1">
        <v>2029</v>
      </c>
      <c r="B357" s="1">
        <v>8</v>
      </c>
      <c r="C357" s="2"/>
      <c r="D357" s="2"/>
      <c r="E357" s="188">
        <f>VLOOKUP($A357,'KU Data'!$B$8:$I$49,8,0)</f>
        <v>16.280399835336802</v>
      </c>
      <c r="F357" s="189">
        <f t="shared" si="19"/>
        <v>15.190789960001098</v>
      </c>
      <c r="G357" s="1">
        <v>30.07</v>
      </c>
      <c r="H357" s="104">
        <v>216780.91699999999</v>
      </c>
      <c r="I357" s="2">
        <f>VLOOKUP($A357&amp;$B357,'KU Data'!$S$3:$AA$578,MATCH(I$1,'KU Data'!$S$2:$AA$2,0),0)</f>
        <v>0.75</v>
      </c>
      <c r="J357" s="2">
        <f>VLOOKUP($A357&amp;$B357,'KU Data'!$S$3:$AA$578,MATCH(J$1,'KU Data'!$S$2:$AA$2,0),0)</f>
        <v>347.4</v>
      </c>
      <c r="K357" s="92">
        <f t="shared" si="20"/>
        <v>2</v>
      </c>
      <c r="L357" s="92">
        <f t="shared" si="20"/>
        <v>330</v>
      </c>
    </row>
    <row r="358" spans="1:14" x14ac:dyDescent="0.2">
      <c r="A358" s="1">
        <v>2029</v>
      </c>
      <c r="B358" s="1">
        <v>9</v>
      </c>
      <c r="C358" s="2"/>
      <c r="D358" s="2"/>
      <c r="E358" s="188">
        <f>VLOOKUP($A358,'KU Data'!$B$8:$I$49,8,0)</f>
        <v>16.280399835336802</v>
      </c>
      <c r="F358" s="189">
        <f t="shared" si="19"/>
        <v>15.190789960001098</v>
      </c>
      <c r="G358" s="1">
        <v>30.72</v>
      </c>
      <c r="H358" s="104">
        <v>216780.91699999999</v>
      </c>
      <c r="I358" s="2">
        <f>VLOOKUP($A358&amp;$B358,'KU Data'!$S$3:$AA$578,MATCH(I$1,'KU Data'!$S$2:$AA$2,0),0)</f>
        <v>11.75</v>
      </c>
      <c r="J358" s="2">
        <f>VLOOKUP($A358&amp;$B358,'KU Data'!$S$3:$AA$578,MATCH(J$1,'KU Data'!$S$2:$AA$2,0),0)</f>
        <v>261</v>
      </c>
      <c r="K358" s="92">
        <f t="shared" si="20"/>
        <v>46</v>
      </c>
      <c r="L358" s="92">
        <f t="shared" si="20"/>
        <v>150</v>
      </c>
    </row>
    <row r="359" spans="1:14" x14ac:dyDescent="0.2">
      <c r="A359" s="1">
        <v>2029</v>
      </c>
      <c r="B359" s="1">
        <v>10</v>
      </c>
      <c r="C359" s="2"/>
      <c r="D359" s="2"/>
      <c r="E359" s="188">
        <f>VLOOKUP($A359,'KU Data'!$B$8:$I$49,8,0)</f>
        <v>16.280399835336802</v>
      </c>
      <c r="F359" s="189">
        <f t="shared" si="19"/>
        <v>15.190789960001098</v>
      </c>
      <c r="G359" s="1">
        <v>30.56</v>
      </c>
      <c r="H359" s="104">
        <v>217799.38200000001</v>
      </c>
      <c r="I359" s="2">
        <f>VLOOKUP($A359&amp;$B359,'KU Data'!$S$3:$AA$578,MATCH(I$1,'KU Data'!$S$2:$AA$2,0),0)</f>
        <v>136.1</v>
      </c>
      <c r="J359" s="2">
        <f>VLOOKUP($A359&amp;$B359,'KU Data'!$S$3:$AA$578,MATCH(J$1,'KU Data'!$S$2:$AA$2,0),0)</f>
        <v>73.45</v>
      </c>
      <c r="K359" s="92">
        <f t="shared" si="20"/>
        <v>269</v>
      </c>
      <c r="L359" s="92">
        <f t="shared" si="20"/>
        <v>27</v>
      </c>
    </row>
    <row r="360" spans="1:14" x14ac:dyDescent="0.2">
      <c r="A360" s="1">
        <v>2029</v>
      </c>
      <c r="B360" s="1">
        <v>11</v>
      </c>
      <c r="C360" s="2"/>
      <c r="D360" s="2"/>
      <c r="E360" s="188">
        <f>VLOOKUP($A360,'KU Data'!$B$8:$I$49,8,0)</f>
        <v>16.280399835336802</v>
      </c>
      <c r="F360" s="189">
        <f t="shared" si="19"/>
        <v>15.190789960001098</v>
      </c>
      <c r="G360" s="1">
        <v>30.35</v>
      </c>
      <c r="H360" s="104">
        <v>217799.38200000001</v>
      </c>
      <c r="I360" s="2">
        <f>VLOOKUP($A360&amp;$B360,'KU Data'!$S$3:$AA$578,MATCH(I$1,'KU Data'!$S$2:$AA$2,0),0)</f>
        <v>393.85</v>
      </c>
      <c r="J360" s="2">
        <f>VLOOKUP($A360&amp;$B360,'KU Data'!$S$3:$AA$578,MATCH(J$1,'KU Data'!$S$2:$AA$2,0),0)</f>
        <v>7.45</v>
      </c>
      <c r="K360" s="92">
        <f t="shared" si="20"/>
        <v>563</v>
      </c>
      <c r="L360" s="92">
        <f t="shared" si="20"/>
        <v>1</v>
      </c>
    </row>
    <row r="361" spans="1:14" x14ac:dyDescent="0.2">
      <c r="A361" s="1">
        <v>2029</v>
      </c>
      <c r="B361" s="1">
        <v>12</v>
      </c>
      <c r="C361" s="2"/>
      <c r="D361" s="2"/>
      <c r="E361" s="188">
        <f>VLOOKUP($A361,'KU Data'!$B$8:$I$49,8,0)</f>
        <v>16.280399835336802</v>
      </c>
      <c r="F361" s="189">
        <f t="shared" si="19"/>
        <v>15.190789960001098</v>
      </c>
      <c r="G361" s="1">
        <v>31</v>
      </c>
      <c r="H361" s="104">
        <v>217799.38200000001</v>
      </c>
      <c r="I361" s="2">
        <f>VLOOKUP($A361&amp;$B361,'KU Data'!$S$3:$AA$578,MATCH(I$1,'KU Data'!$S$2:$AA$2,0),0)</f>
        <v>715.9</v>
      </c>
      <c r="J361" s="2">
        <f>VLOOKUP($A361&amp;$B361,'KU Data'!$S$3:$AA$578,MATCH(J$1,'KU Data'!$S$2:$AA$2,0),0)</f>
        <v>0.25</v>
      </c>
      <c r="K361" s="92">
        <f t="shared" si="20"/>
        <v>866</v>
      </c>
      <c r="L361" s="92">
        <f t="shared" si="20"/>
        <v>0</v>
      </c>
      <c r="N361" s="1">
        <f>H361/H349-1</f>
        <v>1.919941293947236E-2</v>
      </c>
    </row>
    <row r="362" spans="1:14" x14ac:dyDescent="0.2">
      <c r="A362" s="1">
        <v>2030</v>
      </c>
      <c r="B362" s="1">
        <v>1</v>
      </c>
      <c r="C362" s="2"/>
      <c r="D362" s="2"/>
      <c r="E362" s="188">
        <f>VLOOKUP($A362,'KU Data'!$B$8:$I$49,8,0)</f>
        <v>16.687409831220219</v>
      </c>
      <c r="F362" s="189">
        <f t="shared" si="19"/>
        <v>15.49460575920112</v>
      </c>
      <c r="G362" s="1">
        <v>31.65</v>
      </c>
      <c r="H362" s="104">
        <v>218902.698</v>
      </c>
      <c r="I362" s="2">
        <f>VLOOKUP($A362&amp;$B362,'KU Data'!$S$3:$AA$578,MATCH(I$1,'KU Data'!$S$2:$AA$2,0),0)</f>
        <v>995.9</v>
      </c>
      <c r="J362" s="2">
        <f>VLOOKUP($A362&amp;$B362,'KU Data'!$S$3:$AA$578,MATCH(J$1,'KU Data'!$S$2:$AA$2,0),0)</f>
        <v>0</v>
      </c>
      <c r="K362" s="92">
        <f t="shared" si="20"/>
        <v>952</v>
      </c>
      <c r="L362" s="92">
        <f t="shared" si="20"/>
        <v>0</v>
      </c>
    </row>
    <row r="363" spans="1:14" x14ac:dyDescent="0.2">
      <c r="A363" s="1">
        <v>2030</v>
      </c>
      <c r="B363" s="1">
        <v>2</v>
      </c>
      <c r="C363" s="2"/>
      <c r="D363" s="2"/>
      <c r="E363" s="188">
        <f>VLOOKUP($A363,'KU Data'!$B$8:$I$49,8,0)</f>
        <v>16.687409831220219</v>
      </c>
      <c r="F363" s="189">
        <f t="shared" si="19"/>
        <v>15.49460575920112</v>
      </c>
      <c r="G363" s="1">
        <v>29.92</v>
      </c>
      <c r="H363" s="104">
        <v>218902.698</v>
      </c>
      <c r="I363" s="2">
        <f>VLOOKUP($A363&amp;$B363,'KU Data'!$S$3:$AA$578,MATCH(I$1,'KU Data'!$S$2:$AA$2,0),0)</f>
        <v>890.35</v>
      </c>
      <c r="J363" s="2">
        <f>VLOOKUP($A363&amp;$B363,'KU Data'!$S$3:$AA$578,MATCH(J$1,'KU Data'!$S$2:$AA$2,0),0)</f>
        <v>0</v>
      </c>
      <c r="K363" s="92">
        <f t="shared" si="20"/>
        <v>772</v>
      </c>
      <c r="L363" s="92">
        <f t="shared" si="20"/>
        <v>0</v>
      </c>
    </row>
    <row r="364" spans="1:14" x14ac:dyDescent="0.2">
      <c r="A364" s="1">
        <v>2030</v>
      </c>
      <c r="B364" s="1">
        <v>3</v>
      </c>
      <c r="C364" s="2"/>
      <c r="D364" s="2"/>
      <c r="E364" s="188">
        <f>VLOOKUP($A364,'KU Data'!$B$8:$I$49,8,0)</f>
        <v>16.687409831220219</v>
      </c>
      <c r="F364" s="189">
        <f t="shared" si="19"/>
        <v>15.49460575920112</v>
      </c>
      <c r="G364" s="1">
        <v>30.09</v>
      </c>
      <c r="H364" s="104">
        <v>218902.698</v>
      </c>
      <c r="I364" s="2">
        <f>VLOOKUP($A364&amp;$B364,'KU Data'!$S$3:$AA$578,MATCH(I$1,'KU Data'!$S$2:$AA$2,0),0)</f>
        <v>728.95</v>
      </c>
      <c r="J364" s="2">
        <f>VLOOKUP($A364&amp;$B364,'KU Data'!$S$3:$AA$578,MATCH(J$1,'KU Data'!$S$2:$AA$2,0),0)</f>
        <v>0.45</v>
      </c>
      <c r="K364" s="92">
        <f t="shared" si="20"/>
        <v>610</v>
      </c>
      <c r="L364" s="92">
        <f t="shared" si="20"/>
        <v>4</v>
      </c>
    </row>
    <row r="365" spans="1:14" x14ac:dyDescent="0.2">
      <c r="A365" s="1">
        <v>2030</v>
      </c>
      <c r="B365" s="1">
        <v>4</v>
      </c>
      <c r="C365" s="2"/>
      <c r="D365" s="2"/>
      <c r="E365" s="188">
        <f>VLOOKUP($A365,'KU Data'!$B$8:$I$49,8,0)</f>
        <v>16.687409831220219</v>
      </c>
      <c r="F365" s="189">
        <f t="shared" si="19"/>
        <v>15.49460575920112</v>
      </c>
      <c r="G365" s="1">
        <v>30.49</v>
      </c>
      <c r="H365" s="104">
        <v>220089.921</v>
      </c>
      <c r="I365" s="2">
        <f>VLOOKUP($A365&amp;$B365,'KU Data'!$S$3:$AA$578,MATCH(I$1,'KU Data'!$S$2:$AA$2,0),0)</f>
        <v>439.75</v>
      </c>
      <c r="J365" s="2">
        <f>VLOOKUP($A365&amp;$B365,'KU Data'!$S$3:$AA$578,MATCH(J$1,'KU Data'!$S$2:$AA$2,0),0)</f>
        <v>12.45</v>
      </c>
      <c r="K365" s="92">
        <f t="shared" si="20"/>
        <v>306</v>
      </c>
      <c r="L365" s="92">
        <f t="shared" si="20"/>
        <v>21</v>
      </c>
    </row>
    <row r="366" spans="1:14" x14ac:dyDescent="0.2">
      <c r="A366" s="1">
        <v>2030</v>
      </c>
      <c r="B366" s="1">
        <v>5</v>
      </c>
      <c r="C366" s="2"/>
      <c r="D366" s="2"/>
      <c r="E366" s="188">
        <f>VLOOKUP($A366,'KU Data'!$B$8:$I$49,8,0)</f>
        <v>16.687409831220219</v>
      </c>
      <c r="F366" s="189">
        <f t="shared" si="19"/>
        <v>15.49460575920112</v>
      </c>
      <c r="G366" s="1">
        <v>29.81</v>
      </c>
      <c r="H366" s="104">
        <v>220089.921</v>
      </c>
      <c r="I366" s="2">
        <f>VLOOKUP($A366&amp;$B366,'KU Data'!$S$3:$AA$578,MATCH(I$1,'KU Data'!$S$2:$AA$2,0),0)</f>
        <v>186.45</v>
      </c>
      <c r="J366" s="2">
        <f>VLOOKUP($A366&amp;$B366,'KU Data'!$S$3:$AA$578,MATCH(J$1,'KU Data'!$S$2:$AA$2,0),0)</f>
        <v>47.05</v>
      </c>
      <c r="K366" s="92">
        <f t="shared" ref="K366:L385" si="21">K354</f>
        <v>105</v>
      </c>
      <c r="L366" s="92">
        <f t="shared" si="21"/>
        <v>87</v>
      </c>
    </row>
    <row r="367" spans="1:14" x14ac:dyDescent="0.2">
      <c r="A367" s="1">
        <v>2030</v>
      </c>
      <c r="B367" s="1">
        <v>6</v>
      </c>
      <c r="C367" s="2"/>
      <c r="D367" s="2"/>
      <c r="E367" s="188">
        <f>VLOOKUP($A367,'KU Data'!$B$8:$I$49,8,0)</f>
        <v>16.687409831220219</v>
      </c>
      <c r="F367" s="189">
        <f t="shared" si="19"/>
        <v>15.49460575920112</v>
      </c>
      <c r="G367" s="1">
        <v>30.68</v>
      </c>
      <c r="H367" s="104">
        <v>220089.921</v>
      </c>
      <c r="I367" s="2">
        <f>VLOOKUP($A367&amp;$B367,'KU Data'!$S$3:$AA$578,MATCH(I$1,'KU Data'!$S$2:$AA$2,0),0)</f>
        <v>49</v>
      </c>
      <c r="J367" s="2">
        <f>VLOOKUP($A367&amp;$B367,'KU Data'!$S$3:$AA$578,MATCH(J$1,'KU Data'!$S$2:$AA$2,0),0)</f>
        <v>171.1</v>
      </c>
      <c r="K367" s="92">
        <f t="shared" si="21"/>
        <v>10</v>
      </c>
      <c r="L367" s="92">
        <f t="shared" si="21"/>
        <v>243</v>
      </c>
    </row>
    <row r="368" spans="1:14" x14ac:dyDescent="0.2">
      <c r="A368" s="1">
        <v>2030</v>
      </c>
      <c r="B368" s="1">
        <v>7</v>
      </c>
      <c r="C368" s="2"/>
      <c r="D368" s="2"/>
      <c r="E368" s="188">
        <f>VLOOKUP($A368,'KU Data'!$B$8:$I$49,8,0)</f>
        <v>16.687409831220219</v>
      </c>
      <c r="F368" s="189">
        <f t="shared" si="19"/>
        <v>15.49460575920112</v>
      </c>
      <c r="G368" s="1">
        <v>30.66</v>
      </c>
      <c r="H368" s="104">
        <v>221062.88699999999</v>
      </c>
      <c r="I368" s="2">
        <f>VLOOKUP($A368&amp;$B368,'KU Data'!$S$3:$AA$578,MATCH(I$1,'KU Data'!$S$2:$AA$2,0),0)</f>
        <v>1.55</v>
      </c>
      <c r="J368" s="2">
        <f>VLOOKUP($A368&amp;$B368,'KU Data'!$S$3:$AA$578,MATCH(J$1,'KU Data'!$S$2:$AA$2,0),0)</f>
        <v>324.8</v>
      </c>
      <c r="K368" s="92">
        <f t="shared" si="21"/>
        <v>0</v>
      </c>
      <c r="L368" s="92">
        <f t="shared" si="21"/>
        <v>348</v>
      </c>
    </row>
    <row r="369" spans="1:14" x14ac:dyDescent="0.2">
      <c r="A369" s="1">
        <v>2030</v>
      </c>
      <c r="B369" s="1">
        <v>8</v>
      </c>
      <c r="C369" s="2"/>
      <c r="D369" s="2"/>
      <c r="E369" s="188">
        <f>VLOOKUP($A369,'KU Data'!$B$8:$I$49,8,0)</f>
        <v>16.687409831220219</v>
      </c>
      <c r="F369" s="189">
        <f t="shared" si="19"/>
        <v>15.49460575920112</v>
      </c>
      <c r="G369" s="1">
        <v>30.07</v>
      </c>
      <c r="H369" s="104">
        <v>221062.88699999999</v>
      </c>
      <c r="I369" s="2">
        <f>VLOOKUP($A369&amp;$B369,'KU Data'!$S$3:$AA$578,MATCH(I$1,'KU Data'!$S$2:$AA$2,0),0)</f>
        <v>0.75</v>
      </c>
      <c r="J369" s="2">
        <f>VLOOKUP($A369&amp;$B369,'KU Data'!$S$3:$AA$578,MATCH(J$1,'KU Data'!$S$2:$AA$2,0),0)</f>
        <v>347.4</v>
      </c>
      <c r="K369" s="92">
        <f t="shared" si="21"/>
        <v>2</v>
      </c>
      <c r="L369" s="92">
        <f t="shared" si="21"/>
        <v>330</v>
      </c>
    </row>
    <row r="370" spans="1:14" x14ac:dyDescent="0.2">
      <c r="A370" s="1">
        <v>2030</v>
      </c>
      <c r="B370" s="1">
        <v>9</v>
      </c>
      <c r="C370" s="2"/>
      <c r="D370" s="2"/>
      <c r="E370" s="188">
        <f>VLOOKUP($A370,'KU Data'!$B$8:$I$49,8,0)</f>
        <v>16.687409831220219</v>
      </c>
      <c r="F370" s="189">
        <f t="shared" si="19"/>
        <v>15.49460575920112</v>
      </c>
      <c r="G370" s="1">
        <v>30.72</v>
      </c>
      <c r="H370" s="104">
        <v>221062.88699999999</v>
      </c>
      <c r="I370" s="2">
        <f>VLOOKUP($A370&amp;$B370,'KU Data'!$S$3:$AA$578,MATCH(I$1,'KU Data'!$S$2:$AA$2,0),0)</f>
        <v>11.75</v>
      </c>
      <c r="J370" s="2">
        <f>VLOOKUP($A370&amp;$B370,'KU Data'!$S$3:$AA$578,MATCH(J$1,'KU Data'!$S$2:$AA$2,0),0)</f>
        <v>261</v>
      </c>
      <c r="K370" s="92">
        <f t="shared" si="21"/>
        <v>46</v>
      </c>
      <c r="L370" s="92">
        <f t="shared" si="21"/>
        <v>150</v>
      </c>
    </row>
    <row r="371" spans="1:14" x14ac:dyDescent="0.2">
      <c r="A371" s="1">
        <v>2030</v>
      </c>
      <c r="B371" s="1">
        <v>10</v>
      </c>
      <c r="C371" s="2"/>
      <c r="D371" s="2"/>
      <c r="E371" s="188">
        <f>VLOOKUP($A371,'KU Data'!$B$8:$I$49,8,0)</f>
        <v>16.687409831220219</v>
      </c>
      <c r="F371" s="189">
        <f t="shared" si="19"/>
        <v>15.49460575920112</v>
      </c>
      <c r="G371" s="1">
        <v>30.56</v>
      </c>
      <c r="H371" s="104">
        <v>222045.33600000001</v>
      </c>
      <c r="I371" s="2">
        <f>VLOOKUP($A371&amp;$B371,'KU Data'!$S$3:$AA$578,MATCH(I$1,'KU Data'!$S$2:$AA$2,0),0)</f>
        <v>136.1</v>
      </c>
      <c r="J371" s="2">
        <f>VLOOKUP($A371&amp;$B371,'KU Data'!$S$3:$AA$578,MATCH(J$1,'KU Data'!$S$2:$AA$2,0),0)</f>
        <v>73.45</v>
      </c>
      <c r="K371" s="92">
        <f t="shared" si="21"/>
        <v>269</v>
      </c>
      <c r="L371" s="92">
        <f t="shared" si="21"/>
        <v>27</v>
      </c>
    </row>
    <row r="372" spans="1:14" x14ac:dyDescent="0.2">
      <c r="A372" s="1">
        <v>2030</v>
      </c>
      <c r="B372" s="1">
        <v>11</v>
      </c>
      <c r="C372" s="2"/>
      <c r="D372" s="2"/>
      <c r="E372" s="188">
        <f>VLOOKUP($A372,'KU Data'!$B$8:$I$49,8,0)</f>
        <v>16.687409831220219</v>
      </c>
      <c r="F372" s="189">
        <f t="shared" si="19"/>
        <v>15.49460575920112</v>
      </c>
      <c r="G372" s="1">
        <v>30.35</v>
      </c>
      <c r="H372" s="104">
        <v>222045.33600000001</v>
      </c>
      <c r="I372" s="2">
        <f>VLOOKUP($A372&amp;$B372,'KU Data'!$S$3:$AA$578,MATCH(I$1,'KU Data'!$S$2:$AA$2,0),0)</f>
        <v>393.85</v>
      </c>
      <c r="J372" s="2">
        <f>VLOOKUP($A372&amp;$B372,'KU Data'!$S$3:$AA$578,MATCH(J$1,'KU Data'!$S$2:$AA$2,0),0)</f>
        <v>7.45</v>
      </c>
      <c r="K372" s="92">
        <f t="shared" si="21"/>
        <v>563</v>
      </c>
      <c r="L372" s="92">
        <f t="shared" si="21"/>
        <v>1</v>
      </c>
    </row>
    <row r="373" spans="1:14" x14ac:dyDescent="0.2">
      <c r="A373" s="1">
        <v>2030</v>
      </c>
      <c r="B373" s="1">
        <v>12</v>
      </c>
      <c r="C373" s="2"/>
      <c r="D373" s="2"/>
      <c r="E373" s="188">
        <f>VLOOKUP($A373,'KU Data'!$B$8:$I$49,8,0)</f>
        <v>16.687409831220219</v>
      </c>
      <c r="F373" s="189">
        <f t="shared" si="19"/>
        <v>15.49460575920112</v>
      </c>
      <c r="G373" s="1">
        <v>31</v>
      </c>
      <c r="H373" s="104">
        <v>222045.33600000001</v>
      </c>
      <c r="I373" s="2">
        <f>VLOOKUP($A373&amp;$B373,'KU Data'!$S$3:$AA$578,MATCH(I$1,'KU Data'!$S$2:$AA$2,0),0)</f>
        <v>715.9</v>
      </c>
      <c r="J373" s="2">
        <f>VLOOKUP($A373&amp;$B373,'KU Data'!$S$3:$AA$578,MATCH(J$1,'KU Data'!$S$2:$AA$2,0),0)</f>
        <v>0.25</v>
      </c>
      <c r="K373" s="92">
        <f t="shared" si="21"/>
        <v>866</v>
      </c>
      <c r="L373" s="92">
        <f t="shared" si="21"/>
        <v>0</v>
      </c>
      <c r="N373" s="1">
        <f>H373/H361-1</f>
        <v>1.9494793607816474E-2</v>
      </c>
    </row>
    <row r="374" spans="1:14" x14ac:dyDescent="0.2">
      <c r="A374" s="1">
        <f>A362+1</f>
        <v>2031</v>
      </c>
      <c r="B374" s="1">
        <f>B362</f>
        <v>1</v>
      </c>
      <c r="E374" s="188">
        <f>VLOOKUP($A374,'KU Data'!$B$8:$I$49,8,0)</f>
        <v>17.104595077000724</v>
      </c>
      <c r="F374" s="189">
        <f t="shared" si="19"/>
        <v>15.804497874385142</v>
      </c>
      <c r="G374" s="1">
        <f>G362</f>
        <v>31.65</v>
      </c>
      <c r="H374" s="104">
        <v>223132.26300000001</v>
      </c>
      <c r="I374" s="2">
        <f>VLOOKUP($A374&amp;$B374,'KU Data'!$S$3:$AA$578,MATCH(I$1,'KU Data'!$S$2:$AA$2,0),0)</f>
        <v>995.9</v>
      </c>
      <c r="J374" s="2">
        <f>VLOOKUP($A374&amp;$B374,'KU Data'!$S$3:$AA$578,MATCH(J$1,'KU Data'!$S$2:$AA$2,0),0)</f>
        <v>0</v>
      </c>
      <c r="K374" s="92">
        <f t="shared" si="21"/>
        <v>952</v>
      </c>
      <c r="L374" s="92">
        <f t="shared" si="21"/>
        <v>0</v>
      </c>
    </row>
    <row r="375" spans="1:14" x14ac:dyDescent="0.2">
      <c r="A375" s="1">
        <f t="shared" ref="A375:A438" si="22">A363+1</f>
        <v>2031</v>
      </c>
      <c r="B375" s="1">
        <f t="shared" ref="B375:B438" si="23">B363</f>
        <v>2</v>
      </c>
      <c r="E375" s="188">
        <f>VLOOKUP($A375,'KU Data'!$B$8:$I$49,8,0)</f>
        <v>17.104595077000724</v>
      </c>
      <c r="F375" s="189">
        <f t="shared" si="19"/>
        <v>15.804497874385142</v>
      </c>
      <c r="G375" s="1">
        <f t="shared" ref="G375:G438" si="24">G363</f>
        <v>29.92</v>
      </c>
      <c r="H375" s="104">
        <v>223132.26300000001</v>
      </c>
      <c r="I375" s="2">
        <f>VLOOKUP($A375&amp;$B375,'KU Data'!$S$3:$AA$578,MATCH(I$1,'KU Data'!$S$2:$AA$2,0),0)</f>
        <v>890.35</v>
      </c>
      <c r="J375" s="2">
        <f>VLOOKUP($A375&amp;$B375,'KU Data'!$S$3:$AA$578,MATCH(J$1,'KU Data'!$S$2:$AA$2,0),0)</f>
        <v>0</v>
      </c>
      <c r="K375" s="92">
        <f t="shared" si="21"/>
        <v>772</v>
      </c>
      <c r="L375" s="92">
        <f t="shared" si="21"/>
        <v>0</v>
      </c>
    </row>
    <row r="376" spans="1:14" x14ac:dyDescent="0.2">
      <c r="A376" s="1">
        <f t="shared" si="22"/>
        <v>2031</v>
      </c>
      <c r="B376" s="1">
        <f t="shared" si="23"/>
        <v>3</v>
      </c>
      <c r="E376" s="188">
        <f>VLOOKUP($A376,'KU Data'!$B$8:$I$49,8,0)</f>
        <v>17.104595077000724</v>
      </c>
      <c r="F376" s="189">
        <f t="shared" si="19"/>
        <v>15.804497874385142</v>
      </c>
      <c r="G376" s="1">
        <f t="shared" si="24"/>
        <v>30.09</v>
      </c>
      <c r="H376" s="104">
        <v>223132.26300000001</v>
      </c>
      <c r="I376" s="2">
        <f>VLOOKUP($A376&amp;$B376,'KU Data'!$S$3:$AA$578,MATCH(I$1,'KU Data'!$S$2:$AA$2,0),0)</f>
        <v>728.95</v>
      </c>
      <c r="J376" s="2">
        <f>VLOOKUP($A376&amp;$B376,'KU Data'!$S$3:$AA$578,MATCH(J$1,'KU Data'!$S$2:$AA$2,0),0)</f>
        <v>0.45</v>
      </c>
      <c r="K376" s="92">
        <f t="shared" si="21"/>
        <v>610</v>
      </c>
      <c r="L376" s="92">
        <f t="shared" si="21"/>
        <v>4</v>
      </c>
    </row>
    <row r="377" spans="1:14" x14ac:dyDescent="0.2">
      <c r="A377" s="1">
        <f t="shared" si="22"/>
        <v>2031</v>
      </c>
      <c r="B377" s="1">
        <f t="shared" si="23"/>
        <v>4</v>
      </c>
      <c r="E377" s="188">
        <f>VLOOKUP($A377,'KU Data'!$B$8:$I$49,8,0)</f>
        <v>17.104595077000724</v>
      </c>
      <c r="F377" s="189">
        <f t="shared" si="19"/>
        <v>15.804497874385142</v>
      </c>
      <c r="G377" s="1">
        <f t="shared" si="24"/>
        <v>30.49</v>
      </c>
      <c r="H377" s="104">
        <v>224104.57800000001</v>
      </c>
      <c r="I377" s="2">
        <f>VLOOKUP($A377&amp;$B377,'KU Data'!$S$3:$AA$578,MATCH(I$1,'KU Data'!$S$2:$AA$2,0),0)</f>
        <v>439.75</v>
      </c>
      <c r="J377" s="2">
        <f>VLOOKUP($A377&amp;$B377,'KU Data'!$S$3:$AA$578,MATCH(J$1,'KU Data'!$S$2:$AA$2,0),0)</f>
        <v>12.45</v>
      </c>
      <c r="K377" s="92">
        <f t="shared" si="21"/>
        <v>306</v>
      </c>
      <c r="L377" s="92">
        <f t="shared" si="21"/>
        <v>21</v>
      </c>
    </row>
    <row r="378" spans="1:14" x14ac:dyDescent="0.2">
      <c r="A378" s="1">
        <f t="shared" si="22"/>
        <v>2031</v>
      </c>
      <c r="B378" s="1">
        <f t="shared" si="23"/>
        <v>5</v>
      </c>
      <c r="E378" s="188">
        <f>VLOOKUP($A378,'KU Data'!$B$8:$I$49,8,0)</f>
        <v>17.104595077000724</v>
      </c>
      <c r="F378" s="189">
        <f t="shared" si="19"/>
        <v>15.804497874385142</v>
      </c>
      <c r="G378" s="1">
        <f t="shared" si="24"/>
        <v>29.81</v>
      </c>
      <c r="H378" s="104">
        <v>224104.57800000001</v>
      </c>
      <c r="I378" s="2">
        <f>VLOOKUP($A378&amp;$B378,'KU Data'!$S$3:$AA$578,MATCH(I$1,'KU Data'!$S$2:$AA$2,0),0)</f>
        <v>186.45</v>
      </c>
      <c r="J378" s="2">
        <f>VLOOKUP($A378&amp;$B378,'KU Data'!$S$3:$AA$578,MATCH(J$1,'KU Data'!$S$2:$AA$2,0),0)</f>
        <v>47.05</v>
      </c>
      <c r="K378" s="92">
        <f t="shared" si="21"/>
        <v>105</v>
      </c>
      <c r="L378" s="92">
        <f t="shared" si="21"/>
        <v>87</v>
      </c>
    </row>
    <row r="379" spans="1:14" x14ac:dyDescent="0.2">
      <c r="A379" s="1">
        <f t="shared" si="22"/>
        <v>2031</v>
      </c>
      <c r="B379" s="1">
        <f t="shared" si="23"/>
        <v>6</v>
      </c>
      <c r="E379" s="188">
        <f>VLOOKUP($A379,'KU Data'!$B$8:$I$49,8,0)</f>
        <v>17.104595077000724</v>
      </c>
      <c r="F379" s="189">
        <f t="shared" si="19"/>
        <v>15.804497874385142</v>
      </c>
      <c r="G379" s="1">
        <f t="shared" si="24"/>
        <v>30.68</v>
      </c>
      <c r="H379" s="104">
        <v>224104.57800000001</v>
      </c>
      <c r="I379" s="2">
        <f>VLOOKUP($A379&amp;$B379,'KU Data'!$S$3:$AA$578,MATCH(I$1,'KU Data'!$S$2:$AA$2,0),0)</f>
        <v>49</v>
      </c>
      <c r="J379" s="2">
        <f>VLOOKUP($A379&amp;$B379,'KU Data'!$S$3:$AA$578,MATCH(J$1,'KU Data'!$S$2:$AA$2,0),0)</f>
        <v>171.1</v>
      </c>
      <c r="K379" s="92">
        <f t="shared" si="21"/>
        <v>10</v>
      </c>
      <c r="L379" s="92">
        <f t="shared" si="21"/>
        <v>243</v>
      </c>
    </row>
    <row r="380" spans="1:14" x14ac:dyDescent="0.2">
      <c r="A380" s="1">
        <f t="shared" si="22"/>
        <v>2031</v>
      </c>
      <c r="B380" s="1">
        <f t="shared" si="23"/>
        <v>7</v>
      </c>
      <c r="E380" s="188">
        <f>VLOOKUP($A380,'KU Data'!$B$8:$I$49,8,0)</f>
        <v>17.104595077000724</v>
      </c>
      <c r="F380" s="189">
        <f t="shared" si="19"/>
        <v>15.804497874385142</v>
      </c>
      <c r="G380" s="1">
        <f t="shared" si="24"/>
        <v>30.66</v>
      </c>
      <c r="H380" s="104">
        <v>225172.09299999999</v>
      </c>
      <c r="I380" s="2">
        <f>VLOOKUP($A380&amp;$B380,'KU Data'!$S$3:$AA$578,MATCH(I$1,'KU Data'!$S$2:$AA$2,0),0)</f>
        <v>1.55</v>
      </c>
      <c r="J380" s="2">
        <f>VLOOKUP($A380&amp;$B380,'KU Data'!$S$3:$AA$578,MATCH(J$1,'KU Data'!$S$2:$AA$2,0),0)</f>
        <v>324.8</v>
      </c>
      <c r="K380" s="92">
        <f t="shared" si="21"/>
        <v>0</v>
      </c>
      <c r="L380" s="92">
        <f t="shared" si="21"/>
        <v>348</v>
      </c>
    </row>
    <row r="381" spans="1:14" x14ac:dyDescent="0.2">
      <c r="A381" s="1">
        <f t="shared" si="22"/>
        <v>2031</v>
      </c>
      <c r="B381" s="1">
        <f t="shared" si="23"/>
        <v>8</v>
      </c>
      <c r="E381" s="188">
        <f>VLOOKUP($A381,'KU Data'!$B$8:$I$49,8,0)</f>
        <v>17.104595077000724</v>
      </c>
      <c r="F381" s="189">
        <f t="shared" si="19"/>
        <v>15.804497874385142</v>
      </c>
      <c r="G381" s="1">
        <f t="shared" si="24"/>
        <v>30.07</v>
      </c>
      <c r="H381" s="104">
        <v>225172.09299999999</v>
      </c>
      <c r="I381" s="2">
        <f>VLOOKUP($A381&amp;$B381,'KU Data'!$S$3:$AA$578,MATCH(I$1,'KU Data'!$S$2:$AA$2,0),0)</f>
        <v>0.75</v>
      </c>
      <c r="J381" s="2">
        <f>VLOOKUP($A381&amp;$B381,'KU Data'!$S$3:$AA$578,MATCH(J$1,'KU Data'!$S$2:$AA$2,0),0)</f>
        <v>347.4</v>
      </c>
      <c r="K381" s="92">
        <f t="shared" si="21"/>
        <v>2</v>
      </c>
      <c r="L381" s="92">
        <f t="shared" si="21"/>
        <v>330</v>
      </c>
    </row>
    <row r="382" spans="1:14" x14ac:dyDescent="0.2">
      <c r="A382" s="1">
        <f t="shared" si="22"/>
        <v>2031</v>
      </c>
      <c r="B382" s="1">
        <f t="shared" si="23"/>
        <v>9</v>
      </c>
      <c r="E382" s="188">
        <f>VLOOKUP($A382,'KU Data'!$B$8:$I$49,8,0)</f>
        <v>17.104595077000724</v>
      </c>
      <c r="F382" s="189">
        <f t="shared" si="19"/>
        <v>15.804497874385142</v>
      </c>
      <c r="G382" s="1">
        <f t="shared" si="24"/>
        <v>30.72</v>
      </c>
      <c r="H382" s="104">
        <v>225172.09299999999</v>
      </c>
      <c r="I382" s="2">
        <f>VLOOKUP($A382&amp;$B382,'KU Data'!$S$3:$AA$578,MATCH(I$1,'KU Data'!$S$2:$AA$2,0),0)</f>
        <v>11.75</v>
      </c>
      <c r="J382" s="2">
        <f>VLOOKUP($A382&amp;$B382,'KU Data'!$S$3:$AA$578,MATCH(J$1,'KU Data'!$S$2:$AA$2,0),0)</f>
        <v>261</v>
      </c>
      <c r="K382" s="92">
        <f t="shared" si="21"/>
        <v>46</v>
      </c>
      <c r="L382" s="92">
        <f t="shared" si="21"/>
        <v>150</v>
      </c>
    </row>
    <row r="383" spans="1:14" x14ac:dyDescent="0.2">
      <c r="A383" s="1">
        <f t="shared" si="22"/>
        <v>2031</v>
      </c>
      <c r="B383" s="1">
        <f t="shared" si="23"/>
        <v>10</v>
      </c>
      <c r="E383" s="188">
        <f>VLOOKUP($A383,'KU Data'!$B$8:$I$49,8,0)</f>
        <v>17.104595077000724</v>
      </c>
      <c r="F383" s="189">
        <f t="shared" si="19"/>
        <v>15.804497874385142</v>
      </c>
      <c r="G383" s="1">
        <f t="shared" si="24"/>
        <v>30.56</v>
      </c>
      <c r="H383" s="104">
        <v>226178.883</v>
      </c>
      <c r="I383" s="2">
        <f>VLOOKUP($A383&amp;$B383,'KU Data'!$S$3:$AA$578,MATCH(I$1,'KU Data'!$S$2:$AA$2,0),0)</f>
        <v>136.1</v>
      </c>
      <c r="J383" s="2">
        <f>VLOOKUP($A383&amp;$B383,'KU Data'!$S$3:$AA$578,MATCH(J$1,'KU Data'!$S$2:$AA$2,0),0)</f>
        <v>73.45</v>
      </c>
      <c r="K383" s="92">
        <f t="shared" si="21"/>
        <v>269</v>
      </c>
      <c r="L383" s="92">
        <f t="shared" si="21"/>
        <v>27</v>
      </c>
    </row>
    <row r="384" spans="1:14" x14ac:dyDescent="0.2">
      <c r="A384" s="1">
        <f t="shared" si="22"/>
        <v>2031</v>
      </c>
      <c r="B384" s="1">
        <f t="shared" si="23"/>
        <v>11</v>
      </c>
      <c r="E384" s="188">
        <f>VLOOKUP($A384,'KU Data'!$B$8:$I$49,8,0)</f>
        <v>17.104595077000724</v>
      </c>
      <c r="F384" s="189">
        <f t="shared" si="19"/>
        <v>15.804497874385142</v>
      </c>
      <c r="G384" s="1">
        <f t="shared" si="24"/>
        <v>30.35</v>
      </c>
      <c r="H384" s="104">
        <v>226178.883</v>
      </c>
      <c r="I384" s="2">
        <f>VLOOKUP($A384&amp;$B384,'KU Data'!$S$3:$AA$578,MATCH(I$1,'KU Data'!$S$2:$AA$2,0),0)</f>
        <v>393.85</v>
      </c>
      <c r="J384" s="2">
        <f>VLOOKUP($A384&amp;$B384,'KU Data'!$S$3:$AA$578,MATCH(J$1,'KU Data'!$S$2:$AA$2,0),0)</f>
        <v>7.45</v>
      </c>
      <c r="K384" s="92">
        <f t="shared" si="21"/>
        <v>563</v>
      </c>
      <c r="L384" s="92">
        <f t="shared" si="21"/>
        <v>1</v>
      </c>
    </row>
    <row r="385" spans="1:14" x14ac:dyDescent="0.2">
      <c r="A385" s="1">
        <f t="shared" si="22"/>
        <v>2031</v>
      </c>
      <c r="B385" s="1">
        <f t="shared" si="23"/>
        <v>12</v>
      </c>
      <c r="E385" s="188">
        <f>VLOOKUP($A385,'KU Data'!$B$8:$I$49,8,0)</f>
        <v>17.104595077000724</v>
      </c>
      <c r="F385" s="189">
        <f t="shared" si="19"/>
        <v>15.804497874385142</v>
      </c>
      <c r="G385" s="1">
        <f t="shared" si="24"/>
        <v>31</v>
      </c>
      <c r="H385" s="104">
        <v>226178.883</v>
      </c>
      <c r="I385" s="2">
        <f>VLOOKUP($A385&amp;$B385,'KU Data'!$S$3:$AA$578,MATCH(I$1,'KU Data'!$S$2:$AA$2,0),0)</f>
        <v>715.9</v>
      </c>
      <c r="J385" s="2">
        <f>VLOOKUP($A385&amp;$B385,'KU Data'!$S$3:$AA$578,MATCH(J$1,'KU Data'!$S$2:$AA$2,0),0)</f>
        <v>0.25</v>
      </c>
      <c r="K385" s="92">
        <f t="shared" si="21"/>
        <v>866</v>
      </c>
      <c r="L385" s="92">
        <f t="shared" si="21"/>
        <v>0</v>
      </c>
      <c r="N385" s="1">
        <f>H385/H373-1</f>
        <v>1.8615779437042512E-2</v>
      </c>
    </row>
    <row r="386" spans="1:14" x14ac:dyDescent="0.2">
      <c r="A386" s="1">
        <f t="shared" si="22"/>
        <v>2032</v>
      </c>
      <c r="B386" s="1">
        <f t="shared" si="23"/>
        <v>1</v>
      </c>
      <c r="E386" s="188">
        <f>VLOOKUP($A386,'KU Data'!$B$8:$I$49,8,0)</f>
        <v>17.53220995392574</v>
      </c>
      <c r="F386" s="189">
        <f t="shared" si="19"/>
        <v>16.120587831872843</v>
      </c>
      <c r="G386" s="1">
        <f t="shared" si="24"/>
        <v>31.65</v>
      </c>
      <c r="H386" s="104">
        <v>227237.44099999999</v>
      </c>
      <c r="I386" s="2">
        <f>VLOOKUP($A386&amp;$B386,'KU Data'!$S$3:$AA$578,MATCH(I$1,'KU Data'!$S$2:$AA$2,0),0)</f>
        <v>995.9</v>
      </c>
      <c r="J386" s="2">
        <f>VLOOKUP($A386&amp;$B386,'KU Data'!$S$3:$AA$578,MATCH(J$1,'KU Data'!$S$2:$AA$2,0),0)</f>
        <v>0</v>
      </c>
      <c r="K386" s="92">
        <f t="shared" ref="K386:L405" si="25">K374</f>
        <v>952</v>
      </c>
      <c r="L386" s="92">
        <f t="shared" si="25"/>
        <v>0</v>
      </c>
    </row>
    <row r="387" spans="1:14" x14ac:dyDescent="0.2">
      <c r="A387" s="1">
        <f t="shared" si="22"/>
        <v>2032</v>
      </c>
      <c r="B387" s="1">
        <f t="shared" si="23"/>
        <v>2</v>
      </c>
      <c r="E387" s="188">
        <f>VLOOKUP($A387,'KU Data'!$B$8:$I$49,8,0)</f>
        <v>17.53220995392574</v>
      </c>
      <c r="F387" s="189">
        <f t="shared" si="19"/>
        <v>16.120587831872843</v>
      </c>
      <c r="G387" s="1">
        <f t="shared" si="24"/>
        <v>29.92</v>
      </c>
      <c r="H387" s="104">
        <v>227237.44099999999</v>
      </c>
      <c r="I387" s="2">
        <f>VLOOKUP($A387&amp;$B387,'KU Data'!$S$3:$AA$578,MATCH(I$1,'KU Data'!$S$2:$AA$2,0),0)</f>
        <v>890.35</v>
      </c>
      <c r="J387" s="2">
        <f>VLOOKUP($A387&amp;$B387,'KU Data'!$S$3:$AA$578,MATCH(J$1,'KU Data'!$S$2:$AA$2,0),0)</f>
        <v>0</v>
      </c>
      <c r="K387" s="92">
        <f t="shared" si="25"/>
        <v>772</v>
      </c>
      <c r="L387" s="92">
        <f t="shared" si="25"/>
        <v>0</v>
      </c>
    </row>
    <row r="388" spans="1:14" x14ac:dyDescent="0.2">
      <c r="A388" s="1">
        <f t="shared" si="22"/>
        <v>2032</v>
      </c>
      <c r="B388" s="1">
        <f t="shared" si="23"/>
        <v>3</v>
      </c>
      <c r="E388" s="188">
        <f>VLOOKUP($A388,'KU Data'!$B$8:$I$49,8,0)</f>
        <v>17.53220995392574</v>
      </c>
      <c r="F388" s="189">
        <f t="shared" si="19"/>
        <v>16.120587831872843</v>
      </c>
      <c r="G388" s="1">
        <f t="shared" si="24"/>
        <v>30.09</v>
      </c>
      <c r="H388" s="104">
        <v>227237.44099999999</v>
      </c>
      <c r="I388" s="2">
        <f>VLOOKUP($A388&amp;$B388,'KU Data'!$S$3:$AA$578,MATCH(I$1,'KU Data'!$S$2:$AA$2,0),0)</f>
        <v>728.95</v>
      </c>
      <c r="J388" s="2">
        <f>VLOOKUP($A388&amp;$B388,'KU Data'!$S$3:$AA$578,MATCH(J$1,'KU Data'!$S$2:$AA$2,0),0)</f>
        <v>0.45</v>
      </c>
      <c r="K388" s="92">
        <f t="shared" si="25"/>
        <v>610</v>
      </c>
      <c r="L388" s="92">
        <f t="shared" si="25"/>
        <v>4</v>
      </c>
    </row>
    <row r="389" spans="1:14" x14ac:dyDescent="0.2">
      <c r="A389" s="1">
        <f t="shared" si="22"/>
        <v>2032</v>
      </c>
      <c r="B389" s="1">
        <f t="shared" si="23"/>
        <v>4</v>
      </c>
      <c r="E389" s="188">
        <f>VLOOKUP($A389,'KU Data'!$B$8:$I$49,8,0)</f>
        <v>17.53220995392574</v>
      </c>
      <c r="F389" s="189">
        <f t="shared" si="19"/>
        <v>16.120587831872843</v>
      </c>
      <c r="G389" s="1">
        <f t="shared" si="24"/>
        <v>30.49</v>
      </c>
      <c r="H389" s="104">
        <v>228229.56099999999</v>
      </c>
      <c r="I389" s="2">
        <f>VLOOKUP($A389&amp;$B389,'KU Data'!$S$3:$AA$578,MATCH(I$1,'KU Data'!$S$2:$AA$2,0),0)</f>
        <v>439.75</v>
      </c>
      <c r="J389" s="2">
        <f>VLOOKUP($A389&amp;$B389,'KU Data'!$S$3:$AA$578,MATCH(J$1,'KU Data'!$S$2:$AA$2,0),0)</f>
        <v>12.45</v>
      </c>
      <c r="K389" s="92">
        <f t="shared" si="25"/>
        <v>306</v>
      </c>
      <c r="L389" s="92">
        <f t="shared" si="25"/>
        <v>21</v>
      </c>
    </row>
    <row r="390" spans="1:14" x14ac:dyDescent="0.2">
      <c r="A390" s="1">
        <f t="shared" si="22"/>
        <v>2032</v>
      </c>
      <c r="B390" s="1">
        <f t="shared" si="23"/>
        <v>5</v>
      </c>
      <c r="E390" s="188">
        <f>VLOOKUP($A390,'KU Data'!$B$8:$I$49,8,0)</f>
        <v>17.53220995392574</v>
      </c>
      <c r="F390" s="189">
        <f t="shared" si="19"/>
        <v>16.120587831872843</v>
      </c>
      <c r="G390" s="1">
        <f t="shared" si="24"/>
        <v>29.81</v>
      </c>
      <c r="H390" s="104">
        <v>228229.56099999999</v>
      </c>
      <c r="I390" s="2">
        <f>VLOOKUP($A390&amp;$B390,'KU Data'!$S$3:$AA$578,MATCH(I$1,'KU Data'!$S$2:$AA$2,0),0)</f>
        <v>186.45</v>
      </c>
      <c r="J390" s="2">
        <f>VLOOKUP($A390&amp;$B390,'KU Data'!$S$3:$AA$578,MATCH(J$1,'KU Data'!$S$2:$AA$2,0),0)</f>
        <v>47.05</v>
      </c>
      <c r="K390" s="92">
        <f t="shared" si="25"/>
        <v>105</v>
      </c>
      <c r="L390" s="92">
        <f t="shared" si="25"/>
        <v>87</v>
      </c>
    </row>
    <row r="391" spans="1:14" x14ac:dyDescent="0.2">
      <c r="A391" s="1">
        <f t="shared" si="22"/>
        <v>2032</v>
      </c>
      <c r="B391" s="1">
        <f t="shared" si="23"/>
        <v>6</v>
      </c>
      <c r="E391" s="188">
        <f>VLOOKUP($A391,'KU Data'!$B$8:$I$49,8,0)</f>
        <v>17.53220995392574</v>
      </c>
      <c r="F391" s="189">
        <f t="shared" si="19"/>
        <v>16.120587831872843</v>
      </c>
      <c r="G391" s="1">
        <f t="shared" si="24"/>
        <v>30.68</v>
      </c>
      <c r="H391" s="104">
        <v>228229.56099999999</v>
      </c>
      <c r="I391" s="2">
        <f>VLOOKUP($A391&amp;$B391,'KU Data'!$S$3:$AA$578,MATCH(I$1,'KU Data'!$S$2:$AA$2,0),0)</f>
        <v>49</v>
      </c>
      <c r="J391" s="2">
        <f>VLOOKUP($A391&amp;$B391,'KU Data'!$S$3:$AA$578,MATCH(J$1,'KU Data'!$S$2:$AA$2,0),0)</f>
        <v>171.1</v>
      </c>
      <c r="K391" s="92">
        <f t="shared" si="25"/>
        <v>10</v>
      </c>
      <c r="L391" s="92">
        <f t="shared" si="25"/>
        <v>243</v>
      </c>
    </row>
    <row r="392" spans="1:14" x14ac:dyDescent="0.2">
      <c r="A392" s="1">
        <f t="shared" si="22"/>
        <v>2032</v>
      </c>
      <c r="B392" s="1">
        <f t="shared" si="23"/>
        <v>7</v>
      </c>
      <c r="E392" s="188">
        <f>VLOOKUP($A392,'KU Data'!$B$8:$I$49,8,0)</f>
        <v>17.53220995392574</v>
      </c>
      <c r="F392" s="189">
        <f t="shared" si="19"/>
        <v>16.120587831872843</v>
      </c>
      <c r="G392" s="1">
        <f t="shared" si="24"/>
        <v>30.66</v>
      </c>
      <c r="H392" s="104">
        <v>229298.424</v>
      </c>
      <c r="I392" s="2">
        <f>VLOOKUP($A392&amp;$B392,'KU Data'!$S$3:$AA$578,MATCH(I$1,'KU Data'!$S$2:$AA$2,0),0)</f>
        <v>1.55</v>
      </c>
      <c r="J392" s="2">
        <f>VLOOKUP($A392&amp;$B392,'KU Data'!$S$3:$AA$578,MATCH(J$1,'KU Data'!$S$2:$AA$2,0),0)</f>
        <v>324.8</v>
      </c>
      <c r="K392" s="92">
        <f t="shared" si="25"/>
        <v>0</v>
      </c>
      <c r="L392" s="92">
        <f t="shared" si="25"/>
        <v>348</v>
      </c>
    </row>
    <row r="393" spans="1:14" x14ac:dyDescent="0.2">
      <c r="A393" s="1">
        <f t="shared" si="22"/>
        <v>2032</v>
      </c>
      <c r="B393" s="1">
        <f t="shared" si="23"/>
        <v>8</v>
      </c>
      <c r="E393" s="188">
        <f>VLOOKUP($A393,'KU Data'!$B$8:$I$49,8,0)</f>
        <v>17.53220995392574</v>
      </c>
      <c r="F393" s="189">
        <f t="shared" si="19"/>
        <v>16.120587831872843</v>
      </c>
      <c r="G393" s="1">
        <f t="shared" si="24"/>
        <v>30.07</v>
      </c>
      <c r="H393" s="104">
        <v>229298.424</v>
      </c>
      <c r="I393" s="2">
        <f>VLOOKUP($A393&amp;$B393,'KU Data'!$S$3:$AA$578,MATCH(I$1,'KU Data'!$S$2:$AA$2,0),0)</f>
        <v>0.75</v>
      </c>
      <c r="J393" s="2">
        <f>VLOOKUP($A393&amp;$B393,'KU Data'!$S$3:$AA$578,MATCH(J$1,'KU Data'!$S$2:$AA$2,0),0)</f>
        <v>347.4</v>
      </c>
      <c r="K393" s="92">
        <f t="shared" si="25"/>
        <v>2</v>
      </c>
      <c r="L393" s="92">
        <f t="shared" si="25"/>
        <v>330</v>
      </c>
    </row>
    <row r="394" spans="1:14" x14ac:dyDescent="0.2">
      <c r="A394" s="1">
        <f t="shared" si="22"/>
        <v>2032</v>
      </c>
      <c r="B394" s="1">
        <f t="shared" si="23"/>
        <v>9</v>
      </c>
      <c r="E394" s="188">
        <f>VLOOKUP($A394,'KU Data'!$B$8:$I$49,8,0)</f>
        <v>17.53220995392574</v>
      </c>
      <c r="F394" s="189">
        <f t="shared" si="19"/>
        <v>16.120587831872843</v>
      </c>
      <c r="G394" s="1">
        <f t="shared" si="24"/>
        <v>30.72</v>
      </c>
      <c r="H394" s="104">
        <v>229298.424</v>
      </c>
      <c r="I394" s="2">
        <f>VLOOKUP($A394&amp;$B394,'KU Data'!$S$3:$AA$578,MATCH(I$1,'KU Data'!$S$2:$AA$2,0),0)</f>
        <v>11.75</v>
      </c>
      <c r="J394" s="2">
        <f>VLOOKUP($A394&amp;$B394,'KU Data'!$S$3:$AA$578,MATCH(J$1,'KU Data'!$S$2:$AA$2,0),0)</f>
        <v>261</v>
      </c>
      <c r="K394" s="92">
        <f t="shared" si="25"/>
        <v>46</v>
      </c>
      <c r="L394" s="92">
        <f t="shared" si="25"/>
        <v>150</v>
      </c>
    </row>
    <row r="395" spans="1:14" x14ac:dyDescent="0.2">
      <c r="A395" s="1">
        <f t="shared" si="22"/>
        <v>2032</v>
      </c>
      <c r="B395" s="1">
        <f t="shared" si="23"/>
        <v>10</v>
      </c>
      <c r="E395" s="188">
        <f>VLOOKUP($A395,'KU Data'!$B$8:$I$49,8,0)</f>
        <v>17.53220995392574</v>
      </c>
      <c r="F395" s="189">
        <f t="shared" si="19"/>
        <v>16.120587831872843</v>
      </c>
      <c r="G395" s="1">
        <f t="shared" si="24"/>
        <v>30.56</v>
      </c>
      <c r="H395" s="104">
        <v>230265.875</v>
      </c>
      <c r="I395" s="2">
        <f>VLOOKUP($A395&amp;$B395,'KU Data'!$S$3:$AA$578,MATCH(I$1,'KU Data'!$S$2:$AA$2,0),0)</f>
        <v>136.1</v>
      </c>
      <c r="J395" s="2">
        <f>VLOOKUP($A395&amp;$B395,'KU Data'!$S$3:$AA$578,MATCH(J$1,'KU Data'!$S$2:$AA$2,0),0)</f>
        <v>73.45</v>
      </c>
      <c r="K395" s="92">
        <f t="shared" si="25"/>
        <v>269</v>
      </c>
      <c r="L395" s="92">
        <f t="shared" si="25"/>
        <v>27</v>
      </c>
    </row>
    <row r="396" spans="1:14" x14ac:dyDescent="0.2">
      <c r="A396" s="1">
        <f t="shared" si="22"/>
        <v>2032</v>
      </c>
      <c r="B396" s="1">
        <f t="shared" si="23"/>
        <v>11</v>
      </c>
      <c r="E396" s="188">
        <f>VLOOKUP($A396,'KU Data'!$B$8:$I$49,8,0)</f>
        <v>17.53220995392574</v>
      </c>
      <c r="F396" s="189">
        <f t="shared" si="19"/>
        <v>16.120587831872843</v>
      </c>
      <c r="G396" s="1">
        <f t="shared" si="24"/>
        <v>30.35</v>
      </c>
      <c r="H396" s="104">
        <v>230265.875</v>
      </c>
      <c r="I396" s="2">
        <f>VLOOKUP($A396&amp;$B396,'KU Data'!$S$3:$AA$578,MATCH(I$1,'KU Data'!$S$2:$AA$2,0),0)</f>
        <v>393.85</v>
      </c>
      <c r="J396" s="2">
        <f>VLOOKUP($A396&amp;$B396,'KU Data'!$S$3:$AA$578,MATCH(J$1,'KU Data'!$S$2:$AA$2,0),0)</f>
        <v>7.45</v>
      </c>
      <c r="K396" s="92">
        <f t="shared" si="25"/>
        <v>563</v>
      </c>
      <c r="L396" s="92">
        <f t="shared" si="25"/>
        <v>1</v>
      </c>
    </row>
    <row r="397" spans="1:14" x14ac:dyDescent="0.2">
      <c r="A397" s="1">
        <f t="shared" si="22"/>
        <v>2032</v>
      </c>
      <c r="B397" s="1">
        <f t="shared" si="23"/>
        <v>12</v>
      </c>
      <c r="E397" s="188">
        <f>VLOOKUP($A397,'KU Data'!$B$8:$I$49,8,0)</f>
        <v>17.53220995392574</v>
      </c>
      <c r="F397" s="189">
        <f t="shared" si="19"/>
        <v>16.120587831872843</v>
      </c>
      <c r="G397" s="1">
        <f t="shared" si="24"/>
        <v>31</v>
      </c>
      <c r="H397" s="104">
        <v>230265.875</v>
      </c>
      <c r="I397" s="2">
        <f>VLOOKUP($A397&amp;$B397,'KU Data'!$S$3:$AA$578,MATCH(I$1,'KU Data'!$S$2:$AA$2,0),0)</f>
        <v>715.9</v>
      </c>
      <c r="J397" s="2">
        <f>VLOOKUP($A397&amp;$B397,'KU Data'!$S$3:$AA$578,MATCH(J$1,'KU Data'!$S$2:$AA$2,0),0)</f>
        <v>0.25</v>
      </c>
      <c r="K397" s="92">
        <f t="shared" si="25"/>
        <v>866</v>
      </c>
      <c r="L397" s="92">
        <f t="shared" si="25"/>
        <v>0</v>
      </c>
      <c r="N397" s="1">
        <f>H397/H385-1</f>
        <v>1.8069732884833378E-2</v>
      </c>
    </row>
    <row r="398" spans="1:14" x14ac:dyDescent="0.2">
      <c r="A398" s="1">
        <f t="shared" si="22"/>
        <v>2033</v>
      </c>
      <c r="B398" s="1">
        <f t="shared" si="23"/>
        <v>1</v>
      </c>
      <c r="E398" s="188">
        <f>VLOOKUP($A398,'KU Data'!$B$8:$I$49,8,0)</f>
        <v>17.970515202773882</v>
      </c>
      <c r="F398" s="189">
        <f t="shared" si="19"/>
        <v>16.4429995885103</v>
      </c>
      <c r="G398" s="1">
        <f t="shared" si="24"/>
        <v>31.65</v>
      </c>
      <c r="H398" s="104">
        <v>231261.83300000001</v>
      </c>
      <c r="I398" s="2">
        <f>VLOOKUP($A398&amp;$B398,'KU Data'!$S$3:$AA$578,MATCH(I$1,'KU Data'!$S$2:$AA$2,0),0)</f>
        <v>995.9</v>
      </c>
      <c r="J398" s="2">
        <f>VLOOKUP($A398&amp;$B398,'KU Data'!$S$3:$AA$578,MATCH(J$1,'KU Data'!$S$2:$AA$2,0),0)</f>
        <v>0</v>
      </c>
      <c r="K398" s="92">
        <f t="shared" si="25"/>
        <v>952</v>
      </c>
      <c r="L398" s="92">
        <f t="shared" si="25"/>
        <v>0</v>
      </c>
    </row>
    <row r="399" spans="1:14" x14ac:dyDescent="0.2">
      <c r="A399" s="1">
        <f t="shared" si="22"/>
        <v>2033</v>
      </c>
      <c r="B399" s="1">
        <f t="shared" si="23"/>
        <v>2</v>
      </c>
      <c r="E399" s="188">
        <f>VLOOKUP($A399,'KU Data'!$B$8:$I$49,8,0)</f>
        <v>17.970515202773882</v>
      </c>
      <c r="F399" s="189">
        <f t="shared" ref="F399:F462" si="26">F387*(1+0.02)</f>
        <v>16.4429995885103</v>
      </c>
      <c r="G399" s="1">
        <f t="shared" si="24"/>
        <v>29.92</v>
      </c>
      <c r="H399" s="104">
        <v>231261.83300000001</v>
      </c>
      <c r="I399" s="2">
        <f>VLOOKUP($A399&amp;$B399,'KU Data'!$S$3:$AA$578,MATCH(I$1,'KU Data'!$S$2:$AA$2,0),0)</f>
        <v>890.35</v>
      </c>
      <c r="J399" s="2">
        <f>VLOOKUP($A399&amp;$B399,'KU Data'!$S$3:$AA$578,MATCH(J$1,'KU Data'!$S$2:$AA$2,0),0)</f>
        <v>0</v>
      </c>
      <c r="K399" s="92">
        <f t="shared" si="25"/>
        <v>772</v>
      </c>
      <c r="L399" s="92">
        <f t="shared" si="25"/>
        <v>0</v>
      </c>
    </row>
    <row r="400" spans="1:14" x14ac:dyDescent="0.2">
      <c r="A400" s="1">
        <f t="shared" si="22"/>
        <v>2033</v>
      </c>
      <c r="B400" s="1">
        <f t="shared" si="23"/>
        <v>3</v>
      </c>
      <c r="E400" s="188">
        <f>VLOOKUP($A400,'KU Data'!$B$8:$I$49,8,0)</f>
        <v>17.970515202773882</v>
      </c>
      <c r="F400" s="189">
        <f t="shared" si="26"/>
        <v>16.4429995885103</v>
      </c>
      <c r="G400" s="1">
        <f t="shared" si="24"/>
        <v>30.09</v>
      </c>
      <c r="H400" s="104">
        <v>231261.83300000001</v>
      </c>
      <c r="I400" s="2">
        <f>VLOOKUP($A400&amp;$B400,'KU Data'!$S$3:$AA$578,MATCH(I$1,'KU Data'!$S$2:$AA$2,0),0)</f>
        <v>728.95</v>
      </c>
      <c r="J400" s="2">
        <f>VLOOKUP($A400&amp;$B400,'KU Data'!$S$3:$AA$578,MATCH(J$1,'KU Data'!$S$2:$AA$2,0),0)</f>
        <v>0.45</v>
      </c>
      <c r="K400" s="92">
        <f t="shared" si="25"/>
        <v>610</v>
      </c>
      <c r="L400" s="92">
        <f t="shared" si="25"/>
        <v>4</v>
      </c>
    </row>
    <row r="401" spans="1:14" x14ac:dyDescent="0.2">
      <c r="A401" s="1">
        <f t="shared" si="22"/>
        <v>2033</v>
      </c>
      <c r="B401" s="1">
        <f t="shared" si="23"/>
        <v>4</v>
      </c>
      <c r="E401" s="188">
        <f>VLOOKUP($A401,'KU Data'!$B$8:$I$49,8,0)</f>
        <v>17.970515202773882</v>
      </c>
      <c r="F401" s="189">
        <f t="shared" si="26"/>
        <v>16.4429995885103</v>
      </c>
      <c r="G401" s="1">
        <f t="shared" si="24"/>
        <v>30.49</v>
      </c>
      <c r="H401" s="104">
        <v>232220.10500000001</v>
      </c>
      <c r="I401" s="2">
        <f>VLOOKUP($A401&amp;$B401,'KU Data'!$S$3:$AA$578,MATCH(I$1,'KU Data'!$S$2:$AA$2,0),0)</f>
        <v>439.75</v>
      </c>
      <c r="J401" s="2">
        <f>VLOOKUP($A401&amp;$B401,'KU Data'!$S$3:$AA$578,MATCH(J$1,'KU Data'!$S$2:$AA$2,0),0)</f>
        <v>12.45</v>
      </c>
      <c r="K401" s="92">
        <f t="shared" si="25"/>
        <v>306</v>
      </c>
      <c r="L401" s="92">
        <f t="shared" si="25"/>
        <v>21</v>
      </c>
    </row>
    <row r="402" spans="1:14" x14ac:dyDescent="0.2">
      <c r="A402" s="1">
        <f t="shared" si="22"/>
        <v>2033</v>
      </c>
      <c r="B402" s="1">
        <f t="shared" si="23"/>
        <v>5</v>
      </c>
      <c r="E402" s="188">
        <f>VLOOKUP($A402,'KU Data'!$B$8:$I$49,8,0)</f>
        <v>17.970515202773882</v>
      </c>
      <c r="F402" s="189">
        <f t="shared" si="26"/>
        <v>16.4429995885103</v>
      </c>
      <c r="G402" s="1">
        <f t="shared" si="24"/>
        <v>29.81</v>
      </c>
      <c r="H402" s="104">
        <v>232220.10500000001</v>
      </c>
      <c r="I402" s="2">
        <f>VLOOKUP($A402&amp;$B402,'KU Data'!$S$3:$AA$578,MATCH(I$1,'KU Data'!$S$2:$AA$2,0),0)</f>
        <v>186.45</v>
      </c>
      <c r="J402" s="2">
        <f>VLOOKUP($A402&amp;$B402,'KU Data'!$S$3:$AA$578,MATCH(J$1,'KU Data'!$S$2:$AA$2,0),0)</f>
        <v>47.05</v>
      </c>
      <c r="K402" s="92">
        <f t="shared" si="25"/>
        <v>105</v>
      </c>
      <c r="L402" s="92">
        <f t="shared" si="25"/>
        <v>87</v>
      </c>
    </row>
    <row r="403" spans="1:14" x14ac:dyDescent="0.2">
      <c r="A403" s="1">
        <f t="shared" si="22"/>
        <v>2033</v>
      </c>
      <c r="B403" s="1">
        <f t="shared" si="23"/>
        <v>6</v>
      </c>
      <c r="E403" s="188">
        <f>VLOOKUP($A403,'KU Data'!$B$8:$I$49,8,0)</f>
        <v>17.970515202773882</v>
      </c>
      <c r="F403" s="189">
        <f t="shared" si="26"/>
        <v>16.4429995885103</v>
      </c>
      <c r="G403" s="1">
        <f t="shared" si="24"/>
        <v>30.68</v>
      </c>
      <c r="H403" s="104">
        <v>232220.10500000001</v>
      </c>
      <c r="I403" s="2">
        <f>VLOOKUP($A403&amp;$B403,'KU Data'!$S$3:$AA$578,MATCH(I$1,'KU Data'!$S$2:$AA$2,0),0)</f>
        <v>49</v>
      </c>
      <c r="J403" s="2">
        <f>VLOOKUP($A403&amp;$B403,'KU Data'!$S$3:$AA$578,MATCH(J$1,'KU Data'!$S$2:$AA$2,0),0)</f>
        <v>171.1</v>
      </c>
      <c r="K403" s="92">
        <f t="shared" si="25"/>
        <v>10</v>
      </c>
      <c r="L403" s="92">
        <f t="shared" si="25"/>
        <v>243</v>
      </c>
    </row>
    <row r="404" spans="1:14" x14ac:dyDescent="0.2">
      <c r="A404" s="1">
        <f t="shared" si="22"/>
        <v>2033</v>
      </c>
      <c r="B404" s="1">
        <f t="shared" si="23"/>
        <v>7</v>
      </c>
      <c r="E404" s="188">
        <f>VLOOKUP($A404,'KU Data'!$B$8:$I$49,8,0)</f>
        <v>17.970515202773882</v>
      </c>
      <c r="F404" s="189">
        <f t="shared" si="26"/>
        <v>16.4429995885103</v>
      </c>
      <c r="G404" s="1">
        <f t="shared" si="24"/>
        <v>30.66</v>
      </c>
      <c r="H404" s="104">
        <v>233363.46</v>
      </c>
      <c r="I404" s="2">
        <f>VLOOKUP($A404&amp;$B404,'KU Data'!$S$3:$AA$578,MATCH(I$1,'KU Data'!$S$2:$AA$2,0),0)</f>
        <v>1.55</v>
      </c>
      <c r="J404" s="2">
        <f>VLOOKUP($A404&amp;$B404,'KU Data'!$S$3:$AA$578,MATCH(J$1,'KU Data'!$S$2:$AA$2,0),0)</f>
        <v>324.8</v>
      </c>
      <c r="K404" s="92">
        <f t="shared" si="25"/>
        <v>0</v>
      </c>
      <c r="L404" s="92">
        <f t="shared" si="25"/>
        <v>348</v>
      </c>
    </row>
    <row r="405" spans="1:14" x14ac:dyDescent="0.2">
      <c r="A405" s="1">
        <f t="shared" si="22"/>
        <v>2033</v>
      </c>
      <c r="B405" s="1">
        <f t="shared" si="23"/>
        <v>8</v>
      </c>
      <c r="E405" s="188">
        <f>VLOOKUP($A405,'KU Data'!$B$8:$I$49,8,0)</f>
        <v>17.970515202773882</v>
      </c>
      <c r="F405" s="189">
        <f t="shared" si="26"/>
        <v>16.4429995885103</v>
      </c>
      <c r="G405" s="1">
        <f t="shared" si="24"/>
        <v>30.07</v>
      </c>
      <c r="H405" s="104">
        <v>233363.46</v>
      </c>
      <c r="I405" s="2">
        <f>VLOOKUP($A405&amp;$B405,'KU Data'!$S$3:$AA$578,MATCH(I$1,'KU Data'!$S$2:$AA$2,0),0)</f>
        <v>0.75</v>
      </c>
      <c r="J405" s="2">
        <f>VLOOKUP($A405&amp;$B405,'KU Data'!$S$3:$AA$578,MATCH(J$1,'KU Data'!$S$2:$AA$2,0),0)</f>
        <v>347.4</v>
      </c>
      <c r="K405" s="92">
        <f t="shared" si="25"/>
        <v>2</v>
      </c>
      <c r="L405" s="92">
        <f t="shared" si="25"/>
        <v>330</v>
      </c>
    </row>
    <row r="406" spans="1:14" x14ac:dyDescent="0.2">
      <c r="A406" s="1">
        <f t="shared" si="22"/>
        <v>2033</v>
      </c>
      <c r="B406" s="1">
        <f t="shared" si="23"/>
        <v>9</v>
      </c>
      <c r="E406" s="188">
        <f>VLOOKUP($A406,'KU Data'!$B$8:$I$49,8,0)</f>
        <v>17.970515202773882</v>
      </c>
      <c r="F406" s="189">
        <f t="shared" si="26"/>
        <v>16.4429995885103</v>
      </c>
      <c r="G406" s="1">
        <f t="shared" si="24"/>
        <v>30.72</v>
      </c>
      <c r="H406" s="104">
        <v>233363.46</v>
      </c>
      <c r="I406" s="2">
        <f>VLOOKUP($A406&amp;$B406,'KU Data'!$S$3:$AA$578,MATCH(I$1,'KU Data'!$S$2:$AA$2,0),0)</f>
        <v>11.75</v>
      </c>
      <c r="J406" s="2">
        <f>VLOOKUP($A406&amp;$B406,'KU Data'!$S$3:$AA$578,MATCH(J$1,'KU Data'!$S$2:$AA$2,0),0)</f>
        <v>261</v>
      </c>
      <c r="K406" s="92">
        <f t="shared" ref="K406:L425" si="27">K394</f>
        <v>46</v>
      </c>
      <c r="L406" s="92">
        <f t="shared" si="27"/>
        <v>150</v>
      </c>
    </row>
    <row r="407" spans="1:14" x14ac:dyDescent="0.2">
      <c r="A407" s="1">
        <f t="shared" si="22"/>
        <v>2033</v>
      </c>
      <c r="B407" s="1">
        <f t="shared" si="23"/>
        <v>10</v>
      </c>
      <c r="E407" s="188">
        <f>VLOOKUP($A407,'KU Data'!$B$8:$I$49,8,0)</f>
        <v>17.970515202773882</v>
      </c>
      <c r="F407" s="189">
        <f t="shared" si="26"/>
        <v>16.4429995885103</v>
      </c>
      <c r="G407" s="1">
        <f t="shared" si="24"/>
        <v>30.56</v>
      </c>
      <c r="H407" s="104">
        <v>234394.576</v>
      </c>
      <c r="I407" s="2">
        <f>VLOOKUP($A407&amp;$B407,'KU Data'!$S$3:$AA$578,MATCH(I$1,'KU Data'!$S$2:$AA$2,0),0)</f>
        <v>136.1</v>
      </c>
      <c r="J407" s="2">
        <f>VLOOKUP($A407&amp;$B407,'KU Data'!$S$3:$AA$578,MATCH(J$1,'KU Data'!$S$2:$AA$2,0),0)</f>
        <v>73.45</v>
      </c>
      <c r="K407" s="92">
        <f t="shared" si="27"/>
        <v>269</v>
      </c>
      <c r="L407" s="92">
        <f t="shared" si="27"/>
        <v>27</v>
      </c>
    </row>
    <row r="408" spans="1:14" x14ac:dyDescent="0.2">
      <c r="A408" s="1">
        <f t="shared" si="22"/>
        <v>2033</v>
      </c>
      <c r="B408" s="1">
        <f t="shared" si="23"/>
        <v>11</v>
      </c>
      <c r="E408" s="188">
        <f>VLOOKUP($A408,'KU Data'!$B$8:$I$49,8,0)</f>
        <v>17.970515202773882</v>
      </c>
      <c r="F408" s="189">
        <f t="shared" si="26"/>
        <v>16.4429995885103</v>
      </c>
      <c r="G408" s="1">
        <f t="shared" si="24"/>
        <v>30.35</v>
      </c>
      <c r="H408" s="104">
        <v>234394.576</v>
      </c>
      <c r="I408" s="2">
        <f>VLOOKUP($A408&amp;$B408,'KU Data'!$S$3:$AA$578,MATCH(I$1,'KU Data'!$S$2:$AA$2,0),0)</f>
        <v>393.85</v>
      </c>
      <c r="J408" s="2">
        <f>VLOOKUP($A408&amp;$B408,'KU Data'!$S$3:$AA$578,MATCH(J$1,'KU Data'!$S$2:$AA$2,0),0)</f>
        <v>7.45</v>
      </c>
      <c r="K408" s="92">
        <f t="shared" si="27"/>
        <v>563</v>
      </c>
      <c r="L408" s="92">
        <f t="shared" si="27"/>
        <v>1</v>
      </c>
    </row>
    <row r="409" spans="1:14" x14ac:dyDescent="0.2">
      <c r="A409" s="1">
        <f t="shared" si="22"/>
        <v>2033</v>
      </c>
      <c r="B409" s="1">
        <f t="shared" si="23"/>
        <v>12</v>
      </c>
      <c r="E409" s="188">
        <f>VLOOKUP($A409,'KU Data'!$B$8:$I$49,8,0)</f>
        <v>17.970515202773882</v>
      </c>
      <c r="F409" s="189">
        <f t="shared" si="26"/>
        <v>16.4429995885103</v>
      </c>
      <c r="G409" s="1">
        <f t="shared" si="24"/>
        <v>31</v>
      </c>
      <c r="H409" s="104">
        <v>234394.576</v>
      </c>
      <c r="I409" s="2">
        <f>VLOOKUP($A409&amp;$B409,'KU Data'!$S$3:$AA$578,MATCH(I$1,'KU Data'!$S$2:$AA$2,0),0)</f>
        <v>715.9</v>
      </c>
      <c r="J409" s="2">
        <f>VLOOKUP($A409&amp;$B409,'KU Data'!$S$3:$AA$578,MATCH(J$1,'KU Data'!$S$2:$AA$2,0),0)</f>
        <v>0.25</v>
      </c>
      <c r="K409" s="92">
        <f t="shared" si="27"/>
        <v>866</v>
      </c>
      <c r="L409" s="92">
        <f t="shared" si="27"/>
        <v>0</v>
      </c>
      <c r="N409" s="1">
        <f>H409/H397-1</f>
        <v>1.7930147052836132E-2</v>
      </c>
    </row>
    <row r="410" spans="1:14" x14ac:dyDescent="0.2">
      <c r="A410" s="1">
        <f t="shared" si="22"/>
        <v>2034</v>
      </c>
      <c r="B410" s="1">
        <f t="shared" si="23"/>
        <v>1</v>
      </c>
      <c r="E410" s="188">
        <f>VLOOKUP($A410,'KU Data'!$B$8:$I$49,8,0)</f>
        <v>18.419778082843226</v>
      </c>
      <c r="F410" s="189">
        <f t="shared" si="26"/>
        <v>16.771859580280505</v>
      </c>
      <c r="G410" s="1">
        <f t="shared" si="24"/>
        <v>31.65</v>
      </c>
      <c r="H410" s="104">
        <v>235480.80499999999</v>
      </c>
      <c r="I410" s="2">
        <f>VLOOKUP($A410&amp;$B410,'KU Data'!$S$3:$AA$578,MATCH(I$1,'KU Data'!$S$2:$AA$2,0),0)</f>
        <v>995.9</v>
      </c>
      <c r="J410" s="2">
        <f>VLOOKUP($A410&amp;$B410,'KU Data'!$S$3:$AA$578,MATCH(J$1,'KU Data'!$S$2:$AA$2,0),0)</f>
        <v>0</v>
      </c>
      <c r="K410" s="92">
        <f t="shared" si="27"/>
        <v>952</v>
      </c>
      <c r="L410" s="92">
        <f t="shared" si="27"/>
        <v>0</v>
      </c>
    </row>
    <row r="411" spans="1:14" x14ac:dyDescent="0.2">
      <c r="A411" s="1">
        <f t="shared" si="22"/>
        <v>2034</v>
      </c>
      <c r="B411" s="1">
        <f t="shared" si="23"/>
        <v>2</v>
      </c>
      <c r="E411" s="188">
        <f>VLOOKUP($A411,'KU Data'!$B$8:$I$49,8,0)</f>
        <v>18.419778082843226</v>
      </c>
      <c r="F411" s="189">
        <f t="shared" si="26"/>
        <v>16.771859580280505</v>
      </c>
      <c r="G411" s="1">
        <f t="shared" si="24"/>
        <v>29.92</v>
      </c>
      <c r="H411" s="104">
        <v>235480.80499999999</v>
      </c>
      <c r="I411" s="2">
        <f>VLOOKUP($A411&amp;$B411,'KU Data'!$S$3:$AA$578,MATCH(I$1,'KU Data'!$S$2:$AA$2,0),0)</f>
        <v>890.35</v>
      </c>
      <c r="J411" s="2">
        <f>VLOOKUP($A411&amp;$B411,'KU Data'!$S$3:$AA$578,MATCH(J$1,'KU Data'!$S$2:$AA$2,0),0)</f>
        <v>0</v>
      </c>
      <c r="K411" s="92">
        <f t="shared" si="27"/>
        <v>772</v>
      </c>
      <c r="L411" s="92">
        <f t="shared" si="27"/>
        <v>0</v>
      </c>
    </row>
    <row r="412" spans="1:14" x14ac:dyDescent="0.2">
      <c r="A412" s="1">
        <f t="shared" si="22"/>
        <v>2034</v>
      </c>
      <c r="B412" s="1">
        <f t="shared" si="23"/>
        <v>3</v>
      </c>
      <c r="E412" s="188">
        <f>VLOOKUP($A412,'KU Data'!$B$8:$I$49,8,0)</f>
        <v>18.419778082843226</v>
      </c>
      <c r="F412" s="189">
        <f t="shared" si="26"/>
        <v>16.771859580280505</v>
      </c>
      <c r="G412" s="1">
        <f t="shared" si="24"/>
        <v>30.09</v>
      </c>
      <c r="H412" s="104">
        <v>235480.80499999999</v>
      </c>
      <c r="I412" s="2">
        <f>VLOOKUP($A412&amp;$B412,'KU Data'!$S$3:$AA$578,MATCH(I$1,'KU Data'!$S$2:$AA$2,0),0)</f>
        <v>728.95</v>
      </c>
      <c r="J412" s="2">
        <f>VLOOKUP($A412&amp;$B412,'KU Data'!$S$3:$AA$578,MATCH(J$1,'KU Data'!$S$2:$AA$2,0),0)</f>
        <v>0.45</v>
      </c>
      <c r="K412" s="92">
        <f t="shared" si="27"/>
        <v>610</v>
      </c>
      <c r="L412" s="92">
        <f t="shared" si="27"/>
        <v>4</v>
      </c>
    </row>
    <row r="413" spans="1:14" x14ac:dyDescent="0.2">
      <c r="A413" s="1">
        <f t="shared" si="22"/>
        <v>2034</v>
      </c>
      <c r="B413" s="1">
        <f t="shared" si="23"/>
        <v>4</v>
      </c>
      <c r="E413" s="188">
        <f>VLOOKUP($A413,'KU Data'!$B$8:$I$49,8,0)</f>
        <v>18.419778082843226</v>
      </c>
      <c r="F413" s="189">
        <f t="shared" si="26"/>
        <v>16.771859580280505</v>
      </c>
      <c r="G413" s="1">
        <f t="shared" si="24"/>
        <v>30.49</v>
      </c>
      <c r="H413" s="104">
        <v>236511.89300000001</v>
      </c>
      <c r="I413" s="2">
        <f>VLOOKUP($A413&amp;$B413,'KU Data'!$S$3:$AA$578,MATCH(I$1,'KU Data'!$S$2:$AA$2,0),0)</f>
        <v>439.75</v>
      </c>
      <c r="J413" s="2">
        <f>VLOOKUP($A413&amp;$B413,'KU Data'!$S$3:$AA$578,MATCH(J$1,'KU Data'!$S$2:$AA$2,0),0)</f>
        <v>12.45</v>
      </c>
      <c r="K413" s="92">
        <f t="shared" si="27"/>
        <v>306</v>
      </c>
      <c r="L413" s="92">
        <f t="shared" si="27"/>
        <v>21</v>
      </c>
    </row>
    <row r="414" spans="1:14" x14ac:dyDescent="0.2">
      <c r="A414" s="1">
        <f t="shared" si="22"/>
        <v>2034</v>
      </c>
      <c r="B414" s="1">
        <f t="shared" si="23"/>
        <v>5</v>
      </c>
      <c r="E414" s="188">
        <f>VLOOKUP($A414,'KU Data'!$B$8:$I$49,8,0)</f>
        <v>18.419778082843226</v>
      </c>
      <c r="F414" s="189">
        <f t="shared" si="26"/>
        <v>16.771859580280505</v>
      </c>
      <c r="G414" s="1">
        <f t="shared" si="24"/>
        <v>29.81</v>
      </c>
      <c r="H414" s="104">
        <v>236511.89300000001</v>
      </c>
      <c r="I414" s="2">
        <f>VLOOKUP($A414&amp;$B414,'KU Data'!$S$3:$AA$578,MATCH(I$1,'KU Data'!$S$2:$AA$2,0),0)</f>
        <v>186.45</v>
      </c>
      <c r="J414" s="2">
        <f>VLOOKUP($A414&amp;$B414,'KU Data'!$S$3:$AA$578,MATCH(J$1,'KU Data'!$S$2:$AA$2,0),0)</f>
        <v>47.05</v>
      </c>
      <c r="K414" s="92">
        <f t="shared" si="27"/>
        <v>105</v>
      </c>
      <c r="L414" s="92">
        <f t="shared" si="27"/>
        <v>87</v>
      </c>
    </row>
    <row r="415" spans="1:14" x14ac:dyDescent="0.2">
      <c r="A415" s="1">
        <f t="shared" si="22"/>
        <v>2034</v>
      </c>
      <c r="B415" s="1">
        <f t="shared" si="23"/>
        <v>6</v>
      </c>
      <c r="E415" s="188">
        <f>VLOOKUP($A415,'KU Data'!$B$8:$I$49,8,0)</f>
        <v>18.419778082843226</v>
      </c>
      <c r="F415" s="189">
        <f t="shared" si="26"/>
        <v>16.771859580280505</v>
      </c>
      <c r="G415" s="1">
        <f t="shared" si="24"/>
        <v>30.68</v>
      </c>
      <c r="H415" s="104">
        <v>236511.89300000001</v>
      </c>
      <c r="I415" s="2">
        <f>VLOOKUP($A415&amp;$B415,'KU Data'!$S$3:$AA$578,MATCH(I$1,'KU Data'!$S$2:$AA$2,0),0)</f>
        <v>49</v>
      </c>
      <c r="J415" s="2">
        <f>VLOOKUP($A415&amp;$B415,'KU Data'!$S$3:$AA$578,MATCH(J$1,'KU Data'!$S$2:$AA$2,0),0)</f>
        <v>171.1</v>
      </c>
      <c r="K415" s="92">
        <f t="shared" si="27"/>
        <v>10</v>
      </c>
      <c r="L415" s="92">
        <f t="shared" si="27"/>
        <v>243</v>
      </c>
    </row>
    <row r="416" spans="1:14" x14ac:dyDescent="0.2">
      <c r="A416" s="1">
        <f t="shared" si="22"/>
        <v>2034</v>
      </c>
      <c r="B416" s="1">
        <f t="shared" si="23"/>
        <v>7</v>
      </c>
      <c r="E416" s="188">
        <f>VLOOKUP($A416,'KU Data'!$B$8:$I$49,8,0)</f>
        <v>18.419778082843226</v>
      </c>
      <c r="F416" s="189">
        <f t="shared" si="26"/>
        <v>16.771859580280505</v>
      </c>
      <c r="G416" s="1">
        <f t="shared" si="24"/>
        <v>30.66</v>
      </c>
      <c r="H416" s="104">
        <v>237699.57399999999</v>
      </c>
      <c r="I416" s="2">
        <f>VLOOKUP($A416&amp;$B416,'KU Data'!$S$3:$AA$578,MATCH(I$1,'KU Data'!$S$2:$AA$2,0),0)</f>
        <v>1.55</v>
      </c>
      <c r="J416" s="2">
        <f>VLOOKUP($A416&amp;$B416,'KU Data'!$S$3:$AA$578,MATCH(J$1,'KU Data'!$S$2:$AA$2,0),0)</f>
        <v>324.8</v>
      </c>
      <c r="K416" s="92">
        <f t="shared" si="27"/>
        <v>0</v>
      </c>
      <c r="L416" s="92">
        <f t="shared" si="27"/>
        <v>348</v>
      </c>
    </row>
    <row r="417" spans="1:14" x14ac:dyDescent="0.2">
      <c r="A417" s="1">
        <f t="shared" si="22"/>
        <v>2034</v>
      </c>
      <c r="B417" s="1">
        <f t="shared" si="23"/>
        <v>8</v>
      </c>
      <c r="E417" s="188">
        <f>VLOOKUP($A417,'KU Data'!$B$8:$I$49,8,0)</f>
        <v>18.419778082843226</v>
      </c>
      <c r="F417" s="189">
        <f t="shared" si="26"/>
        <v>16.771859580280505</v>
      </c>
      <c r="G417" s="1">
        <f t="shared" si="24"/>
        <v>30.07</v>
      </c>
      <c r="H417" s="104">
        <v>237699.57399999999</v>
      </c>
      <c r="I417" s="2">
        <f>VLOOKUP($A417&amp;$B417,'KU Data'!$S$3:$AA$578,MATCH(I$1,'KU Data'!$S$2:$AA$2,0),0)</f>
        <v>0.75</v>
      </c>
      <c r="J417" s="2">
        <f>VLOOKUP($A417&amp;$B417,'KU Data'!$S$3:$AA$578,MATCH(J$1,'KU Data'!$S$2:$AA$2,0),0)</f>
        <v>347.4</v>
      </c>
      <c r="K417" s="92">
        <f t="shared" si="27"/>
        <v>2</v>
      </c>
      <c r="L417" s="92">
        <f t="shared" si="27"/>
        <v>330</v>
      </c>
    </row>
    <row r="418" spans="1:14" x14ac:dyDescent="0.2">
      <c r="A418" s="1">
        <f t="shared" si="22"/>
        <v>2034</v>
      </c>
      <c r="B418" s="1">
        <f t="shared" si="23"/>
        <v>9</v>
      </c>
      <c r="E418" s="188">
        <f>VLOOKUP($A418,'KU Data'!$B$8:$I$49,8,0)</f>
        <v>18.419778082843226</v>
      </c>
      <c r="F418" s="189">
        <f t="shared" si="26"/>
        <v>16.771859580280505</v>
      </c>
      <c r="G418" s="1">
        <f t="shared" si="24"/>
        <v>30.72</v>
      </c>
      <c r="H418" s="104">
        <v>237699.57399999999</v>
      </c>
      <c r="I418" s="2">
        <f>VLOOKUP($A418&amp;$B418,'KU Data'!$S$3:$AA$578,MATCH(I$1,'KU Data'!$S$2:$AA$2,0),0)</f>
        <v>11.75</v>
      </c>
      <c r="J418" s="2">
        <f>VLOOKUP($A418&amp;$B418,'KU Data'!$S$3:$AA$578,MATCH(J$1,'KU Data'!$S$2:$AA$2,0),0)</f>
        <v>261</v>
      </c>
      <c r="K418" s="92">
        <f t="shared" si="27"/>
        <v>46</v>
      </c>
      <c r="L418" s="92">
        <f t="shared" si="27"/>
        <v>150</v>
      </c>
    </row>
    <row r="419" spans="1:14" x14ac:dyDescent="0.2">
      <c r="A419" s="1">
        <f t="shared" si="22"/>
        <v>2034</v>
      </c>
      <c r="B419" s="1">
        <f t="shared" si="23"/>
        <v>10</v>
      </c>
      <c r="E419" s="188">
        <f>VLOOKUP($A419,'KU Data'!$B$8:$I$49,8,0)</f>
        <v>18.419778082843226</v>
      </c>
      <c r="F419" s="189">
        <f t="shared" si="26"/>
        <v>16.771859580280505</v>
      </c>
      <c r="G419" s="1">
        <f t="shared" si="24"/>
        <v>30.56</v>
      </c>
      <c r="H419" s="104">
        <v>238829.73499999999</v>
      </c>
      <c r="I419" s="2">
        <f>VLOOKUP($A419&amp;$B419,'KU Data'!$S$3:$AA$578,MATCH(I$1,'KU Data'!$S$2:$AA$2,0),0)</f>
        <v>136.1</v>
      </c>
      <c r="J419" s="2">
        <f>VLOOKUP($A419&amp;$B419,'KU Data'!$S$3:$AA$578,MATCH(J$1,'KU Data'!$S$2:$AA$2,0),0)</f>
        <v>73.45</v>
      </c>
      <c r="K419" s="92">
        <f t="shared" si="27"/>
        <v>269</v>
      </c>
      <c r="L419" s="92">
        <f t="shared" si="27"/>
        <v>27</v>
      </c>
    </row>
    <row r="420" spans="1:14" x14ac:dyDescent="0.2">
      <c r="A420" s="1">
        <f t="shared" si="22"/>
        <v>2034</v>
      </c>
      <c r="B420" s="1">
        <f t="shared" si="23"/>
        <v>11</v>
      </c>
      <c r="E420" s="188">
        <f>VLOOKUP($A420,'KU Data'!$B$8:$I$49,8,0)</f>
        <v>18.419778082843226</v>
      </c>
      <c r="F420" s="189">
        <f t="shared" si="26"/>
        <v>16.771859580280505</v>
      </c>
      <c r="G420" s="1">
        <f t="shared" si="24"/>
        <v>30.35</v>
      </c>
      <c r="H420" s="104">
        <v>238829.73499999999</v>
      </c>
      <c r="I420" s="2">
        <f>VLOOKUP($A420&amp;$B420,'KU Data'!$S$3:$AA$578,MATCH(I$1,'KU Data'!$S$2:$AA$2,0),0)</f>
        <v>393.85</v>
      </c>
      <c r="J420" s="2">
        <f>VLOOKUP($A420&amp;$B420,'KU Data'!$S$3:$AA$578,MATCH(J$1,'KU Data'!$S$2:$AA$2,0),0)</f>
        <v>7.45</v>
      </c>
      <c r="K420" s="92">
        <f t="shared" si="27"/>
        <v>563</v>
      </c>
      <c r="L420" s="92">
        <f t="shared" si="27"/>
        <v>1</v>
      </c>
    </row>
    <row r="421" spans="1:14" x14ac:dyDescent="0.2">
      <c r="A421" s="1">
        <f t="shared" si="22"/>
        <v>2034</v>
      </c>
      <c r="B421" s="1">
        <f t="shared" si="23"/>
        <v>12</v>
      </c>
      <c r="E421" s="188">
        <f>VLOOKUP($A421,'KU Data'!$B$8:$I$49,8,0)</f>
        <v>18.419778082843226</v>
      </c>
      <c r="F421" s="189">
        <f t="shared" si="26"/>
        <v>16.771859580280505</v>
      </c>
      <c r="G421" s="1">
        <f t="shared" si="24"/>
        <v>31</v>
      </c>
      <c r="H421" s="104">
        <v>238829.73499999999</v>
      </c>
      <c r="I421" s="2">
        <f>VLOOKUP($A421&amp;$B421,'KU Data'!$S$3:$AA$578,MATCH(I$1,'KU Data'!$S$2:$AA$2,0),0)</f>
        <v>715.9</v>
      </c>
      <c r="J421" s="2">
        <f>VLOOKUP($A421&amp;$B421,'KU Data'!$S$3:$AA$578,MATCH(J$1,'KU Data'!$S$2:$AA$2,0),0)</f>
        <v>0.25</v>
      </c>
      <c r="K421" s="92">
        <f t="shared" si="27"/>
        <v>866</v>
      </c>
      <c r="L421" s="92">
        <f t="shared" si="27"/>
        <v>0</v>
      </c>
      <c r="N421" s="1">
        <f>H421/H409-1</f>
        <v>1.892176464015094E-2</v>
      </c>
    </row>
    <row r="422" spans="1:14" x14ac:dyDescent="0.2">
      <c r="A422" s="1">
        <f t="shared" si="22"/>
        <v>2035</v>
      </c>
      <c r="B422" s="1">
        <f t="shared" si="23"/>
        <v>1</v>
      </c>
      <c r="E422" s="188">
        <f>VLOOKUP($A422,'KU Data'!$B$8:$I$49,8,0)</f>
        <v>18.880272534914305</v>
      </c>
      <c r="F422" s="189">
        <f t="shared" si="26"/>
        <v>17.107296771886116</v>
      </c>
      <c r="G422" s="1">
        <f t="shared" si="24"/>
        <v>31.65</v>
      </c>
      <c r="H422" s="104">
        <v>239944.33900000001</v>
      </c>
      <c r="I422" s="2">
        <f>VLOOKUP($A422&amp;$B422,'KU Data'!$S$3:$AA$578,MATCH(I$1,'KU Data'!$S$2:$AA$2,0),0)</f>
        <v>995.9</v>
      </c>
      <c r="J422" s="2">
        <f>VLOOKUP($A422&amp;$B422,'KU Data'!$S$3:$AA$578,MATCH(J$1,'KU Data'!$S$2:$AA$2,0),0)</f>
        <v>0</v>
      </c>
      <c r="K422" s="92">
        <f t="shared" si="27"/>
        <v>952</v>
      </c>
      <c r="L422" s="92">
        <f t="shared" si="27"/>
        <v>0</v>
      </c>
    </row>
    <row r="423" spans="1:14" x14ac:dyDescent="0.2">
      <c r="A423" s="1">
        <f t="shared" si="22"/>
        <v>2035</v>
      </c>
      <c r="B423" s="1">
        <f t="shared" si="23"/>
        <v>2</v>
      </c>
      <c r="E423" s="188">
        <f>VLOOKUP($A423,'KU Data'!$B$8:$I$49,8,0)</f>
        <v>18.880272534914305</v>
      </c>
      <c r="F423" s="189">
        <f t="shared" si="26"/>
        <v>17.107296771886116</v>
      </c>
      <c r="G423" s="1">
        <f t="shared" si="24"/>
        <v>29.92</v>
      </c>
      <c r="H423" s="104">
        <v>239944.33900000001</v>
      </c>
      <c r="I423" s="2">
        <f>VLOOKUP($A423&amp;$B423,'KU Data'!$S$3:$AA$578,MATCH(I$1,'KU Data'!$S$2:$AA$2,0),0)</f>
        <v>890.35</v>
      </c>
      <c r="J423" s="2">
        <f>VLOOKUP($A423&amp;$B423,'KU Data'!$S$3:$AA$578,MATCH(J$1,'KU Data'!$S$2:$AA$2,0),0)</f>
        <v>0</v>
      </c>
      <c r="K423" s="92">
        <f t="shared" si="27"/>
        <v>772</v>
      </c>
      <c r="L423" s="92">
        <f t="shared" si="27"/>
        <v>0</v>
      </c>
    </row>
    <row r="424" spans="1:14" x14ac:dyDescent="0.2">
      <c r="A424" s="1">
        <f t="shared" si="22"/>
        <v>2035</v>
      </c>
      <c r="B424" s="1">
        <f t="shared" si="23"/>
        <v>3</v>
      </c>
      <c r="E424" s="188">
        <f>VLOOKUP($A424,'KU Data'!$B$8:$I$49,8,0)</f>
        <v>18.880272534914305</v>
      </c>
      <c r="F424" s="189">
        <f t="shared" si="26"/>
        <v>17.107296771886116</v>
      </c>
      <c r="G424" s="1">
        <f t="shared" si="24"/>
        <v>30.09</v>
      </c>
      <c r="H424" s="104">
        <v>239944.33900000001</v>
      </c>
      <c r="I424" s="2">
        <f>VLOOKUP($A424&amp;$B424,'KU Data'!$S$3:$AA$578,MATCH(I$1,'KU Data'!$S$2:$AA$2,0),0)</f>
        <v>728.95</v>
      </c>
      <c r="J424" s="2">
        <f>VLOOKUP($A424&amp;$B424,'KU Data'!$S$3:$AA$578,MATCH(J$1,'KU Data'!$S$2:$AA$2,0),0)</f>
        <v>0.45</v>
      </c>
      <c r="K424" s="92">
        <f t="shared" si="27"/>
        <v>610</v>
      </c>
      <c r="L424" s="92">
        <f t="shared" si="27"/>
        <v>4</v>
      </c>
    </row>
    <row r="425" spans="1:14" x14ac:dyDescent="0.2">
      <c r="A425" s="1">
        <f t="shared" si="22"/>
        <v>2035</v>
      </c>
      <c r="B425" s="1">
        <f t="shared" si="23"/>
        <v>4</v>
      </c>
      <c r="E425" s="188">
        <f>VLOOKUP($A425,'KU Data'!$B$8:$I$49,8,0)</f>
        <v>18.880272534914305</v>
      </c>
      <c r="F425" s="189">
        <f t="shared" si="26"/>
        <v>17.107296771886116</v>
      </c>
      <c r="G425" s="1">
        <f t="shared" si="24"/>
        <v>30.49</v>
      </c>
      <c r="H425" s="104">
        <v>241018.54500000001</v>
      </c>
      <c r="I425" s="2">
        <f>VLOOKUP($A425&amp;$B425,'KU Data'!$S$3:$AA$578,MATCH(I$1,'KU Data'!$S$2:$AA$2,0),0)</f>
        <v>439.75</v>
      </c>
      <c r="J425" s="2">
        <f>VLOOKUP($A425&amp;$B425,'KU Data'!$S$3:$AA$578,MATCH(J$1,'KU Data'!$S$2:$AA$2,0),0)</f>
        <v>12.45</v>
      </c>
      <c r="K425" s="92">
        <f t="shared" si="27"/>
        <v>306</v>
      </c>
      <c r="L425" s="92">
        <f t="shared" si="27"/>
        <v>21</v>
      </c>
    </row>
    <row r="426" spans="1:14" x14ac:dyDescent="0.2">
      <c r="A426" s="1">
        <f t="shared" si="22"/>
        <v>2035</v>
      </c>
      <c r="B426" s="1">
        <f t="shared" si="23"/>
        <v>5</v>
      </c>
      <c r="E426" s="188">
        <f>VLOOKUP($A426,'KU Data'!$B$8:$I$49,8,0)</f>
        <v>18.880272534914305</v>
      </c>
      <c r="F426" s="189">
        <f t="shared" si="26"/>
        <v>17.107296771886116</v>
      </c>
      <c r="G426" s="1">
        <f t="shared" si="24"/>
        <v>29.81</v>
      </c>
      <c r="H426" s="104">
        <v>241018.54500000001</v>
      </c>
      <c r="I426" s="2">
        <f>VLOOKUP($A426&amp;$B426,'KU Data'!$S$3:$AA$578,MATCH(I$1,'KU Data'!$S$2:$AA$2,0),0)</f>
        <v>186.45</v>
      </c>
      <c r="J426" s="2">
        <f>VLOOKUP($A426&amp;$B426,'KU Data'!$S$3:$AA$578,MATCH(J$1,'KU Data'!$S$2:$AA$2,0),0)</f>
        <v>47.05</v>
      </c>
      <c r="K426" s="92">
        <f t="shared" ref="K426:L445" si="28">K414</f>
        <v>105</v>
      </c>
      <c r="L426" s="92">
        <f t="shared" si="28"/>
        <v>87</v>
      </c>
    </row>
    <row r="427" spans="1:14" x14ac:dyDescent="0.2">
      <c r="A427" s="1">
        <f t="shared" si="22"/>
        <v>2035</v>
      </c>
      <c r="B427" s="1">
        <f t="shared" si="23"/>
        <v>6</v>
      </c>
      <c r="E427" s="188">
        <f>VLOOKUP($A427,'KU Data'!$B$8:$I$49,8,0)</f>
        <v>18.880272534914305</v>
      </c>
      <c r="F427" s="189">
        <f t="shared" si="26"/>
        <v>17.107296771886116</v>
      </c>
      <c r="G427" s="1">
        <f t="shared" si="24"/>
        <v>30.68</v>
      </c>
      <c r="H427" s="104">
        <v>241018.54500000001</v>
      </c>
      <c r="I427" s="2">
        <f>VLOOKUP($A427&amp;$B427,'KU Data'!$S$3:$AA$578,MATCH(I$1,'KU Data'!$S$2:$AA$2,0),0)</f>
        <v>49</v>
      </c>
      <c r="J427" s="2">
        <f>VLOOKUP($A427&amp;$B427,'KU Data'!$S$3:$AA$578,MATCH(J$1,'KU Data'!$S$2:$AA$2,0),0)</f>
        <v>171.1</v>
      </c>
      <c r="K427" s="92">
        <f t="shared" si="28"/>
        <v>10</v>
      </c>
      <c r="L427" s="92">
        <f t="shared" si="28"/>
        <v>243</v>
      </c>
    </row>
    <row r="428" spans="1:14" x14ac:dyDescent="0.2">
      <c r="A428" s="1">
        <f t="shared" si="22"/>
        <v>2035</v>
      </c>
      <c r="B428" s="1">
        <f t="shared" si="23"/>
        <v>7</v>
      </c>
      <c r="E428" s="188">
        <f>VLOOKUP($A428,'KU Data'!$B$8:$I$49,8,0)</f>
        <v>18.880272534914305</v>
      </c>
      <c r="F428" s="189">
        <f t="shared" si="26"/>
        <v>17.107296771886116</v>
      </c>
      <c r="G428" s="1">
        <f t="shared" si="24"/>
        <v>30.66</v>
      </c>
      <c r="H428" s="104">
        <v>242238.25700000001</v>
      </c>
      <c r="I428" s="2">
        <f>VLOOKUP($A428&amp;$B428,'KU Data'!$S$3:$AA$578,MATCH(I$1,'KU Data'!$S$2:$AA$2,0),0)</f>
        <v>1.55</v>
      </c>
      <c r="J428" s="2">
        <f>VLOOKUP($A428&amp;$B428,'KU Data'!$S$3:$AA$578,MATCH(J$1,'KU Data'!$S$2:$AA$2,0),0)</f>
        <v>324.8</v>
      </c>
      <c r="K428" s="92">
        <f t="shared" si="28"/>
        <v>0</v>
      </c>
      <c r="L428" s="92">
        <f t="shared" si="28"/>
        <v>348</v>
      </c>
    </row>
    <row r="429" spans="1:14" x14ac:dyDescent="0.2">
      <c r="A429" s="1">
        <f t="shared" si="22"/>
        <v>2035</v>
      </c>
      <c r="B429" s="1">
        <f t="shared" si="23"/>
        <v>8</v>
      </c>
      <c r="E429" s="188">
        <f>VLOOKUP($A429,'KU Data'!$B$8:$I$49,8,0)</f>
        <v>18.880272534914305</v>
      </c>
      <c r="F429" s="189">
        <f t="shared" si="26"/>
        <v>17.107296771886116</v>
      </c>
      <c r="G429" s="1">
        <f t="shared" si="24"/>
        <v>30.07</v>
      </c>
      <c r="H429" s="104">
        <v>242238.25700000001</v>
      </c>
      <c r="I429" s="2">
        <f>VLOOKUP($A429&amp;$B429,'KU Data'!$S$3:$AA$578,MATCH(I$1,'KU Data'!$S$2:$AA$2,0),0)</f>
        <v>0.75</v>
      </c>
      <c r="J429" s="2">
        <f>VLOOKUP($A429&amp;$B429,'KU Data'!$S$3:$AA$578,MATCH(J$1,'KU Data'!$S$2:$AA$2,0),0)</f>
        <v>347.4</v>
      </c>
      <c r="K429" s="92">
        <f t="shared" si="28"/>
        <v>2</v>
      </c>
      <c r="L429" s="92">
        <f t="shared" si="28"/>
        <v>330</v>
      </c>
    </row>
    <row r="430" spans="1:14" x14ac:dyDescent="0.2">
      <c r="A430" s="1">
        <f t="shared" si="22"/>
        <v>2035</v>
      </c>
      <c r="B430" s="1">
        <f t="shared" si="23"/>
        <v>9</v>
      </c>
      <c r="E430" s="188">
        <f>VLOOKUP($A430,'KU Data'!$B$8:$I$49,8,0)</f>
        <v>18.880272534914305</v>
      </c>
      <c r="F430" s="189">
        <f t="shared" si="26"/>
        <v>17.107296771886116</v>
      </c>
      <c r="G430" s="1">
        <f t="shared" si="24"/>
        <v>30.72</v>
      </c>
      <c r="H430" s="104">
        <v>242238.25700000001</v>
      </c>
      <c r="I430" s="2">
        <f>VLOOKUP($A430&amp;$B430,'KU Data'!$S$3:$AA$578,MATCH(I$1,'KU Data'!$S$2:$AA$2,0),0)</f>
        <v>11.75</v>
      </c>
      <c r="J430" s="2">
        <f>VLOOKUP($A430&amp;$B430,'KU Data'!$S$3:$AA$578,MATCH(J$1,'KU Data'!$S$2:$AA$2,0),0)</f>
        <v>261</v>
      </c>
      <c r="K430" s="92">
        <f t="shared" si="28"/>
        <v>46</v>
      </c>
      <c r="L430" s="92">
        <f t="shared" si="28"/>
        <v>150</v>
      </c>
    </row>
    <row r="431" spans="1:14" x14ac:dyDescent="0.2">
      <c r="A431" s="1">
        <f t="shared" si="22"/>
        <v>2035</v>
      </c>
      <c r="B431" s="1">
        <f t="shared" si="23"/>
        <v>10</v>
      </c>
      <c r="E431" s="188">
        <f>VLOOKUP($A431,'KU Data'!$B$8:$I$49,8,0)</f>
        <v>18.880272534914305</v>
      </c>
      <c r="F431" s="189">
        <f t="shared" si="26"/>
        <v>17.107296771886116</v>
      </c>
      <c r="G431" s="1">
        <f t="shared" si="24"/>
        <v>30.56</v>
      </c>
      <c r="H431" s="104">
        <v>243377.53700000001</v>
      </c>
      <c r="I431" s="2">
        <f>VLOOKUP($A431&amp;$B431,'KU Data'!$S$3:$AA$578,MATCH(I$1,'KU Data'!$S$2:$AA$2,0),0)</f>
        <v>136.1</v>
      </c>
      <c r="J431" s="2">
        <f>VLOOKUP($A431&amp;$B431,'KU Data'!$S$3:$AA$578,MATCH(J$1,'KU Data'!$S$2:$AA$2,0),0)</f>
        <v>73.45</v>
      </c>
      <c r="K431" s="92">
        <f t="shared" si="28"/>
        <v>269</v>
      </c>
      <c r="L431" s="92">
        <f t="shared" si="28"/>
        <v>27</v>
      </c>
    </row>
    <row r="432" spans="1:14" x14ac:dyDescent="0.2">
      <c r="A432" s="1">
        <f t="shared" si="22"/>
        <v>2035</v>
      </c>
      <c r="B432" s="1">
        <f t="shared" si="23"/>
        <v>11</v>
      </c>
      <c r="E432" s="188">
        <f>VLOOKUP($A432,'KU Data'!$B$8:$I$49,8,0)</f>
        <v>18.880272534914305</v>
      </c>
      <c r="F432" s="189">
        <f t="shared" si="26"/>
        <v>17.107296771886116</v>
      </c>
      <c r="G432" s="1">
        <f t="shared" si="24"/>
        <v>30.35</v>
      </c>
      <c r="H432" s="104">
        <v>243377.53700000001</v>
      </c>
      <c r="I432" s="2">
        <f>VLOOKUP($A432&amp;$B432,'KU Data'!$S$3:$AA$578,MATCH(I$1,'KU Data'!$S$2:$AA$2,0),0)</f>
        <v>393.85</v>
      </c>
      <c r="J432" s="2">
        <f>VLOOKUP($A432&amp;$B432,'KU Data'!$S$3:$AA$578,MATCH(J$1,'KU Data'!$S$2:$AA$2,0),0)</f>
        <v>7.45</v>
      </c>
      <c r="K432" s="92">
        <f t="shared" si="28"/>
        <v>563</v>
      </c>
      <c r="L432" s="92">
        <f t="shared" si="28"/>
        <v>1</v>
      </c>
    </row>
    <row r="433" spans="1:12" x14ac:dyDescent="0.2">
      <c r="A433" s="1">
        <f t="shared" si="22"/>
        <v>2035</v>
      </c>
      <c r="B433" s="1">
        <f t="shared" si="23"/>
        <v>12</v>
      </c>
      <c r="E433" s="188">
        <f>VLOOKUP($A433,'KU Data'!$B$8:$I$49,8,0)</f>
        <v>18.880272534914305</v>
      </c>
      <c r="F433" s="189">
        <f t="shared" si="26"/>
        <v>17.107296771886116</v>
      </c>
      <c r="G433" s="1">
        <f t="shared" si="24"/>
        <v>31</v>
      </c>
      <c r="H433" s="104">
        <v>243377.53700000001</v>
      </c>
      <c r="I433" s="2">
        <f>VLOOKUP($A433&amp;$B433,'KU Data'!$S$3:$AA$578,MATCH(I$1,'KU Data'!$S$2:$AA$2,0),0)</f>
        <v>715.9</v>
      </c>
      <c r="J433" s="2">
        <f>VLOOKUP($A433&amp;$B433,'KU Data'!$S$3:$AA$578,MATCH(J$1,'KU Data'!$S$2:$AA$2,0),0)</f>
        <v>0.25</v>
      </c>
      <c r="K433" s="92">
        <f t="shared" si="28"/>
        <v>866</v>
      </c>
      <c r="L433" s="92">
        <f t="shared" si="28"/>
        <v>0</v>
      </c>
    </row>
    <row r="434" spans="1:12" x14ac:dyDescent="0.2">
      <c r="A434" s="1">
        <f t="shared" si="22"/>
        <v>2036</v>
      </c>
      <c r="B434" s="1">
        <f t="shared" si="23"/>
        <v>1</v>
      </c>
      <c r="E434" s="188">
        <f>VLOOKUP($A434,'KU Data'!$B$8:$I$49,8,0)</f>
        <v>19.352279348287162</v>
      </c>
      <c r="F434" s="189">
        <f t="shared" si="26"/>
        <v>17.44944270732384</v>
      </c>
      <c r="G434" s="1">
        <f t="shared" si="24"/>
        <v>31.65</v>
      </c>
      <c r="H434" s="104">
        <v>244519.128</v>
      </c>
      <c r="I434" s="2">
        <f>VLOOKUP($A434&amp;$B434,'KU Data'!$S$3:$AA$578,MATCH(I$1,'KU Data'!$S$2:$AA$2,0),0)</f>
        <v>995.9</v>
      </c>
      <c r="J434" s="2">
        <f>VLOOKUP($A434&amp;$B434,'KU Data'!$S$3:$AA$578,MATCH(J$1,'KU Data'!$S$2:$AA$2,0),0)</f>
        <v>0</v>
      </c>
      <c r="K434" s="92">
        <f t="shared" si="28"/>
        <v>952</v>
      </c>
      <c r="L434" s="92">
        <f t="shared" si="28"/>
        <v>0</v>
      </c>
    </row>
    <row r="435" spans="1:12" x14ac:dyDescent="0.2">
      <c r="A435" s="1">
        <f t="shared" si="22"/>
        <v>2036</v>
      </c>
      <c r="B435" s="1">
        <f t="shared" si="23"/>
        <v>2</v>
      </c>
      <c r="E435" s="188">
        <f>VLOOKUP($A435,'KU Data'!$B$8:$I$49,8,0)</f>
        <v>19.352279348287162</v>
      </c>
      <c r="F435" s="189">
        <f t="shared" si="26"/>
        <v>17.44944270732384</v>
      </c>
      <c r="G435" s="1">
        <f t="shared" si="24"/>
        <v>29.92</v>
      </c>
      <c r="H435" s="104">
        <v>244519.128</v>
      </c>
      <c r="I435" s="2">
        <f>VLOOKUP($A435&amp;$B435,'KU Data'!$S$3:$AA$578,MATCH(I$1,'KU Data'!$S$2:$AA$2,0),0)</f>
        <v>890.35</v>
      </c>
      <c r="J435" s="2">
        <f>VLOOKUP($A435&amp;$B435,'KU Data'!$S$3:$AA$578,MATCH(J$1,'KU Data'!$S$2:$AA$2,0),0)</f>
        <v>0</v>
      </c>
      <c r="K435" s="92">
        <f t="shared" si="28"/>
        <v>772</v>
      </c>
      <c r="L435" s="92">
        <f t="shared" si="28"/>
        <v>0</v>
      </c>
    </row>
    <row r="436" spans="1:12" x14ac:dyDescent="0.2">
      <c r="A436" s="1">
        <f t="shared" si="22"/>
        <v>2036</v>
      </c>
      <c r="B436" s="1">
        <f t="shared" si="23"/>
        <v>3</v>
      </c>
      <c r="E436" s="188">
        <f>VLOOKUP($A436,'KU Data'!$B$8:$I$49,8,0)</f>
        <v>19.352279348287162</v>
      </c>
      <c r="F436" s="189">
        <f t="shared" si="26"/>
        <v>17.44944270732384</v>
      </c>
      <c r="G436" s="1">
        <f t="shared" si="24"/>
        <v>30.09</v>
      </c>
      <c r="H436" s="104">
        <v>244519.128</v>
      </c>
      <c r="I436" s="2">
        <f>VLOOKUP($A436&amp;$B436,'KU Data'!$S$3:$AA$578,MATCH(I$1,'KU Data'!$S$2:$AA$2,0),0)</f>
        <v>728.95</v>
      </c>
      <c r="J436" s="2">
        <f>VLOOKUP($A436&amp;$B436,'KU Data'!$S$3:$AA$578,MATCH(J$1,'KU Data'!$S$2:$AA$2,0),0)</f>
        <v>0.45</v>
      </c>
      <c r="K436" s="92">
        <f t="shared" si="28"/>
        <v>610</v>
      </c>
      <c r="L436" s="92">
        <f t="shared" si="28"/>
        <v>4</v>
      </c>
    </row>
    <row r="437" spans="1:12" x14ac:dyDescent="0.2">
      <c r="A437" s="1">
        <f t="shared" si="22"/>
        <v>2036</v>
      </c>
      <c r="B437" s="1">
        <f t="shared" si="23"/>
        <v>4</v>
      </c>
      <c r="E437" s="188">
        <f>VLOOKUP($A437,'KU Data'!$B$8:$I$49,8,0)</f>
        <v>19.352279348287162</v>
      </c>
      <c r="F437" s="189">
        <f t="shared" si="26"/>
        <v>17.44944270732384</v>
      </c>
      <c r="G437" s="1">
        <f t="shared" si="24"/>
        <v>30.49</v>
      </c>
      <c r="H437" s="104">
        <v>245613.78200000001</v>
      </c>
      <c r="I437" s="2">
        <f>VLOOKUP($A437&amp;$B437,'KU Data'!$S$3:$AA$578,MATCH(I$1,'KU Data'!$S$2:$AA$2,0),0)</f>
        <v>439.75</v>
      </c>
      <c r="J437" s="2">
        <f>VLOOKUP($A437&amp;$B437,'KU Data'!$S$3:$AA$578,MATCH(J$1,'KU Data'!$S$2:$AA$2,0),0)</f>
        <v>12.45</v>
      </c>
      <c r="K437" s="92">
        <f t="shared" si="28"/>
        <v>306</v>
      </c>
      <c r="L437" s="92">
        <f t="shared" si="28"/>
        <v>21</v>
      </c>
    </row>
    <row r="438" spans="1:12" x14ac:dyDescent="0.2">
      <c r="A438" s="1">
        <f t="shared" si="22"/>
        <v>2036</v>
      </c>
      <c r="B438" s="1">
        <f t="shared" si="23"/>
        <v>5</v>
      </c>
      <c r="E438" s="188">
        <f>VLOOKUP($A438,'KU Data'!$B$8:$I$49,8,0)</f>
        <v>19.352279348287162</v>
      </c>
      <c r="F438" s="189">
        <f t="shared" si="26"/>
        <v>17.44944270732384</v>
      </c>
      <c r="G438" s="1">
        <f t="shared" si="24"/>
        <v>29.81</v>
      </c>
      <c r="H438" s="104">
        <v>245613.78200000001</v>
      </c>
      <c r="I438" s="2">
        <f>VLOOKUP($A438&amp;$B438,'KU Data'!$S$3:$AA$578,MATCH(I$1,'KU Data'!$S$2:$AA$2,0),0)</f>
        <v>186.45</v>
      </c>
      <c r="J438" s="2">
        <f>VLOOKUP($A438&amp;$B438,'KU Data'!$S$3:$AA$578,MATCH(J$1,'KU Data'!$S$2:$AA$2,0),0)</f>
        <v>47.05</v>
      </c>
      <c r="K438" s="92">
        <f t="shared" si="28"/>
        <v>105</v>
      </c>
      <c r="L438" s="92">
        <f t="shared" si="28"/>
        <v>87</v>
      </c>
    </row>
    <row r="439" spans="1:12" x14ac:dyDescent="0.2">
      <c r="A439" s="1">
        <f t="shared" ref="A439:A493" si="29">A427+1</f>
        <v>2036</v>
      </c>
      <c r="B439" s="1">
        <f t="shared" ref="B439:B493" si="30">B427</f>
        <v>6</v>
      </c>
      <c r="E439" s="188">
        <f>VLOOKUP($A439,'KU Data'!$B$8:$I$49,8,0)</f>
        <v>19.352279348287162</v>
      </c>
      <c r="F439" s="189">
        <f t="shared" si="26"/>
        <v>17.44944270732384</v>
      </c>
      <c r="G439" s="1">
        <f t="shared" ref="G439:G502" si="31">G427</f>
        <v>30.68</v>
      </c>
      <c r="H439" s="104">
        <v>245613.78200000001</v>
      </c>
      <c r="I439" s="2">
        <f>VLOOKUP($A439&amp;$B439,'KU Data'!$S$3:$AA$578,MATCH(I$1,'KU Data'!$S$2:$AA$2,0),0)</f>
        <v>49</v>
      </c>
      <c r="J439" s="2">
        <f>VLOOKUP($A439&amp;$B439,'KU Data'!$S$3:$AA$578,MATCH(J$1,'KU Data'!$S$2:$AA$2,0),0)</f>
        <v>171.1</v>
      </c>
      <c r="K439" s="92">
        <f t="shared" si="28"/>
        <v>10</v>
      </c>
      <c r="L439" s="92">
        <f t="shared" si="28"/>
        <v>243</v>
      </c>
    </row>
    <row r="440" spans="1:12" x14ac:dyDescent="0.2">
      <c r="A440" s="1">
        <f t="shared" si="29"/>
        <v>2036</v>
      </c>
      <c r="B440" s="1">
        <f t="shared" si="30"/>
        <v>7</v>
      </c>
      <c r="E440" s="188">
        <f>VLOOKUP($A440,'KU Data'!$B$8:$I$49,8,0)</f>
        <v>19.352279348287162</v>
      </c>
      <c r="F440" s="189">
        <f t="shared" si="26"/>
        <v>17.44944270732384</v>
      </c>
      <c r="G440" s="1">
        <f t="shared" si="31"/>
        <v>30.66</v>
      </c>
      <c r="H440" s="104">
        <v>246822.92499999999</v>
      </c>
      <c r="I440" s="2">
        <f>VLOOKUP($A440&amp;$B440,'KU Data'!$S$3:$AA$578,MATCH(I$1,'KU Data'!$S$2:$AA$2,0),0)</f>
        <v>1.55</v>
      </c>
      <c r="J440" s="2">
        <f>VLOOKUP($A440&amp;$B440,'KU Data'!$S$3:$AA$578,MATCH(J$1,'KU Data'!$S$2:$AA$2,0),0)</f>
        <v>324.8</v>
      </c>
      <c r="K440" s="92">
        <f t="shared" si="28"/>
        <v>0</v>
      </c>
      <c r="L440" s="92">
        <f t="shared" si="28"/>
        <v>348</v>
      </c>
    </row>
    <row r="441" spans="1:12" x14ac:dyDescent="0.2">
      <c r="A441" s="1">
        <f t="shared" si="29"/>
        <v>2036</v>
      </c>
      <c r="B441" s="1">
        <f t="shared" si="30"/>
        <v>8</v>
      </c>
      <c r="E441" s="188">
        <f>VLOOKUP($A441,'KU Data'!$B$8:$I$49,8,0)</f>
        <v>19.352279348287162</v>
      </c>
      <c r="F441" s="189">
        <f t="shared" si="26"/>
        <v>17.44944270732384</v>
      </c>
      <c r="G441" s="1">
        <f t="shared" si="31"/>
        <v>30.07</v>
      </c>
      <c r="H441" s="104">
        <v>246822.92499999999</v>
      </c>
      <c r="I441" s="2">
        <f>VLOOKUP($A441&amp;$B441,'KU Data'!$S$3:$AA$578,MATCH(I$1,'KU Data'!$S$2:$AA$2,0),0)</f>
        <v>0.75</v>
      </c>
      <c r="J441" s="2">
        <f>VLOOKUP($A441&amp;$B441,'KU Data'!$S$3:$AA$578,MATCH(J$1,'KU Data'!$S$2:$AA$2,0),0)</f>
        <v>347.4</v>
      </c>
      <c r="K441" s="92">
        <f t="shared" si="28"/>
        <v>2</v>
      </c>
      <c r="L441" s="92">
        <f t="shared" si="28"/>
        <v>330</v>
      </c>
    </row>
    <row r="442" spans="1:12" x14ac:dyDescent="0.2">
      <c r="A442" s="1">
        <f t="shared" si="29"/>
        <v>2036</v>
      </c>
      <c r="B442" s="1">
        <f t="shared" si="30"/>
        <v>9</v>
      </c>
      <c r="E442" s="188">
        <f>VLOOKUP($A442,'KU Data'!$B$8:$I$49,8,0)</f>
        <v>19.352279348287162</v>
      </c>
      <c r="F442" s="189">
        <f t="shared" si="26"/>
        <v>17.44944270732384</v>
      </c>
      <c r="G442" s="1">
        <f t="shared" si="31"/>
        <v>30.72</v>
      </c>
      <c r="H442" s="104">
        <v>246822.92499999999</v>
      </c>
      <c r="I442" s="2">
        <f>VLOOKUP($A442&amp;$B442,'KU Data'!$S$3:$AA$578,MATCH(I$1,'KU Data'!$S$2:$AA$2,0),0)</f>
        <v>11.75</v>
      </c>
      <c r="J442" s="2">
        <f>VLOOKUP($A442&amp;$B442,'KU Data'!$S$3:$AA$578,MATCH(J$1,'KU Data'!$S$2:$AA$2,0),0)</f>
        <v>261</v>
      </c>
      <c r="K442" s="92">
        <f t="shared" si="28"/>
        <v>46</v>
      </c>
      <c r="L442" s="92">
        <f t="shared" si="28"/>
        <v>150</v>
      </c>
    </row>
    <row r="443" spans="1:12" x14ac:dyDescent="0.2">
      <c r="A443" s="1">
        <f t="shared" si="29"/>
        <v>2036</v>
      </c>
      <c r="B443" s="1">
        <f t="shared" si="30"/>
        <v>10</v>
      </c>
      <c r="E443" s="188">
        <f>VLOOKUP($A443,'KU Data'!$B$8:$I$49,8,0)</f>
        <v>19.352279348287162</v>
      </c>
      <c r="F443" s="189">
        <f t="shared" si="26"/>
        <v>17.44944270732384</v>
      </c>
      <c r="G443" s="1">
        <f t="shared" si="31"/>
        <v>30.56</v>
      </c>
      <c r="H443" s="104">
        <v>247952.58199999999</v>
      </c>
      <c r="I443" s="2">
        <f>VLOOKUP($A443&amp;$B443,'KU Data'!$S$3:$AA$578,MATCH(I$1,'KU Data'!$S$2:$AA$2,0),0)</f>
        <v>136.1</v>
      </c>
      <c r="J443" s="2">
        <f>VLOOKUP($A443&amp;$B443,'KU Data'!$S$3:$AA$578,MATCH(J$1,'KU Data'!$S$2:$AA$2,0),0)</f>
        <v>73.45</v>
      </c>
      <c r="K443" s="92">
        <f t="shared" si="28"/>
        <v>269</v>
      </c>
      <c r="L443" s="92">
        <f t="shared" si="28"/>
        <v>27</v>
      </c>
    </row>
    <row r="444" spans="1:12" x14ac:dyDescent="0.2">
      <c r="A444" s="1">
        <f t="shared" si="29"/>
        <v>2036</v>
      </c>
      <c r="B444" s="1">
        <f t="shared" si="30"/>
        <v>11</v>
      </c>
      <c r="E444" s="188">
        <f>VLOOKUP($A444,'KU Data'!$B$8:$I$49,8,0)</f>
        <v>19.352279348287162</v>
      </c>
      <c r="F444" s="189">
        <f t="shared" si="26"/>
        <v>17.44944270732384</v>
      </c>
      <c r="G444" s="1">
        <f t="shared" si="31"/>
        <v>30.35</v>
      </c>
      <c r="H444" s="104">
        <v>247952.58199999999</v>
      </c>
      <c r="I444" s="2">
        <f>VLOOKUP($A444&amp;$B444,'KU Data'!$S$3:$AA$578,MATCH(I$1,'KU Data'!$S$2:$AA$2,0),0)</f>
        <v>393.85</v>
      </c>
      <c r="J444" s="2">
        <f>VLOOKUP($A444&amp;$B444,'KU Data'!$S$3:$AA$578,MATCH(J$1,'KU Data'!$S$2:$AA$2,0),0)</f>
        <v>7.45</v>
      </c>
      <c r="K444" s="92">
        <f t="shared" si="28"/>
        <v>563</v>
      </c>
      <c r="L444" s="92">
        <f t="shared" si="28"/>
        <v>1</v>
      </c>
    </row>
    <row r="445" spans="1:12" x14ac:dyDescent="0.2">
      <c r="A445" s="1">
        <f t="shared" si="29"/>
        <v>2036</v>
      </c>
      <c r="B445" s="1">
        <f t="shared" si="30"/>
        <v>12</v>
      </c>
      <c r="E445" s="188">
        <f>VLOOKUP($A445,'KU Data'!$B$8:$I$49,8,0)</f>
        <v>19.352279348287162</v>
      </c>
      <c r="F445" s="189">
        <f t="shared" si="26"/>
        <v>17.44944270732384</v>
      </c>
      <c r="G445" s="1">
        <f t="shared" si="31"/>
        <v>31</v>
      </c>
      <c r="H445" s="104">
        <v>247952.58199999999</v>
      </c>
      <c r="I445" s="2">
        <f>VLOOKUP($A445&amp;$B445,'KU Data'!$S$3:$AA$578,MATCH(I$1,'KU Data'!$S$2:$AA$2,0),0)</f>
        <v>715.9</v>
      </c>
      <c r="J445" s="2">
        <f>VLOOKUP($A445&amp;$B445,'KU Data'!$S$3:$AA$578,MATCH(J$1,'KU Data'!$S$2:$AA$2,0),0)</f>
        <v>0.25</v>
      </c>
      <c r="K445" s="92">
        <f t="shared" si="28"/>
        <v>866</v>
      </c>
      <c r="L445" s="92">
        <f t="shared" si="28"/>
        <v>0</v>
      </c>
    </row>
    <row r="446" spans="1:12" x14ac:dyDescent="0.2">
      <c r="A446" s="1">
        <f t="shared" si="29"/>
        <v>2037</v>
      </c>
      <c r="B446" s="1">
        <f t="shared" si="30"/>
        <v>1</v>
      </c>
      <c r="E446" s="188">
        <f>VLOOKUP($A446,'KU Data'!$B$8:$I$49,8,0)</f>
        <v>19.836086331994338</v>
      </c>
      <c r="F446" s="189">
        <f t="shared" si="26"/>
        <v>17.798431561470316</v>
      </c>
      <c r="G446" s="1">
        <f t="shared" si="31"/>
        <v>31.65</v>
      </c>
      <c r="H446" s="104">
        <v>249119.77100000001</v>
      </c>
      <c r="I446" s="2">
        <f>VLOOKUP($A446&amp;$B446,'KU Data'!$S$3:$AA$578,MATCH(I$1,'KU Data'!$S$2:$AA$2,0),0)</f>
        <v>995.9</v>
      </c>
      <c r="J446" s="2">
        <f>VLOOKUP($A446&amp;$B446,'KU Data'!$S$3:$AA$578,MATCH(J$1,'KU Data'!$S$2:$AA$2,0),0)</f>
        <v>0</v>
      </c>
      <c r="K446" s="92">
        <f t="shared" ref="K446:L465" si="32">K434</f>
        <v>952</v>
      </c>
      <c r="L446" s="92">
        <f t="shared" si="32"/>
        <v>0</v>
      </c>
    </row>
    <row r="447" spans="1:12" x14ac:dyDescent="0.2">
      <c r="A447" s="1">
        <f t="shared" si="29"/>
        <v>2037</v>
      </c>
      <c r="B447" s="1">
        <f t="shared" si="30"/>
        <v>2</v>
      </c>
      <c r="E447" s="188">
        <f>VLOOKUP($A447,'KU Data'!$B$8:$I$49,8,0)</f>
        <v>19.836086331994338</v>
      </c>
      <c r="F447" s="189">
        <f t="shared" si="26"/>
        <v>17.798431561470316</v>
      </c>
      <c r="G447" s="1">
        <f t="shared" si="31"/>
        <v>29.92</v>
      </c>
      <c r="H447" s="104">
        <v>249119.77100000001</v>
      </c>
      <c r="I447" s="2">
        <f>VLOOKUP($A447&amp;$B447,'KU Data'!$S$3:$AA$578,MATCH(I$1,'KU Data'!$S$2:$AA$2,0),0)</f>
        <v>890.35</v>
      </c>
      <c r="J447" s="2">
        <f>VLOOKUP($A447&amp;$B447,'KU Data'!$S$3:$AA$578,MATCH(J$1,'KU Data'!$S$2:$AA$2,0),0)</f>
        <v>0</v>
      </c>
      <c r="K447" s="92">
        <f t="shared" si="32"/>
        <v>772</v>
      </c>
      <c r="L447" s="92">
        <f t="shared" si="32"/>
        <v>0</v>
      </c>
    </row>
    <row r="448" spans="1:12" x14ac:dyDescent="0.2">
      <c r="A448" s="1">
        <f t="shared" si="29"/>
        <v>2037</v>
      </c>
      <c r="B448" s="1">
        <f t="shared" si="30"/>
        <v>3</v>
      </c>
      <c r="E448" s="188">
        <f>VLOOKUP($A448,'KU Data'!$B$8:$I$49,8,0)</f>
        <v>19.836086331994338</v>
      </c>
      <c r="F448" s="189">
        <f t="shared" si="26"/>
        <v>17.798431561470316</v>
      </c>
      <c r="G448" s="1">
        <f t="shared" si="31"/>
        <v>30.09</v>
      </c>
      <c r="H448" s="104">
        <v>249119.77100000001</v>
      </c>
      <c r="I448" s="2">
        <f>VLOOKUP($A448&amp;$B448,'KU Data'!$S$3:$AA$578,MATCH(I$1,'KU Data'!$S$2:$AA$2,0),0)</f>
        <v>728.95</v>
      </c>
      <c r="J448" s="2">
        <f>VLOOKUP($A448&amp;$B448,'KU Data'!$S$3:$AA$578,MATCH(J$1,'KU Data'!$S$2:$AA$2,0),0)</f>
        <v>0.45</v>
      </c>
      <c r="K448" s="92">
        <f t="shared" si="32"/>
        <v>610</v>
      </c>
      <c r="L448" s="92">
        <f t="shared" si="32"/>
        <v>4</v>
      </c>
    </row>
    <row r="449" spans="1:12" x14ac:dyDescent="0.2">
      <c r="A449" s="1">
        <f t="shared" si="29"/>
        <v>2037</v>
      </c>
      <c r="B449" s="1">
        <f t="shared" si="30"/>
        <v>4</v>
      </c>
      <c r="E449" s="188">
        <f>VLOOKUP($A449,'KU Data'!$B$8:$I$49,8,0)</f>
        <v>19.836086331994338</v>
      </c>
      <c r="F449" s="189">
        <f t="shared" si="26"/>
        <v>17.798431561470316</v>
      </c>
      <c r="G449" s="1">
        <f t="shared" si="31"/>
        <v>30.49</v>
      </c>
      <c r="H449" s="104">
        <v>250234.99600000001</v>
      </c>
      <c r="I449" s="2">
        <f>VLOOKUP($A449&amp;$B449,'KU Data'!$S$3:$AA$578,MATCH(I$1,'KU Data'!$S$2:$AA$2,0),0)</f>
        <v>439.75</v>
      </c>
      <c r="J449" s="2">
        <f>VLOOKUP($A449&amp;$B449,'KU Data'!$S$3:$AA$578,MATCH(J$1,'KU Data'!$S$2:$AA$2,0),0)</f>
        <v>12.45</v>
      </c>
      <c r="K449" s="92">
        <f t="shared" si="32"/>
        <v>306</v>
      </c>
      <c r="L449" s="92">
        <f t="shared" si="32"/>
        <v>21</v>
      </c>
    </row>
    <row r="450" spans="1:12" x14ac:dyDescent="0.2">
      <c r="A450" s="1">
        <f t="shared" si="29"/>
        <v>2037</v>
      </c>
      <c r="B450" s="1">
        <f t="shared" si="30"/>
        <v>5</v>
      </c>
      <c r="E450" s="188">
        <f>VLOOKUP($A450,'KU Data'!$B$8:$I$49,8,0)</f>
        <v>19.836086331994338</v>
      </c>
      <c r="F450" s="189">
        <f t="shared" si="26"/>
        <v>17.798431561470316</v>
      </c>
      <c r="G450" s="1">
        <f t="shared" si="31"/>
        <v>29.81</v>
      </c>
      <c r="H450" s="104">
        <v>250234.99600000001</v>
      </c>
      <c r="I450" s="2">
        <f>VLOOKUP($A450&amp;$B450,'KU Data'!$S$3:$AA$578,MATCH(I$1,'KU Data'!$S$2:$AA$2,0),0)</f>
        <v>186.45</v>
      </c>
      <c r="J450" s="2">
        <f>VLOOKUP($A450&amp;$B450,'KU Data'!$S$3:$AA$578,MATCH(J$1,'KU Data'!$S$2:$AA$2,0),0)</f>
        <v>47.05</v>
      </c>
      <c r="K450" s="92">
        <f t="shared" si="32"/>
        <v>105</v>
      </c>
      <c r="L450" s="92">
        <f t="shared" si="32"/>
        <v>87</v>
      </c>
    </row>
    <row r="451" spans="1:12" x14ac:dyDescent="0.2">
      <c r="A451" s="1">
        <f t="shared" si="29"/>
        <v>2037</v>
      </c>
      <c r="B451" s="1">
        <f t="shared" si="30"/>
        <v>6</v>
      </c>
      <c r="E451" s="188">
        <f>VLOOKUP($A451,'KU Data'!$B$8:$I$49,8,0)</f>
        <v>19.836086331994338</v>
      </c>
      <c r="F451" s="189">
        <f t="shared" si="26"/>
        <v>17.798431561470316</v>
      </c>
      <c r="G451" s="1">
        <f t="shared" si="31"/>
        <v>30.68</v>
      </c>
      <c r="H451" s="104">
        <v>250234.99600000001</v>
      </c>
      <c r="I451" s="2">
        <f>VLOOKUP($A451&amp;$B451,'KU Data'!$S$3:$AA$578,MATCH(I$1,'KU Data'!$S$2:$AA$2,0),0)</f>
        <v>49</v>
      </c>
      <c r="J451" s="2">
        <f>VLOOKUP($A451&amp;$B451,'KU Data'!$S$3:$AA$578,MATCH(J$1,'KU Data'!$S$2:$AA$2,0),0)</f>
        <v>171.1</v>
      </c>
      <c r="K451" s="92">
        <f t="shared" si="32"/>
        <v>10</v>
      </c>
      <c r="L451" s="92">
        <f t="shared" si="32"/>
        <v>243</v>
      </c>
    </row>
    <row r="452" spans="1:12" x14ac:dyDescent="0.2">
      <c r="A452" s="1">
        <f t="shared" si="29"/>
        <v>2037</v>
      </c>
      <c r="B452" s="1">
        <f t="shared" si="30"/>
        <v>7</v>
      </c>
      <c r="E452" s="188">
        <f>VLOOKUP($A452,'KU Data'!$B$8:$I$49,8,0)</f>
        <v>19.836086331994338</v>
      </c>
      <c r="F452" s="189">
        <f t="shared" si="26"/>
        <v>17.798431561470316</v>
      </c>
      <c r="G452" s="1">
        <f t="shared" si="31"/>
        <v>30.66</v>
      </c>
      <c r="H452" s="104">
        <v>251515.73699999999</v>
      </c>
      <c r="I452" s="2">
        <f>VLOOKUP($A452&amp;$B452,'KU Data'!$S$3:$AA$578,MATCH(I$1,'KU Data'!$S$2:$AA$2,0),0)</f>
        <v>1.55</v>
      </c>
      <c r="J452" s="2">
        <f>VLOOKUP($A452&amp;$B452,'KU Data'!$S$3:$AA$578,MATCH(J$1,'KU Data'!$S$2:$AA$2,0),0)</f>
        <v>324.8</v>
      </c>
      <c r="K452" s="92">
        <f t="shared" si="32"/>
        <v>0</v>
      </c>
      <c r="L452" s="92">
        <f t="shared" si="32"/>
        <v>348</v>
      </c>
    </row>
    <row r="453" spans="1:12" x14ac:dyDescent="0.2">
      <c r="A453" s="1">
        <f t="shared" si="29"/>
        <v>2037</v>
      </c>
      <c r="B453" s="1">
        <f t="shared" si="30"/>
        <v>8</v>
      </c>
      <c r="E453" s="188">
        <f>VLOOKUP($A453,'KU Data'!$B$8:$I$49,8,0)</f>
        <v>19.836086331994338</v>
      </c>
      <c r="F453" s="189">
        <f t="shared" si="26"/>
        <v>17.798431561470316</v>
      </c>
      <c r="G453" s="1">
        <f t="shared" si="31"/>
        <v>30.07</v>
      </c>
      <c r="H453" s="104">
        <v>251515.73699999999</v>
      </c>
      <c r="I453" s="2">
        <f>VLOOKUP($A453&amp;$B453,'KU Data'!$S$3:$AA$578,MATCH(I$1,'KU Data'!$S$2:$AA$2,0),0)</f>
        <v>0.75</v>
      </c>
      <c r="J453" s="2">
        <f>VLOOKUP($A453&amp;$B453,'KU Data'!$S$3:$AA$578,MATCH(J$1,'KU Data'!$S$2:$AA$2,0),0)</f>
        <v>347.4</v>
      </c>
      <c r="K453" s="92">
        <f t="shared" si="32"/>
        <v>2</v>
      </c>
      <c r="L453" s="92">
        <f t="shared" si="32"/>
        <v>330</v>
      </c>
    </row>
    <row r="454" spans="1:12" x14ac:dyDescent="0.2">
      <c r="A454" s="1">
        <f t="shared" si="29"/>
        <v>2037</v>
      </c>
      <c r="B454" s="1">
        <f t="shared" si="30"/>
        <v>9</v>
      </c>
      <c r="E454" s="188">
        <f>VLOOKUP($A454,'KU Data'!$B$8:$I$49,8,0)</f>
        <v>19.836086331994338</v>
      </c>
      <c r="F454" s="189">
        <f t="shared" si="26"/>
        <v>17.798431561470316</v>
      </c>
      <c r="G454" s="1">
        <f t="shared" si="31"/>
        <v>30.72</v>
      </c>
      <c r="H454" s="104">
        <v>251515.73699999999</v>
      </c>
      <c r="I454" s="2">
        <f>VLOOKUP($A454&amp;$B454,'KU Data'!$S$3:$AA$578,MATCH(I$1,'KU Data'!$S$2:$AA$2,0),0)</f>
        <v>11.75</v>
      </c>
      <c r="J454" s="2">
        <f>VLOOKUP($A454&amp;$B454,'KU Data'!$S$3:$AA$578,MATCH(J$1,'KU Data'!$S$2:$AA$2,0),0)</f>
        <v>261</v>
      </c>
      <c r="K454" s="92">
        <f t="shared" si="32"/>
        <v>46</v>
      </c>
      <c r="L454" s="92">
        <f t="shared" si="32"/>
        <v>150</v>
      </c>
    </row>
    <row r="455" spans="1:12" x14ac:dyDescent="0.2">
      <c r="A455" s="1">
        <f t="shared" si="29"/>
        <v>2037</v>
      </c>
      <c r="B455" s="1">
        <f t="shared" si="30"/>
        <v>10</v>
      </c>
      <c r="E455" s="188">
        <f>VLOOKUP($A455,'KU Data'!$B$8:$I$49,8,0)</f>
        <v>19.836086331994338</v>
      </c>
      <c r="F455" s="189">
        <f t="shared" si="26"/>
        <v>17.798431561470316</v>
      </c>
      <c r="G455" s="1">
        <f t="shared" si="31"/>
        <v>30.56</v>
      </c>
      <c r="H455" s="104">
        <v>252623.133</v>
      </c>
      <c r="I455" s="2">
        <f>VLOOKUP($A455&amp;$B455,'KU Data'!$S$3:$AA$578,MATCH(I$1,'KU Data'!$S$2:$AA$2,0),0)</f>
        <v>136.1</v>
      </c>
      <c r="J455" s="2">
        <f>VLOOKUP($A455&amp;$B455,'KU Data'!$S$3:$AA$578,MATCH(J$1,'KU Data'!$S$2:$AA$2,0),0)</f>
        <v>73.45</v>
      </c>
      <c r="K455" s="92">
        <f t="shared" si="32"/>
        <v>269</v>
      </c>
      <c r="L455" s="92">
        <f t="shared" si="32"/>
        <v>27</v>
      </c>
    </row>
    <row r="456" spans="1:12" x14ac:dyDescent="0.2">
      <c r="A456" s="1">
        <f t="shared" si="29"/>
        <v>2037</v>
      </c>
      <c r="B456" s="1">
        <f t="shared" si="30"/>
        <v>11</v>
      </c>
      <c r="E456" s="188">
        <f>VLOOKUP($A456,'KU Data'!$B$8:$I$49,8,0)</f>
        <v>19.836086331994338</v>
      </c>
      <c r="F456" s="189">
        <f t="shared" si="26"/>
        <v>17.798431561470316</v>
      </c>
      <c r="G456" s="1">
        <f t="shared" si="31"/>
        <v>30.35</v>
      </c>
      <c r="H456" s="104">
        <v>252623.133</v>
      </c>
      <c r="I456" s="2">
        <f>VLOOKUP($A456&amp;$B456,'KU Data'!$S$3:$AA$578,MATCH(I$1,'KU Data'!$S$2:$AA$2,0),0)</f>
        <v>393.85</v>
      </c>
      <c r="J456" s="2">
        <f>VLOOKUP($A456&amp;$B456,'KU Data'!$S$3:$AA$578,MATCH(J$1,'KU Data'!$S$2:$AA$2,0),0)</f>
        <v>7.45</v>
      </c>
      <c r="K456" s="92">
        <f t="shared" si="32"/>
        <v>563</v>
      </c>
      <c r="L456" s="92">
        <f t="shared" si="32"/>
        <v>1</v>
      </c>
    </row>
    <row r="457" spans="1:12" x14ac:dyDescent="0.2">
      <c r="A457" s="1">
        <f t="shared" si="29"/>
        <v>2037</v>
      </c>
      <c r="B457" s="1">
        <f t="shared" si="30"/>
        <v>12</v>
      </c>
      <c r="E457" s="188">
        <f>VLOOKUP($A457,'KU Data'!$B$8:$I$49,8,0)</f>
        <v>19.836086331994338</v>
      </c>
      <c r="F457" s="189">
        <f t="shared" si="26"/>
        <v>17.798431561470316</v>
      </c>
      <c r="G457" s="1">
        <f t="shared" si="31"/>
        <v>31</v>
      </c>
      <c r="H457" s="104">
        <v>252623.133</v>
      </c>
      <c r="I457" s="2">
        <f>VLOOKUP($A457&amp;$B457,'KU Data'!$S$3:$AA$578,MATCH(I$1,'KU Data'!$S$2:$AA$2,0),0)</f>
        <v>715.9</v>
      </c>
      <c r="J457" s="2">
        <f>VLOOKUP($A457&amp;$B457,'KU Data'!$S$3:$AA$578,MATCH(J$1,'KU Data'!$S$2:$AA$2,0),0)</f>
        <v>0.25</v>
      </c>
      <c r="K457" s="92">
        <f t="shared" si="32"/>
        <v>866</v>
      </c>
      <c r="L457" s="92">
        <f t="shared" si="32"/>
        <v>0</v>
      </c>
    </row>
    <row r="458" spans="1:12" x14ac:dyDescent="0.2">
      <c r="A458" s="1">
        <f t="shared" si="29"/>
        <v>2038</v>
      </c>
      <c r="B458" s="1">
        <f t="shared" si="30"/>
        <v>1</v>
      </c>
      <c r="E458" s="188">
        <f>VLOOKUP($A458,'KU Data'!$B$8:$I$49,8,0)</f>
        <v>20.331988490294194</v>
      </c>
      <c r="F458" s="189">
        <f t="shared" si="26"/>
        <v>18.154400192699722</v>
      </c>
      <c r="G458" s="1">
        <f t="shared" si="31"/>
        <v>31.65</v>
      </c>
      <c r="H458" s="104">
        <v>253841.28099999999</v>
      </c>
      <c r="I458" s="2">
        <f>VLOOKUP($A458&amp;$B458,'KU Data'!$S$3:$AA$578,MATCH(I$1,'KU Data'!$S$2:$AA$2,0),0)</f>
        <v>995.9</v>
      </c>
      <c r="J458" s="2">
        <f>VLOOKUP($A458&amp;$B458,'KU Data'!$S$3:$AA$578,MATCH(J$1,'KU Data'!$S$2:$AA$2,0),0)</f>
        <v>0</v>
      </c>
      <c r="K458" s="92">
        <f t="shared" si="32"/>
        <v>952</v>
      </c>
      <c r="L458" s="92">
        <f t="shared" si="32"/>
        <v>0</v>
      </c>
    </row>
    <row r="459" spans="1:12" x14ac:dyDescent="0.2">
      <c r="A459" s="1">
        <f t="shared" si="29"/>
        <v>2038</v>
      </c>
      <c r="B459" s="1">
        <f t="shared" si="30"/>
        <v>2</v>
      </c>
      <c r="E459" s="188">
        <f>VLOOKUP($A459,'KU Data'!$B$8:$I$49,8,0)</f>
        <v>20.331988490294194</v>
      </c>
      <c r="F459" s="189">
        <f t="shared" si="26"/>
        <v>18.154400192699722</v>
      </c>
      <c r="G459" s="1">
        <f t="shared" si="31"/>
        <v>29.92</v>
      </c>
      <c r="H459" s="104">
        <v>253841.28099999999</v>
      </c>
      <c r="I459" s="2">
        <f>VLOOKUP($A459&amp;$B459,'KU Data'!$S$3:$AA$578,MATCH(I$1,'KU Data'!$S$2:$AA$2,0),0)</f>
        <v>890.35</v>
      </c>
      <c r="J459" s="2">
        <f>VLOOKUP($A459&amp;$B459,'KU Data'!$S$3:$AA$578,MATCH(J$1,'KU Data'!$S$2:$AA$2,0),0)</f>
        <v>0</v>
      </c>
      <c r="K459" s="92">
        <f t="shared" si="32"/>
        <v>772</v>
      </c>
      <c r="L459" s="92">
        <f t="shared" si="32"/>
        <v>0</v>
      </c>
    </row>
    <row r="460" spans="1:12" x14ac:dyDescent="0.2">
      <c r="A460" s="1">
        <f t="shared" si="29"/>
        <v>2038</v>
      </c>
      <c r="B460" s="1">
        <f t="shared" si="30"/>
        <v>3</v>
      </c>
      <c r="E460" s="188">
        <f>VLOOKUP($A460,'KU Data'!$B$8:$I$49,8,0)</f>
        <v>20.331988490294194</v>
      </c>
      <c r="F460" s="189">
        <f t="shared" si="26"/>
        <v>18.154400192699722</v>
      </c>
      <c r="G460" s="1">
        <f t="shared" si="31"/>
        <v>30.09</v>
      </c>
      <c r="H460" s="104">
        <v>253841.28099999999</v>
      </c>
      <c r="I460" s="2">
        <f>VLOOKUP($A460&amp;$B460,'KU Data'!$S$3:$AA$578,MATCH(I$1,'KU Data'!$S$2:$AA$2,0),0)</f>
        <v>728.95</v>
      </c>
      <c r="J460" s="2">
        <f>VLOOKUP($A460&amp;$B460,'KU Data'!$S$3:$AA$578,MATCH(J$1,'KU Data'!$S$2:$AA$2,0),0)</f>
        <v>0.45</v>
      </c>
      <c r="K460" s="92">
        <f t="shared" si="32"/>
        <v>610</v>
      </c>
      <c r="L460" s="92">
        <f t="shared" si="32"/>
        <v>4</v>
      </c>
    </row>
    <row r="461" spans="1:12" x14ac:dyDescent="0.2">
      <c r="A461" s="1">
        <f t="shared" si="29"/>
        <v>2038</v>
      </c>
      <c r="B461" s="1">
        <f t="shared" si="30"/>
        <v>4</v>
      </c>
      <c r="E461" s="188">
        <f>VLOOKUP($A461,'KU Data'!$B$8:$I$49,8,0)</f>
        <v>20.331988490294194</v>
      </c>
      <c r="F461" s="189">
        <f t="shared" si="26"/>
        <v>18.154400192699722</v>
      </c>
      <c r="G461" s="1">
        <f t="shared" si="31"/>
        <v>30.49</v>
      </c>
      <c r="H461" s="104">
        <v>254942.40299999999</v>
      </c>
      <c r="I461" s="2">
        <f>VLOOKUP($A461&amp;$B461,'KU Data'!$S$3:$AA$578,MATCH(I$1,'KU Data'!$S$2:$AA$2,0),0)</f>
        <v>439.75</v>
      </c>
      <c r="J461" s="2">
        <f>VLOOKUP($A461&amp;$B461,'KU Data'!$S$3:$AA$578,MATCH(J$1,'KU Data'!$S$2:$AA$2,0),0)</f>
        <v>12.45</v>
      </c>
      <c r="K461" s="92">
        <f t="shared" si="32"/>
        <v>306</v>
      </c>
      <c r="L461" s="92">
        <f t="shared" si="32"/>
        <v>21</v>
      </c>
    </row>
    <row r="462" spans="1:12" x14ac:dyDescent="0.2">
      <c r="A462" s="1">
        <f t="shared" si="29"/>
        <v>2038</v>
      </c>
      <c r="B462" s="1">
        <f t="shared" si="30"/>
        <v>5</v>
      </c>
      <c r="E462" s="188">
        <f>VLOOKUP($A462,'KU Data'!$B$8:$I$49,8,0)</f>
        <v>20.331988490294194</v>
      </c>
      <c r="F462" s="189">
        <f t="shared" si="26"/>
        <v>18.154400192699722</v>
      </c>
      <c r="G462" s="1">
        <f t="shared" si="31"/>
        <v>29.81</v>
      </c>
      <c r="H462" s="104">
        <v>254942.40299999999</v>
      </c>
      <c r="I462" s="2">
        <f>VLOOKUP($A462&amp;$B462,'KU Data'!$S$3:$AA$578,MATCH(I$1,'KU Data'!$S$2:$AA$2,0),0)</f>
        <v>186.45</v>
      </c>
      <c r="J462" s="2">
        <f>VLOOKUP($A462&amp;$B462,'KU Data'!$S$3:$AA$578,MATCH(J$1,'KU Data'!$S$2:$AA$2,0),0)</f>
        <v>47.05</v>
      </c>
      <c r="K462" s="92">
        <f t="shared" si="32"/>
        <v>105</v>
      </c>
      <c r="L462" s="92">
        <f t="shared" si="32"/>
        <v>87</v>
      </c>
    </row>
    <row r="463" spans="1:12" x14ac:dyDescent="0.2">
      <c r="A463" s="1">
        <f t="shared" si="29"/>
        <v>2038</v>
      </c>
      <c r="B463" s="1">
        <f t="shared" si="30"/>
        <v>6</v>
      </c>
      <c r="E463" s="188">
        <f>VLOOKUP($A463,'KU Data'!$B$8:$I$49,8,0)</f>
        <v>20.331988490294194</v>
      </c>
      <c r="F463" s="189">
        <f t="shared" ref="F463:F517" si="33">F451*(1+0.02)</f>
        <v>18.154400192699722</v>
      </c>
      <c r="G463" s="1">
        <f t="shared" si="31"/>
        <v>30.68</v>
      </c>
      <c r="H463" s="104">
        <v>254942.40299999999</v>
      </c>
      <c r="I463" s="2">
        <f>VLOOKUP($A463&amp;$B463,'KU Data'!$S$3:$AA$578,MATCH(I$1,'KU Data'!$S$2:$AA$2,0),0)</f>
        <v>49</v>
      </c>
      <c r="J463" s="2">
        <f>VLOOKUP($A463&amp;$B463,'KU Data'!$S$3:$AA$578,MATCH(J$1,'KU Data'!$S$2:$AA$2,0),0)</f>
        <v>171.1</v>
      </c>
      <c r="K463" s="92">
        <f t="shared" si="32"/>
        <v>10</v>
      </c>
      <c r="L463" s="92">
        <f t="shared" si="32"/>
        <v>243</v>
      </c>
    </row>
    <row r="464" spans="1:12" x14ac:dyDescent="0.2">
      <c r="A464" s="1">
        <f t="shared" si="29"/>
        <v>2038</v>
      </c>
      <c r="B464" s="1">
        <f t="shared" si="30"/>
        <v>7</v>
      </c>
      <c r="E464" s="188">
        <f>VLOOKUP($A464,'KU Data'!$B$8:$I$49,8,0)</f>
        <v>20.331988490294194</v>
      </c>
      <c r="F464" s="189">
        <f t="shared" si="33"/>
        <v>18.154400192699722</v>
      </c>
      <c r="G464" s="1">
        <f t="shared" si="31"/>
        <v>30.66</v>
      </c>
      <c r="H464" s="104">
        <v>256229.315</v>
      </c>
      <c r="I464" s="2">
        <f>VLOOKUP($A464&amp;$B464,'KU Data'!$S$3:$AA$578,MATCH(I$1,'KU Data'!$S$2:$AA$2,0),0)</f>
        <v>1.55</v>
      </c>
      <c r="J464" s="2">
        <f>VLOOKUP($A464&amp;$B464,'KU Data'!$S$3:$AA$578,MATCH(J$1,'KU Data'!$S$2:$AA$2,0),0)</f>
        <v>324.8</v>
      </c>
      <c r="K464" s="92">
        <f t="shared" si="32"/>
        <v>0</v>
      </c>
      <c r="L464" s="92">
        <f t="shared" si="32"/>
        <v>348</v>
      </c>
    </row>
    <row r="465" spans="1:12" x14ac:dyDescent="0.2">
      <c r="A465" s="1">
        <f t="shared" si="29"/>
        <v>2038</v>
      </c>
      <c r="B465" s="1">
        <f t="shared" si="30"/>
        <v>8</v>
      </c>
      <c r="E465" s="188">
        <f>VLOOKUP($A465,'KU Data'!$B$8:$I$49,8,0)</f>
        <v>20.331988490294194</v>
      </c>
      <c r="F465" s="189">
        <f t="shared" si="33"/>
        <v>18.154400192699722</v>
      </c>
      <c r="G465" s="1">
        <f t="shared" si="31"/>
        <v>30.07</v>
      </c>
      <c r="H465" s="104">
        <v>256229.315</v>
      </c>
      <c r="I465" s="2">
        <f>VLOOKUP($A465&amp;$B465,'KU Data'!$S$3:$AA$578,MATCH(I$1,'KU Data'!$S$2:$AA$2,0),0)</f>
        <v>0.75</v>
      </c>
      <c r="J465" s="2">
        <f>VLOOKUP($A465&amp;$B465,'KU Data'!$S$3:$AA$578,MATCH(J$1,'KU Data'!$S$2:$AA$2,0),0)</f>
        <v>347.4</v>
      </c>
      <c r="K465" s="92">
        <f t="shared" si="32"/>
        <v>2</v>
      </c>
      <c r="L465" s="92">
        <f t="shared" si="32"/>
        <v>330</v>
      </c>
    </row>
    <row r="466" spans="1:12" x14ac:dyDescent="0.2">
      <c r="A466" s="1">
        <f t="shared" si="29"/>
        <v>2038</v>
      </c>
      <c r="B466" s="1">
        <f t="shared" si="30"/>
        <v>9</v>
      </c>
      <c r="E466" s="188">
        <f>VLOOKUP($A466,'KU Data'!$B$8:$I$49,8,0)</f>
        <v>20.331988490294194</v>
      </c>
      <c r="F466" s="189">
        <f t="shared" si="33"/>
        <v>18.154400192699722</v>
      </c>
      <c r="G466" s="1">
        <f t="shared" si="31"/>
        <v>30.72</v>
      </c>
      <c r="H466" s="104">
        <v>256229.315</v>
      </c>
      <c r="I466" s="2">
        <f>VLOOKUP($A466&amp;$B466,'KU Data'!$S$3:$AA$578,MATCH(I$1,'KU Data'!$S$2:$AA$2,0),0)</f>
        <v>11.75</v>
      </c>
      <c r="J466" s="2">
        <f>VLOOKUP($A466&amp;$B466,'KU Data'!$S$3:$AA$578,MATCH(J$1,'KU Data'!$S$2:$AA$2,0),0)</f>
        <v>261</v>
      </c>
      <c r="K466" s="92">
        <f t="shared" ref="K466:L485" si="34">K454</f>
        <v>46</v>
      </c>
      <c r="L466" s="92">
        <f t="shared" si="34"/>
        <v>150</v>
      </c>
    </row>
    <row r="467" spans="1:12" x14ac:dyDescent="0.2">
      <c r="A467" s="1">
        <f t="shared" si="29"/>
        <v>2038</v>
      </c>
      <c r="B467" s="1">
        <f t="shared" si="30"/>
        <v>10</v>
      </c>
      <c r="E467" s="188">
        <f>VLOOKUP($A467,'KU Data'!$B$8:$I$49,8,0)</f>
        <v>20.331988490294194</v>
      </c>
      <c r="F467" s="189">
        <f t="shared" si="33"/>
        <v>18.154400192699722</v>
      </c>
      <c r="G467" s="1">
        <f t="shared" si="31"/>
        <v>30.56</v>
      </c>
      <c r="H467" s="104">
        <v>257351.07699999999</v>
      </c>
      <c r="I467" s="2">
        <f>VLOOKUP($A467&amp;$B467,'KU Data'!$S$3:$AA$578,MATCH(I$1,'KU Data'!$S$2:$AA$2,0),0)</f>
        <v>136.1</v>
      </c>
      <c r="J467" s="2">
        <f>VLOOKUP($A467&amp;$B467,'KU Data'!$S$3:$AA$578,MATCH(J$1,'KU Data'!$S$2:$AA$2,0),0)</f>
        <v>73.45</v>
      </c>
      <c r="K467" s="92">
        <f t="shared" si="34"/>
        <v>269</v>
      </c>
      <c r="L467" s="92">
        <f t="shared" si="34"/>
        <v>27</v>
      </c>
    </row>
    <row r="468" spans="1:12" x14ac:dyDescent="0.2">
      <c r="A468" s="1">
        <f t="shared" si="29"/>
        <v>2038</v>
      </c>
      <c r="B468" s="1">
        <f t="shared" si="30"/>
        <v>11</v>
      </c>
      <c r="E468" s="188">
        <f>VLOOKUP($A468,'KU Data'!$B$8:$I$49,8,0)</f>
        <v>20.331988490294194</v>
      </c>
      <c r="F468" s="189">
        <f t="shared" si="33"/>
        <v>18.154400192699722</v>
      </c>
      <c r="G468" s="1">
        <f t="shared" si="31"/>
        <v>30.35</v>
      </c>
      <c r="H468" s="104">
        <v>257351.07699999999</v>
      </c>
      <c r="I468" s="2">
        <f>VLOOKUP($A468&amp;$B468,'KU Data'!$S$3:$AA$578,MATCH(I$1,'KU Data'!$S$2:$AA$2,0),0)</f>
        <v>393.85</v>
      </c>
      <c r="J468" s="2">
        <f>VLOOKUP($A468&amp;$B468,'KU Data'!$S$3:$AA$578,MATCH(J$1,'KU Data'!$S$2:$AA$2,0),0)</f>
        <v>7.45</v>
      </c>
      <c r="K468" s="92">
        <f t="shared" si="34"/>
        <v>563</v>
      </c>
      <c r="L468" s="92">
        <f t="shared" si="34"/>
        <v>1</v>
      </c>
    </row>
    <row r="469" spans="1:12" x14ac:dyDescent="0.2">
      <c r="A469" s="1">
        <f t="shared" si="29"/>
        <v>2038</v>
      </c>
      <c r="B469" s="1">
        <f t="shared" si="30"/>
        <v>12</v>
      </c>
      <c r="E469" s="188">
        <f>VLOOKUP($A469,'KU Data'!$B$8:$I$49,8,0)</f>
        <v>20.331988490294194</v>
      </c>
      <c r="F469" s="189">
        <f t="shared" si="33"/>
        <v>18.154400192699722</v>
      </c>
      <c r="G469" s="1">
        <f t="shared" si="31"/>
        <v>31</v>
      </c>
      <c r="H469" s="104">
        <v>257351.07699999999</v>
      </c>
      <c r="I469" s="2">
        <f>VLOOKUP($A469&amp;$B469,'KU Data'!$S$3:$AA$578,MATCH(I$1,'KU Data'!$S$2:$AA$2,0),0)</f>
        <v>715.9</v>
      </c>
      <c r="J469" s="2">
        <f>VLOOKUP($A469&amp;$B469,'KU Data'!$S$3:$AA$578,MATCH(J$1,'KU Data'!$S$2:$AA$2,0),0)</f>
        <v>0.25</v>
      </c>
      <c r="K469" s="92">
        <f t="shared" si="34"/>
        <v>866</v>
      </c>
      <c r="L469" s="92">
        <f t="shared" si="34"/>
        <v>0</v>
      </c>
    </row>
    <row r="470" spans="1:12" x14ac:dyDescent="0.2">
      <c r="A470" s="1">
        <f t="shared" si="29"/>
        <v>2039</v>
      </c>
      <c r="B470" s="1">
        <f t="shared" si="30"/>
        <v>1</v>
      </c>
      <c r="E470" s="188">
        <f>VLOOKUP($A470,'KU Data'!$B$8:$I$49,8,0)</f>
        <v>20.840288202551548</v>
      </c>
      <c r="F470" s="189">
        <f t="shared" si="33"/>
        <v>18.517488196553717</v>
      </c>
      <c r="G470" s="1">
        <f t="shared" si="31"/>
        <v>31.65</v>
      </c>
      <c r="H470" s="104">
        <v>258487.70300000001</v>
      </c>
      <c r="I470" s="2">
        <f>VLOOKUP($A470&amp;$B470,'KU Data'!$S$3:$AA$578,MATCH(I$1,'KU Data'!$S$2:$AA$2,0),0)</f>
        <v>995.9</v>
      </c>
      <c r="J470" s="2">
        <f>VLOOKUP($A470&amp;$B470,'KU Data'!$S$3:$AA$578,MATCH(J$1,'KU Data'!$S$2:$AA$2,0),0)</f>
        <v>0</v>
      </c>
      <c r="K470" s="92">
        <f t="shared" si="34"/>
        <v>952</v>
      </c>
      <c r="L470" s="92">
        <f t="shared" si="34"/>
        <v>0</v>
      </c>
    </row>
    <row r="471" spans="1:12" x14ac:dyDescent="0.2">
      <c r="A471" s="1">
        <f t="shared" si="29"/>
        <v>2039</v>
      </c>
      <c r="B471" s="1">
        <f t="shared" si="30"/>
        <v>2</v>
      </c>
      <c r="E471" s="188">
        <f>VLOOKUP($A471,'KU Data'!$B$8:$I$49,8,0)</f>
        <v>20.840288202551548</v>
      </c>
      <c r="F471" s="189">
        <f t="shared" si="33"/>
        <v>18.517488196553717</v>
      </c>
      <c r="G471" s="1">
        <f t="shared" si="31"/>
        <v>29.92</v>
      </c>
      <c r="H471" s="104">
        <v>258487.70300000001</v>
      </c>
      <c r="I471" s="2">
        <f>VLOOKUP($A471&amp;$B471,'KU Data'!$S$3:$AA$578,MATCH(I$1,'KU Data'!$S$2:$AA$2,0),0)</f>
        <v>890.35</v>
      </c>
      <c r="J471" s="2">
        <f>VLOOKUP($A471&amp;$B471,'KU Data'!$S$3:$AA$578,MATCH(J$1,'KU Data'!$S$2:$AA$2,0),0)</f>
        <v>0</v>
      </c>
      <c r="K471" s="92">
        <f t="shared" si="34"/>
        <v>772</v>
      </c>
      <c r="L471" s="92">
        <f t="shared" si="34"/>
        <v>0</v>
      </c>
    </row>
    <row r="472" spans="1:12" x14ac:dyDescent="0.2">
      <c r="A472" s="1">
        <f t="shared" si="29"/>
        <v>2039</v>
      </c>
      <c r="B472" s="1">
        <f t="shared" si="30"/>
        <v>3</v>
      </c>
      <c r="E472" s="188">
        <f>VLOOKUP($A472,'KU Data'!$B$8:$I$49,8,0)</f>
        <v>20.840288202551548</v>
      </c>
      <c r="F472" s="189">
        <f t="shared" si="33"/>
        <v>18.517488196553717</v>
      </c>
      <c r="G472" s="1">
        <f t="shared" si="31"/>
        <v>30.09</v>
      </c>
      <c r="H472" s="104">
        <v>258487.70300000001</v>
      </c>
      <c r="I472" s="2">
        <f>VLOOKUP($A472&amp;$B472,'KU Data'!$S$3:$AA$578,MATCH(I$1,'KU Data'!$S$2:$AA$2,0),0)</f>
        <v>728.95</v>
      </c>
      <c r="J472" s="2">
        <f>VLOOKUP($A472&amp;$B472,'KU Data'!$S$3:$AA$578,MATCH(J$1,'KU Data'!$S$2:$AA$2,0),0)</f>
        <v>0.45</v>
      </c>
      <c r="K472" s="92">
        <f t="shared" si="34"/>
        <v>610</v>
      </c>
      <c r="L472" s="92">
        <f t="shared" si="34"/>
        <v>4</v>
      </c>
    </row>
    <row r="473" spans="1:12" x14ac:dyDescent="0.2">
      <c r="A473" s="1">
        <f t="shared" si="29"/>
        <v>2039</v>
      </c>
      <c r="B473" s="1">
        <f t="shared" si="30"/>
        <v>4</v>
      </c>
      <c r="E473" s="188">
        <f>VLOOKUP($A473,'KU Data'!$B$8:$I$49,8,0)</f>
        <v>20.840288202551548</v>
      </c>
      <c r="F473" s="189">
        <f t="shared" si="33"/>
        <v>18.517488196553717</v>
      </c>
      <c r="G473" s="1">
        <f t="shared" si="31"/>
        <v>30.49</v>
      </c>
      <c r="H473" s="104">
        <v>259466.03099999999</v>
      </c>
      <c r="I473" s="2">
        <f>VLOOKUP($A473&amp;$B473,'KU Data'!$S$3:$AA$578,MATCH(I$1,'KU Data'!$S$2:$AA$2,0),0)</f>
        <v>439.75</v>
      </c>
      <c r="J473" s="2">
        <f>VLOOKUP($A473&amp;$B473,'KU Data'!$S$3:$AA$578,MATCH(J$1,'KU Data'!$S$2:$AA$2,0),0)</f>
        <v>12.45</v>
      </c>
      <c r="K473" s="92">
        <f t="shared" si="34"/>
        <v>306</v>
      </c>
      <c r="L473" s="92">
        <f t="shared" si="34"/>
        <v>21</v>
      </c>
    </row>
    <row r="474" spans="1:12" x14ac:dyDescent="0.2">
      <c r="A474" s="1">
        <f t="shared" si="29"/>
        <v>2039</v>
      </c>
      <c r="B474" s="1">
        <f t="shared" si="30"/>
        <v>5</v>
      </c>
      <c r="E474" s="188">
        <f>VLOOKUP($A474,'KU Data'!$B$8:$I$49,8,0)</f>
        <v>20.840288202551548</v>
      </c>
      <c r="F474" s="189">
        <f t="shared" si="33"/>
        <v>18.517488196553717</v>
      </c>
      <c r="G474" s="1">
        <f t="shared" si="31"/>
        <v>29.81</v>
      </c>
      <c r="H474" s="104">
        <v>259466.03099999999</v>
      </c>
      <c r="I474" s="2">
        <f>VLOOKUP($A474&amp;$B474,'KU Data'!$S$3:$AA$578,MATCH(I$1,'KU Data'!$S$2:$AA$2,0),0)</f>
        <v>186.45</v>
      </c>
      <c r="J474" s="2">
        <f>VLOOKUP($A474&amp;$B474,'KU Data'!$S$3:$AA$578,MATCH(J$1,'KU Data'!$S$2:$AA$2,0),0)</f>
        <v>47.05</v>
      </c>
      <c r="K474" s="92">
        <f t="shared" si="34"/>
        <v>105</v>
      </c>
      <c r="L474" s="92">
        <f t="shared" si="34"/>
        <v>87</v>
      </c>
    </row>
    <row r="475" spans="1:12" x14ac:dyDescent="0.2">
      <c r="A475" s="1">
        <f t="shared" si="29"/>
        <v>2039</v>
      </c>
      <c r="B475" s="1">
        <f t="shared" si="30"/>
        <v>6</v>
      </c>
      <c r="E475" s="188">
        <f>VLOOKUP($A475,'KU Data'!$B$8:$I$49,8,0)</f>
        <v>20.840288202551548</v>
      </c>
      <c r="F475" s="189">
        <f t="shared" si="33"/>
        <v>18.517488196553717</v>
      </c>
      <c r="G475" s="1">
        <f t="shared" si="31"/>
        <v>30.68</v>
      </c>
      <c r="H475" s="104">
        <v>259466.03099999999</v>
      </c>
      <c r="I475" s="2">
        <f>VLOOKUP($A475&amp;$B475,'KU Data'!$S$3:$AA$578,MATCH(I$1,'KU Data'!$S$2:$AA$2,0),0)</f>
        <v>49</v>
      </c>
      <c r="J475" s="2">
        <f>VLOOKUP($A475&amp;$B475,'KU Data'!$S$3:$AA$578,MATCH(J$1,'KU Data'!$S$2:$AA$2,0),0)</f>
        <v>171.1</v>
      </c>
      <c r="K475" s="92">
        <f t="shared" si="34"/>
        <v>10</v>
      </c>
      <c r="L475" s="92">
        <f t="shared" si="34"/>
        <v>243</v>
      </c>
    </row>
    <row r="476" spans="1:12" x14ac:dyDescent="0.2">
      <c r="A476" s="1">
        <f t="shared" si="29"/>
        <v>2039</v>
      </c>
      <c r="B476" s="1">
        <f t="shared" si="30"/>
        <v>7</v>
      </c>
      <c r="E476" s="188">
        <f>VLOOKUP($A476,'KU Data'!$B$8:$I$49,8,0)</f>
        <v>20.840288202551548</v>
      </c>
      <c r="F476" s="189">
        <f t="shared" si="33"/>
        <v>18.517488196553717</v>
      </c>
      <c r="G476" s="1">
        <f t="shared" si="31"/>
        <v>30.66</v>
      </c>
      <c r="H476" s="104">
        <v>260716.36</v>
      </c>
      <c r="I476" s="2">
        <f>VLOOKUP($A476&amp;$B476,'KU Data'!$S$3:$AA$578,MATCH(I$1,'KU Data'!$S$2:$AA$2,0),0)</f>
        <v>1.55</v>
      </c>
      <c r="J476" s="2">
        <f>VLOOKUP($A476&amp;$B476,'KU Data'!$S$3:$AA$578,MATCH(J$1,'KU Data'!$S$2:$AA$2,0),0)</f>
        <v>324.8</v>
      </c>
      <c r="K476" s="92">
        <f t="shared" si="34"/>
        <v>0</v>
      </c>
      <c r="L476" s="92">
        <f t="shared" si="34"/>
        <v>348</v>
      </c>
    </row>
    <row r="477" spans="1:12" x14ac:dyDescent="0.2">
      <c r="A477" s="1">
        <f t="shared" si="29"/>
        <v>2039</v>
      </c>
      <c r="B477" s="1">
        <f t="shared" si="30"/>
        <v>8</v>
      </c>
      <c r="E477" s="188">
        <f>VLOOKUP($A477,'KU Data'!$B$8:$I$49,8,0)</f>
        <v>20.840288202551548</v>
      </c>
      <c r="F477" s="189">
        <f t="shared" si="33"/>
        <v>18.517488196553717</v>
      </c>
      <c r="G477" s="1">
        <f t="shared" si="31"/>
        <v>30.07</v>
      </c>
      <c r="H477" s="104">
        <v>260716.36</v>
      </c>
      <c r="I477" s="2">
        <f>VLOOKUP($A477&amp;$B477,'KU Data'!$S$3:$AA$578,MATCH(I$1,'KU Data'!$S$2:$AA$2,0),0)</f>
        <v>0.75</v>
      </c>
      <c r="J477" s="2">
        <f>VLOOKUP($A477&amp;$B477,'KU Data'!$S$3:$AA$578,MATCH(J$1,'KU Data'!$S$2:$AA$2,0),0)</f>
        <v>347.4</v>
      </c>
      <c r="K477" s="92">
        <f t="shared" si="34"/>
        <v>2</v>
      </c>
      <c r="L477" s="92">
        <f t="shared" si="34"/>
        <v>330</v>
      </c>
    </row>
    <row r="478" spans="1:12" x14ac:dyDescent="0.2">
      <c r="A478" s="1">
        <f t="shared" si="29"/>
        <v>2039</v>
      </c>
      <c r="B478" s="1">
        <f t="shared" si="30"/>
        <v>9</v>
      </c>
      <c r="E478" s="188">
        <f>VLOOKUP($A478,'KU Data'!$B$8:$I$49,8,0)</f>
        <v>20.840288202551548</v>
      </c>
      <c r="F478" s="189">
        <f t="shared" si="33"/>
        <v>18.517488196553717</v>
      </c>
      <c r="G478" s="1">
        <f t="shared" si="31"/>
        <v>30.72</v>
      </c>
      <c r="H478" s="104">
        <v>260716.36</v>
      </c>
      <c r="I478" s="2">
        <f>VLOOKUP($A478&amp;$B478,'KU Data'!$S$3:$AA$578,MATCH(I$1,'KU Data'!$S$2:$AA$2,0),0)</f>
        <v>11.75</v>
      </c>
      <c r="J478" s="2">
        <f>VLOOKUP($A478&amp;$B478,'KU Data'!$S$3:$AA$578,MATCH(J$1,'KU Data'!$S$2:$AA$2,0),0)</f>
        <v>261</v>
      </c>
      <c r="K478" s="92">
        <f t="shared" si="34"/>
        <v>46</v>
      </c>
      <c r="L478" s="92">
        <f t="shared" si="34"/>
        <v>150</v>
      </c>
    </row>
    <row r="479" spans="1:12" x14ac:dyDescent="0.2">
      <c r="A479" s="1">
        <f t="shared" si="29"/>
        <v>2039</v>
      </c>
      <c r="B479" s="1">
        <f t="shared" si="30"/>
        <v>10</v>
      </c>
      <c r="E479" s="188">
        <f>VLOOKUP($A479,'KU Data'!$B$8:$I$49,8,0)</f>
        <v>20.840288202551548</v>
      </c>
      <c r="F479" s="189">
        <f t="shared" si="33"/>
        <v>18.517488196553717</v>
      </c>
      <c r="G479" s="1">
        <f t="shared" si="31"/>
        <v>30.56</v>
      </c>
      <c r="H479" s="104">
        <v>261957.93599999999</v>
      </c>
      <c r="I479" s="2">
        <f>VLOOKUP($A479&amp;$B479,'KU Data'!$S$3:$AA$578,MATCH(I$1,'KU Data'!$S$2:$AA$2,0),0)</f>
        <v>136.1</v>
      </c>
      <c r="J479" s="2">
        <f>VLOOKUP($A479&amp;$B479,'KU Data'!$S$3:$AA$578,MATCH(J$1,'KU Data'!$S$2:$AA$2,0),0)</f>
        <v>73.45</v>
      </c>
      <c r="K479" s="92">
        <f t="shared" si="34"/>
        <v>269</v>
      </c>
      <c r="L479" s="92">
        <f t="shared" si="34"/>
        <v>27</v>
      </c>
    </row>
    <row r="480" spans="1:12" x14ac:dyDescent="0.2">
      <c r="A480" s="1">
        <f t="shared" si="29"/>
        <v>2039</v>
      </c>
      <c r="B480" s="1">
        <f t="shared" si="30"/>
        <v>11</v>
      </c>
      <c r="E480" s="188">
        <f>VLOOKUP($A480,'KU Data'!$B$8:$I$49,8,0)</f>
        <v>20.840288202551548</v>
      </c>
      <c r="F480" s="189">
        <f t="shared" si="33"/>
        <v>18.517488196553717</v>
      </c>
      <c r="G480" s="1">
        <f t="shared" si="31"/>
        <v>30.35</v>
      </c>
      <c r="H480" s="104">
        <v>261957.93599999999</v>
      </c>
      <c r="I480" s="2">
        <f>VLOOKUP($A480&amp;$B480,'KU Data'!$S$3:$AA$578,MATCH(I$1,'KU Data'!$S$2:$AA$2,0),0)</f>
        <v>393.85</v>
      </c>
      <c r="J480" s="2">
        <f>VLOOKUP($A480&amp;$B480,'KU Data'!$S$3:$AA$578,MATCH(J$1,'KU Data'!$S$2:$AA$2,0),0)</f>
        <v>7.45</v>
      </c>
      <c r="K480" s="92">
        <f t="shared" si="34"/>
        <v>563</v>
      </c>
      <c r="L480" s="92">
        <f t="shared" si="34"/>
        <v>1</v>
      </c>
    </row>
    <row r="481" spans="1:12" x14ac:dyDescent="0.2">
      <c r="A481" s="1">
        <f t="shared" si="29"/>
        <v>2039</v>
      </c>
      <c r="B481" s="1">
        <f t="shared" si="30"/>
        <v>12</v>
      </c>
      <c r="E481" s="188">
        <f>VLOOKUP($A481,'KU Data'!$B$8:$I$49,8,0)</f>
        <v>20.840288202551548</v>
      </c>
      <c r="F481" s="189">
        <f t="shared" si="33"/>
        <v>18.517488196553717</v>
      </c>
      <c r="G481" s="1">
        <f t="shared" si="31"/>
        <v>31</v>
      </c>
      <c r="H481" s="104">
        <v>261957.93599999999</v>
      </c>
      <c r="I481" s="2">
        <f>VLOOKUP($A481&amp;$B481,'KU Data'!$S$3:$AA$578,MATCH(I$1,'KU Data'!$S$2:$AA$2,0),0)</f>
        <v>715.9</v>
      </c>
      <c r="J481" s="2">
        <f>VLOOKUP($A481&amp;$B481,'KU Data'!$S$3:$AA$578,MATCH(J$1,'KU Data'!$S$2:$AA$2,0),0)</f>
        <v>0.25</v>
      </c>
      <c r="K481" s="92">
        <f t="shared" si="34"/>
        <v>866</v>
      </c>
      <c r="L481" s="92">
        <f t="shared" si="34"/>
        <v>0</v>
      </c>
    </row>
    <row r="482" spans="1:12" x14ac:dyDescent="0.2">
      <c r="A482" s="1">
        <f t="shared" si="29"/>
        <v>2040</v>
      </c>
      <c r="B482" s="1">
        <f t="shared" si="30"/>
        <v>1</v>
      </c>
      <c r="E482" s="188">
        <f>VLOOKUP($A482,'KU Data'!$B$8:$I$49,8,0)</f>
        <v>21.361295407615334</v>
      </c>
      <c r="F482" s="189">
        <f t="shared" si="33"/>
        <v>18.887837960484791</v>
      </c>
      <c r="G482" s="1">
        <f t="shared" si="31"/>
        <v>31.65</v>
      </c>
      <c r="H482" s="104">
        <v>263195.13500000001</v>
      </c>
      <c r="I482" s="2">
        <f>VLOOKUP($A482&amp;$B482,'KU Data'!$S$3:$AA$578,MATCH(I$1,'KU Data'!$S$2:$AA$2,0),0)</f>
        <v>995.9</v>
      </c>
      <c r="J482" s="2">
        <f>VLOOKUP($A482&amp;$B482,'KU Data'!$S$3:$AA$578,MATCH(J$1,'KU Data'!$S$2:$AA$2,0),0)</f>
        <v>0</v>
      </c>
      <c r="K482" s="92">
        <f t="shared" si="34"/>
        <v>952</v>
      </c>
      <c r="L482" s="92">
        <f t="shared" si="34"/>
        <v>0</v>
      </c>
    </row>
    <row r="483" spans="1:12" x14ac:dyDescent="0.2">
      <c r="A483" s="1">
        <f t="shared" si="29"/>
        <v>2040</v>
      </c>
      <c r="B483" s="1">
        <f t="shared" si="30"/>
        <v>2</v>
      </c>
      <c r="E483" s="188">
        <f>VLOOKUP($A483,'KU Data'!$B$8:$I$49,8,0)</f>
        <v>21.361295407615334</v>
      </c>
      <c r="F483" s="189">
        <f t="shared" si="33"/>
        <v>18.887837960484791</v>
      </c>
      <c r="G483" s="1">
        <f t="shared" si="31"/>
        <v>29.92</v>
      </c>
      <c r="H483" s="104">
        <v>263195.13500000001</v>
      </c>
      <c r="I483" s="2">
        <f>VLOOKUP($A483&amp;$B483,'KU Data'!$S$3:$AA$578,MATCH(I$1,'KU Data'!$S$2:$AA$2,0),0)</f>
        <v>890.35</v>
      </c>
      <c r="J483" s="2">
        <f>VLOOKUP($A483&amp;$B483,'KU Data'!$S$3:$AA$578,MATCH(J$1,'KU Data'!$S$2:$AA$2,0),0)</f>
        <v>0</v>
      </c>
      <c r="K483" s="92">
        <f t="shared" si="34"/>
        <v>772</v>
      </c>
      <c r="L483" s="92">
        <f t="shared" si="34"/>
        <v>0</v>
      </c>
    </row>
    <row r="484" spans="1:12" x14ac:dyDescent="0.2">
      <c r="A484" s="1">
        <f t="shared" si="29"/>
        <v>2040</v>
      </c>
      <c r="B484" s="1">
        <f t="shared" si="30"/>
        <v>3</v>
      </c>
      <c r="E484" s="188">
        <f>VLOOKUP($A484,'KU Data'!$B$8:$I$49,8,0)</f>
        <v>21.361295407615334</v>
      </c>
      <c r="F484" s="189">
        <f t="shared" si="33"/>
        <v>18.887837960484791</v>
      </c>
      <c r="G484" s="1">
        <f t="shared" si="31"/>
        <v>30.09</v>
      </c>
      <c r="H484" s="104">
        <v>263195.13500000001</v>
      </c>
      <c r="I484" s="2">
        <f>VLOOKUP($A484&amp;$B484,'KU Data'!$S$3:$AA$578,MATCH(I$1,'KU Data'!$S$2:$AA$2,0),0)</f>
        <v>728.95</v>
      </c>
      <c r="J484" s="2">
        <f>VLOOKUP($A484&amp;$B484,'KU Data'!$S$3:$AA$578,MATCH(J$1,'KU Data'!$S$2:$AA$2,0),0)</f>
        <v>0.45</v>
      </c>
      <c r="K484" s="92">
        <f t="shared" si="34"/>
        <v>610</v>
      </c>
      <c r="L484" s="92">
        <f t="shared" si="34"/>
        <v>4</v>
      </c>
    </row>
    <row r="485" spans="1:12" x14ac:dyDescent="0.2">
      <c r="A485" s="1">
        <f t="shared" si="29"/>
        <v>2040</v>
      </c>
      <c r="B485" s="1">
        <f t="shared" si="30"/>
        <v>4</v>
      </c>
      <c r="E485" s="188">
        <f>VLOOKUP($A485,'KU Data'!$B$8:$I$49,8,0)</f>
        <v>21.361295407615334</v>
      </c>
      <c r="F485" s="189">
        <f t="shared" si="33"/>
        <v>18.887837960484791</v>
      </c>
      <c r="G485" s="1">
        <f t="shared" si="31"/>
        <v>30.49</v>
      </c>
      <c r="H485" s="104">
        <v>264419.08299999998</v>
      </c>
      <c r="I485" s="2">
        <f>VLOOKUP($A485&amp;$B485,'KU Data'!$S$3:$AA$578,MATCH(I$1,'KU Data'!$S$2:$AA$2,0),0)</f>
        <v>439.75</v>
      </c>
      <c r="J485" s="2">
        <f>VLOOKUP($A485&amp;$B485,'KU Data'!$S$3:$AA$578,MATCH(J$1,'KU Data'!$S$2:$AA$2,0),0)</f>
        <v>12.45</v>
      </c>
      <c r="K485" s="92">
        <f t="shared" si="34"/>
        <v>306</v>
      </c>
      <c r="L485" s="92">
        <f t="shared" si="34"/>
        <v>21</v>
      </c>
    </row>
    <row r="486" spans="1:12" x14ac:dyDescent="0.2">
      <c r="A486" s="1">
        <f t="shared" si="29"/>
        <v>2040</v>
      </c>
      <c r="B486" s="1">
        <f t="shared" si="30"/>
        <v>5</v>
      </c>
      <c r="E486" s="188">
        <f>VLOOKUP($A486,'KU Data'!$B$8:$I$49,8,0)</f>
        <v>21.361295407615334</v>
      </c>
      <c r="F486" s="189">
        <f t="shared" si="33"/>
        <v>18.887837960484791</v>
      </c>
      <c r="G486" s="1">
        <f t="shared" si="31"/>
        <v>29.81</v>
      </c>
      <c r="H486" s="104">
        <v>264419.08299999998</v>
      </c>
      <c r="I486" s="2">
        <f>VLOOKUP($A486&amp;$B486,'KU Data'!$S$3:$AA$578,MATCH(I$1,'KU Data'!$S$2:$AA$2,0),0)</f>
        <v>186.45</v>
      </c>
      <c r="J486" s="2">
        <f>VLOOKUP($A486&amp;$B486,'KU Data'!$S$3:$AA$578,MATCH(J$1,'KU Data'!$S$2:$AA$2,0),0)</f>
        <v>47.05</v>
      </c>
      <c r="K486" s="92">
        <f t="shared" ref="K486:L493" si="35">K474</f>
        <v>105</v>
      </c>
      <c r="L486" s="92">
        <f t="shared" si="35"/>
        <v>87</v>
      </c>
    </row>
    <row r="487" spans="1:12" x14ac:dyDescent="0.2">
      <c r="A487" s="1">
        <f t="shared" si="29"/>
        <v>2040</v>
      </c>
      <c r="B487" s="1">
        <f t="shared" si="30"/>
        <v>6</v>
      </c>
      <c r="E487" s="188">
        <f>VLOOKUP($A487,'KU Data'!$B$8:$I$49,8,0)</f>
        <v>21.361295407615334</v>
      </c>
      <c r="F487" s="189">
        <f t="shared" si="33"/>
        <v>18.887837960484791</v>
      </c>
      <c r="G487" s="1">
        <f t="shared" si="31"/>
        <v>30.68</v>
      </c>
      <c r="H487" s="104">
        <v>264419.08299999998</v>
      </c>
      <c r="I487" s="2">
        <f>VLOOKUP($A487&amp;$B487,'KU Data'!$S$3:$AA$578,MATCH(I$1,'KU Data'!$S$2:$AA$2,0),0)</f>
        <v>49</v>
      </c>
      <c r="J487" s="2">
        <f>VLOOKUP($A487&amp;$B487,'KU Data'!$S$3:$AA$578,MATCH(J$1,'KU Data'!$S$2:$AA$2,0),0)</f>
        <v>171.1</v>
      </c>
      <c r="K487" s="92">
        <f t="shared" si="35"/>
        <v>10</v>
      </c>
      <c r="L487" s="92">
        <f t="shared" si="35"/>
        <v>243</v>
      </c>
    </row>
    <row r="488" spans="1:12" x14ac:dyDescent="0.2">
      <c r="A488" s="1">
        <f t="shared" si="29"/>
        <v>2040</v>
      </c>
      <c r="B488" s="1">
        <f t="shared" si="30"/>
        <v>7</v>
      </c>
      <c r="E488" s="188">
        <f>VLOOKUP($A488,'KU Data'!$B$8:$I$49,8,0)</f>
        <v>21.361295407615334</v>
      </c>
      <c r="F488" s="189">
        <f t="shared" si="33"/>
        <v>18.887837960484791</v>
      </c>
      <c r="G488" s="1">
        <f t="shared" si="31"/>
        <v>30.66</v>
      </c>
      <c r="H488" s="104">
        <v>265548.94</v>
      </c>
      <c r="I488" s="2">
        <f>VLOOKUP($A488&amp;$B488,'KU Data'!$S$3:$AA$578,MATCH(I$1,'KU Data'!$S$2:$AA$2,0),0)</f>
        <v>1.55</v>
      </c>
      <c r="J488" s="2">
        <f>VLOOKUP($A488&amp;$B488,'KU Data'!$S$3:$AA$578,MATCH(J$1,'KU Data'!$S$2:$AA$2,0),0)</f>
        <v>324.8</v>
      </c>
      <c r="K488" s="92">
        <f t="shared" si="35"/>
        <v>0</v>
      </c>
      <c r="L488" s="92">
        <f t="shared" si="35"/>
        <v>348</v>
      </c>
    </row>
    <row r="489" spans="1:12" x14ac:dyDescent="0.2">
      <c r="A489" s="1">
        <f t="shared" si="29"/>
        <v>2040</v>
      </c>
      <c r="B489" s="1">
        <f t="shared" si="30"/>
        <v>8</v>
      </c>
      <c r="E489" s="188">
        <f>VLOOKUP($A489,'KU Data'!$B$8:$I$49,8,0)</f>
        <v>21.361295407615334</v>
      </c>
      <c r="F489" s="189">
        <f t="shared" si="33"/>
        <v>18.887837960484791</v>
      </c>
      <c r="G489" s="1">
        <f t="shared" si="31"/>
        <v>30.07</v>
      </c>
      <c r="H489" s="104">
        <v>265548.94</v>
      </c>
      <c r="I489" s="2">
        <f>VLOOKUP($A489&amp;$B489,'KU Data'!$S$3:$AA$578,MATCH(I$1,'KU Data'!$S$2:$AA$2,0),0)</f>
        <v>0.75</v>
      </c>
      <c r="J489" s="2">
        <f>VLOOKUP($A489&amp;$B489,'KU Data'!$S$3:$AA$578,MATCH(J$1,'KU Data'!$S$2:$AA$2,0),0)</f>
        <v>347.4</v>
      </c>
      <c r="K489" s="92">
        <f t="shared" si="35"/>
        <v>2</v>
      </c>
      <c r="L489" s="92">
        <f t="shared" si="35"/>
        <v>330</v>
      </c>
    </row>
    <row r="490" spans="1:12" x14ac:dyDescent="0.2">
      <c r="A490" s="1">
        <f t="shared" si="29"/>
        <v>2040</v>
      </c>
      <c r="B490" s="1">
        <f t="shared" si="30"/>
        <v>9</v>
      </c>
      <c r="E490" s="188">
        <f>VLOOKUP($A490,'KU Data'!$B$8:$I$49,8,0)</f>
        <v>21.361295407615334</v>
      </c>
      <c r="F490" s="189">
        <f t="shared" si="33"/>
        <v>18.887837960484791</v>
      </c>
      <c r="G490" s="1">
        <f t="shared" si="31"/>
        <v>30.72</v>
      </c>
      <c r="H490" s="104">
        <v>265548.94</v>
      </c>
      <c r="I490" s="2">
        <f>VLOOKUP($A490&amp;$B490,'KU Data'!$S$3:$AA$578,MATCH(I$1,'KU Data'!$S$2:$AA$2,0),0)</f>
        <v>11.75</v>
      </c>
      <c r="J490" s="2">
        <f>VLOOKUP($A490&amp;$B490,'KU Data'!$S$3:$AA$578,MATCH(J$1,'KU Data'!$S$2:$AA$2,0),0)</f>
        <v>261</v>
      </c>
      <c r="K490" s="92">
        <f t="shared" si="35"/>
        <v>46</v>
      </c>
      <c r="L490" s="92">
        <f t="shared" si="35"/>
        <v>150</v>
      </c>
    </row>
    <row r="491" spans="1:12" x14ac:dyDescent="0.2">
      <c r="A491" s="1">
        <f t="shared" si="29"/>
        <v>2040</v>
      </c>
      <c r="B491" s="1">
        <f t="shared" si="30"/>
        <v>10</v>
      </c>
      <c r="E491" s="188">
        <f>VLOOKUP($A491,'KU Data'!$B$8:$I$49,8,0)</f>
        <v>21.361295407615334</v>
      </c>
      <c r="F491" s="189">
        <f t="shared" si="33"/>
        <v>18.887837960484791</v>
      </c>
      <c r="G491" s="1">
        <f t="shared" si="31"/>
        <v>30.56</v>
      </c>
      <c r="H491" s="104">
        <v>266764.19400000002</v>
      </c>
      <c r="I491" s="2">
        <f>VLOOKUP($A491&amp;$B491,'KU Data'!$S$3:$AA$578,MATCH(I$1,'KU Data'!$S$2:$AA$2,0),0)</f>
        <v>136.1</v>
      </c>
      <c r="J491" s="2">
        <f>VLOOKUP($A491&amp;$B491,'KU Data'!$S$3:$AA$578,MATCH(J$1,'KU Data'!$S$2:$AA$2,0),0)</f>
        <v>73.45</v>
      </c>
      <c r="K491" s="92">
        <f t="shared" si="35"/>
        <v>269</v>
      </c>
      <c r="L491" s="92">
        <f t="shared" si="35"/>
        <v>27</v>
      </c>
    </row>
    <row r="492" spans="1:12" x14ac:dyDescent="0.2">
      <c r="A492" s="1">
        <f t="shared" si="29"/>
        <v>2040</v>
      </c>
      <c r="B492" s="1">
        <f t="shared" si="30"/>
        <v>11</v>
      </c>
      <c r="E492" s="188">
        <f>VLOOKUP($A492,'KU Data'!$B$8:$I$49,8,0)</f>
        <v>21.361295407615334</v>
      </c>
      <c r="F492" s="189">
        <f t="shared" si="33"/>
        <v>18.887837960484791</v>
      </c>
      <c r="G492" s="1">
        <f t="shared" si="31"/>
        <v>30.35</v>
      </c>
      <c r="H492" s="104">
        <v>266764.19400000002</v>
      </c>
      <c r="I492" s="2">
        <f>VLOOKUP($A492&amp;$B492,'KU Data'!$S$3:$AA$578,MATCH(I$1,'KU Data'!$S$2:$AA$2,0),0)</f>
        <v>393.85</v>
      </c>
      <c r="J492" s="2">
        <f>VLOOKUP($A492&amp;$B492,'KU Data'!$S$3:$AA$578,MATCH(J$1,'KU Data'!$S$2:$AA$2,0),0)</f>
        <v>7.45</v>
      </c>
      <c r="K492" s="92">
        <f t="shared" si="35"/>
        <v>563</v>
      </c>
      <c r="L492" s="92">
        <f t="shared" si="35"/>
        <v>1</v>
      </c>
    </row>
    <row r="493" spans="1:12" x14ac:dyDescent="0.2">
      <c r="A493" s="1">
        <f t="shared" si="29"/>
        <v>2040</v>
      </c>
      <c r="B493" s="1">
        <f t="shared" si="30"/>
        <v>12</v>
      </c>
      <c r="E493" s="188">
        <f>VLOOKUP($A493,'KU Data'!$B$8:$I$49,8,0)</f>
        <v>21.361295407615334</v>
      </c>
      <c r="F493" s="189">
        <f t="shared" si="33"/>
        <v>18.887837960484791</v>
      </c>
      <c r="G493" s="1">
        <f t="shared" si="31"/>
        <v>31</v>
      </c>
      <c r="H493" s="104">
        <v>266764.19400000002</v>
      </c>
      <c r="I493" s="2">
        <f>VLOOKUP($A493&amp;$B493,'KU Data'!$S$3:$AA$578,MATCH(I$1,'KU Data'!$S$2:$AA$2,0),0)</f>
        <v>715.9</v>
      </c>
      <c r="J493" s="2">
        <f>VLOOKUP($A493&amp;$B493,'KU Data'!$S$3:$AA$578,MATCH(J$1,'KU Data'!$S$2:$AA$2,0),0)</f>
        <v>0.25</v>
      </c>
      <c r="K493" s="92">
        <f t="shared" si="35"/>
        <v>866</v>
      </c>
      <c r="L493" s="92">
        <f t="shared" si="35"/>
        <v>0</v>
      </c>
    </row>
    <row r="494" spans="1:12" x14ac:dyDescent="0.2">
      <c r="A494" s="3">
        <v>2041</v>
      </c>
      <c r="B494" s="3">
        <v>1</v>
      </c>
      <c r="E494" s="188">
        <f>VLOOKUP($A494,'KU Data'!$B$8:$I$49,8,0)</f>
        <v>21.895327792805716</v>
      </c>
      <c r="F494" s="189">
        <f t="shared" si="33"/>
        <v>19.265594719694487</v>
      </c>
      <c r="G494" s="1">
        <f t="shared" si="31"/>
        <v>31.65</v>
      </c>
      <c r="H494" s="104">
        <v>268043.326</v>
      </c>
      <c r="I494" s="2">
        <f>VLOOKUP($A494&amp;$B494,'KU Data'!$S$3:$AA$578,MATCH(I$1,'KU Data'!$S$2:$AA$2,0),0)</f>
        <v>995.9</v>
      </c>
      <c r="J494" s="2">
        <f>VLOOKUP($A494&amp;$B494,'KU Data'!$S$3:$AA$578,MATCH(J$1,'KU Data'!$S$2:$AA$2,0),0)</f>
        <v>0</v>
      </c>
      <c r="K494" s="92">
        <f t="shared" ref="K494:L505" si="36">K482</f>
        <v>952</v>
      </c>
      <c r="L494" s="92">
        <f t="shared" si="36"/>
        <v>0</v>
      </c>
    </row>
    <row r="495" spans="1:12" x14ac:dyDescent="0.2">
      <c r="A495" s="3">
        <v>2041</v>
      </c>
      <c r="B495" s="3">
        <v>2</v>
      </c>
      <c r="E495" s="188">
        <f>VLOOKUP($A495,'KU Data'!$B$8:$I$49,8,0)</f>
        <v>21.895327792805716</v>
      </c>
      <c r="F495" s="189">
        <f t="shared" si="33"/>
        <v>19.265594719694487</v>
      </c>
      <c r="G495" s="1">
        <f t="shared" si="31"/>
        <v>29.92</v>
      </c>
      <c r="H495" s="104">
        <v>268043.326</v>
      </c>
      <c r="I495" s="2">
        <f>VLOOKUP($A495&amp;$B495,'KU Data'!$S$3:$AA$578,MATCH(I$1,'KU Data'!$S$2:$AA$2,0),0)</f>
        <v>890.35</v>
      </c>
      <c r="J495" s="2">
        <f>VLOOKUP($A495&amp;$B495,'KU Data'!$S$3:$AA$578,MATCH(J$1,'KU Data'!$S$2:$AA$2,0),0)</f>
        <v>0</v>
      </c>
      <c r="K495" s="92">
        <f t="shared" si="36"/>
        <v>772</v>
      </c>
      <c r="L495" s="92">
        <f t="shared" si="36"/>
        <v>0</v>
      </c>
    </row>
    <row r="496" spans="1:12" x14ac:dyDescent="0.2">
      <c r="A496" s="3">
        <v>2041</v>
      </c>
      <c r="B496" s="3">
        <v>3</v>
      </c>
      <c r="E496" s="188">
        <f>VLOOKUP($A496,'KU Data'!$B$8:$I$49,8,0)</f>
        <v>21.895327792805716</v>
      </c>
      <c r="F496" s="189">
        <f t="shared" si="33"/>
        <v>19.265594719694487</v>
      </c>
      <c r="G496" s="1">
        <f t="shared" si="31"/>
        <v>30.09</v>
      </c>
      <c r="H496" s="104">
        <v>268043.326</v>
      </c>
      <c r="I496" s="2">
        <f>VLOOKUP($A496&amp;$B496,'KU Data'!$S$3:$AA$578,MATCH(I$1,'KU Data'!$S$2:$AA$2,0),0)</f>
        <v>728.95</v>
      </c>
      <c r="J496" s="2">
        <f>VLOOKUP($A496&amp;$B496,'KU Data'!$S$3:$AA$578,MATCH(J$1,'KU Data'!$S$2:$AA$2,0),0)</f>
        <v>0.45</v>
      </c>
      <c r="K496" s="92">
        <f t="shared" si="36"/>
        <v>610</v>
      </c>
      <c r="L496" s="92">
        <f t="shared" si="36"/>
        <v>4</v>
      </c>
    </row>
    <row r="497" spans="1:12" x14ac:dyDescent="0.2">
      <c r="A497" s="3">
        <v>2041</v>
      </c>
      <c r="B497" s="3">
        <v>4</v>
      </c>
      <c r="E497" s="188">
        <f>VLOOKUP($A497,'KU Data'!$B$8:$I$49,8,0)</f>
        <v>21.895327792805716</v>
      </c>
      <c r="F497" s="189">
        <f t="shared" si="33"/>
        <v>19.265594719694487</v>
      </c>
      <c r="G497" s="1">
        <f t="shared" si="31"/>
        <v>30.49</v>
      </c>
      <c r="H497" s="104">
        <v>269182.97399999999</v>
      </c>
      <c r="I497" s="2">
        <f>VLOOKUP($A497&amp;$B497,'KU Data'!$S$3:$AA$578,MATCH(I$1,'KU Data'!$S$2:$AA$2,0),0)</f>
        <v>439.75</v>
      </c>
      <c r="J497" s="2">
        <f>VLOOKUP($A497&amp;$B497,'KU Data'!$S$3:$AA$578,MATCH(J$1,'KU Data'!$S$2:$AA$2,0),0)</f>
        <v>12.45</v>
      </c>
      <c r="K497" s="92">
        <f t="shared" si="36"/>
        <v>306</v>
      </c>
      <c r="L497" s="92">
        <f t="shared" si="36"/>
        <v>21</v>
      </c>
    </row>
    <row r="498" spans="1:12" x14ac:dyDescent="0.2">
      <c r="A498" s="3">
        <v>2041</v>
      </c>
      <c r="B498" s="3">
        <v>5</v>
      </c>
      <c r="E498" s="188">
        <f>VLOOKUP($A498,'KU Data'!$B$8:$I$49,8,0)</f>
        <v>21.895327792805716</v>
      </c>
      <c r="F498" s="189">
        <f t="shared" si="33"/>
        <v>19.265594719694487</v>
      </c>
      <c r="G498" s="1">
        <f t="shared" si="31"/>
        <v>29.81</v>
      </c>
      <c r="H498" s="104">
        <v>269182.97399999999</v>
      </c>
      <c r="I498" s="2">
        <f>VLOOKUP($A498&amp;$B498,'KU Data'!$S$3:$AA$578,MATCH(I$1,'KU Data'!$S$2:$AA$2,0),0)</f>
        <v>186.45</v>
      </c>
      <c r="J498" s="2">
        <f>VLOOKUP($A498&amp;$B498,'KU Data'!$S$3:$AA$578,MATCH(J$1,'KU Data'!$S$2:$AA$2,0),0)</f>
        <v>47.05</v>
      </c>
      <c r="K498" s="92">
        <f t="shared" si="36"/>
        <v>105</v>
      </c>
      <c r="L498" s="92">
        <f t="shared" si="36"/>
        <v>87</v>
      </c>
    </row>
    <row r="499" spans="1:12" x14ac:dyDescent="0.2">
      <c r="A499" s="3">
        <v>2041</v>
      </c>
      <c r="B499" s="3">
        <v>6</v>
      </c>
      <c r="E499" s="188">
        <f>VLOOKUP($A499,'KU Data'!$B$8:$I$49,8,0)</f>
        <v>21.895327792805716</v>
      </c>
      <c r="F499" s="189">
        <f t="shared" si="33"/>
        <v>19.265594719694487</v>
      </c>
      <c r="G499" s="1">
        <f t="shared" si="31"/>
        <v>30.68</v>
      </c>
      <c r="H499" s="104">
        <v>269182.97399999999</v>
      </c>
      <c r="I499" s="2">
        <f>VLOOKUP($A499&amp;$B499,'KU Data'!$S$3:$AA$578,MATCH(I$1,'KU Data'!$S$2:$AA$2,0),0)</f>
        <v>49</v>
      </c>
      <c r="J499" s="2">
        <f>VLOOKUP($A499&amp;$B499,'KU Data'!$S$3:$AA$578,MATCH(J$1,'KU Data'!$S$2:$AA$2,0),0)</f>
        <v>171.1</v>
      </c>
      <c r="K499" s="92">
        <f t="shared" si="36"/>
        <v>10</v>
      </c>
      <c r="L499" s="92">
        <f t="shared" si="36"/>
        <v>243</v>
      </c>
    </row>
    <row r="500" spans="1:12" x14ac:dyDescent="0.2">
      <c r="A500" s="3">
        <v>2041</v>
      </c>
      <c r="B500" s="3">
        <v>7</v>
      </c>
      <c r="E500" s="188">
        <f>VLOOKUP($A500,'KU Data'!$B$8:$I$49,8,0)</f>
        <v>21.895327792805716</v>
      </c>
      <c r="F500" s="189">
        <f t="shared" si="33"/>
        <v>19.265594719694487</v>
      </c>
      <c r="G500" s="1">
        <f t="shared" si="31"/>
        <v>30.66</v>
      </c>
      <c r="H500" s="104">
        <v>270577.70199999999</v>
      </c>
      <c r="I500" s="2">
        <f>VLOOKUP($A500&amp;$B500,'KU Data'!$S$3:$AA$578,MATCH(I$1,'KU Data'!$S$2:$AA$2,0),0)</f>
        <v>1.55</v>
      </c>
      <c r="J500" s="2">
        <f>VLOOKUP($A500&amp;$B500,'KU Data'!$S$3:$AA$578,MATCH(J$1,'KU Data'!$S$2:$AA$2,0),0)</f>
        <v>324.8</v>
      </c>
      <c r="K500" s="92">
        <f t="shared" si="36"/>
        <v>0</v>
      </c>
      <c r="L500" s="92">
        <f t="shared" si="36"/>
        <v>348</v>
      </c>
    </row>
    <row r="501" spans="1:12" x14ac:dyDescent="0.2">
      <c r="A501" s="3">
        <v>2041</v>
      </c>
      <c r="B501" s="3">
        <v>8</v>
      </c>
      <c r="E501" s="188">
        <f>VLOOKUP($A501,'KU Data'!$B$8:$I$49,8,0)</f>
        <v>21.895327792805716</v>
      </c>
      <c r="F501" s="189">
        <f t="shared" si="33"/>
        <v>19.265594719694487</v>
      </c>
      <c r="G501" s="1">
        <f t="shared" si="31"/>
        <v>30.07</v>
      </c>
      <c r="H501" s="104">
        <v>270577.70199999999</v>
      </c>
      <c r="I501" s="2">
        <f>VLOOKUP($A501&amp;$B501,'KU Data'!$S$3:$AA$578,MATCH(I$1,'KU Data'!$S$2:$AA$2,0),0)</f>
        <v>0.75</v>
      </c>
      <c r="J501" s="2">
        <f>VLOOKUP($A501&amp;$B501,'KU Data'!$S$3:$AA$578,MATCH(J$1,'KU Data'!$S$2:$AA$2,0),0)</f>
        <v>347.4</v>
      </c>
      <c r="K501" s="92">
        <f t="shared" si="36"/>
        <v>2</v>
      </c>
      <c r="L501" s="92">
        <f t="shared" si="36"/>
        <v>330</v>
      </c>
    </row>
    <row r="502" spans="1:12" x14ac:dyDescent="0.2">
      <c r="A502" s="3">
        <v>2041</v>
      </c>
      <c r="B502" s="3">
        <v>9</v>
      </c>
      <c r="E502" s="188">
        <f>VLOOKUP($A502,'KU Data'!$B$8:$I$49,8,0)</f>
        <v>21.895327792805716</v>
      </c>
      <c r="F502" s="189">
        <f t="shared" si="33"/>
        <v>19.265594719694487</v>
      </c>
      <c r="G502" s="1">
        <f t="shared" si="31"/>
        <v>30.72</v>
      </c>
      <c r="H502" s="104">
        <v>270577.70199999999</v>
      </c>
      <c r="I502" s="2">
        <f>VLOOKUP($A502&amp;$B502,'KU Data'!$S$3:$AA$578,MATCH(I$1,'KU Data'!$S$2:$AA$2,0),0)</f>
        <v>11.75</v>
      </c>
      <c r="J502" s="2">
        <f>VLOOKUP($A502&amp;$B502,'KU Data'!$S$3:$AA$578,MATCH(J$1,'KU Data'!$S$2:$AA$2,0),0)</f>
        <v>261</v>
      </c>
      <c r="K502" s="92">
        <f t="shared" si="36"/>
        <v>46</v>
      </c>
      <c r="L502" s="92">
        <f t="shared" si="36"/>
        <v>150</v>
      </c>
    </row>
    <row r="503" spans="1:12" x14ac:dyDescent="0.2">
      <c r="A503" s="3">
        <v>2041</v>
      </c>
      <c r="B503" s="3">
        <v>10</v>
      </c>
      <c r="E503" s="188">
        <f>VLOOKUP($A503,'KU Data'!$B$8:$I$49,8,0)</f>
        <v>21.895327792805716</v>
      </c>
      <c r="F503" s="189">
        <f t="shared" si="33"/>
        <v>19.265594719694487</v>
      </c>
      <c r="G503" s="1">
        <f>G491</f>
        <v>30.56</v>
      </c>
      <c r="H503" s="104">
        <v>271959.67800000001</v>
      </c>
      <c r="I503" s="2">
        <f>VLOOKUP($A503&amp;$B503,'KU Data'!$S$3:$AA$578,MATCH(I$1,'KU Data'!$S$2:$AA$2,0),0)</f>
        <v>136.1</v>
      </c>
      <c r="J503" s="2">
        <f>VLOOKUP($A503&amp;$B503,'KU Data'!$S$3:$AA$578,MATCH(J$1,'KU Data'!$S$2:$AA$2,0),0)</f>
        <v>73.45</v>
      </c>
      <c r="K503" s="92">
        <f t="shared" si="36"/>
        <v>269</v>
      </c>
      <c r="L503" s="92">
        <f t="shared" si="36"/>
        <v>27</v>
      </c>
    </row>
    <row r="504" spans="1:12" x14ac:dyDescent="0.2">
      <c r="A504" s="3">
        <v>2041</v>
      </c>
      <c r="B504" s="3">
        <v>11</v>
      </c>
      <c r="E504" s="188">
        <f>VLOOKUP($A504,'KU Data'!$B$8:$I$49,8,0)</f>
        <v>21.895327792805716</v>
      </c>
      <c r="F504" s="189">
        <f t="shared" si="33"/>
        <v>19.265594719694487</v>
      </c>
      <c r="G504" s="1">
        <f>G492</f>
        <v>30.35</v>
      </c>
      <c r="H504" s="104">
        <v>271959.67800000001</v>
      </c>
      <c r="I504" s="2">
        <f>VLOOKUP($A504&amp;$B504,'KU Data'!$S$3:$AA$578,MATCH(I$1,'KU Data'!$S$2:$AA$2,0),0)</f>
        <v>393.85</v>
      </c>
      <c r="J504" s="2">
        <f>VLOOKUP($A504&amp;$B504,'KU Data'!$S$3:$AA$578,MATCH(J$1,'KU Data'!$S$2:$AA$2,0),0)</f>
        <v>7.45</v>
      </c>
      <c r="K504" s="92">
        <f t="shared" si="36"/>
        <v>563</v>
      </c>
      <c r="L504" s="92">
        <f t="shared" si="36"/>
        <v>1</v>
      </c>
    </row>
    <row r="505" spans="1:12" x14ac:dyDescent="0.2">
      <c r="A505" s="3">
        <v>2041</v>
      </c>
      <c r="B505" s="3">
        <v>12</v>
      </c>
      <c r="E505" s="188">
        <f>VLOOKUP($A505,'KU Data'!$B$8:$I$49,8,0)</f>
        <v>21.895327792805716</v>
      </c>
      <c r="F505" s="189">
        <f t="shared" si="33"/>
        <v>19.265594719694487</v>
      </c>
      <c r="G505" s="1">
        <f>G493</f>
        <v>31</v>
      </c>
      <c r="H505" s="104">
        <v>271959.67800000001</v>
      </c>
      <c r="I505" s="2">
        <f>VLOOKUP($A505&amp;$B505,'KU Data'!$S$3:$AA$578,MATCH(I$1,'KU Data'!$S$2:$AA$2,0),0)</f>
        <v>715.9</v>
      </c>
      <c r="J505" s="2">
        <f>VLOOKUP($A505&amp;$B505,'KU Data'!$S$3:$AA$578,MATCH(J$1,'KU Data'!$S$2:$AA$2,0),0)</f>
        <v>0.25</v>
      </c>
      <c r="K505" s="92">
        <f t="shared" si="36"/>
        <v>866</v>
      </c>
      <c r="L505" s="92">
        <f t="shared" si="36"/>
        <v>0</v>
      </c>
    </row>
    <row r="506" spans="1:12" x14ac:dyDescent="0.2">
      <c r="A506" s="1">
        <v>2042</v>
      </c>
      <c r="B506" s="3">
        <v>1</v>
      </c>
      <c r="E506" s="186"/>
      <c r="F506" s="189">
        <f t="shared" si="33"/>
        <v>19.650906614088377</v>
      </c>
      <c r="G506" s="1">
        <f t="shared" ref="G506:G517" si="37">G494</f>
        <v>31.65</v>
      </c>
      <c r="H506" s="1">
        <v>272980.82319470792</v>
      </c>
      <c r="I506" s="2">
        <f>VLOOKUP($A506&amp;$B506,'KU Data'!$S$3:$AA$578,MATCH(I$1,'KU Data'!$S$2:$AA$2,0),0)</f>
        <v>995.9</v>
      </c>
      <c r="J506" s="2">
        <f>VLOOKUP($A506&amp;$B506,'KU Data'!$S$3:$AA$578,MATCH(J$1,'KU Data'!$S$2:$AA$2,0),0)</f>
        <v>0</v>
      </c>
    </row>
    <row r="507" spans="1:12" x14ac:dyDescent="0.2">
      <c r="A507" s="1">
        <v>2042</v>
      </c>
      <c r="B507" s="3">
        <v>2</v>
      </c>
      <c r="E507" s="186"/>
      <c r="F507" s="189">
        <f t="shared" si="33"/>
        <v>19.650906614088377</v>
      </c>
      <c r="G507" s="1">
        <f t="shared" si="37"/>
        <v>29.92</v>
      </c>
      <c r="H507" s="1">
        <v>272980.82319470792</v>
      </c>
      <c r="I507" s="2">
        <f>VLOOKUP($A507&amp;$B507,'KU Data'!$S$3:$AA$578,MATCH(I$1,'KU Data'!$S$2:$AA$2,0),0)</f>
        <v>890.35</v>
      </c>
      <c r="J507" s="2">
        <f>VLOOKUP($A507&amp;$B507,'KU Data'!$S$3:$AA$578,MATCH(J$1,'KU Data'!$S$2:$AA$2,0),0)</f>
        <v>0</v>
      </c>
    </row>
    <row r="508" spans="1:12" x14ac:dyDescent="0.2">
      <c r="A508" s="1">
        <v>2042</v>
      </c>
      <c r="B508" s="3">
        <v>3</v>
      </c>
      <c r="E508" s="186"/>
      <c r="F508" s="189">
        <f t="shared" si="33"/>
        <v>19.650906614088377</v>
      </c>
      <c r="G508" s="1">
        <f t="shared" si="37"/>
        <v>30.09</v>
      </c>
      <c r="H508" s="1">
        <v>272980.82319470792</v>
      </c>
      <c r="I508" s="2">
        <f>VLOOKUP($A508&amp;$B508,'KU Data'!$S$3:$AA$578,MATCH(I$1,'KU Data'!$S$2:$AA$2,0),0)</f>
        <v>728.95</v>
      </c>
      <c r="J508" s="2">
        <f>VLOOKUP($A508&amp;$B508,'KU Data'!$S$3:$AA$578,MATCH(J$1,'KU Data'!$S$2:$AA$2,0),0)</f>
        <v>0.45</v>
      </c>
    </row>
    <row r="509" spans="1:12" x14ac:dyDescent="0.2">
      <c r="A509" s="1">
        <v>2042</v>
      </c>
      <c r="B509" s="3">
        <v>4</v>
      </c>
      <c r="E509" s="186"/>
      <c r="F509" s="189">
        <f t="shared" si="33"/>
        <v>19.650906614088377</v>
      </c>
      <c r="G509" s="1">
        <f t="shared" si="37"/>
        <v>30.49</v>
      </c>
      <c r="H509" s="1">
        <v>274032.69336458849</v>
      </c>
      <c r="I509" s="2">
        <f>VLOOKUP($A509&amp;$B509,'KU Data'!$S$3:$AA$578,MATCH(I$1,'KU Data'!$S$2:$AA$2,0),0)</f>
        <v>439.75</v>
      </c>
      <c r="J509" s="2">
        <f>VLOOKUP($A509&amp;$B509,'KU Data'!$S$3:$AA$578,MATCH(J$1,'KU Data'!$S$2:$AA$2,0),0)</f>
        <v>12.45</v>
      </c>
    </row>
    <row r="510" spans="1:12" x14ac:dyDescent="0.2">
      <c r="A510" s="1">
        <v>2042</v>
      </c>
      <c r="B510" s="3">
        <v>5</v>
      </c>
      <c r="E510" s="186"/>
      <c r="F510" s="189">
        <f t="shared" si="33"/>
        <v>19.650906614088377</v>
      </c>
      <c r="G510" s="1">
        <f t="shared" si="37"/>
        <v>29.81</v>
      </c>
      <c r="H510" s="1">
        <v>274032.69336458849</v>
      </c>
      <c r="I510" s="2">
        <f>VLOOKUP($A510&amp;$B510,'KU Data'!$S$3:$AA$578,MATCH(I$1,'KU Data'!$S$2:$AA$2,0),0)</f>
        <v>186.45</v>
      </c>
      <c r="J510" s="2">
        <f>VLOOKUP($A510&amp;$B510,'KU Data'!$S$3:$AA$578,MATCH(J$1,'KU Data'!$S$2:$AA$2,0),0)</f>
        <v>47.05</v>
      </c>
    </row>
    <row r="511" spans="1:12" x14ac:dyDescent="0.2">
      <c r="A511" s="1">
        <v>2042</v>
      </c>
      <c r="B511" s="3">
        <v>6</v>
      </c>
      <c r="E511" s="186"/>
      <c r="F511" s="189">
        <f t="shared" si="33"/>
        <v>19.650906614088377</v>
      </c>
      <c r="G511" s="1">
        <f t="shared" si="37"/>
        <v>30.68</v>
      </c>
      <c r="H511" s="1">
        <v>274032.69336458849</v>
      </c>
      <c r="I511" s="2">
        <f>VLOOKUP($A511&amp;$B511,'KU Data'!$S$3:$AA$578,MATCH(I$1,'KU Data'!$S$2:$AA$2,0),0)</f>
        <v>49</v>
      </c>
      <c r="J511" s="2">
        <f>VLOOKUP($A511&amp;$B511,'KU Data'!$S$3:$AA$578,MATCH(J$1,'KU Data'!$S$2:$AA$2,0),0)</f>
        <v>171.1</v>
      </c>
    </row>
    <row r="512" spans="1:12" x14ac:dyDescent="0.2">
      <c r="A512" s="1">
        <v>2042</v>
      </c>
      <c r="B512" s="3">
        <v>7</v>
      </c>
      <c r="E512" s="186"/>
      <c r="F512" s="189">
        <f t="shared" si="33"/>
        <v>19.650906614088377</v>
      </c>
      <c r="G512" s="1">
        <f t="shared" si="37"/>
        <v>30.66</v>
      </c>
      <c r="H512" s="1">
        <v>275701.69483486091</v>
      </c>
      <c r="I512" s="2">
        <f>VLOOKUP($A512&amp;$B512,'KU Data'!$S$3:$AA$578,MATCH(I$1,'KU Data'!$S$2:$AA$2,0),0)</f>
        <v>1.55</v>
      </c>
      <c r="J512" s="2">
        <f>VLOOKUP($A512&amp;$B512,'KU Data'!$S$3:$AA$578,MATCH(J$1,'KU Data'!$S$2:$AA$2,0),0)</f>
        <v>324.8</v>
      </c>
    </row>
    <row r="513" spans="1:10" x14ac:dyDescent="0.2">
      <c r="A513" s="1">
        <v>2042</v>
      </c>
      <c r="B513" s="3">
        <v>8</v>
      </c>
      <c r="E513" s="186"/>
      <c r="F513" s="189">
        <f t="shared" si="33"/>
        <v>19.650906614088377</v>
      </c>
      <c r="G513" s="1">
        <f t="shared" si="37"/>
        <v>30.07</v>
      </c>
      <c r="H513" s="1">
        <v>275701.69483486091</v>
      </c>
      <c r="I513" s="2">
        <f>VLOOKUP($A513&amp;$B513,'KU Data'!$S$3:$AA$578,MATCH(I$1,'KU Data'!$S$2:$AA$2,0),0)</f>
        <v>0.75</v>
      </c>
      <c r="J513" s="2">
        <f>VLOOKUP($A513&amp;$B513,'KU Data'!$S$3:$AA$578,MATCH(J$1,'KU Data'!$S$2:$AA$2,0),0)</f>
        <v>347.4</v>
      </c>
    </row>
    <row r="514" spans="1:10" x14ac:dyDescent="0.2">
      <c r="A514" s="1">
        <v>2042</v>
      </c>
      <c r="B514" s="3">
        <v>9</v>
      </c>
      <c r="E514" s="186"/>
      <c r="F514" s="189">
        <f t="shared" si="33"/>
        <v>19.650906614088377</v>
      </c>
      <c r="G514" s="1">
        <f t="shared" si="37"/>
        <v>30.72</v>
      </c>
      <c r="H514" s="1">
        <v>275701.69483486091</v>
      </c>
      <c r="I514" s="2">
        <f>VLOOKUP($A514&amp;$B514,'KU Data'!$S$3:$AA$578,MATCH(I$1,'KU Data'!$S$2:$AA$2,0),0)</f>
        <v>11.75</v>
      </c>
      <c r="J514" s="2">
        <f>VLOOKUP($A514&amp;$B514,'KU Data'!$S$3:$AA$578,MATCH(J$1,'KU Data'!$S$2:$AA$2,0),0)</f>
        <v>261</v>
      </c>
    </row>
    <row r="515" spans="1:10" x14ac:dyDescent="0.2">
      <c r="A515" s="1">
        <v>2042</v>
      </c>
      <c r="B515" s="3">
        <v>10</v>
      </c>
      <c r="E515" s="186"/>
      <c r="F515" s="189">
        <f t="shared" si="33"/>
        <v>19.650906614088377</v>
      </c>
      <c r="G515" s="1">
        <f t="shared" si="37"/>
        <v>30.56</v>
      </c>
      <c r="H515" s="1">
        <v>277256.34894562984</v>
      </c>
      <c r="I515" s="2">
        <f>VLOOKUP($A515&amp;$B515,'KU Data'!$S$3:$AA$578,MATCH(I$1,'KU Data'!$S$2:$AA$2,0),0)</f>
        <v>136.1</v>
      </c>
      <c r="J515" s="2">
        <f>VLOOKUP($A515&amp;$B515,'KU Data'!$S$3:$AA$578,MATCH(J$1,'KU Data'!$S$2:$AA$2,0),0)</f>
        <v>73.45</v>
      </c>
    </row>
    <row r="516" spans="1:10" x14ac:dyDescent="0.2">
      <c r="A516" s="1">
        <v>2042</v>
      </c>
      <c r="B516" s="3">
        <v>11</v>
      </c>
      <c r="E516" s="186"/>
      <c r="F516" s="189">
        <f t="shared" si="33"/>
        <v>19.650906614088377</v>
      </c>
      <c r="G516" s="1">
        <f t="shared" si="37"/>
        <v>30.35</v>
      </c>
      <c r="H516" s="1">
        <v>277256.34894562984</v>
      </c>
      <c r="I516" s="2">
        <f>VLOOKUP($A516&amp;$B516,'KU Data'!$S$3:$AA$578,MATCH(I$1,'KU Data'!$S$2:$AA$2,0),0)</f>
        <v>393.85</v>
      </c>
      <c r="J516" s="2">
        <f>VLOOKUP($A516&amp;$B516,'KU Data'!$S$3:$AA$578,MATCH(J$1,'KU Data'!$S$2:$AA$2,0),0)</f>
        <v>7.45</v>
      </c>
    </row>
    <row r="517" spans="1:10" x14ac:dyDescent="0.2">
      <c r="A517" s="1">
        <v>2042</v>
      </c>
      <c r="B517" s="3">
        <v>12</v>
      </c>
      <c r="E517" s="186"/>
      <c r="F517" s="189">
        <f t="shared" si="33"/>
        <v>19.650906614088377</v>
      </c>
      <c r="G517" s="1">
        <f t="shared" si="37"/>
        <v>31</v>
      </c>
      <c r="H517" s="1">
        <v>277256.34894562984</v>
      </c>
      <c r="I517" s="2">
        <f>VLOOKUP($A517&amp;$B517,'KU Data'!$S$3:$AA$578,MATCH(I$1,'KU Data'!$S$2:$AA$2,0),0)</f>
        <v>715.9</v>
      </c>
      <c r="J517" s="2">
        <f>VLOOKUP($A517&amp;$B517,'KU Data'!$S$3:$AA$578,MATCH(J$1,'KU Data'!$S$2:$AA$2,0),0)</f>
        <v>0.25</v>
      </c>
    </row>
  </sheetData>
  <phoneticPr fontId="2" type="noConversion"/>
  <pageMargins left="0.7" right="0.7" top="0.75" bottom="0.75" header="0.3" footer="0.3"/>
  <pageSetup scale="78" fitToHeight="0" orientation="portrait" r:id="rId1"/>
  <headerFooter>
    <oddHeader>&amp;R&amp;"Times New Roman,Bold"&amp;12Attachment to Response to AG-1 Question No. 13 #8
Page &amp;P of &amp;N
Sinclair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2"/>
  <sheetViews>
    <sheetView workbookViewId="0">
      <selection activeCell="B12" sqref="B12:K42"/>
    </sheetView>
  </sheetViews>
  <sheetFormatPr defaultRowHeight="12.75" x14ac:dyDescent="0.2"/>
  <cols>
    <col min="1" max="1" width="12.140625" style="3" customWidth="1"/>
    <col min="2" max="3" width="10.42578125" style="3" bestFit="1" customWidth="1"/>
    <col min="4" max="16384" width="9.140625" style="3"/>
  </cols>
  <sheetData>
    <row r="1" spans="1:3" x14ac:dyDescent="0.2">
      <c r="A1" s="138" t="s">
        <v>50</v>
      </c>
      <c r="B1" s="138" t="s">
        <v>105</v>
      </c>
    </row>
    <row r="3" spans="1:3" x14ac:dyDescent="0.2">
      <c r="A3" s="141" t="s">
        <v>90</v>
      </c>
      <c r="B3" s="140"/>
      <c r="C3"/>
    </row>
    <row r="4" spans="1:3" x14ac:dyDescent="0.2">
      <c r="A4" s="141" t="s">
        <v>2</v>
      </c>
      <c r="B4" s="140" t="s">
        <v>13</v>
      </c>
      <c r="C4"/>
    </row>
    <row r="5" spans="1:3" x14ac:dyDescent="0.2">
      <c r="A5" s="141">
        <v>1995</v>
      </c>
      <c r="B5" s="142"/>
      <c r="C5"/>
    </row>
    <row r="6" spans="1:3" x14ac:dyDescent="0.2">
      <c r="A6" s="143">
        <v>1996</v>
      </c>
      <c r="B6" s="144">
        <v>1276344.510157305</v>
      </c>
      <c r="C6"/>
    </row>
    <row r="7" spans="1:3" x14ac:dyDescent="0.2">
      <c r="A7" s="143">
        <v>1997</v>
      </c>
      <c r="B7" s="144">
        <v>1338911.999999997</v>
      </c>
      <c r="C7"/>
    </row>
    <row r="8" spans="1:3" x14ac:dyDescent="0.2">
      <c r="A8" s="143">
        <v>1998</v>
      </c>
      <c r="B8" s="144">
        <v>1357811.999999997</v>
      </c>
      <c r="C8"/>
    </row>
    <row r="9" spans="1:3" x14ac:dyDescent="0.2">
      <c r="A9" s="143">
        <v>1999</v>
      </c>
      <c r="B9" s="144">
        <v>1388495.9999999998</v>
      </c>
      <c r="C9"/>
    </row>
    <row r="10" spans="1:3" x14ac:dyDescent="0.2">
      <c r="A10" s="143">
        <v>2000</v>
      </c>
      <c r="B10" s="144">
        <v>1342800</v>
      </c>
      <c r="C10"/>
    </row>
    <row r="11" spans="1:3" x14ac:dyDescent="0.2">
      <c r="A11" s="143">
        <v>2001</v>
      </c>
      <c r="B11" s="144">
        <v>1345992.000000003</v>
      </c>
      <c r="C11"/>
    </row>
    <row r="12" spans="1:3" x14ac:dyDescent="0.2">
      <c r="A12" s="143">
        <v>2002</v>
      </c>
      <c r="B12" s="144">
        <v>1385904</v>
      </c>
      <c r="C12"/>
    </row>
    <row r="13" spans="1:3" x14ac:dyDescent="0.2">
      <c r="A13" s="143">
        <v>2003</v>
      </c>
      <c r="B13" s="144">
        <v>1406868</v>
      </c>
      <c r="C13"/>
    </row>
    <row r="14" spans="1:3" x14ac:dyDescent="0.2">
      <c r="A14" s="143">
        <v>2004</v>
      </c>
      <c r="B14" s="144">
        <v>1439207.9999999967</v>
      </c>
      <c r="C14"/>
    </row>
    <row r="15" spans="1:3" x14ac:dyDescent="0.2">
      <c r="A15" s="143">
        <v>2005</v>
      </c>
      <c r="B15" s="144">
        <v>1473096.0000000026</v>
      </c>
      <c r="C15"/>
    </row>
    <row r="16" spans="1:3" x14ac:dyDescent="0.2">
      <c r="A16" s="143">
        <v>2006</v>
      </c>
      <c r="B16" s="144">
        <v>1511340.0000000002</v>
      </c>
      <c r="C16"/>
    </row>
    <row r="17" spans="1:3" x14ac:dyDescent="0.2">
      <c r="A17" s="143">
        <v>2007</v>
      </c>
      <c r="B17" s="144">
        <v>1545244.027387107</v>
      </c>
      <c r="C17"/>
    </row>
    <row r="18" spans="1:3" x14ac:dyDescent="0.2">
      <c r="A18" s="143">
        <v>2008</v>
      </c>
      <c r="B18" s="144">
        <v>1561043.8614605223</v>
      </c>
      <c r="C18"/>
    </row>
    <row r="19" spans="1:3" x14ac:dyDescent="0.2">
      <c r="A19" s="143">
        <v>2009</v>
      </c>
      <c r="B19" s="144">
        <v>1553639.8401896099</v>
      </c>
      <c r="C19"/>
    </row>
    <row r="20" spans="1:3" x14ac:dyDescent="0.2">
      <c r="A20" s="143">
        <v>2010</v>
      </c>
      <c r="B20" s="144">
        <v>1579923.3601549985</v>
      </c>
      <c r="C20"/>
    </row>
    <row r="21" spans="1:3" x14ac:dyDescent="0.2">
      <c r="A21" s="143">
        <v>2011</v>
      </c>
      <c r="B21" s="144">
        <v>1617789.7846632029</v>
      </c>
      <c r="C21"/>
    </row>
    <row r="22" spans="1:3" x14ac:dyDescent="0.2">
      <c r="A22" s="143">
        <v>2012</v>
      </c>
      <c r="B22" s="144">
        <v>1659712.2969953043</v>
      </c>
      <c r="C22"/>
    </row>
    <row r="23" spans="1:3" x14ac:dyDescent="0.2">
      <c r="A23" s="143">
        <v>2013</v>
      </c>
      <c r="B23" s="144">
        <v>1695429.9418409313</v>
      </c>
      <c r="C23"/>
    </row>
    <row r="24" spans="1:3" x14ac:dyDescent="0.2">
      <c r="A24" s="143">
        <v>2014</v>
      </c>
      <c r="B24" s="144">
        <v>1734755.0874925414</v>
      </c>
      <c r="C24"/>
    </row>
    <row r="25" spans="1:3" x14ac:dyDescent="0.2">
      <c r="A25" s="143">
        <v>2015</v>
      </c>
      <c r="B25" s="144">
        <v>1776626.9212924051</v>
      </c>
      <c r="C25"/>
    </row>
    <row r="26" spans="1:3" x14ac:dyDescent="0.2">
      <c r="A26" s="143">
        <v>2016</v>
      </c>
      <c r="B26" s="144">
        <v>1820449.8986466327</v>
      </c>
      <c r="C26"/>
    </row>
    <row r="27" spans="1:3" x14ac:dyDescent="0.2">
      <c r="A27" s="143">
        <v>2017</v>
      </c>
      <c r="B27" s="144">
        <v>1863764.6514661135</v>
      </c>
      <c r="C27"/>
    </row>
    <row r="28" spans="1:3" x14ac:dyDescent="0.2">
      <c r="A28" s="143">
        <v>2018</v>
      </c>
      <c r="B28" s="144">
        <v>1910159.974342233</v>
      </c>
      <c r="C28"/>
    </row>
    <row r="29" spans="1:3" x14ac:dyDescent="0.2">
      <c r="A29" s="143">
        <v>2019</v>
      </c>
      <c r="B29" s="144">
        <v>1954727.4966082468</v>
      </c>
      <c r="C29"/>
    </row>
    <row r="30" spans="1:3" x14ac:dyDescent="0.2">
      <c r="A30" s="143">
        <v>2020</v>
      </c>
      <c r="B30" s="144">
        <v>1998232.5781372411</v>
      </c>
      <c r="C30"/>
    </row>
    <row r="31" spans="1:3" x14ac:dyDescent="0.2">
      <c r="A31" s="143">
        <v>2021</v>
      </c>
      <c r="B31" s="144">
        <v>2040792.92265804</v>
      </c>
      <c r="C31"/>
    </row>
    <row r="32" spans="1:3" x14ac:dyDescent="0.2">
      <c r="A32" s="143">
        <v>2022</v>
      </c>
      <c r="B32" s="144">
        <v>2084846.9810915668</v>
      </c>
      <c r="C32"/>
    </row>
    <row r="33" spans="1:3" x14ac:dyDescent="0.2">
      <c r="A33" s="143">
        <v>2023</v>
      </c>
      <c r="B33" s="144">
        <v>2129251.692431625</v>
      </c>
      <c r="C33"/>
    </row>
    <row r="34" spans="1:3" x14ac:dyDescent="0.2">
      <c r="A34" s="143">
        <v>2024</v>
      </c>
      <c r="B34" s="144">
        <v>2175335.9005703996</v>
      </c>
      <c r="C34"/>
    </row>
    <row r="35" spans="1:3" x14ac:dyDescent="0.2">
      <c r="A35" s="143">
        <v>2025</v>
      </c>
      <c r="B35" s="144">
        <v>2224145.2709033187</v>
      </c>
      <c r="C35"/>
    </row>
    <row r="36" spans="1:3" x14ac:dyDescent="0.2">
      <c r="A36" s="143">
        <v>2026</v>
      </c>
      <c r="B36" s="144">
        <v>2273932.1139808982</v>
      </c>
      <c r="C36"/>
    </row>
    <row r="37" spans="1:3" x14ac:dyDescent="0.2">
      <c r="A37" s="143">
        <v>2027</v>
      </c>
      <c r="B37" s="144">
        <v>2323998.1636807532</v>
      </c>
      <c r="C37"/>
    </row>
    <row r="38" spans="1:3" x14ac:dyDescent="0.2">
      <c r="A38" s="143">
        <v>2028</v>
      </c>
      <c r="B38" s="144">
        <v>2375544.921821523</v>
      </c>
      <c r="C38"/>
    </row>
    <row r="39" spans="1:3" x14ac:dyDescent="0.2">
      <c r="A39" s="143">
        <v>2029</v>
      </c>
      <c r="B39" s="144">
        <v>2429965.1151049947</v>
      </c>
      <c r="C39"/>
    </row>
    <row r="40" spans="1:3" x14ac:dyDescent="0.2">
      <c r="A40" s="143">
        <v>2030</v>
      </c>
      <c r="B40" s="144">
        <v>2488032.993216909</v>
      </c>
      <c r="C40"/>
    </row>
    <row r="41" spans="1:3" x14ac:dyDescent="0.2">
      <c r="A41" s="143">
        <v>2031</v>
      </c>
      <c r="B41" s="144">
        <v>2546310.3365043998</v>
      </c>
      <c r="C41"/>
    </row>
    <row r="42" spans="1:3" x14ac:dyDescent="0.2">
      <c r="A42" s="143">
        <v>2032</v>
      </c>
      <c r="B42" s="144">
        <v>2605180.2802156918</v>
      </c>
      <c r="C42"/>
    </row>
    <row r="43" spans="1:3" x14ac:dyDescent="0.2">
      <c r="A43" s="143">
        <v>2033</v>
      </c>
      <c r="B43" s="144">
        <v>2666501.5800943109</v>
      </c>
      <c r="C43"/>
    </row>
    <row r="44" spans="1:3" x14ac:dyDescent="0.2">
      <c r="A44" s="143">
        <v>2034</v>
      </c>
      <c r="B44" s="144">
        <v>2730740.069466861</v>
      </c>
      <c r="C44"/>
    </row>
    <row r="45" spans="1:3" x14ac:dyDescent="0.2">
      <c r="A45" s="143">
        <v>2035</v>
      </c>
      <c r="B45" s="144">
        <v>2796014.5811874955</v>
      </c>
      <c r="C45"/>
    </row>
    <row r="46" spans="1:3" x14ac:dyDescent="0.2">
      <c r="A46" s="143">
        <v>2036</v>
      </c>
      <c r="B46" s="144">
        <v>2863336.0203506076</v>
      </c>
      <c r="C46"/>
    </row>
    <row r="47" spans="1:3" x14ac:dyDescent="0.2">
      <c r="A47" s="143">
        <v>2037</v>
      </c>
      <c r="B47" s="144">
        <v>2932228.7327159755</v>
      </c>
      <c r="C47"/>
    </row>
    <row r="48" spans="1:3" x14ac:dyDescent="0.2">
      <c r="A48" s="143">
        <v>2038</v>
      </c>
      <c r="B48" s="144">
        <v>3003096.1513934126</v>
      </c>
      <c r="C48"/>
    </row>
    <row r="49" spans="1:3" x14ac:dyDescent="0.2">
      <c r="A49" s="145" t="s">
        <v>89</v>
      </c>
      <c r="B49" s="146">
        <v>84227526.058223173</v>
      </c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  <row r="55" spans="1:3" x14ac:dyDescent="0.2">
      <c r="A55"/>
      <c r="B55"/>
      <c r="C55"/>
    </row>
    <row r="56" spans="1:3" x14ac:dyDescent="0.2">
      <c r="A56"/>
      <c r="B56"/>
      <c r="C56"/>
    </row>
    <row r="57" spans="1:3" x14ac:dyDescent="0.2">
      <c r="A57"/>
      <c r="B57"/>
      <c r="C57"/>
    </row>
    <row r="58" spans="1:3" x14ac:dyDescent="0.2">
      <c r="A58"/>
      <c r="B58"/>
      <c r="C58"/>
    </row>
    <row r="59" spans="1:3" x14ac:dyDescent="0.2">
      <c r="A59"/>
      <c r="B59"/>
      <c r="C59"/>
    </row>
    <row r="60" spans="1:3" x14ac:dyDescent="0.2">
      <c r="A60"/>
      <c r="B60"/>
      <c r="C60"/>
    </row>
    <row r="61" spans="1:3" x14ac:dyDescent="0.2">
      <c r="A61"/>
      <c r="B61"/>
      <c r="C61"/>
    </row>
    <row r="62" spans="1:3" x14ac:dyDescent="0.2">
      <c r="A62"/>
      <c r="B62"/>
      <c r="C62"/>
    </row>
    <row r="63" spans="1:3" x14ac:dyDescent="0.2">
      <c r="A63"/>
      <c r="B63"/>
      <c r="C63"/>
    </row>
    <row r="64" spans="1:3" x14ac:dyDescent="0.2">
      <c r="A64"/>
      <c r="B64"/>
      <c r="C64"/>
    </row>
    <row r="65" spans="1:3" x14ac:dyDescent="0.2">
      <c r="A65"/>
      <c r="B65"/>
      <c r="C65"/>
    </row>
    <row r="66" spans="1:3" x14ac:dyDescent="0.2">
      <c r="A66"/>
      <c r="B66"/>
      <c r="C66"/>
    </row>
    <row r="67" spans="1:3" x14ac:dyDescent="0.2">
      <c r="A67"/>
      <c r="B67"/>
      <c r="C67"/>
    </row>
    <row r="68" spans="1:3" x14ac:dyDescent="0.2">
      <c r="A68"/>
      <c r="B68"/>
      <c r="C68"/>
    </row>
    <row r="69" spans="1:3" x14ac:dyDescent="0.2">
      <c r="A69"/>
      <c r="B69"/>
      <c r="C69"/>
    </row>
    <row r="70" spans="1:3" x14ac:dyDescent="0.2">
      <c r="A70"/>
      <c r="B70"/>
      <c r="C70"/>
    </row>
    <row r="71" spans="1:3" x14ac:dyDescent="0.2">
      <c r="A71"/>
      <c r="B71"/>
      <c r="C71"/>
    </row>
    <row r="72" spans="1:3" x14ac:dyDescent="0.2">
      <c r="A72"/>
      <c r="B72"/>
      <c r="C72"/>
    </row>
    <row r="73" spans="1:3" x14ac:dyDescent="0.2">
      <c r="A73"/>
      <c r="B73"/>
      <c r="C73"/>
    </row>
    <row r="74" spans="1:3" x14ac:dyDescent="0.2">
      <c r="A74"/>
      <c r="B74"/>
      <c r="C74"/>
    </row>
    <row r="75" spans="1:3" x14ac:dyDescent="0.2">
      <c r="A75"/>
      <c r="B75"/>
      <c r="C75"/>
    </row>
    <row r="76" spans="1:3" x14ac:dyDescent="0.2">
      <c r="A76"/>
      <c r="B76"/>
      <c r="C76"/>
    </row>
    <row r="77" spans="1:3" x14ac:dyDescent="0.2">
      <c r="A77"/>
      <c r="B77"/>
      <c r="C77"/>
    </row>
    <row r="78" spans="1:3" x14ac:dyDescent="0.2">
      <c r="A78"/>
      <c r="B78"/>
      <c r="C78"/>
    </row>
    <row r="79" spans="1:3" x14ac:dyDescent="0.2">
      <c r="A79"/>
      <c r="B79"/>
      <c r="C79"/>
    </row>
    <row r="80" spans="1:3" x14ac:dyDescent="0.2">
      <c r="A80"/>
      <c r="B80"/>
      <c r="C80"/>
    </row>
    <row r="81" spans="1:3" x14ac:dyDescent="0.2">
      <c r="A81"/>
      <c r="B81"/>
      <c r="C81"/>
    </row>
    <row r="82" spans="1:3" x14ac:dyDescent="0.2">
      <c r="A82"/>
      <c r="B82"/>
      <c r="C82"/>
    </row>
    <row r="83" spans="1:3" x14ac:dyDescent="0.2">
      <c r="A83"/>
      <c r="B83"/>
      <c r="C83"/>
    </row>
    <row r="84" spans="1:3" x14ac:dyDescent="0.2">
      <c r="A84"/>
      <c r="B84"/>
      <c r="C84"/>
    </row>
    <row r="85" spans="1:3" x14ac:dyDescent="0.2">
      <c r="A85"/>
      <c r="B85"/>
      <c r="C85"/>
    </row>
    <row r="86" spans="1:3" x14ac:dyDescent="0.2">
      <c r="A86"/>
      <c r="B86"/>
      <c r="C86"/>
    </row>
    <row r="87" spans="1:3" x14ac:dyDescent="0.2">
      <c r="A87"/>
      <c r="B87"/>
      <c r="C87"/>
    </row>
    <row r="88" spans="1:3" x14ac:dyDescent="0.2">
      <c r="A88"/>
      <c r="B88"/>
      <c r="C88"/>
    </row>
    <row r="89" spans="1:3" x14ac:dyDescent="0.2">
      <c r="A89"/>
      <c r="B89"/>
      <c r="C89"/>
    </row>
    <row r="90" spans="1:3" x14ac:dyDescent="0.2">
      <c r="A90"/>
      <c r="B90"/>
      <c r="C90"/>
    </row>
    <row r="91" spans="1:3" x14ac:dyDescent="0.2">
      <c r="A91"/>
      <c r="B91"/>
      <c r="C91"/>
    </row>
    <row r="92" spans="1:3" x14ac:dyDescent="0.2">
      <c r="A92"/>
      <c r="B92"/>
      <c r="C92"/>
    </row>
    <row r="93" spans="1:3" x14ac:dyDescent="0.2">
      <c r="A93"/>
      <c r="B93"/>
      <c r="C93"/>
    </row>
    <row r="94" spans="1:3" x14ac:dyDescent="0.2">
      <c r="A94"/>
      <c r="B94"/>
      <c r="C94"/>
    </row>
    <row r="95" spans="1:3" x14ac:dyDescent="0.2">
      <c r="A95"/>
      <c r="B95"/>
      <c r="C95"/>
    </row>
    <row r="96" spans="1:3" x14ac:dyDescent="0.2">
      <c r="A96"/>
      <c r="B96"/>
      <c r="C96"/>
    </row>
    <row r="97" spans="1:3" x14ac:dyDescent="0.2">
      <c r="A97"/>
      <c r="B97"/>
      <c r="C97"/>
    </row>
    <row r="98" spans="1:3" x14ac:dyDescent="0.2">
      <c r="A98"/>
      <c r="B98"/>
      <c r="C98"/>
    </row>
    <row r="99" spans="1:3" x14ac:dyDescent="0.2">
      <c r="A99"/>
      <c r="B99"/>
      <c r="C99"/>
    </row>
    <row r="100" spans="1:3" x14ac:dyDescent="0.2">
      <c r="A100"/>
      <c r="B100"/>
      <c r="C100"/>
    </row>
    <row r="101" spans="1:3" x14ac:dyDescent="0.2">
      <c r="A101"/>
      <c r="B101"/>
      <c r="C101"/>
    </row>
    <row r="102" spans="1:3" x14ac:dyDescent="0.2">
      <c r="A102"/>
      <c r="B102"/>
      <c r="C102"/>
    </row>
    <row r="103" spans="1:3" x14ac:dyDescent="0.2">
      <c r="A103"/>
      <c r="B103"/>
      <c r="C103"/>
    </row>
    <row r="104" spans="1:3" x14ac:dyDescent="0.2">
      <c r="A104"/>
      <c r="B104"/>
      <c r="C104"/>
    </row>
    <row r="105" spans="1:3" x14ac:dyDescent="0.2">
      <c r="A105"/>
      <c r="B105"/>
      <c r="C105"/>
    </row>
    <row r="106" spans="1:3" x14ac:dyDescent="0.2">
      <c r="A106"/>
      <c r="B106"/>
      <c r="C106"/>
    </row>
    <row r="107" spans="1:3" x14ac:dyDescent="0.2">
      <c r="A107"/>
      <c r="B107"/>
      <c r="C107"/>
    </row>
    <row r="108" spans="1:3" x14ac:dyDescent="0.2">
      <c r="A108"/>
      <c r="B108"/>
      <c r="C108"/>
    </row>
    <row r="109" spans="1:3" x14ac:dyDescent="0.2">
      <c r="A109"/>
      <c r="B109"/>
      <c r="C109"/>
    </row>
    <row r="110" spans="1:3" x14ac:dyDescent="0.2">
      <c r="A110"/>
      <c r="B110"/>
      <c r="C110"/>
    </row>
    <row r="111" spans="1:3" x14ac:dyDescent="0.2">
      <c r="A111"/>
      <c r="B111"/>
      <c r="C111"/>
    </row>
    <row r="112" spans="1:3" x14ac:dyDescent="0.2">
      <c r="A112"/>
      <c r="B112"/>
      <c r="C112"/>
    </row>
    <row r="113" spans="1:3" x14ac:dyDescent="0.2">
      <c r="A113"/>
      <c r="B113"/>
      <c r="C113"/>
    </row>
    <row r="114" spans="1:3" x14ac:dyDescent="0.2">
      <c r="A114"/>
      <c r="B114"/>
      <c r="C114"/>
    </row>
    <row r="115" spans="1:3" x14ac:dyDescent="0.2">
      <c r="A115"/>
      <c r="B115"/>
      <c r="C115"/>
    </row>
    <row r="116" spans="1:3" x14ac:dyDescent="0.2">
      <c r="A116"/>
      <c r="B116"/>
      <c r="C116"/>
    </row>
    <row r="117" spans="1:3" x14ac:dyDescent="0.2">
      <c r="A117"/>
      <c r="B117"/>
      <c r="C117"/>
    </row>
    <row r="118" spans="1:3" x14ac:dyDescent="0.2">
      <c r="A118"/>
      <c r="B118"/>
      <c r="C118"/>
    </row>
    <row r="119" spans="1:3" x14ac:dyDescent="0.2">
      <c r="A119"/>
      <c r="B119"/>
      <c r="C119"/>
    </row>
    <row r="120" spans="1:3" x14ac:dyDescent="0.2">
      <c r="A120"/>
      <c r="B120"/>
      <c r="C120"/>
    </row>
    <row r="121" spans="1:3" x14ac:dyDescent="0.2">
      <c r="A121"/>
      <c r="B121"/>
      <c r="C121"/>
    </row>
    <row r="122" spans="1:3" x14ac:dyDescent="0.2">
      <c r="A122"/>
      <c r="B122"/>
      <c r="C122"/>
    </row>
    <row r="123" spans="1:3" x14ac:dyDescent="0.2">
      <c r="A123"/>
      <c r="B123"/>
      <c r="C123"/>
    </row>
    <row r="124" spans="1:3" x14ac:dyDescent="0.2">
      <c r="A124"/>
      <c r="B124"/>
      <c r="C124"/>
    </row>
    <row r="125" spans="1:3" x14ac:dyDescent="0.2">
      <c r="A125"/>
      <c r="B125"/>
      <c r="C125"/>
    </row>
    <row r="126" spans="1:3" x14ac:dyDescent="0.2">
      <c r="A126"/>
      <c r="B126"/>
      <c r="C126"/>
    </row>
    <row r="127" spans="1:3" x14ac:dyDescent="0.2">
      <c r="A127"/>
      <c r="B127"/>
      <c r="C127"/>
    </row>
    <row r="128" spans="1:3" x14ac:dyDescent="0.2">
      <c r="A128"/>
      <c r="B128"/>
      <c r="C128"/>
    </row>
    <row r="129" spans="1:3" x14ac:dyDescent="0.2">
      <c r="A129"/>
      <c r="B129"/>
      <c r="C129"/>
    </row>
    <row r="130" spans="1:3" x14ac:dyDescent="0.2">
      <c r="A130"/>
      <c r="B130"/>
      <c r="C130"/>
    </row>
    <row r="131" spans="1:3" x14ac:dyDescent="0.2">
      <c r="A131"/>
      <c r="B131"/>
      <c r="C131"/>
    </row>
    <row r="132" spans="1:3" x14ac:dyDescent="0.2">
      <c r="A132"/>
      <c r="B132"/>
      <c r="C132"/>
    </row>
    <row r="133" spans="1:3" x14ac:dyDescent="0.2">
      <c r="A133"/>
      <c r="B133"/>
      <c r="C133"/>
    </row>
    <row r="134" spans="1:3" x14ac:dyDescent="0.2">
      <c r="A134"/>
      <c r="B134"/>
      <c r="C134"/>
    </row>
    <row r="135" spans="1:3" x14ac:dyDescent="0.2">
      <c r="A135"/>
      <c r="B135"/>
      <c r="C135"/>
    </row>
    <row r="136" spans="1:3" x14ac:dyDescent="0.2">
      <c r="A136"/>
      <c r="B136"/>
      <c r="C136"/>
    </row>
    <row r="137" spans="1:3" x14ac:dyDescent="0.2">
      <c r="A137"/>
      <c r="B137"/>
      <c r="C137"/>
    </row>
    <row r="138" spans="1:3" x14ac:dyDescent="0.2">
      <c r="A138"/>
      <c r="B138"/>
      <c r="C138"/>
    </row>
    <row r="139" spans="1:3" x14ac:dyDescent="0.2">
      <c r="A139"/>
      <c r="B139"/>
      <c r="C139"/>
    </row>
    <row r="140" spans="1:3" x14ac:dyDescent="0.2">
      <c r="A140"/>
      <c r="B140"/>
      <c r="C140"/>
    </row>
    <row r="141" spans="1:3" x14ac:dyDescent="0.2">
      <c r="A141"/>
      <c r="B141"/>
      <c r="C141"/>
    </row>
    <row r="142" spans="1:3" x14ac:dyDescent="0.2">
      <c r="A142"/>
      <c r="B142"/>
      <c r="C142"/>
    </row>
    <row r="143" spans="1:3" x14ac:dyDescent="0.2">
      <c r="A143"/>
      <c r="B143"/>
      <c r="C143"/>
    </row>
    <row r="144" spans="1:3" x14ac:dyDescent="0.2">
      <c r="A144"/>
      <c r="B144"/>
      <c r="C144"/>
    </row>
    <row r="145" spans="1:3" x14ac:dyDescent="0.2">
      <c r="A145"/>
      <c r="B145"/>
      <c r="C145"/>
    </row>
    <row r="146" spans="1:3" x14ac:dyDescent="0.2">
      <c r="A146"/>
      <c r="B146"/>
      <c r="C146"/>
    </row>
    <row r="147" spans="1:3" x14ac:dyDescent="0.2">
      <c r="A147"/>
      <c r="B147"/>
      <c r="C147"/>
    </row>
    <row r="148" spans="1:3" x14ac:dyDescent="0.2">
      <c r="A148"/>
      <c r="B148"/>
      <c r="C148"/>
    </row>
    <row r="149" spans="1:3" x14ac:dyDescent="0.2">
      <c r="A149"/>
      <c r="B149"/>
      <c r="C149"/>
    </row>
    <row r="150" spans="1:3" x14ac:dyDescent="0.2">
      <c r="A150"/>
      <c r="B150"/>
      <c r="C150"/>
    </row>
    <row r="151" spans="1:3" x14ac:dyDescent="0.2">
      <c r="A151"/>
      <c r="B151"/>
      <c r="C151"/>
    </row>
    <row r="152" spans="1:3" x14ac:dyDescent="0.2">
      <c r="A152"/>
      <c r="B152"/>
      <c r="C152"/>
    </row>
    <row r="153" spans="1:3" x14ac:dyDescent="0.2">
      <c r="A153"/>
      <c r="B153"/>
      <c r="C153"/>
    </row>
    <row r="154" spans="1:3" x14ac:dyDescent="0.2">
      <c r="A154"/>
      <c r="B154"/>
      <c r="C154"/>
    </row>
    <row r="155" spans="1:3" x14ac:dyDescent="0.2">
      <c r="A155"/>
      <c r="B155"/>
      <c r="C155"/>
    </row>
    <row r="156" spans="1:3" x14ac:dyDescent="0.2">
      <c r="A156"/>
      <c r="B156"/>
      <c r="C156"/>
    </row>
    <row r="157" spans="1:3" x14ac:dyDescent="0.2">
      <c r="A157"/>
      <c r="B157"/>
      <c r="C157"/>
    </row>
    <row r="158" spans="1:3" x14ac:dyDescent="0.2">
      <c r="A158"/>
      <c r="B158"/>
      <c r="C158"/>
    </row>
    <row r="159" spans="1:3" x14ac:dyDescent="0.2">
      <c r="A159"/>
      <c r="B159"/>
      <c r="C159"/>
    </row>
    <row r="160" spans="1:3" x14ac:dyDescent="0.2">
      <c r="A160"/>
      <c r="B160"/>
      <c r="C160"/>
    </row>
    <row r="161" spans="1:3" x14ac:dyDescent="0.2">
      <c r="A161"/>
      <c r="B161"/>
      <c r="C161"/>
    </row>
    <row r="162" spans="1:3" x14ac:dyDescent="0.2">
      <c r="A162"/>
      <c r="B162"/>
      <c r="C162"/>
    </row>
    <row r="163" spans="1:3" x14ac:dyDescent="0.2">
      <c r="A163"/>
      <c r="B163"/>
      <c r="C163"/>
    </row>
    <row r="164" spans="1:3" x14ac:dyDescent="0.2">
      <c r="A164"/>
      <c r="B164"/>
      <c r="C164"/>
    </row>
    <row r="165" spans="1:3" x14ac:dyDescent="0.2">
      <c r="A165"/>
      <c r="B165"/>
      <c r="C165"/>
    </row>
    <row r="166" spans="1:3" x14ac:dyDescent="0.2">
      <c r="A166"/>
      <c r="B166"/>
      <c r="C166"/>
    </row>
    <row r="167" spans="1:3" x14ac:dyDescent="0.2">
      <c r="A167"/>
      <c r="B167"/>
      <c r="C167"/>
    </row>
    <row r="168" spans="1:3" x14ac:dyDescent="0.2">
      <c r="A168"/>
      <c r="B168"/>
      <c r="C168"/>
    </row>
    <row r="169" spans="1:3" x14ac:dyDescent="0.2">
      <c r="A169"/>
      <c r="B169"/>
      <c r="C169"/>
    </row>
    <row r="170" spans="1:3" x14ac:dyDescent="0.2">
      <c r="A170"/>
      <c r="B170"/>
      <c r="C170"/>
    </row>
    <row r="171" spans="1:3" x14ac:dyDescent="0.2">
      <c r="A171"/>
      <c r="B171"/>
      <c r="C171"/>
    </row>
    <row r="172" spans="1:3" x14ac:dyDescent="0.2">
      <c r="A172"/>
      <c r="B172"/>
      <c r="C172"/>
    </row>
    <row r="173" spans="1:3" x14ac:dyDescent="0.2">
      <c r="A173"/>
      <c r="B173"/>
      <c r="C173"/>
    </row>
    <row r="174" spans="1:3" x14ac:dyDescent="0.2">
      <c r="A174"/>
      <c r="B174"/>
      <c r="C174"/>
    </row>
    <row r="175" spans="1:3" x14ac:dyDescent="0.2">
      <c r="A175"/>
      <c r="B175"/>
      <c r="C175"/>
    </row>
    <row r="176" spans="1:3" x14ac:dyDescent="0.2">
      <c r="A176"/>
      <c r="B176"/>
      <c r="C176"/>
    </row>
    <row r="177" spans="1:3" x14ac:dyDescent="0.2">
      <c r="A177"/>
      <c r="B177"/>
      <c r="C177"/>
    </row>
    <row r="178" spans="1:3" x14ac:dyDescent="0.2">
      <c r="A178"/>
      <c r="B178"/>
      <c r="C178"/>
    </row>
    <row r="179" spans="1:3" x14ac:dyDescent="0.2">
      <c r="A179"/>
      <c r="B179"/>
      <c r="C179"/>
    </row>
    <row r="180" spans="1:3" x14ac:dyDescent="0.2">
      <c r="A180"/>
      <c r="B180"/>
      <c r="C180"/>
    </row>
    <row r="181" spans="1:3" x14ac:dyDescent="0.2">
      <c r="A181"/>
      <c r="B181"/>
      <c r="C181"/>
    </row>
    <row r="182" spans="1:3" x14ac:dyDescent="0.2">
      <c r="A182"/>
      <c r="B182"/>
      <c r="C182"/>
    </row>
    <row r="183" spans="1:3" x14ac:dyDescent="0.2">
      <c r="A183"/>
      <c r="B183"/>
      <c r="C183"/>
    </row>
    <row r="184" spans="1:3" x14ac:dyDescent="0.2">
      <c r="A184"/>
      <c r="B184"/>
      <c r="C184"/>
    </row>
    <row r="185" spans="1:3" x14ac:dyDescent="0.2">
      <c r="A185"/>
      <c r="B185"/>
      <c r="C185"/>
    </row>
    <row r="186" spans="1:3" x14ac:dyDescent="0.2">
      <c r="A186"/>
      <c r="B186"/>
      <c r="C186"/>
    </row>
    <row r="187" spans="1:3" x14ac:dyDescent="0.2">
      <c r="A187"/>
      <c r="B187"/>
      <c r="C187"/>
    </row>
    <row r="188" spans="1:3" x14ac:dyDescent="0.2">
      <c r="A188"/>
      <c r="B188"/>
      <c r="C188"/>
    </row>
    <row r="189" spans="1:3" x14ac:dyDescent="0.2">
      <c r="A189"/>
      <c r="B189"/>
      <c r="C189"/>
    </row>
    <row r="190" spans="1:3" x14ac:dyDescent="0.2">
      <c r="A190"/>
      <c r="B190"/>
      <c r="C190"/>
    </row>
    <row r="191" spans="1:3" x14ac:dyDescent="0.2">
      <c r="A191"/>
      <c r="B191"/>
      <c r="C191"/>
    </row>
    <row r="192" spans="1:3" x14ac:dyDescent="0.2">
      <c r="A192"/>
      <c r="B192"/>
      <c r="C192"/>
    </row>
    <row r="193" spans="1:3" x14ac:dyDescent="0.2">
      <c r="A193"/>
      <c r="B193"/>
      <c r="C193"/>
    </row>
    <row r="194" spans="1:3" x14ac:dyDescent="0.2">
      <c r="A194"/>
      <c r="B194"/>
      <c r="C194"/>
    </row>
    <row r="195" spans="1:3" x14ac:dyDescent="0.2">
      <c r="A195"/>
      <c r="B195"/>
      <c r="C195"/>
    </row>
    <row r="196" spans="1:3" x14ac:dyDescent="0.2">
      <c r="A196"/>
      <c r="B196"/>
      <c r="C196"/>
    </row>
    <row r="197" spans="1:3" x14ac:dyDescent="0.2">
      <c r="A197"/>
      <c r="B197"/>
      <c r="C197"/>
    </row>
    <row r="198" spans="1:3" x14ac:dyDescent="0.2">
      <c r="A198"/>
      <c r="B198"/>
      <c r="C198"/>
    </row>
    <row r="199" spans="1:3" x14ac:dyDescent="0.2">
      <c r="A199"/>
      <c r="B199"/>
      <c r="C199"/>
    </row>
    <row r="200" spans="1:3" x14ac:dyDescent="0.2">
      <c r="A200"/>
      <c r="B200"/>
      <c r="C200"/>
    </row>
    <row r="201" spans="1:3" x14ac:dyDescent="0.2">
      <c r="A201"/>
      <c r="B201"/>
      <c r="C201"/>
    </row>
    <row r="202" spans="1:3" x14ac:dyDescent="0.2">
      <c r="A202"/>
      <c r="B202"/>
      <c r="C202"/>
    </row>
    <row r="203" spans="1:3" x14ac:dyDescent="0.2">
      <c r="A203"/>
      <c r="B203"/>
      <c r="C203"/>
    </row>
    <row r="204" spans="1:3" x14ac:dyDescent="0.2">
      <c r="A204"/>
      <c r="B204"/>
      <c r="C204"/>
    </row>
    <row r="205" spans="1:3" x14ac:dyDescent="0.2">
      <c r="A205"/>
      <c r="B205"/>
      <c r="C205"/>
    </row>
    <row r="206" spans="1:3" x14ac:dyDescent="0.2">
      <c r="A206"/>
      <c r="B206"/>
      <c r="C206"/>
    </row>
    <row r="207" spans="1:3" x14ac:dyDescent="0.2">
      <c r="A207"/>
      <c r="B207"/>
      <c r="C207"/>
    </row>
    <row r="208" spans="1:3" x14ac:dyDescent="0.2">
      <c r="A208"/>
      <c r="B208"/>
      <c r="C208"/>
    </row>
    <row r="209" spans="1:3" x14ac:dyDescent="0.2">
      <c r="A209"/>
      <c r="B209"/>
      <c r="C209"/>
    </row>
    <row r="210" spans="1:3" x14ac:dyDescent="0.2">
      <c r="A210"/>
      <c r="B210"/>
      <c r="C210"/>
    </row>
    <row r="211" spans="1:3" x14ac:dyDescent="0.2">
      <c r="A211"/>
      <c r="B211"/>
      <c r="C211"/>
    </row>
    <row r="212" spans="1:3" x14ac:dyDescent="0.2">
      <c r="A212"/>
      <c r="B212"/>
      <c r="C212"/>
    </row>
    <row r="213" spans="1:3" x14ac:dyDescent="0.2">
      <c r="A213"/>
      <c r="B213"/>
      <c r="C213"/>
    </row>
    <row r="214" spans="1:3" x14ac:dyDescent="0.2">
      <c r="A214"/>
      <c r="B214"/>
      <c r="C214"/>
    </row>
    <row r="215" spans="1:3" x14ac:dyDescent="0.2">
      <c r="A215"/>
      <c r="B215"/>
      <c r="C215"/>
    </row>
    <row r="216" spans="1:3" x14ac:dyDescent="0.2">
      <c r="A216"/>
      <c r="B216"/>
      <c r="C216"/>
    </row>
    <row r="217" spans="1:3" x14ac:dyDescent="0.2">
      <c r="A217"/>
      <c r="B217"/>
      <c r="C217"/>
    </row>
    <row r="218" spans="1:3" x14ac:dyDescent="0.2">
      <c r="A218"/>
      <c r="B218"/>
      <c r="C218"/>
    </row>
    <row r="219" spans="1:3" x14ac:dyDescent="0.2">
      <c r="A219"/>
      <c r="B219"/>
      <c r="C219"/>
    </row>
    <row r="220" spans="1:3" x14ac:dyDescent="0.2">
      <c r="A220"/>
      <c r="B220"/>
      <c r="C220"/>
    </row>
    <row r="221" spans="1:3" x14ac:dyDescent="0.2">
      <c r="A221"/>
      <c r="B221"/>
      <c r="C221"/>
    </row>
    <row r="222" spans="1:3" x14ac:dyDescent="0.2">
      <c r="A222"/>
      <c r="B222"/>
      <c r="C222"/>
    </row>
    <row r="223" spans="1:3" x14ac:dyDescent="0.2">
      <c r="A223"/>
      <c r="B223"/>
      <c r="C223"/>
    </row>
    <row r="224" spans="1:3" x14ac:dyDescent="0.2">
      <c r="A224"/>
      <c r="B224"/>
      <c r="C224"/>
    </row>
    <row r="225" spans="1:3" x14ac:dyDescent="0.2">
      <c r="A225"/>
      <c r="B225"/>
      <c r="C225"/>
    </row>
    <row r="226" spans="1:3" x14ac:dyDescent="0.2">
      <c r="A226"/>
      <c r="B226"/>
      <c r="C226"/>
    </row>
    <row r="227" spans="1:3" x14ac:dyDescent="0.2">
      <c r="A227"/>
      <c r="B227"/>
      <c r="C227"/>
    </row>
    <row r="228" spans="1:3" x14ac:dyDescent="0.2">
      <c r="A228"/>
      <c r="B228"/>
      <c r="C228"/>
    </row>
    <row r="229" spans="1:3" x14ac:dyDescent="0.2">
      <c r="A229"/>
      <c r="B229"/>
      <c r="C229"/>
    </row>
    <row r="230" spans="1:3" x14ac:dyDescent="0.2">
      <c r="A230"/>
      <c r="B230"/>
      <c r="C230"/>
    </row>
    <row r="231" spans="1:3" x14ac:dyDescent="0.2">
      <c r="A231"/>
      <c r="B231"/>
      <c r="C231"/>
    </row>
    <row r="232" spans="1:3" x14ac:dyDescent="0.2">
      <c r="A232"/>
      <c r="B232"/>
      <c r="C232"/>
    </row>
    <row r="233" spans="1:3" x14ac:dyDescent="0.2">
      <c r="A233"/>
      <c r="B233"/>
      <c r="C233"/>
    </row>
    <row r="234" spans="1:3" x14ac:dyDescent="0.2">
      <c r="A234"/>
      <c r="B234"/>
      <c r="C234"/>
    </row>
    <row r="235" spans="1:3" x14ac:dyDescent="0.2">
      <c r="A235"/>
      <c r="B235"/>
      <c r="C235"/>
    </row>
    <row r="236" spans="1:3" x14ac:dyDescent="0.2">
      <c r="A236"/>
      <c r="B236"/>
      <c r="C236"/>
    </row>
    <row r="237" spans="1:3" x14ac:dyDescent="0.2">
      <c r="A237"/>
      <c r="B237"/>
      <c r="C237"/>
    </row>
    <row r="238" spans="1:3" x14ac:dyDescent="0.2">
      <c r="A238"/>
      <c r="B238"/>
      <c r="C238"/>
    </row>
    <row r="239" spans="1:3" x14ac:dyDescent="0.2">
      <c r="A239"/>
      <c r="B239"/>
      <c r="C239"/>
    </row>
    <row r="240" spans="1:3" x14ac:dyDescent="0.2">
      <c r="A240"/>
      <c r="B240"/>
      <c r="C240"/>
    </row>
    <row r="241" spans="1:3" x14ac:dyDescent="0.2">
      <c r="A241"/>
      <c r="B241"/>
      <c r="C241"/>
    </row>
    <row r="242" spans="1:3" x14ac:dyDescent="0.2">
      <c r="A242"/>
      <c r="B242"/>
      <c r="C242"/>
    </row>
    <row r="243" spans="1:3" x14ac:dyDescent="0.2">
      <c r="A243"/>
      <c r="B243"/>
      <c r="C243"/>
    </row>
    <row r="244" spans="1:3" x14ac:dyDescent="0.2">
      <c r="A244"/>
      <c r="B244"/>
      <c r="C244"/>
    </row>
    <row r="245" spans="1:3" x14ac:dyDescent="0.2">
      <c r="A245"/>
      <c r="B245"/>
      <c r="C245"/>
    </row>
    <row r="246" spans="1:3" x14ac:dyDescent="0.2">
      <c r="A246"/>
      <c r="B246"/>
      <c r="C246"/>
    </row>
    <row r="247" spans="1:3" x14ac:dyDescent="0.2">
      <c r="A247"/>
      <c r="B247"/>
      <c r="C247"/>
    </row>
    <row r="248" spans="1:3" x14ac:dyDescent="0.2">
      <c r="A248"/>
      <c r="B248"/>
      <c r="C248"/>
    </row>
    <row r="249" spans="1:3" x14ac:dyDescent="0.2">
      <c r="A249"/>
      <c r="B249"/>
      <c r="C249"/>
    </row>
    <row r="250" spans="1:3" x14ac:dyDescent="0.2">
      <c r="A250"/>
      <c r="B250"/>
      <c r="C250"/>
    </row>
    <row r="251" spans="1:3" x14ac:dyDescent="0.2">
      <c r="A251"/>
      <c r="B251"/>
      <c r="C251"/>
    </row>
    <row r="252" spans="1:3" x14ac:dyDescent="0.2">
      <c r="A252"/>
      <c r="B252"/>
      <c r="C252"/>
    </row>
    <row r="253" spans="1:3" x14ac:dyDescent="0.2">
      <c r="A253"/>
      <c r="B253"/>
      <c r="C253"/>
    </row>
    <row r="254" spans="1:3" x14ac:dyDescent="0.2">
      <c r="A254"/>
      <c r="B254"/>
      <c r="C254"/>
    </row>
    <row r="255" spans="1:3" x14ac:dyDescent="0.2">
      <c r="A255"/>
      <c r="B255"/>
      <c r="C255"/>
    </row>
    <row r="256" spans="1:3" x14ac:dyDescent="0.2">
      <c r="A256"/>
      <c r="B256"/>
      <c r="C256"/>
    </row>
    <row r="257" spans="1:3" x14ac:dyDescent="0.2">
      <c r="A257"/>
      <c r="B257"/>
      <c r="C257"/>
    </row>
    <row r="258" spans="1:3" x14ac:dyDescent="0.2">
      <c r="A258"/>
      <c r="B258"/>
      <c r="C258"/>
    </row>
    <row r="259" spans="1:3" x14ac:dyDescent="0.2">
      <c r="A259"/>
      <c r="B259"/>
      <c r="C259"/>
    </row>
    <row r="260" spans="1:3" x14ac:dyDescent="0.2">
      <c r="A260"/>
      <c r="B260"/>
      <c r="C260"/>
    </row>
    <row r="261" spans="1:3" x14ac:dyDescent="0.2">
      <c r="A261"/>
      <c r="B261"/>
      <c r="C261"/>
    </row>
    <row r="262" spans="1:3" x14ac:dyDescent="0.2">
      <c r="A262"/>
      <c r="B262"/>
      <c r="C262"/>
    </row>
    <row r="263" spans="1:3" x14ac:dyDescent="0.2">
      <c r="A263"/>
      <c r="B263"/>
      <c r="C263"/>
    </row>
    <row r="264" spans="1:3" x14ac:dyDescent="0.2">
      <c r="A264"/>
      <c r="B264"/>
      <c r="C264"/>
    </row>
    <row r="265" spans="1:3" x14ac:dyDescent="0.2">
      <c r="A265"/>
      <c r="B265"/>
      <c r="C265"/>
    </row>
    <row r="266" spans="1:3" x14ac:dyDescent="0.2">
      <c r="A266"/>
      <c r="B266"/>
      <c r="C266"/>
    </row>
    <row r="267" spans="1:3" x14ac:dyDescent="0.2">
      <c r="A267"/>
      <c r="B267"/>
      <c r="C267"/>
    </row>
    <row r="268" spans="1:3" x14ac:dyDescent="0.2">
      <c r="A268"/>
      <c r="B268"/>
      <c r="C268"/>
    </row>
    <row r="269" spans="1:3" x14ac:dyDescent="0.2">
      <c r="A269"/>
      <c r="B269"/>
      <c r="C269"/>
    </row>
    <row r="270" spans="1:3" x14ac:dyDescent="0.2">
      <c r="A270"/>
      <c r="B270"/>
      <c r="C270"/>
    </row>
    <row r="271" spans="1:3" x14ac:dyDescent="0.2">
      <c r="A271"/>
      <c r="B271"/>
      <c r="C271"/>
    </row>
    <row r="272" spans="1:3" x14ac:dyDescent="0.2">
      <c r="A272"/>
      <c r="B272"/>
      <c r="C272"/>
    </row>
    <row r="273" spans="1:3" x14ac:dyDescent="0.2">
      <c r="A273"/>
      <c r="B273"/>
      <c r="C273"/>
    </row>
    <row r="274" spans="1:3" x14ac:dyDescent="0.2">
      <c r="A274"/>
      <c r="B274"/>
      <c r="C274"/>
    </row>
    <row r="275" spans="1:3" x14ac:dyDescent="0.2">
      <c r="A275"/>
      <c r="B275"/>
      <c r="C275"/>
    </row>
    <row r="276" spans="1:3" x14ac:dyDescent="0.2">
      <c r="A276"/>
      <c r="B276"/>
      <c r="C276"/>
    </row>
    <row r="277" spans="1:3" x14ac:dyDescent="0.2">
      <c r="A277"/>
      <c r="B277"/>
      <c r="C277"/>
    </row>
    <row r="278" spans="1:3" x14ac:dyDescent="0.2">
      <c r="A278"/>
      <c r="B278"/>
      <c r="C278"/>
    </row>
    <row r="279" spans="1:3" x14ac:dyDescent="0.2">
      <c r="A279"/>
      <c r="B279"/>
      <c r="C279"/>
    </row>
    <row r="280" spans="1:3" x14ac:dyDescent="0.2">
      <c r="A280"/>
      <c r="B280"/>
      <c r="C280"/>
    </row>
    <row r="281" spans="1:3" x14ac:dyDescent="0.2">
      <c r="A281"/>
      <c r="B281"/>
      <c r="C281"/>
    </row>
    <row r="282" spans="1:3" x14ac:dyDescent="0.2">
      <c r="A282"/>
      <c r="B282"/>
      <c r="C282"/>
    </row>
    <row r="283" spans="1:3" x14ac:dyDescent="0.2">
      <c r="A283"/>
      <c r="B283"/>
      <c r="C283"/>
    </row>
    <row r="284" spans="1:3" x14ac:dyDescent="0.2">
      <c r="A284"/>
      <c r="B284"/>
      <c r="C284"/>
    </row>
    <row r="285" spans="1:3" x14ac:dyDescent="0.2">
      <c r="A285"/>
      <c r="B285"/>
      <c r="C285"/>
    </row>
    <row r="286" spans="1:3" x14ac:dyDescent="0.2">
      <c r="A286"/>
      <c r="B286"/>
      <c r="C286"/>
    </row>
    <row r="287" spans="1:3" x14ac:dyDescent="0.2">
      <c r="A287"/>
      <c r="B287"/>
      <c r="C287"/>
    </row>
    <row r="288" spans="1:3" x14ac:dyDescent="0.2">
      <c r="A288"/>
      <c r="B288"/>
      <c r="C288"/>
    </row>
    <row r="289" spans="1:3" x14ac:dyDescent="0.2">
      <c r="A289"/>
      <c r="B289"/>
      <c r="C289"/>
    </row>
    <row r="290" spans="1:3" x14ac:dyDescent="0.2">
      <c r="A290"/>
      <c r="B290"/>
      <c r="C290"/>
    </row>
    <row r="291" spans="1:3" x14ac:dyDescent="0.2">
      <c r="A291"/>
      <c r="B291"/>
      <c r="C291"/>
    </row>
    <row r="292" spans="1:3" x14ac:dyDescent="0.2">
      <c r="A292"/>
      <c r="B292"/>
      <c r="C292"/>
    </row>
    <row r="293" spans="1:3" x14ac:dyDescent="0.2">
      <c r="A293"/>
      <c r="B293"/>
      <c r="C293"/>
    </row>
    <row r="294" spans="1:3" x14ac:dyDescent="0.2">
      <c r="A294"/>
      <c r="B294"/>
      <c r="C294"/>
    </row>
    <row r="295" spans="1:3" x14ac:dyDescent="0.2">
      <c r="A295"/>
      <c r="B295"/>
      <c r="C295"/>
    </row>
    <row r="296" spans="1:3" x14ac:dyDescent="0.2">
      <c r="A296"/>
      <c r="B296"/>
      <c r="C296"/>
    </row>
    <row r="297" spans="1:3" x14ac:dyDescent="0.2">
      <c r="A297"/>
      <c r="B297"/>
      <c r="C297"/>
    </row>
    <row r="298" spans="1:3" x14ac:dyDescent="0.2">
      <c r="A298"/>
      <c r="B298"/>
      <c r="C298"/>
    </row>
    <row r="299" spans="1:3" x14ac:dyDescent="0.2">
      <c r="A299"/>
      <c r="B299"/>
      <c r="C299"/>
    </row>
    <row r="300" spans="1:3" x14ac:dyDescent="0.2">
      <c r="A300"/>
      <c r="B300"/>
      <c r="C300"/>
    </row>
    <row r="301" spans="1:3" x14ac:dyDescent="0.2">
      <c r="A301"/>
      <c r="B301"/>
      <c r="C301"/>
    </row>
    <row r="302" spans="1:3" x14ac:dyDescent="0.2">
      <c r="A302"/>
      <c r="B302"/>
      <c r="C302"/>
    </row>
    <row r="303" spans="1:3" x14ac:dyDescent="0.2">
      <c r="A303"/>
      <c r="B303"/>
      <c r="C303"/>
    </row>
    <row r="304" spans="1:3" x14ac:dyDescent="0.2">
      <c r="A304"/>
      <c r="B304"/>
      <c r="C304"/>
    </row>
    <row r="305" spans="1:3" x14ac:dyDescent="0.2">
      <c r="A305"/>
      <c r="B305"/>
      <c r="C305"/>
    </row>
    <row r="306" spans="1:3" x14ac:dyDescent="0.2">
      <c r="A306"/>
      <c r="B306"/>
      <c r="C306"/>
    </row>
    <row r="307" spans="1:3" x14ac:dyDescent="0.2">
      <c r="A307"/>
      <c r="B307"/>
      <c r="C307"/>
    </row>
    <row r="308" spans="1:3" x14ac:dyDescent="0.2">
      <c r="A308"/>
      <c r="B308"/>
      <c r="C308"/>
    </row>
    <row r="309" spans="1:3" x14ac:dyDescent="0.2">
      <c r="A309"/>
      <c r="B309"/>
      <c r="C309"/>
    </row>
    <row r="310" spans="1:3" x14ac:dyDescent="0.2">
      <c r="A310"/>
      <c r="B310"/>
      <c r="C310"/>
    </row>
    <row r="311" spans="1:3" x14ac:dyDescent="0.2">
      <c r="A311"/>
      <c r="B311"/>
      <c r="C311"/>
    </row>
    <row r="312" spans="1:3" x14ac:dyDescent="0.2">
      <c r="A312"/>
      <c r="B312"/>
      <c r="C312"/>
    </row>
    <row r="313" spans="1:3" x14ac:dyDescent="0.2">
      <c r="A313"/>
      <c r="B313"/>
      <c r="C313"/>
    </row>
    <row r="314" spans="1:3" x14ac:dyDescent="0.2">
      <c r="A314"/>
      <c r="B314"/>
      <c r="C314"/>
    </row>
    <row r="315" spans="1:3" x14ac:dyDescent="0.2">
      <c r="A315"/>
      <c r="B315"/>
      <c r="C315"/>
    </row>
    <row r="316" spans="1:3" x14ac:dyDescent="0.2">
      <c r="A316"/>
      <c r="B316"/>
      <c r="C316"/>
    </row>
    <row r="317" spans="1:3" x14ac:dyDescent="0.2">
      <c r="A317"/>
      <c r="B317"/>
      <c r="C317"/>
    </row>
    <row r="318" spans="1:3" x14ac:dyDescent="0.2">
      <c r="A318"/>
      <c r="B318"/>
      <c r="C318"/>
    </row>
    <row r="319" spans="1:3" x14ac:dyDescent="0.2">
      <c r="A319"/>
      <c r="B319"/>
      <c r="C319"/>
    </row>
    <row r="320" spans="1:3" x14ac:dyDescent="0.2">
      <c r="A320"/>
      <c r="B320"/>
      <c r="C320"/>
    </row>
    <row r="321" spans="1:3" x14ac:dyDescent="0.2">
      <c r="A321"/>
      <c r="B321"/>
      <c r="C321"/>
    </row>
    <row r="322" spans="1:3" x14ac:dyDescent="0.2">
      <c r="A322"/>
      <c r="B322"/>
      <c r="C322"/>
    </row>
    <row r="323" spans="1:3" x14ac:dyDescent="0.2">
      <c r="A323"/>
      <c r="B323"/>
      <c r="C323"/>
    </row>
    <row r="324" spans="1:3" x14ac:dyDescent="0.2">
      <c r="A324"/>
      <c r="B324"/>
      <c r="C324"/>
    </row>
    <row r="325" spans="1:3" x14ac:dyDescent="0.2">
      <c r="A325"/>
      <c r="B325"/>
      <c r="C325"/>
    </row>
    <row r="326" spans="1:3" x14ac:dyDescent="0.2">
      <c r="A326"/>
      <c r="B326"/>
      <c r="C326"/>
    </row>
    <row r="327" spans="1:3" x14ac:dyDescent="0.2">
      <c r="A327"/>
      <c r="B327"/>
      <c r="C327"/>
    </row>
    <row r="328" spans="1:3" x14ac:dyDescent="0.2">
      <c r="A328"/>
      <c r="B328"/>
      <c r="C328"/>
    </row>
    <row r="329" spans="1:3" x14ac:dyDescent="0.2">
      <c r="A329"/>
      <c r="B329"/>
      <c r="C329"/>
    </row>
    <row r="330" spans="1:3" x14ac:dyDescent="0.2">
      <c r="A330"/>
      <c r="B330"/>
      <c r="C330"/>
    </row>
    <row r="331" spans="1:3" x14ac:dyDescent="0.2">
      <c r="A331"/>
      <c r="B331"/>
      <c r="C331"/>
    </row>
    <row r="332" spans="1:3" x14ac:dyDescent="0.2">
      <c r="A332"/>
      <c r="B332"/>
      <c r="C332"/>
    </row>
    <row r="333" spans="1:3" x14ac:dyDescent="0.2">
      <c r="A333"/>
      <c r="B333"/>
      <c r="C333"/>
    </row>
    <row r="334" spans="1:3" x14ac:dyDescent="0.2">
      <c r="A334"/>
      <c r="B334"/>
      <c r="C334"/>
    </row>
    <row r="335" spans="1:3" x14ac:dyDescent="0.2">
      <c r="A335"/>
      <c r="B335"/>
      <c r="C335"/>
    </row>
    <row r="336" spans="1:3" x14ac:dyDescent="0.2">
      <c r="A336"/>
      <c r="B336"/>
      <c r="C336"/>
    </row>
    <row r="337" spans="1:3" x14ac:dyDescent="0.2">
      <c r="A337"/>
      <c r="B337"/>
      <c r="C337"/>
    </row>
    <row r="338" spans="1:3" x14ac:dyDescent="0.2">
      <c r="A338"/>
      <c r="B338"/>
      <c r="C338"/>
    </row>
    <row r="339" spans="1:3" x14ac:dyDescent="0.2">
      <c r="A339"/>
      <c r="B339"/>
      <c r="C339"/>
    </row>
    <row r="340" spans="1:3" x14ac:dyDescent="0.2">
      <c r="A340"/>
      <c r="B340"/>
      <c r="C340"/>
    </row>
    <row r="341" spans="1:3" x14ac:dyDescent="0.2">
      <c r="A341"/>
      <c r="B341"/>
      <c r="C341"/>
    </row>
    <row r="342" spans="1:3" x14ac:dyDescent="0.2">
      <c r="A342"/>
      <c r="B342"/>
      <c r="C342"/>
    </row>
    <row r="343" spans="1:3" x14ac:dyDescent="0.2">
      <c r="A343"/>
      <c r="B343"/>
      <c r="C343"/>
    </row>
    <row r="344" spans="1:3" x14ac:dyDescent="0.2">
      <c r="A344"/>
      <c r="B344"/>
      <c r="C344"/>
    </row>
    <row r="345" spans="1:3" x14ac:dyDescent="0.2">
      <c r="A345"/>
      <c r="B345"/>
      <c r="C345"/>
    </row>
    <row r="346" spans="1:3" x14ac:dyDescent="0.2">
      <c r="A346"/>
      <c r="B346"/>
      <c r="C346"/>
    </row>
    <row r="347" spans="1:3" x14ac:dyDescent="0.2">
      <c r="A347"/>
      <c r="B347"/>
      <c r="C347"/>
    </row>
    <row r="348" spans="1:3" x14ac:dyDescent="0.2">
      <c r="A348"/>
      <c r="B348"/>
      <c r="C348"/>
    </row>
    <row r="349" spans="1:3" x14ac:dyDescent="0.2">
      <c r="A349"/>
      <c r="B349"/>
      <c r="C349"/>
    </row>
    <row r="350" spans="1:3" x14ac:dyDescent="0.2">
      <c r="A350"/>
      <c r="B350"/>
      <c r="C350"/>
    </row>
    <row r="351" spans="1:3" x14ac:dyDescent="0.2">
      <c r="A351"/>
      <c r="B351"/>
      <c r="C351"/>
    </row>
    <row r="352" spans="1:3" x14ac:dyDescent="0.2">
      <c r="A352"/>
      <c r="B352"/>
      <c r="C352"/>
    </row>
    <row r="353" spans="1:3" x14ac:dyDescent="0.2">
      <c r="A353"/>
      <c r="B353"/>
      <c r="C353"/>
    </row>
    <row r="354" spans="1:3" x14ac:dyDescent="0.2">
      <c r="A354"/>
      <c r="B354"/>
      <c r="C354"/>
    </row>
    <row r="355" spans="1:3" x14ac:dyDescent="0.2">
      <c r="A355"/>
      <c r="B355"/>
      <c r="C355"/>
    </row>
    <row r="356" spans="1:3" x14ac:dyDescent="0.2">
      <c r="A356"/>
      <c r="B356"/>
      <c r="C356"/>
    </row>
    <row r="357" spans="1:3" x14ac:dyDescent="0.2">
      <c r="A357"/>
      <c r="B357"/>
      <c r="C357"/>
    </row>
    <row r="358" spans="1:3" x14ac:dyDescent="0.2">
      <c r="A358"/>
      <c r="B358"/>
      <c r="C358"/>
    </row>
    <row r="359" spans="1:3" x14ac:dyDescent="0.2">
      <c r="A359"/>
      <c r="B359"/>
      <c r="C359"/>
    </row>
    <row r="360" spans="1:3" x14ac:dyDescent="0.2">
      <c r="A360"/>
      <c r="B360"/>
      <c r="C360"/>
    </row>
    <row r="361" spans="1:3" x14ac:dyDescent="0.2">
      <c r="A361"/>
      <c r="B361"/>
      <c r="C361"/>
    </row>
    <row r="362" spans="1:3" x14ac:dyDescent="0.2">
      <c r="A362"/>
      <c r="B362"/>
      <c r="C362"/>
    </row>
    <row r="363" spans="1:3" x14ac:dyDescent="0.2">
      <c r="A363"/>
      <c r="B363"/>
      <c r="C363"/>
    </row>
    <row r="364" spans="1:3" x14ac:dyDescent="0.2">
      <c r="A364"/>
      <c r="B364"/>
      <c r="C364"/>
    </row>
    <row r="365" spans="1:3" x14ac:dyDescent="0.2">
      <c r="A365"/>
      <c r="B365"/>
      <c r="C365"/>
    </row>
    <row r="366" spans="1:3" x14ac:dyDescent="0.2">
      <c r="A366"/>
      <c r="B366"/>
      <c r="C366"/>
    </row>
    <row r="367" spans="1:3" x14ac:dyDescent="0.2">
      <c r="A367"/>
      <c r="B367"/>
      <c r="C367"/>
    </row>
    <row r="368" spans="1:3" x14ac:dyDescent="0.2">
      <c r="A368"/>
      <c r="B368"/>
      <c r="C368"/>
    </row>
    <row r="369" spans="1:3" x14ac:dyDescent="0.2">
      <c r="A369"/>
      <c r="B369"/>
      <c r="C369"/>
    </row>
    <row r="370" spans="1:3" x14ac:dyDescent="0.2">
      <c r="A370"/>
      <c r="B370"/>
      <c r="C370"/>
    </row>
    <row r="371" spans="1:3" x14ac:dyDescent="0.2">
      <c r="A371"/>
      <c r="B371"/>
      <c r="C371"/>
    </row>
    <row r="372" spans="1:3" x14ac:dyDescent="0.2">
      <c r="A372"/>
      <c r="B372"/>
      <c r="C372"/>
    </row>
    <row r="373" spans="1:3" x14ac:dyDescent="0.2">
      <c r="A373"/>
      <c r="B373"/>
      <c r="C373"/>
    </row>
    <row r="374" spans="1:3" x14ac:dyDescent="0.2">
      <c r="A374"/>
      <c r="B374"/>
      <c r="C374"/>
    </row>
    <row r="375" spans="1:3" x14ac:dyDescent="0.2">
      <c r="A375"/>
      <c r="B375"/>
      <c r="C375"/>
    </row>
    <row r="376" spans="1:3" x14ac:dyDescent="0.2">
      <c r="A376"/>
      <c r="B376"/>
      <c r="C376"/>
    </row>
    <row r="377" spans="1:3" x14ac:dyDescent="0.2">
      <c r="A377"/>
      <c r="B377"/>
      <c r="C377"/>
    </row>
    <row r="378" spans="1:3" x14ac:dyDescent="0.2">
      <c r="A378"/>
      <c r="B378"/>
      <c r="C378"/>
    </row>
    <row r="379" spans="1:3" x14ac:dyDescent="0.2">
      <c r="A379"/>
      <c r="B379"/>
      <c r="C379"/>
    </row>
    <row r="380" spans="1:3" x14ac:dyDescent="0.2">
      <c r="A380"/>
      <c r="B380"/>
      <c r="C380"/>
    </row>
    <row r="381" spans="1:3" x14ac:dyDescent="0.2">
      <c r="A381"/>
      <c r="B381"/>
      <c r="C381"/>
    </row>
    <row r="382" spans="1:3" x14ac:dyDescent="0.2">
      <c r="A382"/>
      <c r="B382"/>
      <c r="C382"/>
    </row>
    <row r="383" spans="1:3" x14ac:dyDescent="0.2">
      <c r="A383"/>
      <c r="B383"/>
      <c r="C383"/>
    </row>
    <row r="384" spans="1:3" x14ac:dyDescent="0.2">
      <c r="A384"/>
      <c r="B384"/>
      <c r="C384"/>
    </row>
    <row r="385" spans="1:3" x14ac:dyDescent="0.2">
      <c r="A385"/>
      <c r="B385"/>
      <c r="C385"/>
    </row>
    <row r="386" spans="1:3" x14ac:dyDescent="0.2">
      <c r="A386"/>
      <c r="B386"/>
      <c r="C386"/>
    </row>
    <row r="387" spans="1:3" x14ac:dyDescent="0.2">
      <c r="A387"/>
      <c r="B387"/>
      <c r="C387"/>
    </row>
    <row r="388" spans="1:3" x14ac:dyDescent="0.2">
      <c r="A388"/>
      <c r="B388"/>
      <c r="C388"/>
    </row>
    <row r="389" spans="1:3" x14ac:dyDescent="0.2">
      <c r="A389"/>
      <c r="B389"/>
      <c r="C389"/>
    </row>
    <row r="390" spans="1:3" x14ac:dyDescent="0.2">
      <c r="A390"/>
      <c r="B390"/>
      <c r="C390"/>
    </row>
    <row r="391" spans="1:3" x14ac:dyDescent="0.2">
      <c r="A391"/>
      <c r="B391"/>
      <c r="C391"/>
    </row>
    <row r="392" spans="1:3" x14ac:dyDescent="0.2">
      <c r="A392"/>
      <c r="B392"/>
      <c r="C392"/>
    </row>
    <row r="393" spans="1:3" x14ac:dyDescent="0.2">
      <c r="A393"/>
      <c r="B393"/>
      <c r="C393"/>
    </row>
    <row r="394" spans="1:3" x14ac:dyDescent="0.2">
      <c r="A394"/>
      <c r="B394"/>
      <c r="C394"/>
    </row>
    <row r="395" spans="1:3" x14ac:dyDescent="0.2">
      <c r="A395"/>
      <c r="B395"/>
      <c r="C395"/>
    </row>
    <row r="396" spans="1:3" x14ac:dyDescent="0.2">
      <c r="A396"/>
      <c r="B396"/>
      <c r="C396"/>
    </row>
    <row r="397" spans="1:3" x14ac:dyDescent="0.2">
      <c r="A397"/>
      <c r="B397"/>
      <c r="C397"/>
    </row>
    <row r="398" spans="1:3" x14ac:dyDescent="0.2">
      <c r="A398"/>
      <c r="B398"/>
      <c r="C398"/>
    </row>
    <row r="399" spans="1:3" x14ac:dyDescent="0.2">
      <c r="A399"/>
      <c r="B399"/>
      <c r="C399"/>
    </row>
    <row r="400" spans="1:3" x14ac:dyDescent="0.2">
      <c r="A400"/>
      <c r="B400"/>
      <c r="C400"/>
    </row>
    <row r="401" spans="1:3" x14ac:dyDescent="0.2">
      <c r="A401"/>
      <c r="B401"/>
      <c r="C401"/>
    </row>
    <row r="402" spans="1:3" x14ac:dyDescent="0.2">
      <c r="A402"/>
      <c r="B402"/>
      <c r="C402"/>
    </row>
    <row r="403" spans="1:3" x14ac:dyDescent="0.2">
      <c r="A403"/>
      <c r="B403"/>
      <c r="C403"/>
    </row>
    <row r="404" spans="1:3" x14ac:dyDescent="0.2">
      <c r="A404"/>
      <c r="B404"/>
      <c r="C404"/>
    </row>
    <row r="405" spans="1:3" x14ac:dyDescent="0.2">
      <c r="A405"/>
      <c r="B405"/>
      <c r="C405"/>
    </row>
    <row r="406" spans="1:3" x14ac:dyDescent="0.2">
      <c r="A406"/>
      <c r="B406"/>
      <c r="C406"/>
    </row>
    <row r="407" spans="1:3" x14ac:dyDescent="0.2">
      <c r="A407"/>
      <c r="B407"/>
      <c r="C407"/>
    </row>
    <row r="408" spans="1:3" x14ac:dyDescent="0.2">
      <c r="A408"/>
      <c r="B408"/>
      <c r="C408"/>
    </row>
    <row r="409" spans="1:3" x14ac:dyDescent="0.2">
      <c r="A409"/>
      <c r="B409"/>
      <c r="C409"/>
    </row>
    <row r="410" spans="1:3" x14ac:dyDescent="0.2">
      <c r="A410"/>
      <c r="B410"/>
      <c r="C410"/>
    </row>
    <row r="411" spans="1:3" x14ac:dyDescent="0.2">
      <c r="A411"/>
      <c r="B411"/>
      <c r="C411"/>
    </row>
    <row r="412" spans="1:3" x14ac:dyDescent="0.2">
      <c r="A412"/>
      <c r="B412"/>
      <c r="C412"/>
    </row>
    <row r="413" spans="1:3" x14ac:dyDescent="0.2">
      <c r="A413"/>
      <c r="B413"/>
      <c r="C413"/>
    </row>
    <row r="414" spans="1:3" x14ac:dyDescent="0.2">
      <c r="A414"/>
      <c r="B414"/>
      <c r="C414"/>
    </row>
    <row r="415" spans="1:3" x14ac:dyDescent="0.2">
      <c r="A415"/>
      <c r="B415"/>
      <c r="C415"/>
    </row>
    <row r="416" spans="1:3" x14ac:dyDescent="0.2">
      <c r="A416"/>
      <c r="B416"/>
      <c r="C416"/>
    </row>
    <row r="417" spans="1:3" x14ac:dyDescent="0.2">
      <c r="A417"/>
      <c r="B417"/>
      <c r="C417"/>
    </row>
    <row r="418" spans="1:3" x14ac:dyDescent="0.2">
      <c r="A418"/>
      <c r="B418"/>
      <c r="C418"/>
    </row>
    <row r="419" spans="1:3" x14ac:dyDescent="0.2">
      <c r="A419"/>
      <c r="B419"/>
      <c r="C419"/>
    </row>
    <row r="420" spans="1:3" x14ac:dyDescent="0.2">
      <c r="A420"/>
      <c r="B420"/>
      <c r="C420"/>
    </row>
    <row r="421" spans="1:3" x14ac:dyDescent="0.2">
      <c r="A421"/>
      <c r="B421"/>
      <c r="C421"/>
    </row>
    <row r="422" spans="1:3" x14ac:dyDescent="0.2">
      <c r="A422"/>
      <c r="B422"/>
      <c r="C422"/>
    </row>
    <row r="423" spans="1:3" x14ac:dyDescent="0.2">
      <c r="A423"/>
      <c r="B423"/>
      <c r="C423"/>
    </row>
    <row r="424" spans="1:3" x14ac:dyDescent="0.2">
      <c r="A424"/>
      <c r="B424"/>
      <c r="C424"/>
    </row>
    <row r="425" spans="1:3" x14ac:dyDescent="0.2">
      <c r="A425"/>
      <c r="B425"/>
      <c r="C425"/>
    </row>
    <row r="426" spans="1:3" x14ac:dyDescent="0.2">
      <c r="A426"/>
      <c r="B426"/>
      <c r="C426"/>
    </row>
    <row r="427" spans="1:3" x14ac:dyDescent="0.2">
      <c r="A427"/>
      <c r="B427"/>
      <c r="C427"/>
    </row>
    <row r="428" spans="1:3" x14ac:dyDescent="0.2">
      <c r="A428"/>
      <c r="B428"/>
      <c r="C428"/>
    </row>
    <row r="429" spans="1:3" x14ac:dyDescent="0.2">
      <c r="A429"/>
      <c r="B429"/>
      <c r="C429"/>
    </row>
    <row r="430" spans="1:3" x14ac:dyDescent="0.2">
      <c r="A430"/>
      <c r="B430"/>
      <c r="C430"/>
    </row>
    <row r="431" spans="1:3" x14ac:dyDescent="0.2">
      <c r="A431"/>
      <c r="B431"/>
      <c r="C431"/>
    </row>
    <row r="432" spans="1:3" x14ac:dyDescent="0.2">
      <c r="A432"/>
      <c r="B432"/>
      <c r="C432"/>
    </row>
    <row r="433" spans="1:3" x14ac:dyDescent="0.2">
      <c r="A433"/>
      <c r="B433"/>
      <c r="C433"/>
    </row>
    <row r="434" spans="1:3" x14ac:dyDescent="0.2">
      <c r="A434"/>
      <c r="B434"/>
      <c r="C434"/>
    </row>
    <row r="435" spans="1:3" x14ac:dyDescent="0.2">
      <c r="A435"/>
      <c r="B435"/>
      <c r="C435"/>
    </row>
    <row r="436" spans="1:3" x14ac:dyDescent="0.2">
      <c r="A436"/>
      <c r="B436"/>
      <c r="C436"/>
    </row>
    <row r="437" spans="1:3" x14ac:dyDescent="0.2">
      <c r="A437"/>
      <c r="B437"/>
      <c r="C437"/>
    </row>
    <row r="438" spans="1:3" x14ac:dyDescent="0.2">
      <c r="A438"/>
      <c r="B438"/>
      <c r="C438"/>
    </row>
    <row r="439" spans="1:3" x14ac:dyDescent="0.2">
      <c r="A439"/>
      <c r="B439"/>
      <c r="C439"/>
    </row>
    <row r="440" spans="1:3" x14ac:dyDescent="0.2">
      <c r="A440"/>
      <c r="B440"/>
      <c r="C440"/>
    </row>
    <row r="441" spans="1:3" x14ac:dyDescent="0.2">
      <c r="A441"/>
      <c r="B441"/>
      <c r="C441"/>
    </row>
    <row r="442" spans="1:3" x14ac:dyDescent="0.2">
      <c r="A442"/>
      <c r="B442"/>
      <c r="C442"/>
    </row>
    <row r="443" spans="1:3" x14ac:dyDescent="0.2">
      <c r="A443"/>
      <c r="B443"/>
      <c r="C443"/>
    </row>
    <row r="444" spans="1:3" x14ac:dyDescent="0.2">
      <c r="A444"/>
      <c r="B444"/>
      <c r="C444"/>
    </row>
    <row r="445" spans="1:3" x14ac:dyDescent="0.2">
      <c r="A445"/>
      <c r="B445"/>
      <c r="C445"/>
    </row>
    <row r="446" spans="1:3" x14ac:dyDescent="0.2">
      <c r="A446"/>
      <c r="B446"/>
      <c r="C446"/>
    </row>
    <row r="447" spans="1:3" x14ac:dyDescent="0.2">
      <c r="A447"/>
      <c r="B447"/>
      <c r="C447"/>
    </row>
    <row r="448" spans="1:3" x14ac:dyDescent="0.2">
      <c r="A448"/>
      <c r="B448"/>
      <c r="C448"/>
    </row>
    <row r="449" spans="1:3" x14ac:dyDescent="0.2">
      <c r="A449"/>
      <c r="B449"/>
      <c r="C449"/>
    </row>
    <row r="450" spans="1:3" x14ac:dyDescent="0.2">
      <c r="A450"/>
      <c r="B450"/>
      <c r="C450"/>
    </row>
    <row r="451" spans="1:3" x14ac:dyDescent="0.2">
      <c r="A451"/>
      <c r="B451"/>
      <c r="C451"/>
    </row>
    <row r="452" spans="1:3" x14ac:dyDescent="0.2">
      <c r="A452"/>
      <c r="B452"/>
      <c r="C452"/>
    </row>
    <row r="453" spans="1:3" x14ac:dyDescent="0.2">
      <c r="A453"/>
      <c r="B453"/>
      <c r="C453"/>
    </row>
    <row r="454" spans="1:3" x14ac:dyDescent="0.2">
      <c r="A454"/>
      <c r="B454"/>
      <c r="C454"/>
    </row>
    <row r="455" spans="1:3" x14ac:dyDescent="0.2">
      <c r="A455"/>
      <c r="B455"/>
      <c r="C455"/>
    </row>
    <row r="456" spans="1:3" x14ac:dyDescent="0.2">
      <c r="A456"/>
      <c r="B456"/>
      <c r="C456"/>
    </row>
    <row r="457" spans="1:3" x14ac:dyDescent="0.2">
      <c r="A457"/>
      <c r="B457"/>
      <c r="C457"/>
    </row>
    <row r="458" spans="1:3" x14ac:dyDescent="0.2">
      <c r="A458"/>
      <c r="B458"/>
      <c r="C458"/>
    </row>
    <row r="459" spans="1:3" x14ac:dyDescent="0.2">
      <c r="A459"/>
      <c r="B459"/>
      <c r="C459"/>
    </row>
    <row r="460" spans="1:3" x14ac:dyDescent="0.2">
      <c r="A460"/>
      <c r="B460"/>
      <c r="C460"/>
    </row>
    <row r="461" spans="1:3" x14ac:dyDescent="0.2">
      <c r="A461"/>
      <c r="B461"/>
      <c r="C461"/>
    </row>
    <row r="462" spans="1:3" x14ac:dyDescent="0.2">
      <c r="A462"/>
      <c r="B462"/>
      <c r="C462"/>
    </row>
    <row r="463" spans="1:3" x14ac:dyDescent="0.2">
      <c r="A463"/>
      <c r="B463"/>
      <c r="C463"/>
    </row>
    <row r="464" spans="1:3" x14ac:dyDescent="0.2">
      <c r="A464"/>
      <c r="B464"/>
      <c r="C464"/>
    </row>
    <row r="465" spans="1:3" x14ac:dyDescent="0.2">
      <c r="A465"/>
      <c r="B465"/>
      <c r="C465"/>
    </row>
    <row r="466" spans="1:3" x14ac:dyDescent="0.2">
      <c r="A466"/>
      <c r="B466"/>
      <c r="C466"/>
    </row>
    <row r="467" spans="1:3" x14ac:dyDescent="0.2">
      <c r="A467"/>
      <c r="B467"/>
      <c r="C467"/>
    </row>
    <row r="468" spans="1:3" x14ac:dyDescent="0.2">
      <c r="A468"/>
      <c r="B468"/>
      <c r="C468"/>
    </row>
    <row r="469" spans="1:3" x14ac:dyDescent="0.2">
      <c r="A469"/>
      <c r="B469"/>
      <c r="C469"/>
    </row>
    <row r="470" spans="1:3" x14ac:dyDescent="0.2">
      <c r="A470"/>
      <c r="B470"/>
      <c r="C470"/>
    </row>
    <row r="471" spans="1:3" x14ac:dyDescent="0.2">
      <c r="A471"/>
      <c r="B471"/>
      <c r="C471"/>
    </row>
    <row r="472" spans="1:3" x14ac:dyDescent="0.2">
      <c r="A472"/>
      <c r="B472"/>
      <c r="C472"/>
    </row>
    <row r="473" spans="1:3" x14ac:dyDescent="0.2">
      <c r="A473"/>
      <c r="B473"/>
      <c r="C473"/>
    </row>
    <row r="474" spans="1:3" x14ac:dyDescent="0.2">
      <c r="A474"/>
      <c r="B474"/>
      <c r="C474"/>
    </row>
    <row r="475" spans="1:3" x14ac:dyDescent="0.2">
      <c r="A475"/>
      <c r="B475"/>
      <c r="C475"/>
    </row>
    <row r="476" spans="1:3" x14ac:dyDescent="0.2">
      <c r="A476"/>
      <c r="B476"/>
      <c r="C476"/>
    </row>
    <row r="477" spans="1:3" x14ac:dyDescent="0.2">
      <c r="A477"/>
      <c r="B477"/>
      <c r="C477"/>
    </row>
    <row r="478" spans="1:3" x14ac:dyDescent="0.2">
      <c r="A478"/>
      <c r="B478"/>
      <c r="C478"/>
    </row>
    <row r="479" spans="1:3" x14ac:dyDescent="0.2">
      <c r="A479"/>
      <c r="B479"/>
      <c r="C479"/>
    </row>
    <row r="480" spans="1:3" x14ac:dyDescent="0.2">
      <c r="A480"/>
      <c r="B480"/>
      <c r="C480"/>
    </row>
    <row r="481" spans="1:3" x14ac:dyDescent="0.2">
      <c r="A481"/>
      <c r="B481"/>
      <c r="C481"/>
    </row>
    <row r="482" spans="1:3" x14ac:dyDescent="0.2">
      <c r="A482"/>
      <c r="B482"/>
      <c r="C482"/>
    </row>
    <row r="483" spans="1:3" x14ac:dyDescent="0.2">
      <c r="A483"/>
      <c r="B483"/>
      <c r="C483"/>
    </row>
    <row r="484" spans="1:3" x14ac:dyDescent="0.2">
      <c r="A484"/>
      <c r="B484"/>
      <c r="C484"/>
    </row>
    <row r="485" spans="1:3" x14ac:dyDescent="0.2">
      <c r="A485"/>
      <c r="B485"/>
      <c r="C485"/>
    </row>
    <row r="486" spans="1:3" x14ac:dyDescent="0.2">
      <c r="A486"/>
      <c r="B486"/>
      <c r="C486"/>
    </row>
    <row r="487" spans="1:3" x14ac:dyDescent="0.2">
      <c r="A487"/>
      <c r="B487"/>
      <c r="C487"/>
    </row>
    <row r="488" spans="1:3" x14ac:dyDescent="0.2">
      <c r="A488"/>
      <c r="B488"/>
      <c r="C488"/>
    </row>
    <row r="489" spans="1:3" x14ac:dyDescent="0.2">
      <c r="A489"/>
      <c r="B489"/>
      <c r="C489"/>
    </row>
    <row r="490" spans="1:3" x14ac:dyDescent="0.2">
      <c r="A490"/>
      <c r="B490"/>
      <c r="C490"/>
    </row>
    <row r="491" spans="1:3" x14ac:dyDescent="0.2">
      <c r="A491"/>
      <c r="B491"/>
      <c r="C491"/>
    </row>
    <row r="492" spans="1:3" x14ac:dyDescent="0.2">
      <c r="A492"/>
      <c r="B492"/>
      <c r="C492"/>
    </row>
    <row r="493" spans="1:3" x14ac:dyDescent="0.2">
      <c r="A493"/>
      <c r="B493"/>
      <c r="C493"/>
    </row>
    <row r="494" spans="1:3" x14ac:dyDescent="0.2">
      <c r="A494"/>
      <c r="B494"/>
      <c r="C494"/>
    </row>
    <row r="495" spans="1:3" x14ac:dyDescent="0.2">
      <c r="A495"/>
      <c r="B495"/>
      <c r="C495"/>
    </row>
    <row r="496" spans="1:3" x14ac:dyDescent="0.2">
      <c r="A496"/>
      <c r="B496"/>
      <c r="C496"/>
    </row>
    <row r="497" spans="1:3" x14ac:dyDescent="0.2">
      <c r="A497"/>
      <c r="B497"/>
      <c r="C497"/>
    </row>
    <row r="498" spans="1:3" x14ac:dyDescent="0.2">
      <c r="A498"/>
      <c r="B498"/>
      <c r="C498"/>
    </row>
    <row r="499" spans="1:3" x14ac:dyDescent="0.2">
      <c r="A499"/>
      <c r="B499"/>
      <c r="C499"/>
    </row>
    <row r="500" spans="1:3" x14ac:dyDescent="0.2">
      <c r="A500"/>
      <c r="B500"/>
      <c r="C500"/>
    </row>
    <row r="501" spans="1:3" x14ac:dyDescent="0.2">
      <c r="A501"/>
      <c r="B501"/>
      <c r="C501"/>
    </row>
    <row r="502" spans="1:3" x14ac:dyDescent="0.2">
      <c r="A502"/>
      <c r="B502"/>
      <c r="C502"/>
    </row>
    <row r="503" spans="1:3" x14ac:dyDescent="0.2">
      <c r="A503"/>
      <c r="B503"/>
      <c r="C503"/>
    </row>
    <row r="504" spans="1:3" x14ac:dyDescent="0.2">
      <c r="A504"/>
      <c r="B504"/>
      <c r="C504"/>
    </row>
    <row r="505" spans="1:3" x14ac:dyDescent="0.2">
      <c r="A505"/>
      <c r="B505"/>
      <c r="C505"/>
    </row>
    <row r="506" spans="1:3" x14ac:dyDescent="0.2">
      <c r="A506"/>
      <c r="B506"/>
      <c r="C506"/>
    </row>
    <row r="507" spans="1:3" x14ac:dyDescent="0.2">
      <c r="A507"/>
      <c r="B507"/>
      <c r="C507"/>
    </row>
    <row r="508" spans="1:3" x14ac:dyDescent="0.2">
      <c r="A508"/>
      <c r="B508"/>
      <c r="C508"/>
    </row>
    <row r="509" spans="1:3" x14ac:dyDescent="0.2">
      <c r="A509"/>
      <c r="B509"/>
      <c r="C509"/>
    </row>
    <row r="510" spans="1:3" x14ac:dyDescent="0.2">
      <c r="A510"/>
      <c r="B510"/>
      <c r="C510"/>
    </row>
    <row r="511" spans="1:3" x14ac:dyDescent="0.2">
      <c r="A511"/>
      <c r="B511"/>
      <c r="C511"/>
    </row>
    <row r="512" spans="1:3" x14ac:dyDescent="0.2">
      <c r="A512"/>
      <c r="B512"/>
      <c r="C512"/>
    </row>
    <row r="513" spans="1:3" x14ac:dyDescent="0.2">
      <c r="A513"/>
      <c r="B513"/>
      <c r="C513"/>
    </row>
    <row r="514" spans="1:3" x14ac:dyDescent="0.2">
      <c r="A514"/>
      <c r="B514"/>
      <c r="C514"/>
    </row>
    <row r="515" spans="1:3" x14ac:dyDescent="0.2">
      <c r="A515"/>
      <c r="B515"/>
      <c r="C515"/>
    </row>
    <row r="516" spans="1:3" x14ac:dyDescent="0.2">
      <c r="A516"/>
      <c r="B516"/>
      <c r="C516"/>
    </row>
    <row r="517" spans="1:3" x14ac:dyDescent="0.2">
      <c r="A517"/>
      <c r="B517"/>
      <c r="C517"/>
    </row>
    <row r="518" spans="1:3" x14ac:dyDescent="0.2">
      <c r="A518"/>
      <c r="B518"/>
      <c r="C518"/>
    </row>
    <row r="519" spans="1:3" x14ac:dyDescent="0.2">
      <c r="A519"/>
      <c r="B519"/>
      <c r="C519"/>
    </row>
    <row r="520" spans="1:3" x14ac:dyDescent="0.2">
      <c r="A520"/>
      <c r="B520"/>
      <c r="C520"/>
    </row>
    <row r="521" spans="1:3" x14ac:dyDescent="0.2">
      <c r="A521"/>
      <c r="B521"/>
      <c r="C521"/>
    </row>
    <row r="522" spans="1:3" x14ac:dyDescent="0.2">
      <c r="A522"/>
      <c r="B522"/>
      <c r="C522"/>
    </row>
  </sheetData>
  <pageMargins left="0.75" right="0.75" top="1" bottom="1" header="0.5" footer="0.5"/>
  <pageSetup orientation="portrait" r:id="rId2"/>
  <headerFooter alignWithMargins="0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4"/>
  <sheetViews>
    <sheetView view="pageBreakPreview" topLeftCell="A2" zoomScale="60" zoomScaleNormal="85" workbookViewId="0">
      <pane xSplit="2" ySplit="3" topLeftCell="C5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10.85546875" style="3" customWidth="1"/>
    <col min="2" max="2" width="43.85546875" style="3" bestFit="1" customWidth="1"/>
    <col min="3" max="13" width="13.7109375" style="39" customWidth="1"/>
    <col min="14" max="14" width="14.28515625" style="3" bestFit="1" customWidth="1"/>
    <col min="15" max="15" width="15.7109375" style="3" customWidth="1"/>
    <col min="16" max="23" width="9.140625" style="3"/>
    <col min="24" max="24" width="3.85546875" style="3" customWidth="1"/>
    <col min="25" max="27" width="9.140625" style="3"/>
    <col min="28" max="28" width="9.28515625" style="3" bestFit="1" customWidth="1"/>
    <col min="29" max="34" width="9.140625" style="3"/>
    <col min="35" max="35" width="3.85546875" style="3" customWidth="1"/>
    <col min="36" max="45" width="9.140625" style="3"/>
    <col min="46" max="46" width="3.85546875" style="3" customWidth="1"/>
    <col min="47" max="56" width="9.140625" style="3"/>
    <col min="57" max="57" width="3.85546875" style="3" customWidth="1"/>
    <col min="58" max="67" width="9.140625" style="3"/>
    <col min="68" max="68" width="3.85546875" style="3" customWidth="1"/>
    <col min="69" max="78" width="9.140625" style="3"/>
    <col min="79" max="79" width="3.85546875" style="3" customWidth="1"/>
    <col min="80" max="89" width="9.140625" style="3"/>
    <col min="90" max="90" width="3.85546875" style="3" customWidth="1"/>
    <col min="91" max="100" width="9.140625" style="3"/>
    <col min="101" max="101" width="3.85546875" style="3" customWidth="1"/>
    <col min="102" max="111" width="9.140625" style="3"/>
    <col min="112" max="112" width="3.85546875" style="3" customWidth="1"/>
    <col min="113" max="16384" width="9.140625" style="3"/>
  </cols>
  <sheetData>
    <row r="1" spans="1:15" x14ac:dyDescent="0.2">
      <c r="B1" s="6" t="s">
        <v>23</v>
      </c>
      <c r="C1" s="38"/>
      <c r="D1" s="38" t="s">
        <v>57</v>
      </c>
    </row>
    <row r="2" spans="1:15" x14ac:dyDescent="0.2">
      <c r="A2" s="80">
        <v>2004</v>
      </c>
      <c r="B2" s="6" t="s">
        <v>31</v>
      </c>
    </row>
    <row r="3" spans="1:15" x14ac:dyDescent="0.2">
      <c r="B3" s="6" t="s">
        <v>25</v>
      </c>
    </row>
    <row r="4" spans="1:15" x14ac:dyDescent="0.2">
      <c r="B4" s="6" t="s">
        <v>24</v>
      </c>
      <c r="C4" s="40" t="s">
        <v>0</v>
      </c>
      <c r="D4" s="40" t="s">
        <v>1</v>
      </c>
      <c r="E4" s="40" t="s">
        <v>20</v>
      </c>
      <c r="F4" s="40" t="s">
        <v>37</v>
      </c>
      <c r="G4" s="40" t="s">
        <v>38</v>
      </c>
      <c r="H4" s="40" t="s">
        <v>21</v>
      </c>
      <c r="I4" s="40" t="s">
        <v>39</v>
      </c>
      <c r="J4" s="40" t="s">
        <v>40</v>
      </c>
      <c r="K4" s="40" t="s">
        <v>41</v>
      </c>
      <c r="L4" s="40" t="s">
        <v>42</v>
      </c>
      <c r="M4" s="40" t="s">
        <v>22</v>
      </c>
      <c r="N4" s="40" t="s">
        <v>27</v>
      </c>
      <c r="O4" s="40" t="s">
        <v>29</v>
      </c>
    </row>
    <row r="5" spans="1:15" x14ac:dyDescent="0.2">
      <c r="A5" s="3">
        <v>1</v>
      </c>
      <c r="B5" s="11" t="s">
        <v>3</v>
      </c>
      <c r="C5" s="261">
        <v>0.27401374979134707</v>
      </c>
      <c r="D5" s="261">
        <v>0.59029875577263335</v>
      </c>
      <c r="E5" s="261">
        <v>1.6335968924920463</v>
      </c>
      <c r="F5" s="261">
        <v>0.89243350038387415</v>
      </c>
      <c r="G5" s="261">
        <v>0.48221338347375509</v>
      </c>
      <c r="H5" s="261">
        <v>0.57679290967584507</v>
      </c>
      <c r="I5" s="261">
        <v>0.82592459157739073</v>
      </c>
      <c r="J5" s="261">
        <v>0.52815219045299966</v>
      </c>
      <c r="K5" s="261">
        <v>1.1247542919442903</v>
      </c>
      <c r="L5" s="261">
        <v>9.5305183483350514E-2</v>
      </c>
      <c r="M5" s="261">
        <v>5.19330546235365E-2</v>
      </c>
      <c r="N5" s="109">
        <f>C5*C$18+D5*D$18+E5*E$18+F5*F$18+G5*G$18+H5*H$18+I5*I$18+J5*J$18+K5*K$18+L5*L$18+M5*M$18</f>
        <v>0.62810155391413081</v>
      </c>
      <c r="O5" s="109">
        <f>C5*C$25+D5*D$25+E5*E$25+F5*F$25+G5*G$25+H5*H$25+I5*I$25+J5*J$25+K5*K$25+L5*L$25+M5*M$25</f>
        <v>0.62810155391413081</v>
      </c>
    </row>
    <row r="6" spans="1:15" x14ac:dyDescent="0.2">
      <c r="A6" s="3">
        <v>2</v>
      </c>
      <c r="B6" s="11" t="s">
        <v>4</v>
      </c>
      <c r="C6" s="261">
        <v>2.9471316392269697</v>
      </c>
      <c r="D6" s="261">
        <v>4.0330120574230106</v>
      </c>
      <c r="E6" s="261">
        <v>4.8249588783754067</v>
      </c>
      <c r="F6" s="261">
        <v>5.4908806917614204</v>
      </c>
      <c r="G6" s="261">
        <v>5.6024538484498212</v>
      </c>
      <c r="H6" s="261">
        <v>2.2427442676384763</v>
      </c>
      <c r="I6" s="261">
        <v>3.2196810521157886</v>
      </c>
      <c r="J6" s="261">
        <v>3.3203546310199337</v>
      </c>
      <c r="K6" s="261">
        <v>3.9800414581652985</v>
      </c>
      <c r="L6" s="261">
        <v>0.6637158699680642</v>
      </c>
      <c r="M6" s="261">
        <v>2.4679778378739221</v>
      </c>
      <c r="N6" s="109">
        <f t="shared" ref="N6:N14" si="0">C6*C$18+D6*D$18+E6*E$18+F6*F$18+G6*G$18+H6*H$18+I6*I$18+J6*J$18+K6*K$18+L6*L$18+M6*M$18</f>
        <v>3.2308238578147122</v>
      </c>
      <c r="O6" s="109">
        <f t="shared" ref="O6:O15" si="1">C6*C$25+D6*D$25+E6*E$25+F6*F$25+G6*G$25+H6*H$25+I6*I$25+J6*J$25+K6*K$25+L6*L$25+M6*M$25</f>
        <v>3.2308238578147126</v>
      </c>
    </row>
    <row r="7" spans="1:15" x14ac:dyDescent="0.2">
      <c r="A7" s="3">
        <v>3</v>
      </c>
      <c r="B7" s="11" t="s">
        <v>91</v>
      </c>
      <c r="C7" s="261">
        <v>8.2105203006071492E-2</v>
      </c>
      <c r="D7" s="261">
        <v>0.72789591071491766</v>
      </c>
      <c r="E7" s="261">
        <v>0.32003589789970072</v>
      </c>
      <c r="F7" s="261">
        <v>3.3428217030687293</v>
      </c>
      <c r="G7" s="261">
        <v>0.7967798890015142</v>
      </c>
      <c r="H7" s="261">
        <v>1.0940439361400491</v>
      </c>
      <c r="I7" s="261">
        <v>0.27170511549214577</v>
      </c>
      <c r="J7" s="261">
        <v>0.15441623182215197</v>
      </c>
      <c r="K7" s="261">
        <v>0.95031148890701245</v>
      </c>
      <c r="L7" s="261">
        <v>4.5398227695168596E-2</v>
      </c>
      <c r="M7" s="261">
        <v>0.30299794926853146</v>
      </c>
      <c r="N7" s="109">
        <f t="shared" si="0"/>
        <v>0.61418768884095498</v>
      </c>
      <c r="O7" s="109">
        <f t="shared" si="1"/>
        <v>0.61418768884095498</v>
      </c>
    </row>
    <row r="8" spans="1:15" x14ac:dyDescent="0.2">
      <c r="A8" s="3">
        <v>4</v>
      </c>
      <c r="B8" s="11" t="s">
        <v>6</v>
      </c>
      <c r="C8" s="261">
        <v>3.1400294053255715</v>
      </c>
      <c r="D8" s="261">
        <v>2.933975085443028</v>
      </c>
      <c r="E8" s="261">
        <v>1.2184499245338001</v>
      </c>
      <c r="F8" s="261">
        <v>6.4686543860292964</v>
      </c>
      <c r="G8" s="261">
        <v>6.1553837331662509</v>
      </c>
      <c r="H8" s="261">
        <v>0.85862449021094556</v>
      </c>
      <c r="I8" s="261">
        <v>1.95843868056364</v>
      </c>
      <c r="J8" s="261">
        <v>0.75964132257167227</v>
      </c>
      <c r="K8" s="261">
        <v>2.2338556068406104</v>
      </c>
      <c r="L8" s="261">
        <v>0.33084735799766707</v>
      </c>
      <c r="M8" s="261">
        <v>1.2129841484363588</v>
      </c>
      <c r="N8" s="109">
        <f t="shared" si="0"/>
        <v>2.1091614653376096</v>
      </c>
      <c r="O8" s="109">
        <f t="shared" si="1"/>
        <v>2.1091614653376096</v>
      </c>
    </row>
    <row r="9" spans="1:15" x14ac:dyDescent="0.2">
      <c r="A9" s="3">
        <v>5</v>
      </c>
      <c r="B9" s="11" t="s">
        <v>7</v>
      </c>
      <c r="C9" s="261">
        <v>2.2504739378170196E-2</v>
      </c>
      <c r="D9" s="261">
        <v>5.7892900772512579E-2</v>
      </c>
      <c r="E9" s="261">
        <v>0.60536910807533739</v>
      </c>
      <c r="F9" s="261">
        <v>3.7265217996014548</v>
      </c>
      <c r="G9" s="261">
        <v>7.6203126339088975E-2</v>
      </c>
      <c r="H9" s="261">
        <v>0.10442730286349339</v>
      </c>
      <c r="I9" s="261">
        <v>3.1445076657318861E-2</v>
      </c>
      <c r="J9" s="261">
        <v>5.4086245822119777E-4</v>
      </c>
      <c r="K9" s="261">
        <v>5.2650922797719622E-2</v>
      </c>
      <c r="L9" s="261">
        <v>0</v>
      </c>
      <c r="M9" s="261">
        <v>9.9235136223318164E-4</v>
      </c>
      <c r="N9" s="109">
        <f t="shared" si="0"/>
        <v>0.14689922023514834</v>
      </c>
      <c r="O9" s="109">
        <f t="shared" si="1"/>
        <v>0.14689922023514834</v>
      </c>
    </row>
    <row r="10" spans="1:15" x14ac:dyDescent="0.2">
      <c r="A10" s="3">
        <v>6</v>
      </c>
      <c r="B10" s="11" t="s">
        <v>93</v>
      </c>
      <c r="C10" s="261">
        <v>0.16675764574395788</v>
      </c>
      <c r="D10" s="261">
        <v>0.34485141935113511</v>
      </c>
      <c r="E10" s="261">
        <v>0.9768163951958736</v>
      </c>
      <c r="F10" s="261">
        <v>0.68874167327624258</v>
      </c>
      <c r="G10" s="261">
        <v>1.2293697966032544</v>
      </c>
      <c r="H10" s="261">
        <v>0.84192222861260324</v>
      </c>
      <c r="I10" s="261">
        <v>0.68552723759568968</v>
      </c>
      <c r="J10" s="261">
        <v>0.35099269226264629</v>
      </c>
      <c r="K10" s="261">
        <v>0.73079313431715609</v>
      </c>
      <c r="L10" s="261">
        <v>0.26318534192596371</v>
      </c>
      <c r="M10" s="261">
        <v>0.69395130760966395</v>
      </c>
      <c r="N10" s="109">
        <f t="shared" si="0"/>
        <v>0.55366871087769032</v>
      </c>
      <c r="O10" s="109">
        <f t="shared" si="1"/>
        <v>0.55366871087769032</v>
      </c>
    </row>
    <row r="11" spans="1:15" x14ac:dyDescent="0.2">
      <c r="A11" s="3">
        <v>7</v>
      </c>
      <c r="B11" s="11" t="s">
        <v>92</v>
      </c>
      <c r="C11" s="261">
        <v>1.5008188116956207</v>
      </c>
      <c r="D11" s="261">
        <v>3.103662774160215</v>
      </c>
      <c r="E11" s="261">
        <v>8.7913475567628634</v>
      </c>
      <c r="F11" s="261">
        <v>6.1986750594861828</v>
      </c>
      <c r="G11" s="261">
        <v>11.064328169429292</v>
      </c>
      <c r="H11" s="261">
        <v>7.5773000575134288</v>
      </c>
      <c r="I11" s="261">
        <v>6.1697451383612067</v>
      </c>
      <c r="J11" s="261">
        <v>3.1589342303638164</v>
      </c>
      <c r="K11" s="261">
        <v>6.5771382088544046</v>
      </c>
      <c r="L11" s="261">
        <v>2.3686680773336737</v>
      </c>
      <c r="M11" s="261">
        <v>6.2455617684869749</v>
      </c>
      <c r="N11" s="109">
        <f t="shared" si="0"/>
        <v>4.9830183978992135</v>
      </c>
      <c r="O11" s="109">
        <f t="shared" si="1"/>
        <v>4.9830183978992144</v>
      </c>
    </row>
    <row r="12" spans="1:15" x14ac:dyDescent="0.2">
      <c r="A12" s="3">
        <v>8</v>
      </c>
      <c r="B12" s="11" t="s">
        <v>94</v>
      </c>
      <c r="C12" s="261">
        <v>0.75155937329955202</v>
      </c>
      <c r="D12" s="261">
        <v>0.58496193526053786</v>
      </c>
      <c r="E12" s="261">
        <v>27.624624713085407</v>
      </c>
      <c r="F12" s="261">
        <v>13.545274959495794</v>
      </c>
      <c r="G12" s="261">
        <v>0.50842725893440155</v>
      </c>
      <c r="H12" s="261">
        <v>1.0995401099749698</v>
      </c>
      <c r="I12" s="261">
        <v>0.5407079197090533</v>
      </c>
      <c r="J12" s="261">
        <v>0.91297582947738187</v>
      </c>
      <c r="K12" s="261">
        <v>1.3237228825487093</v>
      </c>
      <c r="L12" s="261">
        <v>3.1016939812281281</v>
      </c>
      <c r="M12" s="261">
        <v>0.2454415702590069</v>
      </c>
      <c r="N12" s="109">
        <f t="shared" si="0"/>
        <v>1.9564100724841529</v>
      </c>
      <c r="O12" s="109">
        <f t="shared" si="1"/>
        <v>1.9564100724841531</v>
      </c>
    </row>
    <row r="13" spans="1:15" x14ac:dyDescent="0.2">
      <c r="A13" s="3">
        <v>9</v>
      </c>
      <c r="B13" s="11" t="s">
        <v>95</v>
      </c>
      <c r="C13" s="261">
        <v>0.21342406685011958</v>
      </c>
      <c r="D13" s="261">
        <v>1.7800616764582373</v>
      </c>
      <c r="E13" s="261">
        <v>0.28661849490615765</v>
      </c>
      <c r="F13" s="261">
        <v>0.32548353016224318</v>
      </c>
      <c r="G13" s="261">
        <v>0.74496176309093365</v>
      </c>
      <c r="H13" s="261">
        <v>0.59358677417143613</v>
      </c>
      <c r="I13" s="261">
        <v>1.556285629875898</v>
      </c>
      <c r="J13" s="261">
        <v>1.1793505901513217</v>
      </c>
      <c r="K13" s="261">
        <v>0.28803151883458383</v>
      </c>
      <c r="L13" s="261">
        <v>9.8414651133704525E-2</v>
      </c>
      <c r="M13" s="261">
        <v>0.19714713729699204</v>
      </c>
      <c r="N13" s="109">
        <f t="shared" si="0"/>
        <v>0.59082136967262866</v>
      </c>
      <c r="O13" s="109">
        <f t="shared" si="1"/>
        <v>0.59082136967262877</v>
      </c>
    </row>
    <row r="14" spans="1:15" x14ac:dyDescent="0.2">
      <c r="A14" s="3">
        <v>10</v>
      </c>
      <c r="B14" s="11" t="s">
        <v>22</v>
      </c>
      <c r="C14" s="261">
        <v>2.5017356434018652</v>
      </c>
      <c r="D14" s="261">
        <v>1.7841223007609188</v>
      </c>
      <c r="E14" s="261">
        <v>3.5859443981532726</v>
      </c>
      <c r="F14" s="261">
        <v>3.8482473474670096</v>
      </c>
      <c r="G14" s="261">
        <v>5.0056309629620763</v>
      </c>
      <c r="H14" s="261">
        <v>2.1352635348666937</v>
      </c>
      <c r="I14" s="261">
        <v>4.2352587622826343</v>
      </c>
      <c r="J14" s="261">
        <v>3.8344443975591815</v>
      </c>
      <c r="K14" s="261">
        <v>3.3947707869385013</v>
      </c>
      <c r="L14" s="261">
        <v>1.3495089602536419</v>
      </c>
      <c r="M14" s="261">
        <v>2.473270378472499</v>
      </c>
      <c r="N14" s="109">
        <f t="shared" si="0"/>
        <v>2.8823823022549893</v>
      </c>
      <c r="O14" s="109">
        <f t="shared" si="1"/>
        <v>2.8823823022549893</v>
      </c>
    </row>
    <row r="15" spans="1:15" x14ac:dyDescent="0.2">
      <c r="A15" s="3">
        <v>11</v>
      </c>
      <c r="B15" s="42" t="s">
        <v>13</v>
      </c>
      <c r="C15" s="78">
        <f t="shared" ref="C15:N15" si="2">SUM(C5:C14)</f>
        <v>11.600080277719245</v>
      </c>
      <c r="D15" s="78">
        <f t="shared" si="2"/>
        <v>15.940734816117146</v>
      </c>
      <c r="E15" s="78">
        <f t="shared" si="2"/>
        <v>49.867762259479868</v>
      </c>
      <c r="F15" s="78">
        <f t="shared" si="2"/>
        <v>44.527734650732249</v>
      </c>
      <c r="G15" s="78">
        <f t="shared" si="2"/>
        <v>31.665751931450387</v>
      </c>
      <c r="H15" s="78">
        <f t="shared" si="2"/>
        <v>17.124245611667941</v>
      </c>
      <c r="I15" s="78">
        <f t="shared" si="2"/>
        <v>19.494719204230766</v>
      </c>
      <c r="J15" s="78">
        <f t="shared" si="2"/>
        <v>14.199802978139326</v>
      </c>
      <c r="K15" s="78">
        <f t="shared" si="2"/>
        <v>20.656070300148283</v>
      </c>
      <c r="L15" s="78">
        <f t="shared" si="2"/>
        <v>8.3167376510193609</v>
      </c>
      <c r="M15" s="78">
        <f t="shared" si="2"/>
        <v>13.89225750368972</v>
      </c>
      <c r="N15" s="43">
        <f t="shared" si="2"/>
        <v>17.695474639331231</v>
      </c>
      <c r="O15" s="41">
        <f t="shared" si="1"/>
        <v>17.695474639331231</v>
      </c>
    </row>
    <row r="17" spans="2:28" x14ac:dyDescent="0.2">
      <c r="B17" s="6" t="s">
        <v>33</v>
      </c>
      <c r="C17" s="44">
        <v>552.08399999999995</v>
      </c>
      <c r="D17" s="44">
        <v>345.03</v>
      </c>
      <c r="E17" s="44">
        <v>67.765999999999991</v>
      </c>
      <c r="F17" s="44">
        <v>99.540999999999997</v>
      </c>
      <c r="G17" s="44">
        <v>136.82399999999998</v>
      </c>
      <c r="H17" s="44">
        <v>371.08100000000002</v>
      </c>
      <c r="I17" s="44">
        <v>195.976</v>
      </c>
      <c r="J17" s="44">
        <v>373.464</v>
      </c>
      <c r="K17" s="44">
        <v>995.18700000000001</v>
      </c>
      <c r="L17" s="44">
        <v>394.38600000000002</v>
      </c>
      <c r="M17" s="44">
        <v>229.96099999999998</v>
      </c>
      <c r="N17" s="45">
        <f>SUM(C17:M17)</f>
        <v>3761.2999999999997</v>
      </c>
    </row>
    <row r="18" spans="2:28" x14ac:dyDescent="0.2">
      <c r="B18" s="3" t="s">
        <v>35</v>
      </c>
      <c r="C18" s="46">
        <f>C17/$N$17</f>
        <v>0.14678010262409272</v>
      </c>
      <c r="D18" s="46">
        <f t="shared" ref="D18:M18" si="3">D17/$N$17</f>
        <v>9.1731582165740566E-2</v>
      </c>
      <c r="E18" s="46">
        <f t="shared" si="3"/>
        <v>1.8016643181878605E-2</v>
      </c>
      <c r="F18" s="46">
        <f t="shared" si="3"/>
        <v>2.6464520245659748E-2</v>
      </c>
      <c r="G18" s="46">
        <f t="shared" si="3"/>
        <v>3.6376784622338017E-2</v>
      </c>
      <c r="H18" s="46">
        <f t="shared" si="3"/>
        <v>9.8657644963177638E-2</v>
      </c>
      <c r="I18" s="46">
        <f t="shared" si="3"/>
        <v>5.2103262169994419E-2</v>
      </c>
      <c r="J18" s="46">
        <f t="shared" si="3"/>
        <v>9.9291202509770568E-2</v>
      </c>
      <c r="K18" s="46">
        <f t="shared" si="3"/>
        <v>0.26458591444447399</v>
      </c>
      <c r="L18" s="46">
        <f t="shared" si="3"/>
        <v>0.10485364102836786</v>
      </c>
      <c r="M18" s="46">
        <f t="shared" si="3"/>
        <v>6.1138702044505888E-2</v>
      </c>
      <c r="N18" s="45">
        <f>SUM(C18:M18)</f>
        <v>0.99999999999999989</v>
      </c>
    </row>
    <row r="19" spans="2:28" x14ac:dyDescent="0.2"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8"/>
    </row>
    <row r="20" spans="2:28" x14ac:dyDescent="0.2">
      <c r="B20" s="49" t="s">
        <v>32</v>
      </c>
      <c r="C20" s="50">
        <v>1645</v>
      </c>
      <c r="D20" s="50">
        <v>791</v>
      </c>
      <c r="E20" s="50">
        <v>877</v>
      </c>
      <c r="F20" s="50">
        <v>528</v>
      </c>
      <c r="G20" s="50">
        <v>501</v>
      </c>
      <c r="H20" s="50">
        <v>2074</v>
      </c>
      <c r="I20" s="50">
        <v>434</v>
      </c>
      <c r="J20" s="50">
        <v>434</v>
      </c>
      <c r="K20" s="50">
        <v>1105</v>
      </c>
      <c r="L20" s="50">
        <v>2306</v>
      </c>
      <c r="M20" s="50">
        <v>1484.6426277640151</v>
      </c>
    </row>
    <row r="22" spans="2:28" ht="13.5" thickBot="1" x14ac:dyDescent="0.25">
      <c r="B22" s="6" t="s">
        <v>28</v>
      </c>
    </row>
    <row r="23" spans="2:28" ht="13.5" thickBot="1" x14ac:dyDescent="0.25">
      <c r="B23" s="51" t="s">
        <v>44</v>
      </c>
      <c r="C23" s="52">
        <f>Q23/$AB$23*$N$23</f>
        <v>1004.7222996272334</v>
      </c>
      <c r="D23" s="52">
        <f t="shared" ref="D23:M23" si="4">R23/$AB$23*$N$23</f>
        <v>1305.8315502984303</v>
      </c>
      <c r="E23" s="52">
        <f t="shared" si="4"/>
        <v>231.32311976335677</v>
      </c>
      <c r="F23" s="52">
        <f t="shared" si="4"/>
        <v>564.38421622466808</v>
      </c>
      <c r="G23" s="52">
        <f t="shared" si="4"/>
        <v>817.58203423939938</v>
      </c>
      <c r="H23" s="52">
        <f t="shared" si="4"/>
        <v>535.63228861737321</v>
      </c>
      <c r="I23" s="52">
        <f t="shared" si="4"/>
        <v>1351.8233459290227</v>
      </c>
      <c r="J23" s="52">
        <f t="shared" si="4"/>
        <v>2576.1182699107881</v>
      </c>
      <c r="K23" s="52">
        <f t="shared" si="4"/>
        <v>2696.1819627726081</v>
      </c>
      <c r="L23" s="52">
        <f t="shared" si="4"/>
        <v>511.9988313052072</v>
      </c>
      <c r="M23" s="52">
        <f t="shared" si="4"/>
        <v>463.70208131191214</v>
      </c>
      <c r="N23" s="86">
        <v>12059.3</v>
      </c>
      <c r="Q23" s="52">
        <v>335613.37386018236</v>
      </c>
      <c r="R23" s="53">
        <v>436194.69026548672</v>
      </c>
      <c r="S23" s="53">
        <v>77270.239452679569</v>
      </c>
      <c r="T23" s="53">
        <v>188524.62121212122</v>
      </c>
      <c r="U23" s="53">
        <v>273101.79640718555</v>
      </c>
      <c r="V23" s="53">
        <v>178920.44358727097</v>
      </c>
      <c r="W23" s="53">
        <v>451557.60368663596</v>
      </c>
      <c r="X23" s="53">
        <v>860516.12903225806</v>
      </c>
      <c r="Y23" s="53">
        <v>900621.71945701353</v>
      </c>
      <c r="Z23" s="53">
        <v>171026.01908065914</v>
      </c>
      <c r="AA23" s="54">
        <v>154893.16802545186</v>
      </c>
      <c r="AB23" s="85">
        <f>SUM(Q23:AA23)</f>
        <v>4028239.8040669449</v>
      </c>
    </row>
    <row r="24" spans="2:28" x14ac:dyDescent="0.2">
      <c r="B24" s="3" t="s">
        <v>34</v>
      </c>
      <c r="C24" s="55">
        <f>C20*C23</f>
        <v>1652768.1828867989</v>
      </c>
      <c r="D24" s="55">
        <f t="shared" ref="D24:M24" si="5">D20*D23</f>
        <v>1032912.7562860583</v>
      </c>
      <c r="E24" s="55">
        <f>E20*E23</f>
        <v>202870.37603246389</v>
      </c>
      <c r="F24" s="55">
        <f t="shared" si="5"/>
        <v>297994.86616662476</v>
      </c>
      <c r="G24" s="55">
        <f t="shared" si="5"/>
        <v>409608.59915393911</v>
      </c>
      <c r="H24" s="55">
        <f t="shared" si="5"/>
        <v>1110901.3665924321</v>
      </c>
      <c r="I24" s="55">
        <f t="shared" si="5"/>
        <v>586691.33213319583</v>
      </c>
      <c r="J24" s="55">
        <f t="shared" si="5"/>
        <v>1118035.329141282</v>
      </c>
      <c r="K24" s="55">
        <f t="shared" si="5"/>
        <v>2979281.0688637318</v>
      </c>
      <c r="L24" s="55">
        <f t="shared" si="5"/>
        <v>1180669.3049898078</v>
      </c>
      <c r="M24" s="55">
        <f t="shared" si="5"/>
        <v>688431.87649856019</v>
      </c>
      <c r="N24" s="48">
        <f>SUM(C24:M24)</f>
        <v>11260165.058744894</v>
      </c>
    </row>
    <row r="25" spans="2:28" x14ac:dyDescent="0.2">
      <c r="C25" s="47">
        <f>C24/$N$24</f>
        <v>0.14678010262409275</v>
      </c>
      <c r="D25" s="47">
        <f t="shared" ref="D25:M25" si="6">D24/$N$24</f>
        <v>9.173158216574058E-2</v>
      </c>
      <c r="E25" s="47">
        <f>E24/$N$24</f>
        <v>1.8016643181878605E-2</v>
      </c>
      <c r="F25" s="47">
        <f t="shared" si="6"/>
        <v>2.6464520245659751E-2</v>
      </c>
      <c r="G25" s="47">
        <f t="shared" si="6"/>
        <v>3.6376784622338017E-2</v>
      </c>
      <c r="H25" s="47">
        <f t="shared" si="6"/>
        <v>9.8657644963177651E-2</v>
      </c>
      <c r="I25" s="47">
        <f t="shared" si="6"/>
        <v>5.2103262169994419E-2</v>
      </c>
      <c r="J25" s="47">
        <f t="shared" si="6"/>
        <v>9.9291202509770582E-2</v>
      </c>
      <c r="K25" s="47">
        <f t="shared" si="6"/>
        <v>0.26458591444447399</v>
      </c>
      <c r="L25" s="47">
        <f t="shared" si="6"/>
        <v>0.10485364102836785</v>
      </c>
      <c r="M25" s="47">
        <f t="shared" si="6"/>
        <v>6.1138702044505881E-2</v>
      </c>
      <c r="N25" s="48">
        <f>SUM(C25:M25)</f>
        <v>1</v>
      </c>
    </row>
    <row r="26" spans="2:28" x14ac:dyDescent="0.2">
      <c r="B26" s="6"/>
    </row>
    <row r="27" spans="2:28" x14ac:dyDescent="0.2">
      <c r="B27" s="6" t="s">
        <v>30</v>
      </c>
    </row>
    <row r="28" spans="2:28" x14ac:dyDescent="0.2">
      <c r="B28" s="6"/>
    </row>
    <row r="29" spans="2:28" x14ac:dyDescent="0.2">
      <c r="C29" s="39" t="s">
        <v>26</v>
      </c>
      <c r="D29" s="39" t="s">
        <v>29</v>
      </c>
      <c r="E29" s="40" t="s">
        <v>43</v>
      </c>
    </row>
    <row r="30" spans="2:28" x14ac:dyDescent="0.2">
      <c r="B30" s="11" t="s">
        <v>3</v>
      </c>
      <c r="C30" s="56">
        <f>N5</f>
        <v>0.62810155391413081</v>
      </c>
      <c r="D30" s="56">
        <f>O5</f>
        <v>0.62810155391413081</v>
      </c>
      <c r="E30" s="57">
        <f>D30*C$43</f>
        <v>3330.9341718635756</v>
      </c>
      <c r="F30" s="58"/>
      <c r="G30" s="58"/>
    </row>
    <row r="31" spans="2:28" x14ac:dyDescent="0.2">
      <c r="B31" s="11" t="s">
        <v>4</v>
      </c>
      <c r="C31" s="56">
        <f t="shared" ref="C31:D40" si="7">N6</f>
        <v>3.2308238578147122</v>
      </c>
      <c r="D31" s="56">
        <f t="shared" si="7"/>
        <v>3.2308238578147126</v>
      </c>
      <c r="E31" s="57">
        <f>D31*C$43</f>
        <v>17133.633127006058</v>
      </c>
      <c r="F31" s="58"/>
      <c r="G31" s="58"/>
    </row>
    <row r="32" spans="2:28" x14ac:dyDescent="0.2">
      <c r="B32" s="11" t="s">
        <v>5</v>
      </c>
      <c r="C32" s="56">
        <f t="shared" si="7"/>
        <v>0.61418768884095498</v>
      </c>
      <c r="D32" s="56">
        <f t="shared" si="7"/>
        <v>0.61418768884095498</v>
      </c>
      <c r="E32" s="57">
        <f t="shared" ref="E32:E40" si="8">D32*C$43</f>
        <v>3257.1464724921511</v>
      </c>
      <c r="F32" s="58"/>
      <c r="G32" s="58"/>
    </row>
    <row r="33" spans="1:7" x14ac:dyDescent="0.2">
      <c r="B33" s="11" t="s">
        <v>6</v>
      </c>
      <c r="C33" s="56">
        <f t="shared" si="7"/>
        <v>2.1091614653376096</v>
      </c>
      <c r="D33" s="56">
        <f t="shared" si="7"/>
        <v>2.1091614653376096</v>
      </c>
      <c r="E33" s="57">
        <f t="shared" si="8"/>
        <v>11185.258108486332</v>
      </c>
      <c r="F33" s="58"/>
      <c r="G33" s="58"/>
    </row>
    <row r="34" spans="1:7" x14ac:dyDescent="0.2">
      <c r="B34" s="11" t="s">
        <v>7</v>
      </c>
      <c r="C34" s="56">
        <f t="shared" si="7"/>
        <v>0.14689922023514834</v>
      </c>
      <c r="D34" s="56">
        <f t="shared" si="7"/>
        <v>0.14689922023514834</v>
      </c>
      <c r="E34" s="57">
        <f t="shared" si="8"/>
        <v>779.03267306398641</v>
      </c>
      <c r="F34" s="58"/>
      <c r="G34" s="58"/>
    </row>
    <row r="35" spans="1:7" x14ac:dyDescent="0.2">
      <c r="B35" s="11" t="s">
        <v>8</v>
      </c>
      <c r="C35" s="56">
        <f t="shared" si="7"/>
        <v>0.55366871087769032</v>
      </c>
      <c r="D35" s="56">
        <f t="shared" si="7"/>
        <v>0.55366871087769032</v>
      </c>
      <c r="E35" s="57">
        <f t="shared" si="8"/>
        <v>2936.2035764144639</v>
      </c>
      <c r="F35" s="58"/>
      <c r="G35" s="58"/>
    </row>
    <row r="36" spans="1:7" x14ac:dyDescent="0.2">
      <c r="B36" s="11" t="s">
        <v>9</v>
      </c>
      <c r="C36" s="56">
        <f t="shared" si="7"/>
        <v>4.9830183978992135</v>
      </c>
      <c r="D36" s="56">
        <f t="shared" si="7"/>
        <v>4.9830183978992144</v>
      </c>
      <c r="E36" s="57">
        <f t="shared" si="8"/>
        <v>26425.832187730182</v>
      </c>
      <c r="F36" s="58"/>
      <c r="G36" s="58"/>
    </row>
    <row r="37" spans="1:7" x14ac:dyDescent="0.2">
      <c r="B37" s="11" t="s">
        <v>10</v>
      </c>
      <c r="C37" s="56">
        <f t="shared" si="7"/>
        <v>1.9564100724841529</v>
      </c>
      <c r="D37" s="56">
        <f t="shared" si="7"/>
        <v>1.9564100724841531</v>
      </c>
      <c r="E37" s="57">
        <f t="shared" si="8"/>
        <v>10375.190323930436</v>
      </c>
      <c r="F37" s="58"/>
      <c r="G37" s="58"/>
    </row>
    <row r="38" spans="1:7" x14ac:dyDescent="0.2">
      <c r="B38" s="11" t="s">
        <v>11</v>
      </c>
      <c r="C38" s="56">
        <f t="shared" si="7"/>
        <v>0.59082136967262866</v>
      </c>
      <c r="D38" s="56">
        <f t="shared" si="7"/>
        <v>0.59082136967262877</v>
      </c>
      <c r="E38" s="57">
        <f t="shared" si="8"/>
        <v>3133.2307290850122</v>
      </c>
      <c r="F38" s="58"/>
      <c r="G38" s="58"/>
    </row>
    <row r="39" spans="1:7" x14ac:dyDescent="0.2">
      <c r="B39" s="11" t="s">
        <v>12</v>
      </c>
      <c r="C39" s="56">
        <f t="shared" si="7"/>
        <v>2.8823823022549893</v>
      </c>
      <c r="D39" s="56">
        <f t="shared" si="7"/>
        <v>2.8823823022549893</v>
      </c>
      <c r="E39" s="57">
        <f t="shared" si="8"/>
        <v>15285.785629927812</v>
      </c>
      <c r="F39" s="58"/>
      <c r="G39" s="58"/>
    </row>
    <row r="40" spans="1:7" x14ac:dyDescent="0.2">
      <c r="B40" s="42" t="s">
        <v>13</v>
      </c>
      <c r="C40" s="56">
        <f t="shared" si="7"/>
        <v>17.695474639331231</v>
      </c>
      <c r="D40" s="56">
        <f t="shared" si="7"/>
        <v>17.695474639331231</v>
      </c>
      <c r="E40" s="57">
        <f t="shared" si="8"/>
        <v>93842.247000000003</v>
      </c>
    </row>
    <row r="42" spans="1:7" x14ac:dyDescent="0.2">
      <c r="A42" s="79" t="s">
        <v>185</v>
      </c>
      <c r="B42" s="51" t="s">
        <v>36</v>
      </c>
      <c r="C42" s="3">
        <v>93842.247000000003</v>
      </c>
    </row>
    <row r="43" spans="1:7" x14ac:dyDescent="0.2">
      <c r="B43" s="49" t="s">
        <v>48</v>
      </c>
      <c r="C43" s="60">
        <f>C42/D40</f>
        <v>5303.1777283565762</v>
      </c>
    </row>
    <row r="44" spans="1:7" x14ac:dyDescent="0.2">
      <c r="B44" s="61" t="s">
        <v>49</v>
      </c>
    </row>
  </sheetData>
  <pageMargins left="0.7" right="0.7" top="0.75" bottom="0.75" header="0.3" footer="0.3"/>
  <pageSetup scale="53" orientation="landscape" r:id="rId1"/>
  <headerFooter>
    <oddFooter>&amp;R&amp;"Times New Roman,Bold"&amp;12Attachment to Response to AG-1 Question No. 13 #8
Page &amp;P of &amp;N
Sinclair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"/>
  <sheetViews>
    <sheetView view="pageBreakPreview" zoomScale="60" zoomScaleNormal="100"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9.140625" style="30"/>
    <col min="2" max="2" width="9.28515625" style="37" customWidth="1"/>
    <col min="3" max="3" width="9.140625" style="37"/>
    <col min="4" max="4" width="9.28515625" style="37" customWidth="1"/>
    <col min="5" max="6" width="9.140625" style="37"/>
    <col min="7" max="7" width="9.5703125" style="37" customWidth="1"/>
    <col min="8" max="9" width="9.140625" style="37"/>
    <col min="10" max="10" width="9.28515625" style="37" customWidth="1"/>
    <col min="11" max="11" width="9.140625" style="37"/>
    <col min="12" max="16384" width="9.140625" style="10"/>
  </cols>
  <sheetData>
    <row r="1" spans="1:11" s="7" customFormat="1" x14ac:dyDescent="0.2">
      <c r="A1" s="15" t="s">
        <v>2</v>
      </c>
      <c r="B1" s="32" t="s">
        <v>14</v>
      </c>
      <c r="C1" s="32" t="s">
        <v>15</v>
      </c>
      <c r="D1" s="32" t="s">
        <v>16</v>
      </c>
      <c r="E1" s="32" t="s">
        <v>17</v>
      </c>
      <c r="F1" s="32" t="s">
        <v>7</v>
      </c>
      <c r="G1" s="32" t="s">
        <v>10</v>
      </c>
      <c r="H1" s="32" t="s">
        <v>18</v>
      </c>
      <c r="I1" s="32" t="s">
        <v>19</v>
      </c>
      <c r="J1" s="32" t="s">
        <v>11</v>
      </c>
      <c r="K1" s="32" t="s">
        <v>12</v>
      </c>
    </row>
    <row r="2" spans="1:11" x14ac:dyDescent="0.2">
      <c r="A2" s="15">
        <v>1995</v>
      </c>
      <c r="B2" s="230">
        <v>1.048</v>
      </c>
      <c r="C2" s="230">
        <v>2.5685406477883133</v>
      </c>
      <c r="D2" s="230">
        <v>0.53033393953811403</v>
      </c>
      <c r="E2" s="230">
        <v>0.95184293296036304</v>
      </c>
      <c r="F2" s="230">
        <v>0.671040296494257</v>
      </c>
      <c r="G2" s="230">
        <v>1.8273766067603101</v>
      </c>
      <c r="H2" s="230">
        <v>35.749458421964</v>
      </c>
      <c r="I2" s="230">
        <v>35.749458421964</v>
      </c>
      <c r="J2" s="230">
        <v>1</v>
      </c>
      <c r="K2" s="230">
        <v>1</v>
      </c>
    </row>
    <row r="3" spans="1:11" x14ac:dyDescent="0.2">
      <c r="A3" s="15">
        <v>1996</v>
      </c>
      <c r="B3" s="230">
        <v>1.0612621111111111</v>
      </c>
      <c r="C3" s="230">
        <v>2.5848470202562783</v>
      </c>
      <c r="D3" s="230">
        <v>0.53112476210875559</v>
      </c>
      <c r="E3" s="230">
        <v>0.95513271818698942</v>
      </c>
      <c r="F3" s="230">
        <v>0.67501859688378396</v>
      </c>
      <c r="G3" s="230">
        <v>1.8400454282313867</v>
      </c>
      <c r="H3" s="230">
        <v>36.092066930634665</v>
      </c>
      <c r="I3" s="230">
        <v>36.092066930634665</v>
      </c>
      <c r="J3" s="230">
        <v>1</v>
      </c>
      <c r="K3" s="230">
        <v>1</v>
      </c>
    </row>
    <row r="4" spans="1:11" x14ac:dyDescent="0.2">
      <c r="A4" s="15">
        <v>1997</v>
      </c>
      <c r="B4" s="230">
        <v>1.0745242222222222</v>
      </c>
      <c r="C4" s="230">
        <v>2.6011533927242434</v>
      </c>
      <c r="D4" s="230">
        <v>0.53191558467939715</v>
      </c>
      <c r="E4" s="230">
        <v>0.95842250341361579</v>
      </c>
      <c r="F4" s="230">
        <v>0.67899689727331092</v>
      </c>
      <c r="G4" s="230">
        <v>1.8527142497024633</v>
      </c>
      <c r="H4" s="230">
        <v>36.43467543930533</v>
      </c>
      <c r="I4" s="230">
        <v>36.43467543930533</v>
      </c>
      <c r="J4" s="230">
        <v>1</v>
      </c>
      <c r="K4" s="230">
        <v>1</v>
      </c>
    </row>
    <row r="5" spans="1:11" x14ac:dyDescent="0.2">
      <c r="A5" s="15">
        <v>1998</v>
      </c>
      <c r="B5" s="230">
        <v>1.0877863333333333</v>
      </c>
      <c r="C5" s="230">
        <v>2.6174597651922085</v>
      </c>
      <c r="D5" s="230">
        <v>0.5327064072500387</v>
      </c>
      <c r="E5" s="230">
        <v>0.96171228864024216</v>
      </c>
      <c r="F5" s="230">
        <v>0.68297519766283787</v>
      </c>
      <c r="G5" s="230">
        <v>1.86538307117354</v>
      </c>
      <c r="H5" s="230">
        <v>36.777283947975995</v>
      </c>
      <c r="I5" s="230">
        <v>36.777283947975995</v>
      </c>
      <c r="J5" s="230">
        <v>1</v>
      </c>
      <c r="K5" s="230">
        <v>1</v>
      </c>
    </row>
    <row r="6" spans="1:11" x14ac:dyDescent="0.2">
      <c r="A6" s="15">
        <v>1999</v>
      </c>
      <c r="B6" s="230">
        <v>1.1010484444444444</v>
      </c>
      <c r="C6" s="230">
        <v>2.6337661376601735</v>
      </c>
      <c r="D6" s="230">
        <v>0.53349722982068026</v>
      </c>
      <c r="E6" s="230">
        <v>0.96500207386686854</v>
      </c>
      <c r="F6" s="230">
        <v>0.68695349805236483</v>
      </c>
      <c r="G6" s="230">
        <v>1.8780518926446166</v>
      </c>
      <c r="H6" s="230">
        <v>37.11989245664666</v>
      </c>
      <c r="I6" s="230">
        <v>37.11989245664666</v>
      </c>
      <c r="J6" s="230">
        <v>1</v>
      </c>
      <c r="K6" s="230">
        <v>1</v>
      </c>
    </row>
    <row r="7" spans="1:11" x14ac:dyDescent="0.2">
      <c r="A7" s="15">
        <v>2000</v>
      </c>
      <c r="B7" s="230">
        <v>1.1143105555555555</v>
      </c>
      <c r="C7" s="230">
        <v>2.6500725101281386</v>
      </c>
      <c r="D7" s="230">
        <v>0.53428805239132182</v>
      </c>
      <c r="E7" s="230">
        <v>0.96829185909349491</v>
      </c>
      <c r="F7" s="230">
        <v>0.69093179844189179</v>
      </c>
      <c r="G7" s="230">
        <v>1.8907207141156932</v>
      </c>
      <c r="H7" s="230">
        <v>37.462500965317325</v>
      </c>
      <c r="I7" s="230">
        <v>37.462500965317325</v>
      </c>
      <c r="J7" s="230">
        <v>1</v>
      </c>
      <c r="K7" s="230">
        <v>1</v>
      </c>
    </row>
    <row r="8" spans="1:11" x14ac:dyDescent="0.2">
      <c r="A8" s="15">
        <v>2001</v>
      </c>
      <c r="B8" s="230">
        <v>1.1275726666666666</v>
      </c>
      <c r="C8" s="230">
        <v>2.6663788825961037</v>
      </c>
      <c r="D8" s="230">
        <v>0.53507887496196338</v>
      </c>
      <c r="E8" s="230">
        <v>0.97158164432012128</v>
      </c>
      <c r="F8" s="230">
        <v>0.69491009883141874</v>
      </c>
      <c r="G8" s="230">
        <v>1.9033895355867698</v>
      </c>
      <c r="H8" s="230">
        <v>37.80510947398799</v>
      </c>
      <c r="I8" s="230">
        <v>37.80510947398799</v>
      </c>
      <c r="J8" s="230">
        <v>1</v>
      </c>
      <c r="K8" s="230">
        <v>1</v>
      </c>
    </row>
    <row r="9" spans="1:11" x14ac:dyDescent="0.2">
      <c r="A9" s="15">
        <v>2002</v>
      </c>
      <c r="B9" s="230">
        <v>1.1408347777777776</v>
      </c>
      <c r="C9" s="230">
        <v>2.6826852550640687</v>
      </c>
      <c r="D9" s="230">
        <v>0.53586969753260494</v>
      </c>
      <c r="E9" s="230">
        <v>0.97487142954674766</v>
      </c>
      <c r="F9" s="230">
        <v>0.6988883992209457</v>
      </c>
      <c r="G9" s="230">
        <v>1.9160583570578464</v>
      </c>
      <c r="H9" s="230">
        <v>38.147717982658655</v>
      </c>
      <c r="I9" s="230">
        <v>38.147717982658655</v>
      </c>
      <c r="J9" s="230">
        <v>1</v>
      </c>
      <c r="K9" s="230">
        <v>1</v>
      </c>
    </row>
    <row r="10" spans="1:11" x14ac:dyDescent="0.2">
      <c r="A10" s="15">
        <v>2003</v>
      </c>
      <c r="B10" s="230">
        <v>1.1540968888888887</v>
      </c>
      <c r="C10" s="230">
        <v>2.6989916275320338</v>
      </c>
      <c r="D10" s="230">
        <v>0.5366605201032465</v>
      </c>
      <c r="E10" s="230">
        <v>0.97816121477337403</v>
      </c>
      <c r="F10" s="230">
        <v>0.70286669961047266</v>
      </c>
      <c r="G10" s="230">
        <v>1.9287271785289231</v>
      </c>
      <c r="H10" s="230">
        <v>38.49032649132932</v>
      </c>
      <c r="I10" s="230">
        <v>38.49032649132932</v>
      </c>
      <c r="J10" s="230">
        <v>1</v>
      </c>
      <c r="K10" s="230">
        <v>1</v>
      </c>
    </row>
    <row r="11" spans="1:11" x14ac:dyDescent="0.2">
      <c r="A11" s="15">
        <v>2004</v>
      </c>
      <c r="B11" s="230">
        <v>1.167359</v>
      </c>
      <c r="C11" s="230">
        <v>2.7152980000000002</v>
      </c>
      <c r="D11" s="230">
        <v>0.53745134267388772</v>
      </c>
      <c r="E11" s="230">
        <v>0.98145099999999996</v>
      </c>
      <c r="F11" s="230">
        <v>0.70684499999999995</v>
      </c>
      <c r="G11" s="230">
        <v>1.9413959999999999</v>
      </c>
      <c r="H11" s="230">
        <v>38.832934999999999</v>
      </c>
      <c r="I11" s="230">
        <v>38.832934999999999</v>
      </c>
      <c r="J11" s="230">
        <v>1</v>
      </c>
      <c r="K11" s="230">
        <v>1</v>
      </c>
    </row>
    <row r="12" spans="1:11" x14ac:dyDescent="0.2">
      <c r="A12" s="15">
        <v>2005</v>
      </c>
      <c r="B12" s="230">
        <v>1.200447</v>
      </c>
      <c r="C12" s="230">
        <v>2.7460819999999999</v>
      </c>
      <c r="D12" s="230">
        <v>0.53790917166930985</v>
      </c>
      <c r="E12" s="230">
        <v>0.98268</v>
      </c>
      <c r="F12" s="230">
        <v>0.71293899999999999</v>
      </c>
      <c r="G12" s="230">
        <v>1.9531050000000001</v>
      </c>
      <c r="H12" s="230">
        <v>40.606833999999999</v>
      </c>
      <c r="I12" s="230">
        <v>40.606833999999999</v>
      </c>
      <c r="J12" s="230">
        <v>1</v>
      </c>
      <c r="K12" s="230">
        <v>1</v>
      </c>
    </row>
    <row r="13" spans="1:11" x14ac:dyDescent="0.2">
      <c r="A13" s="15">
        <v>2006</v>
      </c>
      <c r="B13" s="230">
        <v>1.2325299999999999</v>
      </c>
      <c r="C13" s="230">
        <v>2.7830219999999999</v>
      </c>
      <c r="D13" s="230">
        <v>0.53836739066727246</v>
      </c>
      <c r="E13" s="230">
        <v>0.984761</v>
      </c>
      <c r="F13" s="230">
        <v>0.71849200000000002</v>
      </c>
      <c r="G13" s="230">
        <v>1.964297</v>
      </c>
      <c r="H13" s="230">
        <v>42.343108999999998</v>
      </c>
      <c r="I13" s="230">
        <v>42.343108999999998</v>
      </c>
      <c r="J13" s="230">
        <v>1</v>
      </c>
      <c r="K13" s="230">
        <v>1</v>
      </c>
    </row>
    <row r="14" spans="1:11" x14ac:dyDescent="0.2">
      <c r="A14" s="15">
        <v>2007</v>
      </c>
      <c r="B14" s="230">
        <v>1.260186</v>
      </c>
      <c r="C14" s="230">
        <v>2.8183020000000001</v>
      </c>
      <c r="D14" s="230">
        <v>0.53882600000000003</v>
      </c>
      <c r="E14" s="230">
        <v>0.98672300000000002</v>
      </c>
      <c r="F14" s="230">
        <v>0.72317799999999999</v>
      </c>
      <c r="G14" s="230">
        <v>1.9732609999999999</v>
      </c>
      <c r="H14" s="230">
        <v>43.754035999999999</v>
      </c>
      <c r="I14" s="230">
        <v>43.754035999999999</v>
      </c>
      <c r="J14" s="230">
        <v>1</v>
      </c>
      <c r="K14" s="230">
        <v>1</v>
      </c>
    </row>
    <row r="15" spans="1:11" x14ac:dyDescent="0.2">
      <c r="A15" s="15">
        <v>2008</v>
      </c>
      <c r="B15" s="230">
        <v>1.2988690000000001</v>
      </c>
      <c r="C15" s="230">
        <v>2.8544339999999999</v>
      </c>
      <c r="D15" s="230">
        <v>0.53928500000000001</v>
      </c>
      <c r="E15" s="230">
        <v>0.99065899999999996</v>
      </c>
      <c r="F15" s="230">
        <v>0.72990500000000003</v>
      </c>
      <c r="G15" s="230">
        <v>1.986405</v>
      </c>
      <c r="H15" s="230">
        <v>45.292133</v>
      </c>
      <c r="I15" s="230">
        <v>45.292133</v>
      </c>
      <c r="J15" s="230">
        <v>1</v>
      </c>
      <c r="K15" s="230">
        <v>1</v>
      </c>
    </row>
    <row r="16" spans="1:11" x14ac:dyDescent="0.2">
      <c r="A16" s="15">
        <v>2009</v>
      </c>
      <c r="B16" s="230">
        <v>1.3247439999999999</v>
      </c>
      <c r="C16" s="230">
        <v>2.8890600000000002</v>
      </c>
      <c r="D16" s="230">
        <v>0.54057500000000003</v>
      </c>
      <c r="E16" s="230">
        <v>0.99448199999999998</v>
      </c>
      <c r="F16" s="230">
        <v>0.73533199999999999</v>
      </c>
      <c r="G16" s="230">
        <v>2.0504199999999999</v>
      </c>
      <c r="H16" s="230">
        <v>46.735290999999997</v>
      </c>
      <c r="I16" s="230">
        <v>46.735290999999997</v>
      </c>
      <c r="J16" s="230">
        <v>1</v>
      </c>
      <c r="K16" s="230">
        <v>1</v>
      </c>
    </row>
    <row r="17" spans="1:11" x14ac:dyDescent="0.2">
      <c r="A17" s="15">
        <v>2010</v>
      </c>
      <c r="B17" s="230">
        <v>1.3468640000000001</v>
      </c>
      <c r="C17" s="230">
        <v>2.9309099999999999</v>
      </c>
      <c r="D17" s="230">
        <v>0.54133699999999996</v>
      </c>
      <c r="E17" s="230">
        <v>0.99884200000000001</v>
      </c>
      <c r="F17" s="230">
        <v>0.740093</v>
      </c>
      <c r="G17" s="230">
        <v>2.1152869999999999</v>
      </c>
      <c r="H17" s="230">
        <v>48.089409000000003</v>
      </c>
      <c r="I17" s="230">
        <v>48.089409000000003</v>
      </c>
      <c r="J17" s="230">
        <v>1</v>
      </c>
      <c r="K17" s="230">
        <v>1</v>
      </c>
    </row>
    <row r="18" spans="1:11" x14ac:dyDescent="0.2">
      <c r="A18" s="15">
        <v>2011</v>
      </c>
      <c r="B18" s="230">
        <v>1.369326</v>
      </c>
      <c r="C18" s="230">
        <v>2.9672139999999998</v>
      </c>
      <c r="D18" s="230">
        <v>0.54172699999999996</v>
      </c>
      <c r="E18" s="230">
        <v>1.0030349999999999</v>
      </c>
      <c r="F18" s="230">
        <v>0.74376399999999998</v>
      </c>
      <c r="G18" s="230">
        <v>2.174302</v>
      </c>
      <c r="H18" s="230">
        <v>49.138283000000001</v>
      </c>
      <c r="I18" s="230">
        <v>49.138283000000001</v>
      </c>
      <c r="J18" s="230">
        <v>1</v>
      </c>
      <c r="K18" s="230">
        <v>1</v>
      </c>
    </row>
    <row r="19" spans="1:11" x14ac:dyDescent="0.2">
      <c r="A19" s="15">
        <v>2012</v>
      </c>
      <c r="B19" s="230">
        <v>1.388447</v>
      </c>
      <c r="C19" s="230">
        <v>2.9973369999999999</v>
      </c>
      <c r="D19" s="230">
        <v>0.54138399999999998</v>
      </c>
      <c r="E19" s="230">
        <v>1.006159</v>
      </c>
      <c r="F19" s="230">
        <v>0.74661699999999998</v>
      </c>
      <c r="G19" s="230">
        <v>2.2355960000000001</v>
      </c>
      <c r="H19" s="230">
        <v>49.883217000000002</v>
      </c>
      <c r="I19" s="230">
        <v>49.883217000000002</v>
      </c>
      <c r="J19" s="230">
        <v>1</v>
      </c>
      <c r="K19" s="230">
        <v>1</v>
      </c>
    </row>
    <row r="20" spans="1:11" x14ac:dyDescent="0.2">
      <c r="A20" s="15">
        <v>2013</v>
      </c>
      <c r="B20" s="230">
        <v>1.4060349999999999</v>
      </c>
      <c r="C20" s="230">
        <v>3.024575</v>
      </c>
      <c r="D20" s="230">
        <v>0.54099699999999995</v>
      </c>
      <c r="E20" s="230">
        <v>1.008842</v>
      </c>
      <c r="F20" s="230">
        <v>0.74908600000000003</v>
      </c>
      <c r="G20" s="230">
        <v>2.3030889999999999</v>
      </c>
      <c r="H20" s="230">
        <v>50.707298000000002</v>
      </c>
      <c r="I20" s="230">
        <v>50.707298000000002</v>
      </c>
      <c r="J20" s="230">
        <v>1</v>
      </c>
      <c r="K20" s="230">
        <v>1</v>
      </c>
    </row>
    <row r="21" spans="1:11" x14ac:dyDescent="0.2">
      <c r="A21" s="15">
        <v>2014</v>
      </c>
      <c r="B21" s="230">
        <v>1.422369</v>
      </c>
      <c r="C21" s="230">
        <v>3.0492910000000002</v>
      </c>
      <c r="D21" s="230">
        <v>0.54049999999999998</v>
      </c>
      <c r="E21" s="230">
        <v>1.0110859999999999</v>
      </c>
      <c r="F21" s="230">
        <v>0.75118300000000005</v>
      </c>
      <c r="G21" s="230">
        <v>2.3665500000000002</v>
      </c>
      <c r="H21" s="230">
        <v>51.285846999999997</v>
      </c>
      <c r="I21" s="230">
        <v>51.285846999999997</v>
      </c>
      <c r="J21" s="230">
        <v>1</v>
      </c>
      <c r="K21" s="230">
        <v>1</v>
      </c>
    </row>
    <row r="22" spans="1:11" x14ac:dyDescent="0.2">
      <c r="A22" s="15">
        <v>2015</v>
      </c>
      <c r="B22" s="230">
        <v>1.4374610000000001</v>
      </c>
      <c r="C22" s="230">
        <v>3.0738940000000001</v>
      </c>
      <c r="D22" s="230">
        <v>0.54007400000000005</v>
      </c>
      <c r="E22" s="230">
        <v>1.01308</v>
      </c>
      <c r="F22" s="230">
        <v>0.75301799999999997</v>
      </c>
      <c r="G22" s="230">
        <v>2.4257780000000002</v>
      </c>
      <c r="H22" s="230">
        <v>51.771453999999999</v>
      </c>
      <c r="I22" s="230">
        <v>51.771453999999999</v>
      </c>
      <c r="J22" s="230">
        <v>1</v>
      </c>
      <c r="K22" s="230">
        <v>1</v>
      </c>
    </row>
    <row r="23" spans="1:11" x14ac:dyDescent="0.2">
      <c r="A23" s="15">
        <v>2016</v>
      </c>
      <c r="B23" s="230">
        <v>1.4517370000000001</v>
      </c>
      <c r="C23" s="230">
        <v>3.0973229999999998</v>
      </c>
      <c r="D23" s="230">
        <v>0.53971800000000003</v>
      </c>
      <c r="E23" s="230">
        <v>1.014996</v>
      </c>
      <c r="F23" s="230">
        <v>0.75462399999999996</v>
      </c>
      <c r="G23" s="230">
        <v>2.4802740000000001</v>
      </c>
      <c r="H23" s="230">
        <v>52.182887999999998</v>
      </c>
      <c r="I23" s="230">
        <v>52.182887999999998</v>
      </c>
      <c r="J23" s="230">
        <v>1</v>
      </c>
      <c r="K23" s="230">
        <v>1</v>
      </c>
    </row>
    <row r="24" spans="1:11" x14ac:dyDescent="0.2">
      <c r="A24" s="15">
        <v>2017</v>
      </c>
      <c r="B24" s="230">
        <v>1.464785</v>
      </c>
      <c r="C24" s="230">
        <v>3.1193939999999998</v>
      </c>
      <c r="D24" s="230">
        <v>0.53908800000000001</v>
      </c>
      <c r="E24" s="230">
        <v>1.015779</v>
      </c>
      <c r="F24" s="230">
        <v>0.756027</v>
      </c>
      <c r="G24" s="230">
        <v>2.5301879999999999</v>
      </c>
      <c r="H24" s="230">
        <v>52.527687</v>
      </c>
      <c r="I24" s="230">
        <v>52.527687</v>
      </c>
      <c r="J24" s="230">
        <v>1</v>
      </c>
      <c r="K24" s="230">
        <v>1</v>
      </c>
    </row>
    <row r="25" spans="1:11" x14ac:dyDescent="0.2">
      <c r="A25" s="15">
        <v>2018</v>
      </c>
      <c r="B25" s="230">
        <v>1.477622</v>
      </c>
      <c r="C25" s="230">
        <v>3.1402399999999999</v>
      </c>
      <c r="D25" s="230">
        <v>0.53852599999999995</v>
      </c>
      <c r="E25" s="230">
        <v>1.0164709999999999</v>
      </c>
      <c r="F25" s="230">
        <v>0.75726400000000005</v>
      </c>
      <c r="G25" s="230">
        <v>2.5757560000000002</v>
      </c>
      <c r="H25" s="230">
        <v>52.819153</v>
      </c>
      <c r="I25" s="230">
        <v>52.819153</v>
      </c>
      <c r="J25" s="230">
        <v>1</v>
      </c>
      <c r="K25" s="230">
        <v>1</v>
      </c>
    </row>
    <row r="26" spans="1:11" x14ac:dyDescent="0.2">
      <c r="A26" s="15">
        <v>2019</v>
      </c>
      <c r="B26" s="230">
        <v>1.4905299999999999</v>
      </c>
      <c r="C26" s="230">
        <v>3.159516</v>
      </c>
      <c r="D26" s="230">
        <v>0.53785300000000003</v>
      </c>
      <c r="E26" s="230">
        <v>1.0171250000000001</v>
      </c>
      <c r="F26" s="230">
        <v>0.75835900000000001</v>
      </c>
      <c r="G26" s="230">
        <v>2.6171030000000002</v>
      </c>
      <c r="H26" s="230">
        <v>53.070819999999998</v>
      </c>
      <c r="I26" s="230">
        <v>53.070819999999998</v>
      </c>
      <c r="J26" s="230">
        <v>1</v>
      </c>
      <c r="K26" s="230">
        <v>1</v>
      </c>
    </row>
    <row r="27" spans="1:11" x14ac:dyDescent="0.2">
      <c r="A27" s="15">
        <v>2020</v>
      </c>
      <c r="B27" s="230">
        <v>1.502264</v>
      </c>
      <c r="C27" s="230">
        <v>3.1811989999999999</v>
      </c>
      <c r="D27" s="230">
        <v>0.53727599999999998</v>
      </c>
      <c r="E27" s="230">
        <v>1.018249</v>
      </c>
      <c r="F27" s="230">
        <v>0.75931300000000002</v>
      </c>
      <c r="G27" s="230">
        <v>2.655303</v>
      </c>
      <c r="H27" s="230">
        <v>53.372204000000004</v>
      </c>
      <c r="I27" s="230">
        <v>53.372204000000004</v>
      </c>
      <c r="J27" s="230">
        <v>1</v>
      </c>
      <c r="K27" s="230">
        <v>1</v>
      </c>
    </row>
    <row r="28" spans="1:11" x14ac:dyDescent="0.2">
      <c r="A28" s="29">
        <v>2021</v>
      </c>
      <c r="B28" s="230">
        <v>1.514383</v>
      </c>
      <c r="C28" s="230">
        <v>3.201241</v>
      </c>
      <c r="D28" s="230">
        <v>0.53674299999999997</v>
      </c>
      <c r="E28" s="230">
        <v>1.019296</v>
      </c>
      <c r="F28" s="230">
        <v>0.76014300000000001</v>
      </c>
      <c r="G28" s="230">
        <v>2.689791</v>
      </c>
      <c r="H28" s="230">
        <v>53.640735999999997</v>
      </c>
      <c r="I28" s="230">
        <v>53.640735999999997</v>
      </c>
      <c r="J28" s="230">
        <v>1</v>
      </c>
      <c r="K28" s="230">
        <v>1</v>
      </c>
    </row>
    <row r="29" spans="1:11" x14ac:dyDescent="0.2">
      <c r="A29" s="29">
        <v>2022</v>
      </c>
      <c r="B29" s="230">
        <v>1.5258890000000001</v>
      </c>
      <c r="C29" s="230">
        <v>3.219827</v>
      </c>
      <c r="D29" s="230">
        <v>0.53627199999999997</v>
      </c>
      <c r="E29" s="230">
        <v>1.020295</v>
      </c>
      <c r="F29" s="230">
        <v>0.76080499999999995</v>
      </c>
      <c r="G29" s="230">
        <v>2.720923</v>
      </c>
      <c r="H29" s="230">
        <v>53.880768000000003</v>
      </c>
      <c r="I29" s="230">
        <v>53.880768000000003</v>
      </c>
      <c r="J29" s="230">
        <v>1</v>
      </c>
      <c r="K29" s="230">
        <v>1</v>
      </c>
    </row>
    <row r="30" spans="1:11" x14ac:dyDescent="0.2">
      <c r="A30" s="29">
        <v>2023</v>
      </c>
      <c r="B30" s="230">
        <v>1.5381320000000001</v>
      </c>
      <c r="C30" s="230">
        <v>3.237231</v>
      </c>
      <c r="D30" s="230">
        <v>0.53603599999999996</v>
      </c>
      <c r="E30" s="230">
        <v>1.0212399999999999</v>
      </c>
      <c r="F30" s="230">
        <v>0.76139900000000005</v>
      </c>
      <c r="G30" s="230">
        <v>2.748901</v>
      </c>
      <c r="H30" s="230">
        <v>54.099949000000002</v>
      </c>
      <c r="I30" s="230">
        <v>54.099949000000002</v>
      </c>
      <c r="J30" s="230">
        <v>1</v>
      </c>
      <c r="K30" s="230">
        <v>1</v>
      </c>
    </row>
    <row r="31" spans="1:11" x14ac:dyDescent="0.2">
      <c r="A31" s="29">
        <v>2024</v>
      </c>
      <c r="B31" s="230">
        <v>1.550638</v>
      </c>
      <c r="C31" s="230">
        <v>3.2534999999999998</v>
      </c>
      <c r="D31" s="230">
        <v>0.53583700000000001</v>
      </c>
      <c r="E31" s="230">
        <v>1.0221549999999999</v>
      </c>
      <c r="F31" s="230">
        <v>0.76194799999999996</v>
      </c>
      <c r="G31" s="230">
        <v>2.7740770000000001</v>
      </c>
      <c r="H31" s="230">
        <v>54.297629999999998</v>
      </c>
      <c r="I31" s="230">
        <v>54.297629999999998</v>
      </c>
      <c r="J31" s="230">
        <v>1</v>
      </c>
      <c r="K31" s="230">
        <v>1</v>
      </c>
    </row>
    <row r="32" spans="1:11" x14ac:dyDescent="0.2">
      <c r="A32" s="29">
        <v>2025</v>
      </c>
      <c r="B32" s="230">
        <v>1.562708</v>
      </c>
      <c r="C32" s="230">
        <v>3.2687940000000002</v>
      </c>
      <c r="D32" s="230">
        <v>0.53569900000000004</v>
      </c>
      <c r="E32" s="230">
        <v>1.0230250000000001</v>
      </c>
      <c r="F32" s="230">
        <v>0.76243000000000005</v>
      </c>
      <c r="G32" s="230">
        <v>2.7966890000000002</v>
      </c>
      <c r="H32" s="230">
        <v>54.479869999999998</v>
      </c>
      <c r="I32" s="230">
        <v>54.479869999999998</v>
      </c>
      <c r="J32" s="230">
        <v>1</v>
      </c>
      <c r="K32" s="230">
        <v>1</v>
      </c>
    </row>
    <row r="33" spans="1:11" x14ac:dyDescent="0.2">
      <c r="A33" s="29">
        <f>A32+1</f>
        <v>2026</v>
      </c>
      <c r="B33" s="230">
        <v>1.5753250000000001</v>
      </c>
      <c r="C33" s="230">
        <v>3.2833290000000002</v>
      </c>
      <c r="D33" s="230">
        <v>0.53587799999999997</v>
      </c>
      <c r="E33" s="230">
        <v>1.0238750000000001</v>
      </c>
      <c r="F33" s="230">
        <v>0.76285599999999998</v>
      </c>
      <c r="G33" s="230">
        <v>2.8168039999999999</v>
      </c>
      <c r="H33" s="230">
        <v>54.655518000000001</v>
      </c>
      <c r="I33" s="230">
        <v>54.655518000000001</v>
      </c>
      <c r="J33" s="230">
        <v>1</v>
      </c>
      <c r="K33" s="230">
        <v>1</v>
      </c>
    </row>
    <row r="34" spans="1:11" x14ac:dyDescent="0.2">
      <c r="A34" s="29">
        <f>A33+1</f>
        <v>2027</v>
      </c>
      <c r="B34" s="230">
        <v>1.587723</v>
      </c>
      <c r="C34" s="230">
        <v>3.2971979999999999</v>
      </c>
      <c r="D34" s="230">
        <v>0.53590700000000002</v>
      </c>
      <c r="E34" s="230">
        <v>1.024681</v>
      </c>
      <c r="F34" s="230">
        <v>0.76321700000000003</v>
      </c>
      <c r="G34" s="230">
        <v>2.834803</v>
      </c>
      <c r="H34" s="230">
        <v>54.824406000000003</v>
      </c>
      <c r="I34" s="230">
        <v>54.824406000000003</v>
      </c>
      <c r="J34" s="230">
        <v>1</v>
      </c>
      <c r="K34" s="230">
        <v>1</v>
      </c>
    </row>
    <row r="35" spans="1:11" x14ac:dyDescent="0.2">
      <c r="A35" s="29">
        <f>A34+1</f>
        <v>2028</v>
      </c>
      <c r="B35" s="230">
        <v>1.599861</v>
      </c>
      <c r="C35" s="230">
        <v>3.3103829999999999</v>
      </c>
      <c r="D35" s="230">
        <v>0.535964</v>
      </c>
      <c r="E35" s="230">
        <v>1.0254490000000001</v>
      </c>
      <c r="F35" s="230">
        <v>0.76388900000000004</v>
      </c>
      <c r="G35" s="230">
        <v>2.8508800000000001</v>
      </c>
      <c r="H35" s="230">
        <v>54.985751999999998</v>
      </c>
      <c r="I35" s="230">
        <v>54.985751999999998</v>
      </c>
      <c r="J35" s="230">
        <v>1</v>
      </c>
      <c r="K35" s="230">
        <v>1</v>
      </c>
    </row>
    <row r="36" spans="1:11" x14ac:dyDescent="0.2">
      <c r="A36" s="29">
        <f>A35+1</f>
        <v>2029</v>
      </c>
      <c r="B36" s="230">
        <v>1.6121749999999999</v>
      </c>
      <c r="C36" s="230">
        <v>3.3227880000000001</v>
      </c>
      <c r="D36" s="230">
        <v>0.53613599999999995</v>
      </c>
      <c r="E36" s="230">
        <v>1.026186</v>
      </c>
      <c r="F36" s="230">
        <v>0.76448199999999999</v>
      </c>
      <c r="G36" s="230">
        <v>2.8652280000000001</v>
      </c>
      <c r="H36" s="230">
        <v>55.132496000000003</v>
      </c>
      <c r="I36" s="230">
        <v>55.132496000000003</v>
      </c>
      <c r="J36" s="230">
        <v>1</v>
      </c>
      <c r="K36" s="230">
        <v>1</v>
      </c>
    </row>
    <row r="37" spans="1:11" x14ac:dyDescent="0.2">
      <c r="A37" s="29">
        <f>A36+1</f>
        <v>2030</v>
      </c>
      <c r="B37" s="230">
        <v>1.6243559999999999</v>
      </c>
      <c r="C37" s="230">
        <v>3.3367249999999999</v>
      </c>
      <c r="D37" s="230">
        <v>0.53666800000000003</v>
      </c>
      <c r="E37" s="230">
        <v>1.0274799999999999</v>
      </c>
      <c r="F37" s="230">
        <v>0.76500999999999997</v>
      </c>
      <c r="G37" s="230">
        <v>2.8780359999999998</v>
      </c>
      <c r="H37" s="230">
        <v>55.271484000000001</v>
      </c>
      <c r="I37" s="230">
        <v>55.271484000000001</v>
      </c>
      <c r="J37" s="230">
        <v>1</v>
      </c>
      <c r="K37" s="230">
        <v>1</v>
      </c>
    </row>
    <row r="38" spans="1:11" x14ac:dyDescent="0.2">
      <c r="A38" s="29">
        <v>2031</v>
      </c>
      <c r="B38" s="230">
        <v>1.6361520000000001</v>
      </c>
      <c r="C38" s="230">
        <v>3.3498480000000002</v>
      </c>
      <c r="D38" s="230">
        <v>0.53717999999999999</v>
      </c>
      <c r="E38" s="230">
        <v>1.0288740000000001</v>
      </c>
      <c r="F38" s="230">
        <v>0.76548000000000005</v>
      </c>
      <c r="G38" s="230">
        <v>2.8894739999999999</v>
      </c>
      <c r="H38" s="230">
        <v>55.403914999999998</v>
      </c>
      <c r="I38" s="230">
        <v>55.403914999999998</v>
      </c>
      <c r="J38" s="230">
        <v>1</v>
      </c>
      <c r="K38" s="230">
        <v>1</v>
      </c>
    </row>
    <row r="39" spans="1:11" x14ac:dyDescent="0.2">
      <c r="A39" s="29">
        <v>2032</v>
      </c>
      <c r="B39" s="230">
        <v>1.6478489999999999</v>
      </c>
      <c r="C39" s="230">
        <v>3.362457</v>
      </c>
      <c r="D39" s="230">
        <v>0.53767399999999999</v>
      </c>
      <c r="E39" s="230">
        <v>1.03026</v>
      </c>
      <c r="F39" s="230">
        <v>0.76589799999999997</v>
      </c>
      <c r="G39" s="230">
        <v>2.8996729999999999</v>
      </c>
      <c r="H39" s="230">
        <v>55.53302</v>
      </c>
      <c r="I39" s="230">
        <v>55.53302</v>
      </c>
      <c r="J39" s="230">
        <v>1</v>
      </c>
      <c r="K39" s="230">
        <v>1</v>
      </c>
    </row>
    <row r="40" spans="1:11" x14ac:dyDescent="0.2">
      <c r="A40" s="29">
        <v>2033</v>
      </c>
      <c r="B40" s="230">
        <v>1.6592899999999999</v>
      </c>
      <c r="C40" s="230">
        <v>3.3746119999999999</v>
      </c>
      <c r="D40" s="230">
        <v>0.53814700000000004</v>
      </c>
      <c r="E40" s="230">
        <v>1.0316149999999999</v>
      </c>
      <c r="F40" s="230">
        <v>0.76627100000000004</v>
      </c>
      <c r="G40" s="230">
        <v>2.908757</v>
      </c>
      <c r="H40" s="230">
        <v>55.653339000000003</v>
      </c>
      <c r="I40" s="230">
        <v>55.653339000000003</v>
      </c>
      <c r="J40" s="230">
        <v>1</v>
      </c>
      <c r="K40" s="230">
        <v>1</v>
      </c>
    </row>
    <row r="41" spans="1:11" x14ac:dyDescent="0.2">
      <c r="A41" s="29">
        <v>2034</v>
      </c>
      <c r="B41" s="230">
        <v>1.670639</v>
      </c>
      <c r="C41" s="230">
        <v>3.3860860000000002</v>
      </c>
      <c r="D41" s="230">
        <v>0.53861000000000003</v>
      </c>
      <c r="E41" s="230">
        <v>1.03294</v>
      </c>
      <c r="F41" s="230">
        <v>0.76661900000000005</v>
      </c>
      <c r="G41" s="230">
        <v>2.9168590000000001</v>
      </c>
      <c r="H41" s="230">
        <v>55.769218000000002</v>
      </c>
      <c r="I41" s="230">
        <v>55.769218000000002</v>
      </c>
      <c r="J41" s="230">
        <v>1</v>
      </c>
      <c r="K41" s="230">
        <v>1</v>
      </c>
    </row>
    <row r="42" spans="1:11" x14ac:dyDescent="0.2">
      <c r="A42" s="29">
        <v>2035</v>
      </c>
      <c r="B42" s="230">
        <v>1.6816120000000001</v>
      </c>
      <c r="C42" s="230">
        <v>3.3972899999999999</v>
      </c>
      <c r="D42" s="230">
        <v>0.53905700000000001</v>
      </c>
      <c r="E42" s="230">
        <v>1.0343329999999999</v>
      </c>
      <c r="F42" s="230">
        <v>0.76692899999999997</v>
      </c>
      <c r="G42" s="230">
        <v>2.9241820000000001</v>
      </c>
      <c r="H42" s="230">
        <v>55.878677000000003</v>
      </c>
      <c r="I42" s="230">
        <v>55.878677000000003</v>
      </c>
      <c r="J42" s="230">
        <v>1</v>
      </c>
      <c r="K42" s="230">
        <v>1</v>
      </c>
    </row>
    <row r="43" spans="1:11" x14ac:dyDescent="0.2">
      <c r="A43" s="29">
        <v>2036</v>
      </c>
      <c r="B43" s="110">
        <f t="shared" ref="B43:B49" si="0">B42+(B$37/B$36-1)</f>
        <v>1.6891676313675625</v>
      </c>
      <c r="C43" s="111">
        <f t="shared" ref="C43:C49" si="1">C42+0.015</f>
        <v>3.41229</v>
      </c>
      <c r="D43" s="111">
        <f t="shared" ref="D43:D49" si="2">D42+0.0006</f>
        <v>0.53965700000000005</v>
      </c>
      <c r="E43" s="111">
        <f t="shared" ref="E43:E49" si="3">E42+0.0001</f>
        <v>1.0344329999999999</v>
      </c>
      <c r="F43" s="111">
        <f t="shared" ref="F43:F49" si="4">F42+0.0006</f>
        <v>0.76752900000000002</v>
      </c>
      <c r="G43" s="111">
        <f t="shared" ref="G43:G49" si="5">G42+0.001</f>
        <v>2.9251819999999999</v>
      </c>
      <c r="H43" s="110">
        <f t="shared" ref="H43:K49" si="6">H42+(H$37/H$36-1)</f>
        <v>55.881197981455294</v>
      </c>
      <c r="I43" s="110">
        <f t="shared" si="6"/>
        <v>55.881197981455294</v>
      </c>
      <c r="J43" s="110">
        <f t="shared" si="6"/>
        <v>1</v>
      </c>
      <c r="K43" s="110">
        <f t="shared" si="6"/>
        <v>1</v>
      </c>
    </row>
    <row r="44" spans="1:11" x14ac:dyDescent="0.2">
      <c r="A44" s="29">
        <v>2037</v>
      </c>
      <c r="B44" s="110">
        <f t="shared" si="0"/>
        <v>1.696723262735125</v>
      </c>
      <c r="C44" s="111">
        <f t="shared" si="1"/>
        <v>3.4272900000000002</v>
      </c>
      <c r="D44" s="111">
        <f t="shared" si="2"/>
        <v>0.5402570000000001</v>
      </c>
      <c r="E44" s="111">
        <f t="shared" si="3"/>
        <v>1.0345329999999999</v>
      </c>
      <c r="F44" s="111">
        <f t="shared" si="4"/>
        <v>0.76812900000000006</v>
      </c>
      <c r="G44" s="111">
        <f t="shared" si="5"/>
        <v>2.9261819999999998</v>
      </c>
      <c r="H44" s="110">
        <f t="shared" si="6"/>
        <v>55.883718962910585</v>
      </c>
      <c r="I44" s="110">
        <f t="shared" si="6"/>
        <v>55.883718962910585</v>
      </c>
      <c r="J44" s="110">
        <f t="shared" si="6"/>
        <v>1</v>
      </c>
      <c r="K44" s="110">
        <f t="shared" si="6"/>
        <v>1</v>
      </c>
    </row>
    <row r="45" spans="1:11" x14ac:dyDescent="0.2">
      <c r="A45" s="29">
        <v>2038</v>
      </c>
      <c r="B45" s="110">
        <f t="shared" si="0"/>
        <v>1.7042788941026874</v>
      </c>
      <c r="C45" s="111">
        <f t="shared" si="1"/>
        <v>3.4422900000000003</v>
      </c>
      <c r="D45" s="111">
        <f t="shared" si="2"/>
        <v>0.54085700000000014</v>
      </c>
      <c r="E45" s="111">
        <f t="shared" si="3"/>
        <v>1.0346329999999999</v>
      </c>
      <c r="F45" s="111">
        <f t="shared" si="4"/>
        <v>0.76872900000000011</v>
      </c>
      <c r="G45" s="111">
        <f t="shared" si="5"/>
        <v>2.9271819999999997</v>
      </c>
      <c r="H45" s="110">
        <f t="shared" si="6"/>
        <v>55.886239944365876</v>
      </c>
      <c r="I45" s="110">
        <f t="shared" si="6"/>
        <v>55.886239944365876</v>
      </c>
      <c r="J45" s="110">
        <f t="shared" si="6"/>
        <v>1</v>
      </c>
      <c r="K45" s="110">
        <f t="shared" si="6"/>
        <v>1</v>
      </c>
    </row>
    <row r="46" spans="1:11" x14ac:dyDescent="0.2">
      <c r="A46" s="29">
        <v>2039</v>
      </c>
      <c r="B46" s="110">
        <f t="shared" si="0"/>
        <v>1.7118345254702498</v>
      </c>
      <c r="C46" s="111">
        <f t="shared" si="1"/>
        <v>3.4572900000000004</v>
      </c>
      <c r="D46" s="111">
        <f t="shared" si="2"/>
        <v>0.54145700000000019</v>
      </c>
      <c r="E46" s="111">
        <f t="shared" si="3"/>
        <v>1.0347329999999999</v>
      </c>
      <c r="F46" s="111">
        <f t="shared" si="4"/>
        <v>0.76932900000000015</v>
      </c>
      <c r="G46" s="111">
        <f t="shared" si="5"/>
        <v>2.9281819999999996</v>
      </c>
      <c r="H46" s="110">
        <f t="shared" si="6"/>
        <v>55.888760925821167</v>
      </c>
      <c r="I46" s="110">
        <f t="shared" si="6"/>
        <v>55.888760925821167</v>
      </c>
      <c r="J46" s="110">
        <f t="shared" si="6"/>
        <v>1</v>
      </c>
      <c r="K46" s="110">
        <f t="shared" si="6"/>
        <v>1</v>
      </c>
    </row>
    <row r="47" spans="1:11" x14ac:dyDescent="0.2">
      <c r="A47" s="29">
        <v>2040</v>
      </c>
      <c r="B47" s="110">
        <f t="shared" si="0"/>
        <v>1.7193901568378123</v>
      </c>
      <c r="C47" s="111">
        <f t="shared" si="1"/>
        <v>3.4722900000000005</v>
      </c>
      <c r="D47" s="111">
        <f t="shared" si="2"/>
        <v>0.54205700000000023</v>
      </c>
      <c r="E47" s="111">
        <f t="shared" si="3"/>
        <v>1.0348329999999999</v>
      </c>
      <c r="F47" s="111">
        <f t="shared" si="4"/>
        <v>0.7699290000000002</v>
      </c>
      <c r="G47" s="111">
        <f t="shared" si="5"/>
        <v>2.9291819999999995</v>
      </c>
      <c r="H47" s="110">
        <f t="shared" si="6"/>
        <v>55.891281907276458</v>
      </c>
      <c r="I47" s="110">
        <f t="shared" si="6"/>
        <v>55.891281907276458</v>
      </c>
      <c r="J47" s="110">
        <f t="shared" si="6"/>
        <v>1</v>
      </c>
      <c r="K47" s="110">
        <f t="shared" si="6"/>
        <v>1</v>
      </c>
    </row>
    <row r="48" spans="1:11" x14ac:dyDescent="0.2">
      <c r="A48" s="29">
        <v>2041</v>
      </c>
      <c r="B48" s="110">
        <f t="shared" si="0"/>
        <v>1.7269457882053747</v>
      </c>
      <c r="C48" s="111">
        <f t="shared" si="1"/>
        <v>3.4872900000000007</v>
      </c>
      <c r="D48" s="111">
        <f t="shared" si="2"/>
        <v>0.54265700000000028</v>
      </c>
      <c r="E48" s="111">
        <f t="shared" si="3"/>
        <v>1.0349329999999999</v>
      </c>
      <c r="F48" s="111">
        <f t="shared" si="4"/>
        <v>0.77052900000000024</v>
      </c>
      <c r="G48" s="111">
        <f t="shared" si="5"/>
        <v>2.9301819999999994</v>
      </c>
      <c r="H48" s="110">
        <f t="shared" si="6"/>
        <v>55.893802888731749</v>
      </c>
      <c r="I48" s="110">
        <f t="shared" si="6"/>
        <v>55.893802888731749</v>
      </c>
      <c r="J48" s="110">
        <f t="shared" si="6"/>
        <v>1</v>
      </c>
      <c r="K48" s="110">
        <f t="shared" si="6"/>
        <v>1</v>
      </c>
    </row>
    <row r="49" spans="1:11" x14ac:dyDescent="0.2">
      <c r="A49" s="29">
        <v>2042</v>
      </c>
      <c r="B49" s="110">
        <f t="shared" si="0"/>
        <v>1.7345014195729371</v>
      </c>
      <c r="C49" s="111">
        <f t="shared" si="1"/>
        <v>3.5022900000000008</v>
      </c>
      <c r="D49" s="111">
        <f t="shared" si="2"/>
        <v>0.54325700000000032</v>
      </c>
      <c r="E49" s="111">
        <f t="shared" si="3"/>
        <v>1.0350329999999999</v>
      </c>
      <c r="F49" s="111">
        <f t="shared" si="4"/>
        <v>0.77112900000000029</v>
      </c>
      <c r="G49" s="111">
        <f t="shared" si="5"/>
        <v>2.9311819999999993</v>
      </c>
      <c r="H49" s="110">
        <f t="shared" si="6"/>
        <v>55.89632387018704</v>
      </c>
      <c r="I49" s="110">
        <f t="shared" si="6"/>
        <v>55.89632387018704</v>
      </c>
      <c r="J49" s="110">
        <f t="shared" si="6"/>
        <v>1</v>
      </c>
      <c r="K49" s="110">
        <f t="shared" si="6"/>
        <v>1</v>
      </c>
    </row>
  </sheetData>
  <pageMargins left="0.7" right="0.7" top="0.75" bottom="0.75" header="0.3" footer="0.3"/>
  <pageSetup scale="91" orientation="portrait" r:id="rId1"/>
  <headerFooter>
    <oddHeader>&amp;R&amp;"Times New Roman,Bold"&amp;12Attachment to Response to AG-1 Question No. 13 #8
Page &amp;P of &amp;N
Sinclair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"/>
  <sheetViews>
    <sheetView view="pageBreakPreview" zoomScale="60" zoomScaleNormal="100"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9.140625" style="30"/>
    <col min="2" max="11" width="9.140625" style="31"/>
    <col min="12" max="13" width="9.140625" style="3"/>
    <col min="14" max="17" width="9.140625" style="31"/>
    <col min="18" max="16384" width="9.140625" style="3"/>
  </cols>
  <sheetData>
    <row r="1" spans="1:17" s="6" customFormat="1" x14ac:dyDescent="0.2">
      <c r="A1" s="15" t="s">
        <v>2</v>
      </c>
      <c r="B1" s="32" t="s">
        <v>14</v>
      </c>
      <c r="C1" s="32" t="s">
        <v>15</v>
      </c>
      <c r="D1" s="32" t="s">
        <v>16</v>
      </c>
      <c r="E1" s="32" t="s">
        <v>17</v>
      </c>
      <c r="F1" s="32" t="s">
        <v>7</v>
      </c>
      <c r="G1" s="32" t="s">
        <v>10</v>
      </c>
      <c r="H1" s="32" t="s">
        <v>18</v>
      </c>
      <c r="I1" s="32" t="s">
        <v>19</v>
      </c>
      <c r="J1" s="32" t="s">
        <v>11</v>
      </c>
      <c r="K1" s="32" t="s">
        <v>12</v>
      </c>
      <c r="M1" s="6" t="s">
        <v>208</v>
      </c>
      <c r="N1" s="32" t="s">
        <v>14</v>
      </c>
      <c r="O1" s="32" t="s">
        <v>17</v>
      </c>
      <c r="P1" s="32" t="s">
        <v>7</v>
      </c>
      <c r="Q1" s="32" t="s">
        <v>10</v>
      </c>
    </row>
    <row r="2" spans="1:17" x14ac:dyDescent="0.2">
      <c r="A2" s="15">
        <v>1995</v>
      </c>
      <c r="B2" s="113">
        <f>M2+N2</f>
        <v>0.45500000000000002</v>
      </c>
      <c r="C2" s="33">
        <v>0.86</v>
      </c>
      <c r="D2" s="33">
        <v>1</v>
      </c>
      <c r="E2" s="113">
        <f>$M2+O2</f>
        <v>0.4946982865316738</v>
      </c>
      <c r="F2" s="113">
        <f>$M2+P2</f>
        <v>0.19486259228716113</v>
      </c>
      <c r="G2" s="113">
        <f>$M2+Q2</f>
        <v>0.47961855400317938</v>
      </c>
      <c r="H2" s="33">
        <v>0.73529380625400409</v>
      </c>
      <c r="I2" s="33">
        <v>1</v>
      </c>
      <c r="J2" s="34">
        <v>1</v>
      </c>
      <c r="K2" s="34">
        <v>1</v>
      </c>
      <c r="M2" s="262">
        <v>0</v>
      </c>
      <c r="N2" s="33">
        <v>0.45500000000000002</v>
      </c>
      <c r="O2" s="33">
        <v>0.4946982865316738</v>
      </c>
      <c r="P2" s="33">
        <v>0.19486259228716113</v>
      </c>
      <c r="Q2" s="33">
        <v>0.47961855400317938</v>
      </c>
    </row>
    <row r="3" spans="1:17" x14ac:dyDescent="0.2">
      <c r="A3" s="15">
        <v>1996</v>
      </c>
      <c r="B3" s="113">
        <f t="shared" ref="B3:B47" si="0">M3+N3</f>
        <v>0.45457826220129377</v>
      </c>
      <c r="C3" s="33">
        <v>0.86333333333333329</v>
      </c>
      <c r="D3" s="33">
        <v>1</v>
      </c>
      <c r="E3" s="113">
        <f t="shared" ref="E3:G47" si="1">$M3+O3</f>
        <v>0.50186782691619081</v>
      </c>
      <c r="F3" s="113">
        <f t="shared" si="1"/>
        <v>0.19689241095681906</v>
      </c>
      <c r="G3" s="113">
        <f t="shared" si="1"/>
        <v>0.4797862607753729</v>
      </c>
      <c r="H3" s="33">
        <v>0.73666425336574604</v>
      </c>
      <c r="I3" s="33">
        <v>1.0014361446981628</v>
      </c>
      <c r="J3" s="34">
        <v>1.0244633454946062</v>
      </c>
      <c r="K3" s="34">
        <v>1.0216040896942085</v>
      </c>
      <c r="M3" s="263">
        <f>M2</f>
        <v>0</v>
      </c>
      <c r="N3" s="33">
        <v>0.45457826220129377</v>
      </c>
      <c r="O3" s="33">
        <v>0.50186782691619081</v>
      </c>
      <c r="P3" s="33">
        <v>0.19689241095681906</v>
      </c>
      <c r="Q3" s="33">
        <v>0.4797862607753729</v>
      </c>
    </row>
    <row r="4" spans="1:17" x14ac:dyDescent="0.2">
      <c r="A4" s="15">
        <v>1997</v>
      </c>
      <c r="B4" s="113">
        <f t="shared" si="0"/>
        <v>0.45415691530977625</v>
      </c>
      <c r="C4" s="33">
        <v>0.86666666666666659</v>
      </c>
      <c r="D4" s="33">
        <v>1</v>
      </c>
      <c r="E4" s="113">
        <f t="shared" si="1"/>
        <v>0.50903736730070781</v>
      </c>
      <c r="F4" s="113">
        <f t="shared" si="1"/>
        <v>0.19892222962647699</v>
      </c>
      <c r="G4" s="113">
        <f t="shared" si="1"/>
        <v>0.47995402618908728</v>
      </c>
      <c r="H4" s="33">
        <v>0.73803725472895876</v>
      </c>
      <c r="I4" s="33">
        <v>1.0028743519079195</v>
      </c>
      <c r="J4" s="34">
        <v>1.0495251462620008</v>
      </c>
      <c r="K4" s="34">
        <v>1.0436749160799323</v>
      </c>
      <c r="M4" s="263">
        <f t="shared" ref="M4:M49" si="2">M3</f>
        <v>0</v>
      </c>
      <c r="N4" s="33">
        <v>0.45415691530977625</v>
      </c>
      <c r="O4" s="33">
        <v>0.50903736730070781</v>
      </c>
      <c r="P4" s="33">
        <v>0.19892222962647699</v>
      </c>
      <c r="Q4" s="33">
        <v>0.47995402618908728</v>
      </c>
    </row>
    <row r="5" spans="1:17" x14ac:dyDescent="0.2">
      <c r="A5" s="15">
        <v>1998</v>
      </c>
      <c r="B5" s="113">
        <f t="shared" si="0"/>
        <v>0.45373595896311703</v>
      </c>
      <c r="C5" s="33">
        <v>0.87</v>
      </c>
      <c r="D5" s="33">
        <v>1</v>
      </c>
      <c r="E5" s="113">
        <f t="shared" si="1"/>
        <v>0.51620690768522481</v>
      </c>
      <c r="F5" s="113">
        <f t="shared" si="1"/>
        <v>0.20095204829613492</v>
      </c>
      <c r="G5" s="113">
        <f t="shared" si="1"/>
        <v>0.48012185026482757</v>
      </c>
      <c r="H5" s="33">
        <v>0.73941281510427881</v>
      </c>
      <c r="I5" s="33">
        <v>1.0043146245913355</v>
      </c>
      <c r="J5" s="34">
        <v>1.0752000425202852</v>
      </c>
      <c r="K5" s="34">
        <v>1.0662225625785187</v>
      </c>
      <c r="M5" s="263">
        <f t="shared" si="2"/>
        <v>0</v>
      </c>
      <c r="N5" s="33">
        <v>0.45373595896311703</v>
      </c>
      <c r="O5" s="33">
        <v>0.51620690768522481</v>
      </c>
      <c r="P5" s="33">
        <v>0.20095204829613492</v>
      </c>
      <c r="Q5" s="33">
        <v>0.48012185026482757</v>
      </c>
    </row>
    <row r="6" spans="1:17" x14ac:dyDescent="0.2">
      <c r="A6" s="15">
        <v>1999</v>
      </c>
      <c r="B6" s="113">
        <f t="shared" si="0"/>
        <v>0.45331539279932148</v>
      </c>
      <c r="C6" s="33">
        <v>0.877</v>
      </c>
      <c r="D6" s="33">
        <v>1</v>
      </c>
      <c r="E6" s="113">
        <f t="shared" si="1"/>
        <v>0.52588578720432277</v>
      </c>
      <c r="F6" s="113">
        <f t="shared" si="1"/>
        <v>0.20460572190151918</v>
      </c>
      <c r="G6" s="113">
        <f t="shared" si="1"/>
        <v>0.48028973302310585</v>
      </c>
      <c r="H6" s="33">
        <v>0.74079093926121553</v>
      </c>
      <c r="I6" s="33">
        <v>1.0057569657147296</v>
      </c>
      <c r="J6" s="34">
        <v>1.1015030326362742</v>
      </c>
      <c r="K6" s="34">
        <v>1.0892573304544537</v>
      </c>
      <c r="M6" s="263">
        <f t="shared" si="2"/>
        <v>0</v>
      </c>
      <c r="N6" s="33">
        <v>0.45331539279932148</v>
      </c>
      <c r="O6" s="33">
        <v>0.52588578720432277</v>
      </c>
      <c r="P6" s="33">
        <v>0.20460572190151918</v>
      </c>
      <c r="Q6" s="33">
        <v>0.48028973302310585</v>
      </c>
    </row>
    <row r="7" spans="1:17" x14ac:dyDescent="0.2">
      <c r="A7" s="15">
        <v>2000</v>
      </c>
      <c r="B7" s="113">
        <f t="shared" si="0"/>
        <v>0.45289521645673064</v>
      </c>
      <c r="C7" s="33">
        <v>0.88428849819180655</v>
      </c>
      <c r="D7" s="33">
        <v>1</v>
      </c>
      <c r="E7" s="113">
        <f t="shared" si="1"/>
        <v>0.53314494684364622</v>
      </c>
      <c r="F7" s="113">
        <f t="shared" si="1"/>
        <v>0.20734597710555738</v>
      </c>
      <c r="G7" s="113">
        <f t="shared" si="1"/>
        <v>0.48045767448444154</v>
      </c>
      <c r="H7" s="33">
        <v>0.74217163197816793</v>
      </c>
      <c r="I7" s="33">
        <v>1.0072013782486811</v>
      </c>
      <c r="J7" s="34">
        <v>1.1284494818870119</v>
      </c>
      <c r="K7" s="34">
        <v>1.1127897435216658</v>
      </c>
      <c r="M7" s="263">
        <f t="shared" si="2"/>
        <v>0</v>
      </c>
      <c r="N7" s="33">
        <v>0.45289521645673064</v>
      </c>
      <c r="O7" s="33">
        <v>0.53314494684364622</v>
      </c>
      <c r="P7" s="33">
        <v>0.20734597710555738</v>
      </c>
      <c r="Q7" s="33">
        <v>0.48045767448444154</v>
      </c>
    </row>
    <row r="8" spans="1:17" x14ac:dyDescent="0.2">
      <c r="A8" s="15">
        <v>2001</v>
      </c>
      <c r="B8" s="113">
        <f t="shared" si="0"/>
        <v>0.45247542957402065</v>
      </c>
      <c r="C8" s="33">
        <v>0.89163756902431079</v>
      </c>
      <c r="D8" s="33">
        <v>1</v>
      </c>
      <c r="E8" s="113">
        <f t="shared" si="1"/>
        <v>0.53858931657313891</v>
      </c>
      <c r="F8" s="113">
        <f t="shared" si="1"/>
        <v>0.20940116850858606</v>
      </c>
      <c r="G8" s="113">
        <f t="shared" si="1"/>
        <v>0.48062567466936112</v>
      </c>
      <c r="H8" s="33">
        <v>0.7435548980424409</v>
      </c>
      <c r="I8" s="33">
        <v>1.0086478651680351</v>
      </c>
      <c r="J8" s="34">
        <v>1.1560551314356231</v>
      </c>
      <c r="K8" s="34">
        <v>1.136830552951503</v>
      </c>
      <c r="M8" s="263">
        <f t="shared" si="2"/>
        <v>0</v>
      </c>
      <c r="N8" s="33">
        <v>0.45247542957402065</v>
      </c>
      <c r="O8" s="33">
        <v>0.53858931657313891</v>
      </c>
      <c r="P8" s="33">
        <v>0.20940116850858606</v>
      </c>
      <c r="Q8" s="33">
        <v>0.48062567466936112</v>
      </c>
    </row>
    <row r="9" spans="1:17" x14ac:dyDescent="0.2">
      <c r="A9" s="15">
        <v>2002</v>
      </c>
      <c r="B9" s="113">
        <f t="shared" si="0"/>
        <v>0.45205603179020259</v>
      </c>
      <c r="C9" s="33">
        <v>0.89904771589954502</v>
      </c>
      <c r="D9" s="33">
        <v>1</v>
      </c>
      <c r="E9" s="113">
        <f t="shared" si="1"/>
        <v>0.54267259387025835</v>
      </c>
      <c r="F9" s="113">
        <f t="shared" si="1"/>
        <v>0.21094256206085754</v>
      </c>
      <c r="G9" s="113">
        <f t="shared" si="1"/>
        <v>0.48079373359839833</v>
      </c>
      <c r="H9" s="33">
        <v>0.74494074225026197</v>
      </c>
      <c r="I9" s="33">
        <v>1.0100964294519093</v>
      </c>
      <c r="J9" s="34">
        <v>1.1843361075267451</v>
      </c>
      <c r="K9" s="34">
        <v>1.1613907421845839</v>
      </c>
      <c r="M9" s="263">
        <f t="shared" si="2"/>
        <v>0</v>
      </c>
      <c r="N9" s="33">
        <v>0.45205603179020259</v>
      </c>
      <c r="O9" s="33">
        <v>0.54267259387025835</v>
      </c>
      <c r="P9" s="33">
        <v>0.21094256206085754</v>
      </c>
      <c r="Q9" s="33">
        <v>0.48079373359839833</v>
      </c>
    </row>
    <row r="10" spans="1:17" x14ac:dyDescent="0.2">
      <c r="A10" s="15">
        <v>2003</v>
      </c>
      <c r="B10" s="113">
        <f t="shared" si="0"/>
        <v>0.4516370227446222</v>
      </c>
      <c r="C10" s="33">
        <v>0.90651944640317261</v>
      </c>
      <c r="D10" s="33">
        <v>1</v>
      </c>
      <c r="E10" s="113">
        <f t="shared" si="1"/>
        <v>0.54573505184309812</v>
      </c>
      <c r="F10" s="113">
        <f t="shared" si="1"/>
        <v>0.21209860722506113</v>
      </c>
      <c r="G10" s="113">
        <f t="shared" si="1"/>
        <v>0.48096185129209401</v>
      </c>
      <c r="H10" s="33">
        <v>0.74632916940679794</v>
      </c>
      <c r="I10" s="33">
        <v>1.0115470740836998</v>
      </c>
      <c r="J10" s="34">
        <v>1.2133089309069089</v>
      </c>
      <c r="K10" s="34">
        <v>1.1864815319487629</v>
      </c>
      <c r="M10" s="263">
        <f t="shared" si="2"/>
        <v>0</v>
      </c>
      <c r="N10" s="33">
        <v>0.4516370227446222</v>
      </c>
      <c r="O10" s="33">
        <v>0.54573505184309812</v>
      </c>
      <c r="P10" s="33">
        <v>0.21209860722506113</v>
      </c>
      <c r="Q10" s="33">
        <v>0.48096185129209401</v>
      </c>
    </row>
    <row r="11" spans="1:17" x14ac:dyDescent="0.2">
      <c r="A11" s="15">
        <v>2004</v>
      </c>
      <c r="B11" s="113">
        <f t="shared" si="0"/>
        <v>0.45121840207695946</v>
      </c>
      <c r="C11" s="33">
        <v>0.91405327233925804</v>
      </c>
      <c r="D11" s="33">
        <v>1</v>
      </c>
      <c r="E11" s="113">
        <f t="shared" si="1"/>
        <v>0.54803189532272778</v>
      </c>
      <c r="F11" s="113">
        <f t="shared" si="1"/>
        <v>0.21296564109821381</v>
      </c>
      <c r="G11" s="113">
        <f t="shared" si="1"/>
        <v>0.48113002777099612</v>
      </c>
      <c r="H11" s="33">
        <v>0.74772018432617182</v>
      </c>
      <c r="I11" s="33">
        <v>1.0129998020510871</v>
      </c>
      <c r="J11" s="34">
        <v>1.242990526475376</v>
      </c>
      <c r="K11" s="34">
        <v>1.2121143853855059</v>
      </c>
      <c r="M11" s="263">
        <f t="shared" si="2"/>
        <v>0</v>
      </c>
      <c r="N11" s="33">
        <v>0.45121840207695946</v>
      </c>
      <c r="O11" s="33">
        <v>0.54803189532272778</v>
      </c>
      <c r="P11" s="33">
        <v>0.21296564109821381</v>
      </c>
      <c r="Q11" s="33">
        <v>0.48113002777099612</v>
      </c>
    </row>
    <row r="12" spans="1:17" x14ac:dyDescent="0.2">
      <c r="A12" s="15">
        <v>2005</v>
      </c>
      <c r="B12" s="113">
        <f t="shared" si="0"/>
        <v>0.45392384075740366</v>
      </c>
      <c r="C12" s="33">
        <v>0.93042726320784319</v>
      </c>
      <c r="D12" s="33">
        <v>1</v>
      </c>
      <c r="E12" s="113">
        <f t="shared" si="1"/>
        <v>0.5414338652841757</v>
      </c>
      <c r="F12" s="113">
        <f t="shared" si="1"/>
        <v>0.21044904168847148</v>
      </c>
      <c r="G12" s="113">
        <f t="shared" si="1"/>
        <v>0.48239309947259829</v>
      </c>
      <c r="H12" s="33">
        <v>0.74819670760767165</v>
      </c>
      <c r="I12" s="33">
        <v>1.0136453884615533</v>
      </c>
      <c r="J12" s="34">
        <v>1.2684443645883781</v>
      </c>
      <c r="K12" s="34">
        <v>1.2383010132870163</v>
      </c>
      <c r="M12" s="263">
        <f t="shared" si="2"/>
        <v>0</v>
      </c>
      <c r="N12" s="33">
        <v>0.45392384075740366</v>
      </c>
      <c r="O12" s="33">
        <v>0.5414338652841757</v>
      </c>
      <c r="P12" s="33">
        <v>0.21044904168847148</v>
      </c>
      <c r="Q12" s="33">
        <v>0.48239309947259829</v>
      </c>
    </row>
    <row r="13" spans="1:17" x14ac:dyDescent="0.2">
      <c r="A13" s="15">
        <v>2006</v>
      </c>
      <c r="B13" s="113">
        <f t="shared" si="0"/>
        <v>0.45664550084730271</v>
      </c>
      <c r="C13" s="33">
        <v>0.9470945713097646</v>
      </c>
      <c r="D13" s="33">
        <v>1</v>
      </c>
      <c r="E13" s="113">
        <f t="shared" si="1"/>
        <v>0.52454840170513761</v>
      </c>
      <c r="F13" s="113">
        <f t="shared" si="1"/>
        <v>0.20625929361866521</v>
      </c>
      <c r="G13" s="113">
        <f t="shared" si="1"/>
        <v>0.48209873795306385</v>
      </c>
      <c r="H13" s="33">
        <v>0.74867353457822861</v>
      </c>
      <c r="I13" s="33">
        <v>1.0142913863052818</v>
      </c>
      <c r="J13" s="34">
        <v>1.2944194439022443</v>
      </c>
      <c r="K13" s="34">
        <v>1.2838488819765352</v>
      </c>
      <c r="M13" s="263">
        <f t="shared" si="2"/>
        <v>0</v>
      </c>
      <c r="N13" s="33">
        <v>0.45664550084730271</v>
      </c>
      <c r="O13" s="33">
        <v>0.52454840170513761</v>
      </c>
      <c r="P13" s="33">
        <v>0.20625929361866521</v>
      </c>
      <c r="Q13" s="33">
        <v>0.48209873795306385</v>
      </c>
    </row>
    <row r="14" spans="1:17" x14ac:dyDescent="0.2">
      <c r="A14" s="15">
        <v>2007</v>
      </c>
      <c r="B14" s="113">
        <f t="shared" si="0"/>
        <v>0.45938347960782411</v>
      </c>
      <c r="C14" s="33">
        <v>0.96406045101459303</v>
      </c>
      <c r="D14" s="33">
        <v>1</v>
      </c>
      <c r="E14" s="113">
        <f t="shared" si="1"/>
        <v>0.50927243252272525</v>
      </c>
      <c r="F14" s="113">
        <f t="shared" si="1"/>
        <v>0.20316017001472331</v>
      </c>
      <c r="G14" s="113">
        <f t="shared" si="1"/>
        <v>0.48164763170853275</v>
      </c>
      <c r="H14" s="33">
        <v>0.74915066543138431</v>
      </c>
      <c r="I14" s="33">
        <v>1.0149377958444799</v>
      </c>
      <c r="J14" s="34">
        <v>1.3209264383431731</v>
      </c>
      <c r="K14" s="34">
        <v>1.3316475851102498</v>
      </c>
      <c r="M14" s="263">
        <f t="shared" si="2"/>
        <v>0</v>
      </c>
      <c r="N14" s="33">
        <v>0.45938347960782411</v>
      </c>
      <c r="O14" s="33">
        <v>0.50927243252272525</v>
      </c>
      <c r="P14" s="33">
        <v>0.20316017001472331</v>
      </c>
      <c r="Q14" s="33">
        <v>0.48164763170853275</v>
      </c>
    </row>
    <row r="15" spans="1:17" x14ac:dyDescent="0.2">
      <c r="A15" s="15">
        <v>2008</v>
      </c>
      <c r="B15" s="113">
        <f t="shared" si="0"/>
        <v>0.46213787488329888</v>
      </c>
      <c r="C15" s="33">
        <v>0.98133025081660941</v>
      </c>
      <c r="D15" s="33">
        <v>1</v>
      </c>
      <c r="E15" s="113">
        <f t="shared" si="1"/>
        <v>0.49506540297991253</v>
      </c>
      <c r="F15" s="113">
        <f t="shared" si="1"/>
        <v>0.2000091126203154</v>
      </c>
      <c r="G15" s="113">
        <f t="shared" si="1"/>
        <v>0.48211988778793685</v>
      </c>
      <c r="H15" s="33">
        <v>0.74962810036080352</v>
      </c>
      <c r="I15" s="33">
        <v>1.0155846173415215</v>
      </c>
      <c r="J15" s="34">
        <v>1.3479762404169764</v>
      </c>
      <c r="K15" s="34">
        <v>1.390005954208458</v>
      </c>
      <c r="M15" s="263">
        <f t="shared" si="2"/>
        <v>0</v>
      </c>
      <c r="N15" s="33">
        <v>0.46213787488329888</v>
      </c>
      <c r="O15" s="33">
        <v>0.49506540297991253</v>
      </c>
      <c r="P15" s="33">
        <v>0.2000091126203154</v>
      </c>
      <c r="Q15" s="33">
        <v>0.48211988778793685</v>
      </c>
    </row>
    <row r="16" spans="1:17" x14ac:dyDescent="0.2">
      <c r="A16" s="15">
        <v>2009</v>
      </c>
      <c r="B16" s="113">
        <f t="shared" si="0"/>
        <v>0.46490878510471828</v>
      </c>
      <c r="C16" s="33">
        <v>0.99890941502091812</v>
      </c>
      <c r="D16" s="33">
        <v>1</v>
      </c>
      <c r="E16" s="113">
        <f t="shared" si="1"/>
        <v>0.48362760994303755</v>
      </c>
      <c r="F16" s="113">
        <f t="shared" si="1"/>
        <v>0.19703986093146195</v>
      </c>
      <c r="G16" s="113">
        <f t="shared" si="1"/>
        <v>0.48196465600523375</v>
      </c>
      <c r="H16" s="33">
        <v>0.75010583956027466</v>
      </c>
      <c r="I16" s="33">
        <v>1.0162318510589483</v>
      </c>
      <c r="J16" s="34">
        <v>1.3755799656851324</v>
      </c>
      <c r="K16" s="34">
        <v>1.4335929045102844</v>
      </c>
      <c r="M16" s="263">
        <f t="shared" si="2"/>
        <v>0</v>
      </c>
      <c r="N16" s="33">
        <v>0.46490878510471828</v>
      </c>
      <c r="O16" s="33">
        <v>0.48362760994303755</v>
      </c>
      <c r="P16" s="33">
        <v>0.19703986093146195</v>
      </c>
      <c r="Q16" s="33">
        <v>0.48196465600523375</v>
      </c>
    </row>
    <row r="17" spans="1:17" x14ac:dyDescent="0.2">
      <c r="A17" s="15">
        <v>2010</v>
      </c>
      <c r="B17" s="113">
        <f t="shared" si="0"/>
        <v>0.46769630929325107</v>
      </c>
      <c r="C17" s="33">
        <v>1.0168034854597638</v>
      </c>
      <c r="D17" s="33">
        <v>1</v>
      </c>
      <c r="E17" s="113">
        <f t="shared" si="1"/>
        <v>0.47559744591200792</v>
      </c>
      <c r="F17" s="113">
        <f t="shared" si="1"/>
        <v>0.19622789207983143</v>
      </c>
      <c r="G17" s="113">
        <f t="shared" si="1"/>
        <v>0.48239294514545988</v>
      </c>
      <c r="H17" s="33">
        <v>0.75058388322370939</v>
      </c>
      <c r="I17" s="33">
        <v>1.0168794972594688</v>
      </c>
      <c r="J17" s="34">
        <v>1.403748957332497</v>
      </c>
      <c r="K17" s="34">
        <v>1.4855826131850383</v>
      </c>
      <c r="M17" s="263">
        <f t="shared" si="2"/>
        <v>0</v>
      </c>
      <c r="N17" s="33">
        <v>0.46769630929325107</v>
      </c>
      <c r="O17" s="33">
        <v>0.47559744591200792</v>
      </c>
      <c r="P17" s="33">
        <v>0.19622789207983143</v>
      </c>
      <c r="Q17" s="33">
        <v>0.48239294514545988</v>
      </c>
    </row>
    <row r="18" spans="1:17" x14ac:dyDescent="0.2">
      <c r="A18" s="15">
        <v>2011</v>
      </c>
      <c r="B18" s="113">
        <f t="shared" si="0"/>
        <v>0.47050054706378264</v>
      </c>
      <c r="C18" s="33">
        <v>1.0350181032395946</v>
      </c>
      <c r="D18" s="33">
        <v>1</v>
      </c>
      <c r="E18" s="113">
        <f t="shared" si="1"/>
        <v>0.47354657683767576</v>
      </c>
      <c r="F18" s="113">
        <f t="shared" si="1"/>
        <v>0.19545762967348987</v>
      </c>
      <c r="G18" s="113">
        <f t="shared" si="1"/>
        <v>0.48318573598323644</v>
      </c>
      <c r="H18" s="33">
        <v>0.75106223154514318</v>
      </c>
      <c r="I18" s="33">
        <v>1.0175275562059594</v>
      </c>
      <c r="J18" s="34">
        <v>1.4324947908285537</v>
      </c>
      <c r="K18" s="34">
        <v>1.5382580992724824</v>
      </c>
      <c r="M18" s="263">
        <f t="shared" si="2"/>
        <v>0</v>
      </c>
      <c r="N18" s="33">
        <v>0.47050054706378264</v>
      </c>
      <c r="O18" s="33">
        <v>0.47354657683767576</v>
      </c>
      <c r="P18" s="33">
        <v>0.19545762967348987</v>
      </c>
      <c r="Q18" s="33">
        <v>0.48318573598323644</v>
      </c>
    </row>
    <row r="19" spans="1:17" x14ac:dyDescent="0.2">
      <c r="A19" s="15">
        <v>2012</v>
      </c>
      <c r="B19" s="113">
        <f t="shared" si="0"/>
        <v>0.47419654461239857</v>
      </c>
      <c r="C19" s="33">
        <v>1.0427405130566814</v>
      </c>
      <c r="D19" s="33">
        <v>1</v>
      </c>
      <c r="E19" s="113">
        <f t="shared" si="1"/>
        <v>0.47035616474472924</v>
      </c>
      <c r="F19" s="113">
        <f t="shared" si="1"/>
        <v>0.19397174249014201</v>
      </c>
      <c r="G19" s="113">
        <f t="shared" si="1"/>
        <v>0.48402377378976569</v>
      </c>
      <c r="H19" s="33">
        <v>0.75154088471873504</v>
      </c>
      <c r="I19" s="33">
        <v>1.0181760281614636</v>
      </c>
      <c r="J19" s="34">
        <v>1.4618292786841143</v>
      </c>
      <c r="K19" s="34">
        <v>1.5861371494955177</v>
      </c>
      <c r="M19" s="263">
        <f t="shared" si="2"/>
        <v>0</v>
      </c>
      <c r="N19" s="33">
        <v>0.47419654461239857</v>
      </c>
      <c r="O19" s="33">
        <v>0.47035616474472924</v>
      </c>
      <c r="P19" s="33">
        <v>0.19397174249014201</v>
      </c>
      <c r="Q19" s="33">
        <v>0.48402377378976569</v>
      </c>
    </row>
    <row r="20" spans="1:17" x14ac:dyDescent="0.2">
      <c r="A20" s="15">
        <v>2013</v>
      </c>
      <c r="B20" s="113">
        <f t="shared" si="0"/>
        <v>0.47679052092544022</v>
      </c>
      <c r="C20" s="33">
        <v>1.0481721095125962</v>
      </c>
      <c r="D20" s="33">
        <v>1</v>
      </c>
      <c r="E20" s="113">
        <f t="shared" si="1"/>
        <v>0.46704377556619064</v>
      </c>
      <c r="F20" s="113">
        <f t="shared" si="1"/>
        <v>0.1924283923041524</v>
      </c>
      <c r="G20" s="113">
        <f t="shared" si="1"/>
        <v>0.48496147430391384</v>
      </c>
      <c r="H20" s="33">
        <v>0.75201984293876778</v>
      </c>
      <c r="I20" s="33">
        <v>1.0188249133891927</v>
      </c>
      <c r="J20" s="34">
        <v>1.4917644753054291</v>
      </c>
      <c r="K20" s="34">
        <v>1.6336826659371184</v>
      </c>
      <c r="M20" s="263">
        <f t="shared" si="2"/>
        <v>0</v>
      </c>
      <c r="N20" s="33">
        <v>0.47679052092544022</v>
      </c>
      <c r="O20" s="33">
        <v>0.46704377556619064</v>
      </c>
      <c r="P20" s="33">
        <v>0.1924283923041524</v>
      </c>
      <c r="Q20" s="33">
        <v>0.48496147430391384</v>
      </c>
    </row>
    <row r="21" spans="1:17" x14ac:dyDescent="0.2">
      <c r="A21" s="15">
        <v>2014</v>
      </c>
      <c r="B21" s="113">
        <f t="shared" si="0"/>
        <v>0.47815541618662655</v>
      </c>
      <c r="C21" s="33">
        <v>1.0513048715832358</v>
      </c>
      <c r="D21" s="33">
        <v>1</v>
      </c>
      <c r="E21" s="113">
        <f t="shared" si="1"/>
        <v>0.46279537639576812</v>
      </c>
      <c r="F21" s="113">
        <f t="shared" si="1"/>
        <v>0.19082983743909848</v>
      </c>
      <c r="G21" s="113">
        <f t="shared" si="1"/>
        <v>0.48582709380187361</v>
      </c>
      <c r="H21" s="33">
        <v>0.75249910639964801</v>
      </c>
      <c r="I21" s="33">
        <v>1.0194742121525258</v>
      </c>
      <c r="J21" s="34">
        <v>1.5223126819476975</v>
      </c>
      <c r="K21" s="34">
        <v>1.685159202441658</v>
      </c>
      <c r="M21" s="263">
        <f t="shared" si="2"/>
        <v>0</v>
      </c>
      <c r="N21" s="33">
        <v>0.47815541618662655</v>
      </c>
      <c r="O21" s="33">
        <v>0.46279537639576812</v>
      </c>
      <c r="P21" s="33">
        <v>0.19082983743909848</v>
      </c>
      <c r="Q21" s="33">
        <v>0.48582709380187361</v>
      </c>
    </row>
    <row r="22" spans="1:17" x14ac:dyDescent="0.2">
      <c r="A22" s="15">
        <v>2015</v>
      </c>
      <c r="B22" s="113">
        <f t="shared" si="0"/>
        <v>0.47886189010918495</v>
      </c>
      <c r="C22" s="33">
        <v>1.0554279888592968</v>
      </c>
      <c r="D22" s="33">
        <v>1</v>
      </c>
      <c r="E22" s="113">
        <f t="shared" si="1"/>
        <v>0.45839748101338429</v>
      </c>
      <c r="F22" s="113">
        <f t="shared" si="1"/>
        <v>0.18895662910297945</v>
      </c>
      <c r="G22" s="113">
        <f t="shared" si="1"/>
        <v>0.48652535656482843</v>
      </c>
      <c r="H22" s="33">
        <v>0.75297867529590612</v>
      </c>
      <c r="I22" s="33">
        <v>1.0201239247150098</v>
      </c>
      <c r="J22" s="34">
        <v>1.5534864517700167</v>
      </c>
      <c r="K22" s="34">
        <v>1.736601572016188</v>
      </c>
      <c r="M22" s="263">
        <f t="shared" si="2"/>
        <v>0</v>
      </c>
      <c r="N22" s="33">
        <v>0.47886189010918495</v>
      </c>
      <c r="O22" s="33">
        <v>0.45839748101338429</v>
      </c>
      <c r="P22" s="33">
        <v>0.18895662910297945</v>
      </c>
      <c r="Q22" s="33">
        <v>0.48652535656482843</v>
      </c>
    </row>
    <row r="23" spans="1:17" x14ac:dyDescent="0.2">
      <c r="A23" s="15">
        <v>2016</v>
      </c>
      <c r="B23" s="113">
        <f t="shared" si="0"/>
        <v>0.47862147040356073</v>
      </c>
      <c r="C23" s="33">
        <v>1.0580617700490274</v>
      </c>
      <c r="D23" s="33">
        <v>1</v>
      </c>
      <c r="E23" s="113">
        <f t="shared" si="1"/>
        <v>0.45281290630549348</v>
      </c>
      <c r="F23" s="113">
        <f t="shared" si="1"/>
        <v>0.1866613209412944</v>
      </c>
      <c r="G23" s="113">
        <f t="shared" si="1"/>
        <v>0.48682820736577703</v>
      </c>
      <c r="H23" s="33">
        <v>0.75345854982219662</v>
      </c>
      <c r="I23" s="33">
        <v>1.0207740513403594</v>
      </c>
      <c r="J23" s="34">
        <v>1.5852985949938447</v>
      </c>
      <c r="K23" s="34">
        <v>1.7885968211326584</v>
      </c>
      <c r="M23" s="263">
        <f t="shared" si="2"/>
        <v>0</v>
      </c>
      <c r="N23" s="33">
        <v>0.47862147040356073</v>
      </c>
      <c r="O23" s="33">
        <v>0.45281290630549348</v>
      </c>
      <c r="P23" s="33">
        <v>0.1866613209412944</v>
      </c>
      <c r="Q23" s="33">
        <v>0.48682820736577703</v>
      </c>
    </row>
    <row r="24" spans="1:17" x14ac:dyDescent="0.2">
      <c r="A24" s="15">
        <v>2017</v>
      </c>
      <c r="B24" s="113">
        <f t="shared" si="0"/>
        <v>0.47730114257503198</v>
      </c>
      <c r="C24" s="33">
        <v>1.0580193404821752</v>
      </c>
      <c r="D24" s="33">
        <v>1</v>
      </c>
      <c r="E24" s="113">
        <f t="shared" si="1"/>
        <v>0.44650756440446143</v>
      </c>
      <c r="F24" s="113">
        <f t="shared" si="1"/>
        <v>0.18394659015090165</v>
      </c>
      <c r="G24" s="113">
        <f t="shared" si="1"/>
        <v>0.48693468198017753</v>
      </c>
      <c r="H24" s="33">
        <v>0.75393873017329804</v>
      </c>
      <c r="I24" s="33">
        <v>1.0214245922924576</v>
      </c>
      <c r="J24" s="34">
        <v>1.6177621841670984</v>
      </c>
      <c r="K24" s="34">
        <v>1.8345775437629195</v>
      </c>
      <c r="M24" s="263">
        <f t="shared" si="2"/>
        <v>0</v>
      </c>
      <c r="N24" s="33">
        <v>0.47730114257503198</v>
      </c>
      <c r="O24" s="33">
        <v>0.44650756440446143</v>
      </c>
      <c r="P24" s="33">
        <v>0.18394659015090165</v>
      </c>
      <c r="Q24" s="33">
        <v>0.48693468198017753</v>
      </c>
    </row>
    <row r="25" spans="1:17" x14ac:dyDescent="0.2">
      <c r="A25" s="15">
        <v>2018</v>
      </c>
      <c r="B25" s="113">
        <f t="shared" si="0"/>
        <v>0.47588877152535164</v>
      </c>
      <c r="C25" s="33">
        <v>1.0573157839470488</v>
      </c>
      <c r="D25" s="33">
        <v>1</v>
      </c>
      <c r="E25" s="113">
        <f t="shared" si="1"/>
        <v>0.43998706169466251</v>
      </c>
      <c r="F25" s="113">
        <f t="shared" si="1"/>
        <v>0.18130287119873309</v>
      </c>
      <c r="G25" s="113">
        <f t="shared" si="1"/>
        <v>0.48699492920642851</v>
      </c>
      <c r="H25" s="33">
        <v>0.75441921654411304</v>
      </c>
      <c r="I25" s="33">
        <v>1.0220755478353558</v>
      </c>
      <c r="J25" s="34">
        <v>1.6508905595360492</v>
      </c>
      <c r="K25" s="34">
        <v>1.8774535712503035</v>
      </c>
      <c r="M25" s="263">
        <f t="shared" si="2"/>
        <v>0</v>
      </c>
      <c r="N25" s="33">
        <v>0.47588877152535164</v>
      </c>
      <c r="O25" s="33">
        <v>0.43998706169466251</v>
      </c>
      <c r="P25" s="33">
        <v>0.18130287119873309</v>
      </c>
      <c r="Q25" s="33">
        <v>0.48699492920642851</v>
      </c>
    </row>
    <row r="26" spans="1:17" x14ac:dyDescent="0.2">
      <c r="A26" s="15">
        <v>2019</v>
      </c>
      <c r="B26" s="113">
        <f t="shared" si="0"/>
        <v>0.47532832374336942</v>
      </c>
      <c r="C26" s="33">
        <v>1.0564709721191332</v>
      </c>
      <c r="D26" s="33">
        <v>1</v>
      </c>
      <c r="E26" s="113">
        <f t="shared" si="1"/>
        <v>0.43450848132911069</v>
      </c>
      <c r="F26" s="113">
        <f t="shared" si="1"/>
        <v>0.17935730944375686</v>
      </c>
      <c r="G26" s="113">
        <f t="shared" si="1"/>
        <v>0.48724872979568234</v>
      </c>
      <c r="H26" s="33">
        <v>0.75490000912966837</v>
      </c>
      <c r="I26" s="33">
        <v>1.0227269182332732</v>
      </c>
      <c r="J26" s="34">
        <v>1.6846973345272234</v>
      </c>
      <c r="K26" s="34">
        <v>1.9198915242546066</v>
      </c>
      <c r="M26" s="263">
        <f t="shared" si="2"/>
        <v>0</v>
      </c>
      <c r="N26" s="33">
        <v>0.47532832374336942</v>
      </c>
      <c r="O26" s="33">
        <v>0.43450848132911069</v>
      </c>
      <c r="P26" s="33">
        <v>0.17935730944375686</v>
      </c>
      <c r="Q26" s="33">
        <v>0.48724872979568234</v>
      </c>
    </row>
    <row r="27" spans="1:17" x14ac:dyDescent="0.2">
      <c r="A27" s="15">
        <v>2020</v>
      </c>
      <c r="B27" s="113">
        <f t="shared" si="0"/>
        <v>0.4748962217043014</v>
      </c>
      <c r="C27" s="33">
        <v>1.0566751157158558</v>
      </c>
      <c r="D27" s="33">
        <v>1</v>
      </c>
      <c r="E27" s="113">
        <f t="shared" si="1"/>
        <v>0.42919596126049764</v>
      </c>
      <c r="F27" s="113">
        <f t="shared" si="1"/>
        <v>0.1771295000502294</v>
      </c>
      <c r="G27" s="113">
        <f t="shared" si="1"/>
        <v>0.48738124958268525</v>
      </c>
      <c r="H27" s="33">
        <v>0.75538110812511527</v>
      </c>
      <c r="I27" s="33">
        <v>1.0233787037505975</v>
      </c>
      <c r="J27" s="34">
        <v>1.7191964013415604</v>
      </c>
      <c r="K27" s="34">
        <v>1.9601172934073547</v>
      </c>
      <c r="M27" s="263">
        <f t="shared" si="2"/>
        <v>0</v>
      </c>
      <c r="N27" s="33">
        <v>0.4748962217043014</v>
      </c>
      <c r="O27" s="33">
        <v>0.42919596126049764</v>
      </c>
      <c r="P27" s="33">
        <v>0.1771295000502294</v>
      </c>
      <c r="Q27" s="33">
        <v>0.48738124958268525</v>
      </c>
    </row>
    <row r="28" spans="1:17" x14ac:dyDescent="0.2">
      <c r="A28" s="29">
        <v>2021</v>
      </c>
      <c r="B28" s="113">
        <f t="shared" si="0"/>
        <v>0.47466897517636863</v>
      </c>
      <c r="C28" s="33">
        <v>1.0574013028983287</v>
      </c>
      <c r="D28" s="33">
        <v>1</v>
      </c>
      <c r="E28" s="113">
        <f t="shared" si="1"/>
        <v>0.42406128104280422</v>
      </c>
      <c r="F28" s="113">
        <f t="shared" si="1"/>
        <v>0.17476604742205304</v>
      </c>
      <c r="G28" s="113">
        <f t="shared" si="1"/>
        <v>0.48763234936583794</v>
      </c>
      <c r="H28" s="33">
        <v>0.75586251372572921</v>
      </c>
      <c r="I28" s="33">
        <v>1.024030904651885</v>
      </c>
      <c r="J28" s="34">
        <v>1.7544019366631289</v>
      </c>
      <c r="K28" s="34">
        <v>2.0003948834713476</v>
      </c>
      <c r="M28" s="263">
        <f t="shared" si="2"/>
        <v>0</v>
      </c>
      <c r="N28" s="33">
        <v>0.47466897517636863</v>
      </c>
      <c r="O28" s="33">
        <v>0.42406128104280422</v>
      </c>
      <c r="P28" s="33">
        <v>0.17476604742205304</v>
      </c>
      <c r="Q28" s="33">
        <v>0.48763234936583794</v>
      </c>
    </row>
    <row r="29" spans="1:17" x14ac:dyDescent="0.2">
      <c r="A29" s="29">
        <v>2022</v>
      </c>
      <c r="B29" s="113">
        <f t="shared" si="0"/>
        <v>0.47454403816466301</v>
      </c>
      <c r="C29" s="33">
        <v>1.0598693128984695</v>
      </c>
      <c r="D29" s="33">
        <v>1</v>
      </c>
      <c r="E29" s="113">
        <f t="shared" si="1"/>
        <v>0.41975786800673109</v>
      </c>
      <c r="F29" s="113">
        <f t="shared" si="1"/>
        <v>0.17289982190844061</v>
      </c>
      <c r="G29" s="113">
        <f t="shared" si="1"/>
        <v>0.48813211345141949</v>
      </c>
      <c r="H29" s="33">
        <v>0.75634422612691021</v>
      </c>
      <c r="I29" s="33">
        <v>1.0246835212018606</v>
      </c>
      <c r="J29" s="34">
        <v>1.7903284074847432</v>
      </c>
      <c r="K29" s="34">
        <v>2.0376800396340076</v>
      </c>
      <c r="M29" s="263">
        <f t="shared" si="2"/>
        <v>0</v>
      </c>
      <c r="N29" s="33">
        <v>0.47454403816466301</v>
      </c>
      <c r="O29" s="33">
        <v>0.41975786800673109</v>
      </c>
      <c r="P29" s="33">
        <v>0.17289982190844061</v>
      </c>
      <c r="Q29" s="33">
        <v>0.48813211345141949</v>
      </c>
    </row>
    <row r="30" spans="1:17" x14ac:dyDescent="0.2">
      <c r="A30" s="29">
        <v>2023</v>
      </c>
      <c r="B30" s="113">
        <f t="shared" si="0"/>
        <v>0.47456827874595725</v>
      </c>
      <c r="C30" s="33">
        <v>1.0635615213199707</v>
      </c>
      <c r="D30" s="33">
        <v>1</v>
      </c>
      <c r="E30" s="113">
        <f t="shared" si="1"/>
        <v>0.41570653337664187</v>
      </c>
      <c r="F30" s="113">
        <f t="shared" si="1"/>
        <v>0.17166155442984254</v>
      </c>
      <c r="G30" s="113">
        <f t="shared" si="1"/>
        <v>0.48886564464228649</v>
      </c>
      <c r="H30" s="33">
        <v>0.75682624552418276</v>
      </c>
      <c r="I30" s="33">
        <v>1.025336553665418</v>
      </c>
      <c r="J30" s="34">
        <v>1.826990577052878</v>
      </c>
      <c r="K30" s="34">
        <v>2.0766112303141764</v>
      </c>
      <c r="M30" s="263">
        <f t="shared" si="2"/>
        <v>0</v>
      </c>
      <c r="N30" s="33">
        <v>0.47456827874595725</v>
      </c>
      <c r="O30" s="33">
        <v>0.41570653337664187</v>
      </c>
      <c r="P30" s="33">
        <v>0.17166155442984254</v>
      </c>
      <c r="Q30" s="33">
        <v>0.48886564464228649</v>
      </c>
    </row>
    <row r="31" spans="1:17" x14ac:dyDescent="0.2">
      <c r="A31" s="29">
        <v>2024</v>
      </c>
      <c r="B31" s="113">
        <f t="shared" si="0"/>
        <v>0.47426400390969142</v>
      </c>
      <c r="C31" s="33">
        <v>1.0682566279581736</v>
      </c>
      <c r="D31" s="33">
        <v>1</v>
      </c>
      <c r="E31" s="113">
        <f t="shared" si="1"/>
        <v>0.41171297094398779</v>
      </c>
      <c r="F31" s="113">
        <f t="shared" si="1"/>
        <v>0.16983471594475236</v>
      </c>
      <c r="G31" s="113">
        <f t="shared" si="1"/>
        <v>0.48958109082710882</v>
      </c>
      <c r="H31" s="33">
        <v>0.75730857211319591</v>
      </c>
      <c r="I31" s="33">
        <v>1.0259900023076194</v>
      </c>
      <c r="J31" s="34">
        <v>1.8644035109343218</v>
      </c>
      <c r="K31" s="34">
        <v>2.1147042785258372</v>
      </c>
      <c r="M31" s="263">
        <f t="shared" si="2"/>
        <v>0</v>
      </c>
      <c r="N31" s="33">
        <v>0.47426400390969142</v>
      </c>
      <c r="O31" s="33">
        <v>0.41171297094398779</v>
      </c>
      <c r="P31" s="33">
        <v>0.16983471594475236</v>
      </c>
      <c r="Q31" s="33">
        <v>0.48958109082710882</v>
      </c>
    </row>
    <row r="32" spans="1:17" x14ac:dyDescent="0.2">
      <c r="A32" s="29">
        <v>2025</v>
      </c>
      <c r="B32" s="113">
        <f t="shared" si="0"/>
        <v>0.47338580360362759</v>
      </c>
      <c r="C32" s="33">
        <v>1.0735827649917253</v>
      </c>
      <c r="D32" s="33">
        <v>1</v>
      </c>
      <c r="E32" s="113">
        <f t="shared" si="1"/>
        <v>0.4080351770531061</v>
      </c>
      <c r="F32" s="113">
        <f t="shared" si="1"/>
        <v>0.16800389590166426</v>
      </c>
      <c r="G32" s="113">
        <f t="shared" si="1"/>
        <v>0.49030830337785669</v>
      </c>
      <c r="H32" s="33">
        <v>0.7577912060897235</v>
      </c>
      <c r="I32" s="33">
        <v>1.0266438673936962</v>
      </c>
      <c r="J32" s="34">
        <v>1.9025825832070622</v>
      </c>
      <c r="K32" s="34">
        <v>2.153385152219919</v>
      </c>
      <c r="M32" s="263">
        <f t="shared" si="2"/>
        <v>0</v>
      </c>
      <c r="N32" s="33">
        <v>0.47338580360362759</v>
      </c>
      <c r="O32" s="33">
        <v>0.4080351770531061</v>
      </c>
      <c r="P32" s="33">
        <v>0.16800389590166426</v>
      </c>
      <c r="Q32" s="33">
        <v>0.49030830337785669</v>
      </c>
    </row>
    <row r="33" spans="1:17" x14ac:dyDescent="0.2">
      <c r="A33" s="29">
        <v>2026</v>
      </c>
      <c r="B33" s="113">
        <f t="shared" si="0"/>
        <v>0.47230913855748241</v>
      </c>
      <c r="C33" s="33">
        <v>1.0772513214844859</v>
      </c>
      <c r="D33" s="33">
        <v>1</v>
      </c>
      <c r="E33" s="113">
        <f t="shared" si="1"/>
        <v>0.40417038238386332</v>
      </c>
      <c r="F33" s="113">
        <f t="shared" si="1"/>
        <v>0.16645011646914157</v>
      </c>
      <c r="G33" s="113">
        <f t="shared" si="1"/>
        <v>0.49102722876258631</v>
      </c>
      <c r="H33" s="33">
        <v>0.75827414764966405</v>
      </c>
      <c r="I33" s="33">
        <v>1.0272981491890487</v>
      </c>
      <c r="J33" s="34">
        <v>1.9415434827779483</v>
      </c>
      <c r="K33" s="34">
        <v>2.1902669821952476</v>
      </c>
      <c r="M33" s="263">
        <f t="shared" si="2"/>
        <v>0</v>
      </c>
      <c r="N33" s="33">
        <v>0.47230913855748241</v>
      </c>
      <c r="O33" s="33">
        <v>0.40417038238386332</v>
      </c>
      <c r="P33" s="33">
        <v>0.16645011646914157</v>
      </c>
      <c r="Q33" s="33">
        <v>0.49102722876258631</v>
      </c>
    </row>
    <row r="34" spans="1:17" x14ac:dyDescent="0.2">
      <c r="A34" s="29">
        <v>2027</v>
      </c>
      <c r="B34" s="113">
        <f t="shared" si="0"/>
        <v>0.47095593951683062</v>
      </c>
      <c r="C34" s="33">
        <v>1.0802302457273243</v>
      </c>
      <c r="D34" s="33">
        <v>1</v>
      </c>
      <c r="E34" s="113">
        <f t="shared" si="1"/>
        <v>0.39968209702946167</v>
      </c>
      <c r="F34" s="113">
        <f t="shared" si="1"/>
        <v>0.16472715397404086</v>
      </c>
      <c r="G34" s="113">
        <f t="shared" si="1"/>
        <v>0.49164880127287253</v>
      </c>
      <c r="H34" s="33">
        <v>0.7587573969890411</v>
      </c>
      <c r="I34" s="33">
        <v>1.0279528479592466</v>
      </c>
      <c r="J34" s="34">
        <v>1.9813022198297252</v>
      </c>
      <c r="K34" s="34">
        <v>2.2257422308044865</v>
      </c>
      <c r="M34" s="263">
        <f t="shared" si="2"/>
        <v>0</v>
      </c>
      <c r="N34" s="33">
        <v>0.47095593951683062</v>
      </c>
      <c r="O34" s="33">
        <v>0.39968209702946167</v>
      </c>
      <c r="P34" s="33">
        <v>0.16472715397404086</v>
      </c>
      <c r="Q34" s="33">
        <v>0.49164880127287253</v>
      </c>
    </row>
    <row r="35" spans="1:17" x14ac:dyDescent="0.2">
      <c r="A35" s="29">
        <v>2028</v>
      </c>
      <c r="B35" s="113">
        <f t="shared" si="0"/>
        <v>0.46921901833126239</v>
      </c>
      <c r="C35" s="33">
        <v>1.0814951562387656</v>
      </c>
      <c r="D35" s="33">
        <v>1</v>
      </c>
      <c r="E35" s="113">
        <f t="shared" si="1"/>
        <v>0.39473069229258978</v>
      </c>
      <c r="F35" s="113">
        <f t="shared" si="1"/>
        <v>0.16258794162221291</v>
      </c>
      <c r="G35" s="113">
        <f t="shared" si="1"/>
        <v>0.49203060576515484</v>
      </c>
      <c r="H35" s="33">
        <v>0.75924095430400285</v>
      </c>
      <c r="I35" s="33">
        <v>1.0286079639700283</v>
      </c>
      <c r="J35" s="34">
        <v>2.0218751324000901</v>
      </c>
      <c r="K35" s="34">
        <v>2.2602498764789258</v>
      </c>
      <c r="M35" s="263">
        <f t="shared" si="2"/>
        <v>0</v>
      </c>
      <c r="N35" s="33">
        <v>0.46921901833126239</v>
      </c>
      <c r="O35" s="33">
        <v>0.39473069229258978</v>
      </c>
      <c r="P35" s="33">
        <v>0.16258794162221291</v>
      </c>
      <c r="Q35" s="33">
        <v>0.49203060576515484</v>
      </c>
    </row>
    <row r="36" spans="1:17" x14ac:dyDescent="0.2">
      <c r="A36" s="29">
        <v>2029</v>
      </c>
      <c r="B36" s="113">
        <f t="shared" si="0"/>
        <v>0.46749549895983977</v>
      </c>
      <c r="C36" s="33">
        <v>1.0831126240208953</v>
      </c>
      <c r="D36" s="33">
        <v>1</v>
      </c>
      <c r="E36" s="113">
        <f t="shared" si="1"/>
        <v>0.38994600981780086</v>
      </c>
      <c r="F36" s="113">
        <f t="shared" si="1"/>
        <v>0.16062201703791573</v>
      </c>
      <c r="G36" s="113">
        <f t="shared" si="1"/>
        <v>0.49242107170563132</v>
      </c>
      <c r="H36" s="33">
        <v>0.75972481979082263</v>
      </c>
      <c r="I36" s="33">
        <v>1.0292634974873021</v>
      </c>
      <c r="J36" s="34">
        <v>2.0632788930954749</v>
      </c>
      <c r="K36" s="34">
        <v>2.2938405212673683</v>
      </c>
      <c r="M36" s="263">
        <f t="shared" si="2"/>
        <v>0</v>
      </c>
      <c r="N36" s="33">
        <v>0.46749549895983977</v>
      </c>
      <c r="O36" s="33">
        <v>0.38994600981780086</v>
      </c>
      <c r="P36" s="33">
        <v>0.16062201703791573</v>
      </c>
      <c r="Q36" s="33">
        <v>0.49242107170563132</v>
      </c>
    </row>
    <row r="37" spans="1:17" x14ac:dyDescent="0.2">
      <c r="A37" s="29">
        <v>2030</v>
      </c>
      <c r="B37" s="113">
        <f t="shared" si="0"/>
        <v>0.46625470074335584</v>
      </c>
      <c r="C37" s="33">
        <v>1.0848965308972365</v>
      </c>
      <c r="D37" s="33">
        <v>1</v>
      </c>
      <c r="E37" s="113">
        <f t="shared" si="1"/>
        <v>0.38547381873969566</v>
      </c>
      <c r="F37" s="113">
        <f t="shared" si="1"/>
        <v>0.15897425972744256</v>
      </c>
      <c r="G37" s="113">
        <f t="shared" si="1"/>
        <v>0.4930441112473139</v>
      </c>
      <c r="H37" s="33">
        <v>0.76020899364590078</v>
      </c>
      <c r="I37" s="33">
        <v>1.0299194487771424</v>
      </c>
      <c r="J37" s="34">
        <v>2.1055305159423141</v>
      </c>
      <c r="K37" s="34">
        <v>2.3274361359426026</v>
      </c>
      <c r="M37" s="263">
        <f t="shared" si="2"/>
        <v>0</v>
      </c>
      <c r="N37" s="33">
        <v>0.46625470074335584</v>
      </c>
      <c r="O37" s="33">
        <v>0.38547381873969566</v>
      </c>
      <c r="P37" s="33">
        <v>0.15897425972744256</v>
      </c>
      <c r="Q37" s="33">
        <v>0.4930441112473139</v>
      </c>
    </row>
    <row r="38" spans="1:17" x14ac:dyDescent="0.2">
      <c r="A38" s="29">
        <v>2031</v>
      </c>
      <c r="B38" s="113">
        <f t="shared" si="0"/>
        <v>0.46360056135753358</v>
      </c>
      <c r="C38" s="112">
        <f t="shared" ref="C38:D49" si="3">C37+(C$37/C$36-1)</f>
        <v>1.086543549717605</v>
      </c>
      <c r="D38" s="112">
        <f t="shared" si="3"/>
        <v>1</v>
      </c>
      <c r="E38" s="113">
        <f t="shared" si="1"/>
        <v>0.38047381873969566</v>
      </c>
      <c r="F38" s="113">
        <f t="shared" si="1"/>
        <v>0.15697425972744256</v>
      </c>
      <c r="G38" s="113">
        <f t="shared" si="1"/>
        <v>0.48804411124731389</v>
      </c>
      <c r="H38" s="112">
        <f t="shared" ref="H38:K49" si="4">H37+(H$37/H$36-1)</f>
        <v>0.76084629526151926</v>
      </c>
      <c r="I38" s="112">
        <f t="shared" si="4"/>
        <v>1.0305567503927555</v>
      </c>
      <c r="J38" s="112">
        <f t="shared" si="4"/>
        <v>2.1260084178819065</v>
      </c>
      <c r="K38" s="112">
        <f t="shared" si="4"/>
        <v>2.3420821474520133</v>
      </c>
      <c r="M38" s="263">
        <f t="shared" si="2"/>
        <v>0</v>
      </c>
      <c r="N38" s="112">
        <f t="shared" ref="N38:N49" si="5">N37+(N$37/N$36-1)</f>
        <v>0.46360056135753358</v>
      </c>
      <c r="O38" s="235">
        <f>O37-0.005</f>
        <v>0.38047381873969566</v>
      </c>
      <c r="P38" s="235">
        <f>P37-0.002</f>
        <v>0.15697425972744256</v>
      </c>
      <c r="Q38" s="235">
        <f>Q37-0.005</f>
        <v>0.48804411124731389</v>
      </c>
    </row>
    <row r="39" spans="1:17" x14ac:dyDescent="0.2">
      <c r="A39" s="29">
        <v>2032</v>
      </c>
      <c r="B39" s="113">
        <f t="shared" si="0"/>
        <v>0.46094642197171132</v>
      </c>
      <c r="C39" s="112">
        <f t="shared" si="3"/>
        <v>1.0881905685379736</v>
      </c>
      <c r="D39" s="112">
        <f t="shared" si="3"/>
        <v>1</v>
      </c>
      <c r="E39" s="113">
        <f t="shared" si="1"/>
        <v>0.37547381873969565</v>
      </c>
      <c r="F39" s="113">
        <f t="shared" si="1"/>
        <v>0.15497425972744255</v>
      </c>
      <c r="G39" s="113">
        <f t="shared" si="1"/>
        <v>0.48304411124731389</v>
      </c>
      <c r="H39" s="112">
        <f t="shared" si="4"/>
        <v>0.76148359687713774</v>
      </c>
      <c r="I39" s="112">
        <f t="shared" si="4"/>
        <v>1.0311940520083687</v>
      </c>
      <c r="J39" s="112">
        <f t="shared" si="4"/>
        <v>2.1464863198214985</v>
      </c>
      <c r="K39" s="112">
        <f t="shared" si="4"/>
        <v>2.356728158961424</v>
      </c>
      <c r="M39" s="263">
        <f t="shared" si="2"/>
        <v>0</v>
      </c>
      <c r="N39" s="112">
        <f t="shared" si="5"/>
        <v>0.46094642197171132</v>
      </c>
      <c r="O39" s="235">
        <f t="shared" ref="O39:O49" si="6">O38-0.005</f>
        <v>0.37547381873969565</v>
      </c>
      <c r="P39" s="235">
        <f t="shared" ref="P39:P49" si="7">P38-0.002</f>
        <v>0.15497425972744255</v>
      </c>
      <c r="Q39" s="235">
        <f t="shared" ref="Q39:Q49" si="8">Q38-0.005</f>
        <v>0.48304411124731389</v>
      </c>
    </row>
    <row r="40" spans="1:17" x14ac:dyDescent="0.2">
      <c r="A40" s="29">
        <v>2033</v>
      </c>
      <c r="B40" s="113">
        <f t="shared" si="0"/>
        <v>0.45829228258588905</v>
      </c>
      <c r="C40" s="112">
        <f t="shared" si="3"/>
        <v>1.0898375873583421</v>
      </c>
      <c r="D40" s="112">
        <f t="shared" si="3"/>
        <v>1</v>
      </c>
      <c r="E40" s="113">
        <f t="shared" si="1"/>
        <v>0.37047381873969565</v>
      </c>
      <c r="F40" s="113">
        <f t="shared" si="1"/>
        <v>0.15297425972744255</v>
      </c>
      <c r="G40" s="113">
        <f t="shared" si="1"/>
        <v>0.47804411124731389</v>
      </c>
      <c r="H40" s="112">
        <f t="shared" si="4"/>
        <v>0.76212089849275622</v>
      </c>
      <c r="I40" s="112">
        <f t="shared" si="4"/>
        <v>1.0318313536239818</v>
      </c>
      <c r="J40" s="112">
        <f t="shared" si="4"/>
        <v>2.1669642217610905</v>
      </c>
      <c r="K40" s="112">
        <f t="shared" si="4"/>
        <v>2.3713741704708347</v>
      </c>
      <c r="M40" s="263">
        <f t="shared" si="2"/>
        <v>0</v>
      </c>
      <c r="N40" s="112">
        <f t="shared" si="5"/>
        <v>0.45829228258588905</v>
      </c>
      <c r="O40" s="235">
        <f t="shared" si="6"/>
        <v>0.37047381873969565</v>
      </c>
      <c r="P40" s="235">
        <f t="shared" si="7"/>
        <v>0.15297425972744255</v>
      </c>
      <c r="Q40" s="235">
        <f t="shared" si="8"/>
        <v>0.47804411124731389</v>
      </c>
    </row>
    <row r="41" spans="1:17" x14ac:dyDescent="0.2">
      <c r="A41" s="29">
        <v>2034</v>
      </c>
      <c r="B41" s="113">
        <f t="shared" si="0"/>
        <v>0.45563814320006679</v>
      </c>
      <c r="C41" s="112">
        <f t="shared" si="3"/>
        <v>1.0914846061787107</v>
      </c>
      <c r="D41" s="112">
        <f t="shared" si="3"/>
        <v>1</v>
      </c>
      <c r="E41" s="113">
        <f t="shared" si="1"/>
        <v>0.36547381873969564</v>
      </c>
      <c r="F41" s="113">
        <f t="shared" si="1"/>
        <v>0.15097425972744255</v>
      </c>
      <c r="G41" s="113">
        <f t="shared" si="1"/>
        <v>0.47304411124731388</v>
      </c>
      <c r="H41" s="112">
        <f t="shared" si="4"/>
        <v>0.7627582001083747</v>
      </c>
      <c r="I41" s="112">
        <f t="shared" si="4"/>
        <v>1.032468655239595</v>
      </c>
      <c r="J41" s="112">
        <f t="shared" si="4"/>
        <v>2.1874421237006825</v>
      </c>
      <c r="K41" s="112">
        <f t="shared" si="4"/>
        <v>2.3860201819802453</v>
      </c>
      <c r="M41" s="263">
        <f t="shared" si="2"/>
        <v>0</v>
      </c>
      <c r="N41" s="112">
        <f t="shared" si="5"/>
        <v>0.45563814320006679</v>
      </c>
      <c r="O41" s="235">
        <f t="shared" si="6"/>
        <v>0.36547381873969564</v>
      </c>
      <c r="P41" s="235">
        <f t="shared" si="7"/>
        <v>0.15097425972744255</v>
      </c>
      <c r="Q41" s="235">
        <f t="shared" si="8"/>
        <v>0.47304411124731388</v>
      </c>
    </row>
    <row r="42" spans="1:17" x14ac:dyDescent="0.2">
      <c r="A42" s="29">
        <v>2035</v>
      </c>
      <c r="B42" s="113">
        <f t="shared" si="0"/>
        <v>0.45298400381424453</v>
      </c>
      <c r="C42" s="112">
        <f t="shared" si="3"/>
        <v>1.0931316249990792</v>
      </c>
      <c r="D42" s="112">
        <f t="shared" si="3"/>
        <v>1</v>
      </c>
      <c r="E42" s="113">
        <f t="shared" si="1"/>
        <v>0.36047381873969564</v>
      </c>
      <c r="F42" s="113">
        <f t="shared" si="1"/>
        <v>0.14897425972744255</v>
      </c>
      <c r="G42" s="113">
        <f t="shared" si="1"/>
        <v>0.46804411124731388</v>
      </c>
      <c r="H42" s="112">
        <f t="shared" si="4"/>
        <v>0.76339550172399318</v>
      </c>
      <c r="I42" s="112">
        <f t="shared" si="4"/>
        <v>1.0331059568552081</v>
      </c>
      <c r="J42" s="112">
        <f t="shared" si="4"/>
        <v>2.2079200256402745</v>
      </c>
      <c r="K42" s="112">
        <f t="shared" si="4"/>
        <v>2.400666193489656</v>
      </c>
      <c r="M42" s="263">
        <f t="shared" si="2"/>
        <v>0</v>
      </c>
      <c r="N42" s="112">
        <f t="shared" si="5"/>
        <v>0.45298400381424453</v>
      </c>
      <c r="O42" s="235">
        <f t="shared" si="6"/>
        <v>0.36047381873969564</v>
      </c>
      <c r="P42" s="235">
        <f t="shared" si="7"/>
        <v>0.14897425972744255</v>
      </c>
      <c r="Q42" s="235">
        <f t="shared" si="8"/>
        <v>0.46804411124731388</v>
      </c>
    </row>
    <row r="43" spans="1:17" x14ac:dyDescent="0.2">
      <c r="A43" s="29">
        <v>2036</v>
      </c>
      <c r="B43" s="113">
        <f t="shared" si="0"/>
        <v>0.45032986442842227</v>
      </c>
      <c r="C43" s="112">
        <f t="shared" si="3"/>
        <v>1.0947786438194478</v>
      </c>
      <c r="D43" s="112">
        <f t="shared" si="3"/>
        <v>1</v>
      </c>
      <c r="E43" s="113">
        <f t="shared" si="1"/>
        <v>0.35547381873969564</v>
      </c>
      <c r="F43" s="113">
        <f t="shared" si="1"/>
        <v>0.14697425972744255</v>
      </c>
      <c r="G43" s="113">
        <f t="shared" si="1"/>
        <v>0.46304411124731387</v>
      </c>
      <c r="H43" s="112">
        <f t="shared" si="4"/>
        <v>0.76403280333961165</v>
      </c>
      <c r="I43" s="112">
        <f t="shared" si="4"/>
        <v>1.0337432584708213</v>
      </c>
      <c r="J43" s="112">
        <f t="shared" si="4"/>
        <v>2.2283979275798664</v>
      </c>
      <c r="K43" s="112">
        <f t="shared" si="4"/>
        <v>2.4153122049990667</v>
      </c>
      <c r="M43" s="263">
        <f t="shared" si="2"/>
        <v>0</v>
      </c>
      <c r="N43" s="112">
        <f t="shared" si="5"/>
        <v>0.45032986442842227</v>
      </c>
      <c r="O43" s="235">
        <f t="shared" si="6"/>
        <v>0.35547381873969564</v>
      </c>
      <c r="P43" s="235">
        <f t="shared" si="7"/>
        <v>0.14697425972744255</v>
      </c>
      <c r="Q43" s="235">
        <f t="shared" si="8"/>
        <v>0.46304411124731387</v>
      </c>
    </row>
    <row r="44" spans="1:17" x14ac:dyDescent="0.2">
      <c r="A44" s="29">
        <v>2037</v>
      </c>
      <c r="B44" s="113">
        <f t="shared" si="0"/>
        <v>0.4476757250426</v>
      </c>
      <c r="C44" s="112">
        <f t="shared" si="3"/>
        <v>1.0964256626398163</v>
      </c>
      <c r="D44" s="112">
        <f t="shared" si="3"/>
        <v>1</v>
      </c>
      <c r="E44" s="113">
        <f t="shared" si="1"/>
        <v>0.35047381873969563</v>
      </c>
      <c r="F44" s="113">
        <f t="shared" si="1"/>
        <v>0.14497425972744254</v>
      </c>
      <c r="G44" s="113">
        <f t="shared" si="1"/>
        <v>0.45804411124731387</v>
      </c>
      <c r="H44" s="112">
        <f t="shared" si="4"/>
        <v>0.76467010495523013</v>
      </c>
      <c r="I44" s="112">
        <f t="shared" si="4"/>
        <v>1.0343805600864344</v>
      </c>
      <c r="J44" s="112">
        <f t="shared" si="4"/>
        <v>2.2488758295194584</v>
      </c>
      <c r="K44" s="112">
        <f t="shared" si="4"/>
        <v>2.4299582165084774</v>
      </c>
      <c r="M44" s="263">
        <f t="shared" si="2"/>
        <v>0</v>
      </c>
      <c r="N44" s="112">
        <f t="shared" si="5"/>
        <v>0.4476757250426</v>
      </c>
      <c r="O44" s="235">
        <f t="shared" si="6"/>
        <v>0.35047381873969563</v>
      </c>
      <c r="P44" s="235">
        <f t="shared" si="7"/>
        <v>0.14497425972744254</v>
      </c>
      <c r="Q44" s="235">
        <f t="shared" si="8"/>
        <v>0.45804411124731387</v>
      </c>
    </row>
    <row r="45" spans="1:17" x14ac:dyDescent="0.2">
      <c r="A45" s="29">
        <v>2038</v>
      </c>
      <c r="B45" s="113">
        <f t="shared" si="0"/>
        <v>0.44502158565677774</v>
      </c>
      <c r="C45" s="112">
        <f t="shared" si="3"/>
        <v>1.0980726814601849</v>
      </c>
      <c r="D45" s="112">
        <f t="shared" si="3"/>
        <v>1</v>
      </c>
      <c r="E45" s="113">
        <f t="shared" si="1"/>
        <v>0.34547381873969563</v>
      </c>
      <c r="F45" s="113">
        <f t="shared" si="1"/>
        <v>0.14297425972744254</v>
      </c>
      <c r="G45" s="113">
        <f t="shared" si="1"/>
        <v>0.45304411124731386</v>
      </c>
      <c r="H45" s="112">
        <f t="shared" si="4"/>
        <v>0.76530740657084861</v>
      </c>
      <c r="I45" s="112">
        <f t="shared" si="4"/>
        <v>1.0350178617020476</v>
      </c>
      <c r="J45" s="112">
        <f t="shared" si="4"/>
        <v>2.2693537314590504</v>
      </c>
      <c r="K45" s="112">
        <f t="shared" si="4"/>
        <v>2.4446042280178881</v>
      </c>
      <c r="M45" s="263">
        <f t="shared" si="2"/>
        <v>0</v>
      </c>
      <c r="N45" s="112">
        <f t="shared" si="5"/>
        <v>0.44502158565677774</v>
      </c>
      <c r="O45" s="235">
        <f t="shared" si="6"/>
        <v>0.34547381873969563</v>
      </c>
      <c r="P45" s="235">
        <f t="shared" si="7"/>
        <v>0.14297425972744254</v>
      </c>
      <c r="Q45" s="235">
        <f t="shared" si="8"/>
        <v>0.45304411124731386</v>
      </c>
    </row>
    <row r="46" spans="1:17" x14ac:dyDescent="0.2">
      <c r="A46" s="29">
        <v>2039</v>
      </c>
      <c r="B46" s="113">
        <f t="shared" si="0"/>
        <v>0.44236744627095548</v>
      </c>
      <c r="C46" s="112">
        <f t="shared" si="3"/>
        <v>1.0997197002805534</v>
      </c>
      <c r="D46" s="112">
        <f t="shared" si="3"/>
        <v>1</v>
      </c>
      <c r="E46" s="113">
        <f t="shared" si="1"/>
        <v>0.34047381873969562</v>
      </c>
      <c r="F46" s="113">
        <f t="shared" si="1"/>
        <v>0.14097425972744254</v>
      </c>
      <c r="G46" s="113">
        <f t="shared" si="1"/>
        <v>0.44804411124731386</v>
      </c>
      <c r="H46" s="112">
        <f t="shared" si="4"/>
        <v>0.76594470818646709</v>
      </c>
      <c r="I46" s="112">
        <f t="shared" si="4"/>
        <v>1.0356551633176607</v>
      </c>
      <c r="J46" s="112">
        <f t="shared" si="4"/>
        <v>2.2898316333986424</v>
      </c>
      <c r="K46" s="112">
        <f t="shared" si="4"/>
        <v>2.4592502395272988</v>
      </c>
      <c r="M46" s="263">
        <f t="shared" si="2"/>
        <v>0</v>
      </c>
      <c r="N46" s="112">
        <f t="shared" si="5"/>
        <v>0.44236744627095548</v>
      </c>
      <c r="O46" s="235">
        <f t="shared" si="6"/>
        <v>0.34047381873969562</v>
      </c>
      <c r="P46" s="235">
        <f t="shared" si="7"/>
        <v>0.14097425972744254</v>
      </c>
      <c r="Q46" s="235">
        <f t="shared" si="8"/>
        <v>0.44804411124731386</v>
      </c>
    </row>
    <row r="47" spans="1:17" x14ac:dyDescent="0.2">
      <c r="A47" s="29">
        <v>2040</v>
      </c>
      <c r="B47" s="113">
        <f t="shared" si="0"/>
        <v>0.43971330688513321</v>
      </c>
      <c r="C47" s="112">
        <f t="shared" si="3"/>
        <v>1.101366719100922</v>
      </c>
      <c r="D47" s="112">
        <f t="shared" si="3"/>
        <v>1</v>
      </c>
      <c r="E47" s="113">
        <f t="shared" si="1"/>
        <v>0.33547381873969562</v>
      </c>
      <c r="F47" s="113">
        <f t="shared" si="1"/>
        <v>0.13897425972744254</v>
      </c>
      <c r="G47" s="113">
        <f t="shared" si="1"/>
        <v>0.44304411124731385</v>
      </c>
      <c r="H47" s="112">
        <f t="shared" si="4"/>
        <v>0.76658200980208557</v>
      </c>
      <c r="I47" s="112">
        <f t="shared" si="4"/>
        <v>1.0362924649332739</v>
      </c>
      <c r="J47" s="112">
        <f t="shared" si="4"/>
        <v>2.3103095353382344</v>
      </c>
      <c r="K47" s="112">
        <f t="shared" si="4"/>
        <v>2.4738962510367095</v>
      </c>
      <c r="M47" s="263">
        <f t="shared" si="2"/>
        <v>0</v>
      </c>
      <c r="N47" s="112">
        <f t="shared" si="5"/>
        <v>0.43971330688513321</v>
      </c>
      <c r="O47" s="235">
        <f t="shared" si="6"/>
        <v>0.33547381873969562</v>
      </c>
      <c r="P47" s="235">
        <f t="shared" si="7"/>
        <v>0.13897425972744254</v>
      </c>
      <c r="Q47" s="235">
        <f t="shared" si="8"/>
        <v>0.44304411124731385</v>
      </c>
    </row>
    <row r="48" spans="1:17" x14ac:dyDescent="0.2">
      <c r="A48" s="29">
        <v>2041</v>
      </c>
      <c r="B48" s="113">
        <f>M48+N48</f>
        <v>0.43705916749931095</v>
      </c>
      <c r="C48" s="112">
        <f t="shared" si="3"/>
        <v>1.1030137379212905</v>
      </c>
      <c r="D48" s="112">
        <f t="shared" si="3"/>
        <v>1</v>
      </c>
      <c r="E48" s="113">
        <f t="shared" ref="E48:G49" si="9">$M48+O48</f>
        <v>0.33047381873969561</v>
      </c>
      <c r="F48" s="113">
        <f t="shared" si="9"/>
        <v>0.13697425972744254</v>
      </c>
      <c r="G48" s="113">
        <f t="shared" si="9"/>
        <v>0.43804411124731385</v>
      </c>
      <c r="H48" s="112">
        <f t="shared" si="4"/>
        <v>0.76721931141770405</v>
      </c>
      <c r="I48" s="112">
        <f t="shared" si="4"/>
        <v>1.036929766548887</v>
      </c>
      <c r="J48" s="112">
        <f t="shared" si="4"/>
        <v>2.3307874372778263</v>
      </c>
      <c r="K48" s="112">
        <f t="shared" si="4"/>
        <v>2.4885422625461202</v>
      </c>
      <c r="M48" s="263">
        <f t="shared" si="2"/>
        <v>0</v>
      </c>
      <c r="N48" s="112">
        <f t="shared" si="5"/>
        <v>0.43705916749931095</v>
      </c>
      <c r="O48" s="235">
        <f t="shared" si="6"/>
        <v>0.33047381873969561</v>
      </c>
      <c r="P48" s="235">
        <f t="shared" si="7"/>
        <v>0.13697425972744254</v>
      </c>
      <c r="Q48" s="235">
        <f t="shared" si="8"/>
        <v>0.43804411124731385</v>
      </c>
    </row>
    <row r="49" spans="1:17" x14ac:dyDescent="0.2">
      <c r="A49" s="29">
        <v>2042</v>
      </c>
      <c r="B49" s="113">
        <f>M49+N49</f>
        <v>0.43440502811348869</v>
      </c>
      <c r="C49" s="112">
        <f t="shared" si="3"/>
        <v>1.1046607567416591</v>
      </c>
      <c r="D49" s="112">
        <f t="shared" si="3"/>
        <v>1</v>
      </c>
      <c r="E49" s="113">
        <f t="shared" si="9"/>
        <v>0.32547381873969561</v>
      </c>
      <c r="F49" s="113">
        <f t="shared" si="9"/>
        <v>0.13497425972744254</v>
      </c>
      <c r="G49" s="113">
        <f t="shared" si="9"/>
        <v>0.43304411124731385</v>
      </c>
      <c r="H49" s="112">
        <f t="shared" si="4"/>
        <v>0.76785661303332253</v>
      </c>
      <c r="I49" s="112">
        <f t="shared" si="4"/>
        <v>1.0375670681645002</v>
      </c>
      <c r="J49" s="112">
        <f t="shared" si="4"/>
        <v>2.3512653392174183</v>
      </c>
      <c r="K49" s="112">
        <f t="shared" si="4"/>
        <v>2.5031882740555309</v>
      </c>
      <c r="M49" s="263">
        <f t="shared" si="2"/>
        <v>0</v>
      </c>
      <c r="N49" s="112">
        <f t="shared" si="5"/>
        <v>0.43440502811348869</v>
      </c>
      <c r="O49" s="235">
        <f t="shared" si="6"/>
        <v>0.32547381873969561</v>
      </c>
      <c r="P49" s="235">
        <f t="shared" si="7"/>
        <v>0.13497425972744254</v>
      </c>
      <c r="Q49" s="235">
        <f t="shared" si="8"/>
        <v>0.43304411124731385</v>
      </c>
    </row>
  </sheetData>
  <pageMargins left="0.7" right="0.7" top="0.75" bottom="0.75" header="0.3" footer="0.3"/>
  <pageSetup scale="91" orientation="portrait" r:id="rId1"/>
  <headerFooter>
    <oddHeader>&amp;R&amp;"Times New Roman,Bold"&amp;12Attachment to Response to AG-1 Question No. 13 #8
Page &amp;P of &amp;N
Sinclair</oddHeader>
  </headerFooter>
  <colBreaks count="1" manualBreakCount="1">
    <brk id="11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view="pageBreakPreview" zoomScale="60" zoomScaleNormal="100" workbookViewId="0">
      <pane xSplit="1" ySplit="1" topLeftCell="B22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9.140625" style="30"/>
    <col min="2" max="11" width="9.140625" style="31"/>
    <col min="12" max="12" width="2.5703125" style="31" customWidth="1"/>
    <col min="13" max="13" width="9.140625" style="3"/>
    <col min="14" max="14" width="9.140625" style="31"/>
    <col min="15" max="16384" width="9.140625" style="3"/>
  </cols>
  <sheetData>
    <row r="1" spans="1:15" x14ac:dyDescent="0.2">
      <c r="A1" s="15" t="s">
        <v>2</v>
      </c>
      <c r="B1" s="16" t="s">
        <v>14</v>
      </c>
      <c r="C1" s="16" t="s">
        <v>15</v>
      </c>
      <c r="D1" s="16" t="s">
        <v>16</v>
      </c>
      <c r="E1" s="16" t="s">
        <v>17</v>
      </c>
      <c r="F1" s="16" t="s">
        <v>7</v>
      </c>
      <c r="G1" s="16" t="s">
        <v>10</v>
      </c>
      <c r="H1" s="16" t="s">
        <v>18</v>
      </c>
      <c r="I1" s="16" t="s">
        <v>19</v>
      </c>
      <c r="J1" s="16" t="s">
        <v>11</v>
      </c>
      <c r="K1" s="16" t="s">
        <v>12</v>
      </c>
      <c r="L1" s="16"/>
      <c r="M1" s="16" t="s">
        <v>45</v>
      </c>
      <c r="N1" s="16" t="s">
        <v>13</v>
      </c>
      <c r="O1" s="16"/>
    </row>
    <row r="2" spans="1:15" s="10" customFormat="1" x14ac:dyDescent="0.2">
      <c r="A2" s="15">
        <v>1995</v>
      </c>
      <c r="B2" s="17">
        <f>B3*('OD Shares'!B2/'OD Shares'!B3)/('OD Efficiency'!B2/'OD Efficiency'!B3)</f>
        <v>3741.3970261626823</v>
      </c>
      <c r="C2" s="17">
        <f>C3*('OD Shares'!C2/'OD Shares'!C3)/('OD Efficiency'!C2/'OD Efficiency'!C3)</f>
        <v>17041.486059058076</v>
      </c>
      <c r="D2" s="17">
        <f>D3*('OD Shares'!D2/'OD Shares'!D3)/('OD Efficiency'!D2/'OD Efficiency'!D3)</f>
        <v>11335.371056575446</v>
      </c>
      <c r="E2" s="17">
        <f>E3*('OD Shares'!E2/'OD Shares'!E3)/('OD Efficiency'!E2/'OD Efficiency'!E3)</f>
        <v>3031.6229923274718</v>
      </c>
      <c r="F2" s="17">
        <f>F3*('OD Shares'!F2/'OD Shares'!F3)/('OD Efficiency'!F2/'OD Efficiency'!F3)</f>
        <v>750.84483207965263</v>
      </c>
      <c r="G2" s="17">
        <f>G3*('OD Shares'!G2/'OD Shares'!G3)/('OD Efficiency'!G2/'OD Efficiency'!G3)</f>
        <v>10987.924196590131</v>
      </c>
      <c r="H2" s="17">
        <f>H3*('OD Shares'!H2/'OD Shares'!H3)/('OD Efficiency'!H2/'OD Efficiency'!H3)</f>
        <v>3136.4525058219765</v>
      </c>
      <c r="I2" s="17">
        <f>I3*('OD Shares'!I2/'OD Shares'!I3)/('OD Efficiency'!I2/'OD Efficiency'!I3)</f>
        <v>28336.751468985818</v>
      </c>
      <c r="J2" s="17">
        <f>J3*('OD Shares'!J2/'OD Shares'!J3)/('OD Efficiency'!J2/'OD Efficiency'!J3)</f>
        <v>2520.7197177677617</v>
      </c>
      <c r="K2" s="17">
        <f>K3*('OD Shares'!K2/'OD Shares'!K3)/('OD Efficiency'!K2/'OD Efficiency'!K3)</f>
        <v>12610.844169683091</v>
      </c>
      <c r="L2" s="18"/>
      <c r="M2" s="19">
        <f t="shared" ref="M2:M47" si="0">N2-B2-C2</f>
        <v>72710.53093983134</v>
      </c>
      <c r="N2" s="20">
        <f>SUM(B2:K2)</f>
        <v>93493.414025052101</v>
      </c>
    </row>
    <row r="3" spans="1:15" s="10" customFormat="1" x14ac:dyDescent="0.2">
      <c r="A3" s="15">
        <v>1996</v>
      </c>
      <c r="B3" s="17">
        <f>B4*('OD Shares'!B3/'OD Shares'!B4)/('OD Efficiency'!B3/'OD Efficiency'!B4)</f>
        <v>3691.2179346826933</v>
      </c>
      <c r="C3" s="17">
        <f>C4*('OD Shares'!C3/'OD Shares'!C4)/('OD Efficiency'!C3/'OD Efficiency'!C4)</f>
        <v>16999.61631826028</v>
      </c>
      <c r="D3" s="17">
        <f>D4*('OD Shares'!D3/'OD Shares'!D4)/('OD Efficiency'!D3/'OD Efficiency'!D4)</f>
        <v>11318.493162872006</v>
      </c>
      <c r="E3" s="17">
        <f>E4*('OD Shares'!E3/'OD Shares'!E4)/('OD Efficiency'!E3/'OD Efficiency'!E4)</f>
        <v>3064.9663380799625</v>
      </c>
      <c r="F3" s="17">
        <f>F4*('OD Shares'!F3/'OD Shares'!F4)/('OD Efficiency'!F3/'OD Efficiency'!F4)</f>
        <v>754.19484557218448</v>
      </c>
      <c r="G3" s="17">
        <f>G4*('OD Shares'!G3/'OD Shares'!G4)/('OD Efficiency'!G3/'OD Efficiency'!G4)</f>
        <v>10916.087350508997</v>
      </c>
      <c r="H3" s="17">
        <f>H4*('OD Shares'!H3/'OD Shares'!H4)/('OD Efficiency'!H3/'OD Efficiency'!H4)</f>
        <v>3112.4695903219754</v>
      </c>
      <c r="I3" s="17">
        <f>I4*('OD Shares'!I3/'OD Shares'!I4)/('OD Efficiency'!I3/'OD Efficiency'!I4)</f>
        <v>28108.070639426205</v>
      </c>
      <c r="J3" s="17">
        <f>J4*('OD Shares'!J3/'OD Shares'!J4)/('OD Efficiency'!J3/'OD Efficiency'!J4)</f>
        <v>2582.3849551185808</v>
      </c>
      <c r="K3" s="17">
        <f>K4*('OD Shares'!K3/'OD Shares'!K4)/('OD Efficiency'!K3/'OD Efficiency'!K4)</f>
        <v>12883.289978244609</v>
      </c>
      <c r="L3" s="17"/>
      <c r="M3" s="19">
        <f t="shared" si="0"/>
        <v>72739.956860144535</v>
      </c>
      <c r="N3" s="20">
        <f t="shared" ref="N3:N37" si="1">SUM(B3:K3)</f>
        <v>93430.7911130875</v>
      </c>
    </row>
    <row r="4" spans="1:15" s="10" customFormat="1" x14ac:dyDescent="0.2">
      <c r="A4" s="15">
        <v>1997</v>
      </c>
      <c r="B4" s="17">
        <f>B5*('OD Shares'!B4/'OD Shares'!B5)/('OD Efficiency'!B4/'OD Efficiency'!B5)</f>
        <v>3642.2806300391208</v>
      </c>
      <c r="C4" s="17">
        <f>C5*('OD Shares'!C4/'OD Shares'!C5)/('OD Efficiency'!C4/'OD Efficiency'!C5)</f>
        <v>16958.271531961895</v>
      </c>
      <c r="D4" s="17">
        <f>D5*('OD Shares'!D4/'OD Shares'!D5)/('OD Efficiency'!D4/'OD Efficiency'!D5)</f>
        <v>11301.665455399876</v>
      </c>
      <c r="E4" s="17">
        <f>E5*('OD Shares'!E4/'OD Shares'!E5)/('OD Efficiency'!E4/'OD Efficiency'!E5)</f>
        <v>3098.0807817649993</v>
      </c>
      <c r="F4" s="17">
        <f>F5*('OD Shares'!F4/'OD Shares'!F5)/('OD Efficiency'!F4/'OD Efficiency'!F5)</f>
        <v>757.50560303855241</v>
      </c>
      <c r="G4" s="17">
        <f>G5*('OD Shares'!G4/'OD Shares'!G5)/('OD Efficiency'!G4/'OD Efficiency'!G5)</f>
        <v>10845.234267231377</v>
      </c>
      <c r="H4" s="17">
        <f>H5*('OD Shares'!H4/'OD Shares'!H5)/('OD Efficiency'!H4/'OD Efficiency'!H5)</f>
        <v>3088.9484054324644</v>
      </c>
      <c r="I4" s="17">
        <f>I5*('OD Shares'!I4/'OD Shares'!I5)/('OD Efficiency'!I4/'OD Efficiency'!I5)</f>
        <v>27883.747893664273</v>
      </c>
      <c r="J4" s="17">
        <f>J5*('OD Shares'!J4/'OD Shares'!J5)/('OD Efficiency'!J4/'OD Efficiency'!J5)</f>
        <v>2645.5587304757196</v>
      </c>
      <c r="K4" s="17">
        <f>K5*('OD Shares'!K4/'OD Shares'!K5)/('OD Efficiency'!K4/'OD Efficiency'!K5)</f>
        <v>13161.621730491104</v>
      </c>
      <c r="L4" s="21"/>
      <c r="M4" s="19">
        <f t="shared" si="0"/>
        <v>72782.362867498363</v>
      </c>
      <c r="N4" s="20">
        <f t="shared" si="1"/>
        <v>93382.915029499389</v>
      </c>
    </row>
    <row r="5" spans="1:15" s="10" customFormat="1" x14ac:dyDescent="0.2">
      <c r="A5" s="15">
        <v>1998</v>
      </c>
      <c r="B5" s="17">
        <f>B6*('OD Shares'!B5/'OD Shares'!B6)/('OD Efficiency'!B5/'OD Efficiency'!B6)</f>
        <v>3594.5396903822061</v>
      </c>
      <c r="C5" s="17">
        <f>C6*('OD Shares'!C5/'OD Shares'!C6)/('OD Efficiency'!C5/'OD Efficiency'!C6)</f>
        <v>16917.441889005124</v>
      </c>
      <c r="D5" s="17">
        <f>D6*('OD Shares'!D5/'OD Shares'!D6)/('OD Efficiency'!D5/'OD Efficiency'!D6)</f>
        <v>11284.887710649051</v>
      </c>
      <c r="E5" s="17">
        <f>E6*('OD Shares'!E5/'OD Shares'!E6)/('OD Efficiency'!E5/'OD Efficiency'!E6)</f>
        <v>3130.9686724384756</v>
      </c>
      <c r="F5" s="17">
        <f>F6*('OD Shares'!F5/'OD Shares'!F6)/('OD Efficiency'!F5/'OD Efficiency'!F6)</f>
        <v>760.77779047261731</v>
      </c>
      <c r="G5" s="17">
        <f>G6*('OD Shares'!G5/'OD Shares'!G6)/('OD Efficiency'!G5/'OD Efficiency'!G6)</f>
        <v>10775.344903427767</v>
      </c>
      <c r="H5" s="17">
        <f>H6*('OD Shares'!H5/'OD Shares'!H6)/('OD Efficiency'!H5/'OD Efficiency'!H6)</f>
        <v>3065.876066772179</v>
      </c>
      <c r="I5" s="17">
        <f>I6*('OD Shares'!I5/'OD Shares'!I6)/('OD Efficiency'!I5/'OD Efficiency'!I6)</f>
        <v>27663.661516645254</v>
      </c>
      <c r="J5" s="17">
        <f>J6*('OD Shares'!J5/'OD Shares'!J6)/('OD Efficiency'!J5/'OD Efficiency'!J6)</f>
        <v>2710.277947725619</v>
      </c>
      <c r="K5" s="17">
        <f>K6*('OD Shares'!K5/'OD Shares'!K6)/('OD Efficiency'!K5/'OD Efficiency'!K6)</f>
        <v>13445.966586877877</v>
      </c>
      <c r="L5" s="22"/>
      <c r="M5" s="19">
        <f t="shared" si="0"/>
        <v>72837.761195008847</v>
      </c>
      <c r="N5" s="20">
        <f t="shared" si="1"/>
        <v>93349.742774396174</v>
      </c>
    </row>
    <row r="6" spans="1:15" s="10" customFormat="1" x14ac:dyDescent="0.2">
      <c r="A6" s="15">
        <v>1999</v>
      </c>
      <c r="B6" s="17">
        <f>B7*('OD Shares'!B6/'OD Shares'!B7)/('OD Efficiency'!B6/'OD Efficiency'!B7)</f>
        <v>3547.9518822866689</v>
      </c>
      <c r="C6" s="17">
        <f>C7*('OD Shares'!C6/'OD Shares'!C7)/('OD Efficiency'!C6/'OD Efficiency'!C7)</f>
        <v>16947.975949463475</v>
      </c>
      <c r="D6" s="17">
        <f>D7*('OD Shares'!D6/'OD Shares'!D7)/('OD Efficiency'!D6/'OD Efficiency'!D7)</f>
        <v>11268.15970643479</v>
      </c>
      <c r="E6" s="17">
        <f>E7*('OD Shares'!E6/'OD Shares'!E7)/('OD Efficiency'!E6/'OD Efficiency'!E7)</f>
        <v>3178.8004273221904</v>
      </c>
      <c r="F6" s="17">
        <f>F7*('OD Shares'!F6/'OD Shares'!F7)/('OD Efficiency'!F6/'OD Efficiency'!F7)</f>
        <v>770.12417460108588</v>
      </c>
      <c r="G6" s="17">
        <f>G7*('OD Shares'!G6/'OD Shares'!G7)/('OD Efficiency'!G6/'OD Efficiency'!G7)</f>
        <v>10706.399756595973</v>
      </c>
      <c r="H6" s="17">
        <f>H7*('OD Shares'!H6/'OD Shares'!H7)/('OD Efficiency'!H6/'OD Efficiency'!H7)</f>
        <v>3043.2401656764168</v>
      </c>
      <c r="I6" s="17">
        <f>I7*('OD Shares'!I6/'OD Shares'!I7)/('OD Efficiency'!I6/'OD Efficiency'!I7)</f>
        <v>27447.694287044058</v>
      </c>
      <c r="J6" s="17">
        <f>J7*('OD Shares'!J6/'OD Shares'!J7)/('OD Efficiency'!J6/'OD Efficiency'!J7)</f>
        <v>2776.5804135472431</v>
      </c>
      <c r="K6" s="17">
        <f>K7*('OD Shares'!K6/'OD Shares'!K7)/('OD Efficiency'!K6/'OD Efficiency'!K7)</f>
        <v>13736.454455046116</v>
      </c>
      <c r="L6" s="21"/>
      <c r="M6" s="19">
        <f t="shared" si="0"/>
        <v>72927.453386267865</v>
      </c>
      <c r="N6" s="20">
        <f t="shared" si="1"/>
        <v>93423.38121801801</v>
      </c>
    </row>
    <row r="7" spans="1:15" x14ac:dyDescent="0.2">
      <c r="A7" s="15">
        <v>2000</v>
      </c>
      <c r="B7" s="17">
        <f>B8*('OD Shares'!B7/'OD Shares'!B8)/('OD Efficiency'!B7/'OD Efficiency'!B8)</f>
        <v>3502.4760305226209</v>
      </c>
      <c r="C7" s="17">
        <f>C8*('OD Shares'!C7/'OD Shares'!C8)/('OD Efficiency'!C7/'OD Efficiency'!C8)</f>
        <v>16983.675152940734</v>
      </c>
      <c r="D7" s="17">
        <f>D8*('OD Shares'!D7/'OD Shares'!D8)/('OD Efficiency'!D7/'OD Efficiency'!D8)</f>
        <v>11251.481221887814</v>
      </c>
      <c r="E7" s="17">
        <f>E8*('OD Shares'!E7/'OD Shares'!E8)/('OD Efficiency'!E7/'OD Efficiency'!E8)</f>
        <v>3211.7304750899921</v>
      </c>
      <c r="F7" s="17">
        <f>F8*('OD Shares'!F7/'OD Shares'!F8)/('OD Efficiency'!F7/'OD Efficiency'!F8)</f>
        <v>775.94466961057788</v>
      </c>
      <c r="G7" s="17">
        <f>G8*('OD Shares'!G7/'OD Shares'!G8)/('OD Efficiency'!G7/'OD Efficiency'!G8)</f>
        <v>10638.379846941973</v>
      </c>
      <c r="H7" s="17">
        <f>H8*('OD Shares'!H7/'OD Shares'!H8)/('OD Efficiency'!H7/'OD Efficiency'!H8)</f>
        <v>3021.0287474440829</v>
      </c>
      <c r="I7" s="17">
        <f>I8*('OD Shares'!I7/'OD Shares'!I8)/('OD Efficiency'!I7/'OD Efficiency'!I8)</f>
        <v>27235.733271781322</v>
      </c>
      <c r="J7" s="17">
        <f>J8*('OD Shares'!J7/'OD Shares'!J8)/('OD Efficiency'!J7/'OD Efficiency'!J8)</f>
        <v>2844.504859497406</v>
      </c>
      <c r="K7" s="17">
        <f>K8*('OD Shares'!K7/'OD Shares'!K8)/('OD Efficiency'!K7/'OD Efficiency'!K8)</f>
        <v>14033.218049173343</v>
      </c>
      <c r="L7" s="23"/>
      <c r="M7" s="19">
        <f t="shared" si="0"/>
        <v>73012.021141426521</v>
      </c>
      <c r="N7" s="20">
        <f t="shared" si="1"/>
        <v>93498.172324889878</v>
      </c>
    </row>
    <row r="8" spans="1:15" x14ac:dyDescent="0.2">
      <c r="A8" s="15">
        <v>2001</v>
      </c>
      <c r="B8" s="17">
        <f>B9*('OD Shares'!B8/'OD Shares'!B9)/('OD Efficiency'!B8/'OD Efficiency'!B9)</f>
        <v>3458.0728970167302</v>
      </c>
      <c r="C8" s="17">
        <f>C9*('OD Shares'!C8/'OD Shares'!C9)/('OD Efficiency'!C8/'OD Efficiency'!C9)</f>
        <v>17020.093961537295</v>
      </c>
      <c r="D8" s="17">
        <f>D9*('OD Shares'!D8/'OD Shares'!D9)/('OD Efficiency'!D8/'OD Efficiency'!D9)</f>
        <v>11234.852037444583</v>
      </c>
      <c r="E8" s="17">
        <f>E9*('OD Shares'!E8/'OD Shares'!E9)/('OD Efficiency'!E8/'OD Efficiency'!E9)</f>
        <v>3233.5420207773991</v>
      </c>
      <c r="F8" s="17">
        <f>F9*('OD Shares'!F8/'OD Shares'!F9)/('OD Efficiency'!F8/'OD Efficiency'!F9)</f>
        <v>779.1495040399227</v>
      </c>
      <c r="G8" s="17">
        <f>G9*('OD Shares'!G8/'OD Shares'!G9)/('OD Efficiency'!G8/'OD Efficiency'!G9)</f>
        <v>10571.26669998439</v>
      </c>
      <c r="H8" s="17">
        <f>H9*('OD Shares'!H8/'OD Shares'!H9)/('OD Efficiency'!H8/'OD Efficiency'!H9)</f>
        <v>2999.2302907675435</v>
      </c>
      <c r="I8" s="17">
        <f>I9*('OD Shares'!I8/'OD Shares'!I9)/('OD Efficiency'!I8/'OD Efficiency'!I9)</f>
        <v>27027.669631712579</v>
      </c>
      <c r="J8" s="17">
        <f>J9*('OD Shares'!J8/'OD Shares'!J9)/('OD Efficiency'!J8/'OD Efficiency'!J9)</f>
        <v>2914.0909646363771</v>
      </c>
      <c r="K8" s="17">
        <f>K9*('OD Shares'!K8/'OD Shares'!K9)/('OD Efficiency'!K8/'OD Efficiency'!K9)</f>
        <v>14336.392950606069</v>
      </c>
      <c r="L8" s="23"/>
      <c r="M8" s="19">
        <f t="shared" si="0"/>
        <v>73096.194099968867</v>
      </c>
      <c r="N8" s="20">
        <f t="shared" si="1"/>
        <v>93574.360958522884</v>
      </c>
    </row>
    <row r="9" spans="1:15" x14ac:dyDescent="0.2">
      <c r="A9" s="15">
        <v>2002</v>
      </c>
      <c r="B9" s="17">
        <f>B10*('OD Shares'!B9/'OD Shares'!B10)/('OD Efficiency'!B9/'OD Efficiency'!B10)</f>
        <v>3414.7050682557838</v>
      </c>
      <c r="C9" s="17">
        <f>C10*('OD Shares'!C9/'OD Shares'!C10)/('OD Efficiency'!C9/'OD Efficiency'!C10)</f>
        <v>17057.228803980259</v>
      </c>
      <c r="D9" s="17">
        <f>D10*('OD Shares'!D9/'OD Shares'!D10)/('OD Efficiency'!D9/'OD Efficiency'!D10)</f>
        <v>11218.271934837663</v>
      </c>
      <c r="E9" s="17">
        <f>E10*('OD Shares'!E9/'OD Shares'!E10)/('OD Efficiency'!E9/'OD Efficiency'!E10)</f>
        <v>3247.0623081718522</v>
      </c>
      <c r="F9" s="17">
        <f>F10*('OD Shares'!F9/'OD Shares'!F10)/('OD Efficiency'!F9/'OD Efficiency'!F10)</f>
        <v>780.41697223529377</v>
      </c>
      <c r="G9" s="17">
        <f>G10*('OD Shares'!G9/'OD Shares'!G10)/('OD Efficiency'!G9/'OD Efficiency'!G10)</f>
        <v>10505.04232984905</v>
      </c>
      <c r="H9" s="17">
        <f>H10*('OD Shares'!H9/'OD Shares'!H10)/('OD Efficiency'!H9/'OD Efficiency'!H10)</f>
        <v>2977.8336882709455</v>
      </c>
      <c r="I9" s="17">
        <f>I10*('OD Shares'!I9/'OD Shares'!I10)/('OD Efficiency'!I9/'OD Efficiency'!I10)</f>
        <v>26823.398437788219</v>
      </c>
      <c r="J9" s="17">
        <f>J10*('OD Shares'!J9/'OD Shares'!J10)/('OD Efficiency'!J9/'OD Efficiency'!J10)</f>
        <v>2985.3793787069872</v>
      </c>
      <c r="K9" s="17">
        <f>K10*('OD Shares'!K9/'OD Shares'!K10)/('OD Efficiency'!K9/'OD Efficiency'!K10)</f>
        <v>14646.117669802381</v>
      </c>
      <c r="L9" s="23"/>
      <c r="M9" s="19">
        <f t="shared" si="0"/>
        <v>73183.522719662375</v>
      </c>
      <c r="N9" s="20">
        <f t="shared" si="1"/>
        <v>93655.45659189843</v>
      </c>
    </row>
    <row r="10" spans="1:15" x14ac:dyDescent="0.2">
      <c r="A10" s="15">
        <v>2003</v>
      </c>
      <c r="B10" s="17">
        <f>B11*('OD Shares'!B10/'OD Shares'!B11)/('OD Efficiency'!B10/'OD Efficiency'!B11)</f>
        <v>3372.3368504535547</v>
      </c>
      <c r="C10" s="17">
        <f>C11*('OD Shares'!C10/'OD Shares'!C11)/('OD Efficiency'!C10/'OD Efficiency'!C11)</f>
        <v>17095.076274196923</v>
      </c>
      <c r="D10" s="17">
        <f>D11*('OD Shares'!D10/'OD Shares'!D11)/('OD Efficiency'!D10/'OD Efficiency'!D11)</f>
        <v>11201.740697086174</v>
      </c>
      <c r="E10" s="17">
        <f>E11*('OD Shares'!E10/'OD Shares'!E11)/('OD Efficiency'!E10/'OD Efficiency'!E11)</f>
        <v>3254.4041581475876</v>
      </c>
      <c r="F10" s="17">
        <f>F11*('OD Shares'!F10/'OD Shares'!F11)/('OD Efficiency'!F10/'OD Efficiency'!F11)</f>
        <v>780.25250157600635</v>
      </c>
      <c r="G10" s="17">
        <f>G11*('OD Shares'!G10/'OD Shares'!G11)/('OD Efficiency'!G10/'OD Efficiency'!G11)</f>
        <v>10439.689223221936</v>
      </c>
      <c r="H10" s="17">
        <f>H11*('OD Shares'!H10/'OD Shares'!H11)/('OD Efficiency'!H10/'OD Efficiency'!H11)</f>
        <v>2956.8282280879152</v>
      </c>
      <c r="I10" s="17">
        <f>I11*('OD Shares'!I10/'OD Shares'!I11)/('OD Efficiency'!I10/'OD Efficiency'!I11)</f>
        <v>26622.818497031785</v>
      </c>
      <c r="J10" s="17">
        <f>J11*('OD Shares'!J10/'OD Shares'!J11)/('OD Efficiency'!J10/'OD Efficiency'!J11)</f>
        <v>3058.4117458807691</v>
      </c>
      <c r="K10" s="17">
        <f>K11*('OD Shares'!K10/'OD Shares'!K11)/('OD Efficiency'!K10/'OD Efficiency'!K11)</f>
        <v>14962.533709612722</v>
      </c>
      <c r="L10" s="23"/>
      <c r="M10" s="19">
        <f t="shared" si="0"/>
        <v>73276.678760644892</v>
      </c>
      <c r="N10" s="20">
        <f t="shared" si="1"/>
        <v>93744.091885295376</v>
      </c>
    </row>
    <row r="11" spans="1:15" x14ac:dyDescent="0.2">
      <c r="A11" s="15">
        <v>2004</v>
      </c>
      <c r="B11" s="24">
        <f>'OD BaseYrInput'!E30</f>
        <v>3330.9341718635756</v>
      </c>
      <c r="C11" s="24">
        <f>'OD BaseYrInput'!E31</f>
        <v>17133.633127006058</v>
      </c>
      <c r="D11" s="24">
        <f>'OD BaseYrInput'!E33</f>
        <v>11185.258108486332</v>
      </c>
      <c r="E11" s="24">
        <f>'OD BaseYrInput'!E32</f>
        <v>3257.1464724921511</v>
      </c>
      <c r="F11" s="24">
        <f>'OD BaseYrInput'!E34</f>
        <v>779.03267306398641</v>
      </c>
      <c r="G11" s="24">
        <f>'OD BaseYrInput'!E37</f>
        <v>10375.190323930436</v>
      </c>
      <c r="H11" s="24">
        <f>'OD BaseYrInput'!E35</f>
        <v>2936.2035764144639</v>
      </c>
      <c r="I11" s="24">
        <f>'OD BaseYrInput'!E36</f>
        <v>26425.832187730182</v>
      </c>
      <c r="J11" s="24">
        <f>'OD BaseYrInput'!E38</f>
        <v>3133.2307290850122</v>
      </c>
      <c r="K11" s="24">
        <f>'OD BaseYrInput'!E39</f>
        <v>15285.785629927812</v>
      </c>
      <c r="L11" s="25"/>
      <c r="M11" s="26">
        <f t="shared" si="0"/>
        <v>73377.679701130372</v>
      </c>
      <c r="N11" s="27">
        <f t="shared" si="1"/>
        <v>93842.247000000003</v>
      </c>
    </row>
    <row r="12" spans="1:15" x14ac:dyDescent="0.2">
      <c r="A12" s="15">
        <v>2005</v>
      </c>
      <c r="B12" s="17">
        <f>B11*('OD Shares'!B12/'OD Shares'!B11)/('OD Efficiency'!B12/'OD Efficiency'!B11)</f>
        <v>3258.544717173384</v>
      </c>
      <c r="C12" s="17">
        <f>C11*('OD Shares'!C12/'OD Shares'!C11)/('OD Efficiency'!C12/'OD Efficiency'!C11)</f>
        <v>17245.046962161825</v>
      </c>
      <c r="D12" s="17">
        <f>D11*('OD Shares'!D12/'OD Shares'!D11)/('OD Efficiency'!D12/'OD Efficiency'!D11)</f>
        <v>11175.738033810056</v>
      </c>
      <c r="E12" s="17">
        <f>E11*('OD Shares'!E12/'OD Shares'!E11)/('OD Efficiency'!E12/'OD Efficiency'!E11)</f>
        <v>3213.907513736171</v>
      </c>
      <c r="F12" s="17">
        <f>F11*('OD Shares'!F12/'OD Shares'!F11)/('OD Efficiency'!F12/'OD Efficiency'!F11)</f>
        <v>763.24663931266309</v>
      </c>
      <c r="G12" s="17">
        <f>G11*('OD Shares'!G12/'OD Shares'!G11)/('OD Efficiency'!G12/'OD Efficiency'!G11)</f>
        <v>10340.064196431904</v>
      </c>
      <c r="H12" s="17">
        <f>H11*('OD Shares'!H12/'OD Shares'!H11)/('OD Efficiency'!H12/'OD Efficiency'!H11)</f>
        <v>2809.7257878755358</v>
      </c>
      <c r="I12" s="17">
        <f>I11*('OD Shares'!I12/'OD Shares'!I11)/('OD Efficiency'!I12/'OD Efficiency'!I11)</f>
        <v>25287.532090879835</v>
      </c>
      <c r="J12" s="17">
        <f>J11*('OD Shares'!J12/'OD Shares'!J11)/('OD Efficiency'!J12/'OD Efficiency'!J11)</f>
        <v>3197.3927207093252</v>
      </c>
      <c r="K12" s="17">
        <f>K11*('OD Shares'!K12/'OD Shares'!K11)/('OD Efficiency'!K12/'OD Efficiency'!K11)</f>
        <v>15616.021113723236</v>
      </c>
      <c r="L12" s="23"/>
      <c r="M12" s="19">
        <f t="shared" si="0"/>
        <v>72403.628096478715</v>
      </c>
      <c r="N12" s="20">
        <f t="shared" si="1"/>
        <v>92907.219775813923</v>
      </c>
    </row>
    <row r="13" spans="1:15" x14ac:dyDescent="0.2">
      <c r="A13" s="15">
        <v>2006</v>
      </c>
      <c r="B13" s="17">
        <f>B12*('OD Shares'!B13/'OD Shares'!B12)/('OD Efficiency'!B13/'OD Efficiency'!B12)</f>
        <v>3192.7533325973741</v>
      </c>
      <c r="C13" s="17">
        <f>C12*('OD Shares'!C13/'OD Shares'!C12)/('OD Efficiency'!C13/'OD Efficiency'!C12)</f>
        <v>17320.968149391567</v>
      </c>
      <c r="D13" s="17">
        <f>D12*('OD Shares'!D13/'OD Shares'!D12)/('OD Efficiency'!D13/'OD Efficiency'!D12)</f>
        <v>11166.226061925954</v>
      </c>
      <c r="E13" s="17">
        <f>E12*('OD Shares'!E13/'OD Shares'!E12)/('OD Efficiency'!E13/'OD Efficiency'!E12)</f>
        <v>3107.096939939514</v>
      </c>
      <c r="F13" s="17">
        <f>F12*('OD Shares'!F13/'OD Shares'!F12)/('OD Efficiency'!F13/'OD Efficiency'!F12)</f>
        <v>742.27000319028195</v>
      </c>
      <c r="G13" s="17">
        <f>G12*('OD Shares'!G13/'OD Shares'!G12)/('OD Efficiency'!G13/'OD Efficiency'!G12)</f>
        <v>10274.875811838143</v>
      </c>
      <c r="H13" s="17">
        <f>H12*('OD Shares'!H13/'OD Shares'!H12)/('OD Efficiency'!H13/'OD Efficiency'!H12)</f>
        <v>2696.2304772676553</v>
      </c>
      <c r="I13" s="17">
        <f>I12*('OD Shares'!I13/'OD Shares'!I12)/('OD Efficiency'!I13/'OD Efficiency'!I12)</f>
        <v>24266.074295408915</v>
      </c>
      <c r="J13" s="17">
        <f>J12*('OD Shares'!J13/'OD Shares'!J12)/('OD Efficiency'!J13/'OD Efficiency'!J12)</f>
        <v>3262.8686153063695</v>
      </c>
      <c r="K13" s="17">
        <f>K12*('OD Shares'!K13/'OD Shares'!K12)/('OD Efficiency'!K13/'OD Efficiency'!K12)</f>
        <v>16190.418188027948</v>
      </c>
      <c r="L13" s="23"/>
      <c r="M13" s="19">
        <f t="shared" si="0"/>
        <v>71706.060392904779</v>
      </c>
      <c r="N13" s="20">
        <f t="shared" si="1"/>
        <v>92219.781874893728</v>
      </c>
    </row>
    <row r="14" spans="1:15" x14ac:dyDescent="0.2">
      <c r="A14" s="15">
        <v>2007</v>
      </c>
      <c r="B14" s="17">
        <f>B13*('OD Shares'!B14/'OD Shares'!B13)/('OD Efficiency'!B14/'OD Efficiency'!B13)</f>
        <v>3141.4084324647524</v>
      </c>
      <c r="C14" s="17">
        <f>C13*('OD Shares'!C14/'OD Shares'!C13)/('OD Efficiency'!C14/'OD Efficiency'!C13)</f>
        <v>17410.538084095173</v>
      </c>
      <c r="D14" s="17">
        <f>D13*('OD Shares'!D14/'OD Shares'!D13)/('OD Efficiency'!D14/'OD Efficiency'!D13)</f>
        <v>11156.722185937519</v>
      </c>
      <c r="E14" s="17">
        <f>E13*('OD Shares'!E14/'OD Shares'!E13)/('OD Efficiency'!E14/'OD Efficiency'!E13)</f>
        <v>3010.6134139451569</v>
      </c>
      <c r="F14" s="17">
        <f>F13*('OD Shares'!F14/'OD Shares'!F13)/('OD Efficiency'!F14/'OD Efficiency'!F13)</f>
        <v>726.37967335658539</v>
      </c>
      <c r="G14" s="17">
        <f>G13*('OD Shares'!G14/'OD Shares'!G13)/('OD Efficiency'!G14/'OD Efficiency'!G13)</f>
        <v>10218.629119790257</v>
      </c>
      <c r="H14" s="17">
        <f>H13*('OD Shares'!H14/'OD Shares'!H13)/('OD Efficiency'!H14/'OD Efficiency'!H13)</f>
        <v>2610.9486142498881</v>
      </c>
      <c r="I14" s="17">
        <f>I13*('OD Shares'!I14/'OD Shares'!I13)/('OD Efficiency'!I14/'OD Efficiency'!I13)</f>
        <v>23498.537528249013</v>
      </c>
      <c r="J14" s="17">
        <f>J13*('OD Shares'!J14/'OD Shares'!J13)/('OD Efficiency'!J14/'OD Efficiency'!J13)</f>
        <v>3329.6853188523792</v>
      </c>
      <c r="K14" s="17">
        <f>K13*('OD Shares'!K14/'OD Shares'!K13)/('OD Efficiency'!K14/'OD Efficiency'!K13)</f>
        <v>16793.200184760164</v>
      </c>
      <c r="L14" s="23"/>
      <c r="M14" s="19">
        <f t="shared" si="0"/>
        <v>71344.716039140971</v>
      </c>
      <c r="N14" s="20">
        <f t="shared" si="1"/>
        <v>91896.662555700896</v>
      </c>
    </row>
    <row r="15" spans="1:15" x14ac:dyDescent="0.2">
      <c r="A15" s="15">
        <v>2008</v>
      </c>
      <c r="B15" s="17">
        <f>B14*('OD Shares'!B15/'OD Shares'!B14)/('OD Efficiency'!B15/'OD Efficiency'!B14)</f>
        <v>3066.1252665343141</v>
      </c>
      <c r="C15" s="17">
        <f>C14*('OD Shares'!C15/'OD Shares'!C14)/('OD Efficiency'!C15/'OD Efficiency'!C14)</f>
        <v>17498.089612016789</v>
      </c>
      <c r="D15" s="17">
        <f>D14*('OD Shares'!D15/'OD Shares'!D14)/('OD Efficiency'!D15/'OD Efficiency'!D14)</f>
        <v>11147.226398954113</v>
      </c>
      <c r="E15" s="17">
        <f>E14*('OD Shares'!E15/'OD Shares'!E14)/('OD Efficiency'!E15/'OD Efficiency'!E14)</f>
        <v>2914.9993598463852</v>
      </c>
      <c r="F15" s="17">
        <f>F14*('OD Shares'!F15/'OD Shares'!F14)/('OD Efficiency'!F15/'OD Efficiency'!F14)</f>
        <v>708.52269393879772</v>
      </c>
      <c r="G15" s="17">
        <f>G14*('OD Shares'!G15/'OD Shares'!G14)/('OD Efficiency'!G15/'OD Efficiency'!G14)</f>
        <v>10160.965746442645</v>
      </c>
      <c r="H15" s="17">
        <f>H14*('OD Shares'!H15/'OD Shares'!H14)/('OD Efficiency'!H15/'OD Efficiency'!H14)</f>
        <v>2523.8896279235423</v>
      </c>
      <c r="I15" s="17">
        <f>I14*('OD Shares'!I15/'OD Shares'!I14)/('OD Efficiency'!I15/'OD Efficiency'!I14)</f>
        <v>22715.006651311902</v>
      </c>
      <c r="J15" s="17">
        <f>J14*('OD Shares'!J15/'OD Shares'!J14)/('OD Efficiency'!J15/'OD Efficiency'!J14)</f>
        <v>3397.8702883015308</v>
      </c>
      <c r="K15" s="17">
        <f>K14*('OD Shares'!K15/'OD Shares'!K14)/('OD Efficiency'!K15/'OD Efficiency'!K14)</f>
        <v>17529.148483454515</v>
      </c>
      <c r="L15" s="23"/>
      <c r="M15" s="19">
        <f t="shared" si="0"/>
        <v>71097.629250173428</v>
      </c>
      <c r="N15" s="20">
        <f t="shared" si="1"/>
        <v>91661.844128724537</v>
      </c>
    </row>
    <row r="16" spans="1:15" x14ac:dyDescent="0.2">
      <c r="A16" s="15">
        <v>2009</v>
      </c>
      <c r="B16" s="17">
        <f>B15*('OD Shares'!B16/'OD Shares'!B15)/('OD Efficiency'!B16/'OD Efficiency'!B15)</f>
        <v>3024.2624303958892</v>
      </c>
      <c r="C16" s="17">
        <f>C15*('OD Shares'!C16/'OD Shares'!C15)/('OD Efficiency'!C16/'OD Efficiency'!C15)</f>
        <v>17598.068362116926</v>
      </c>
      <c r="D16" s="17">
        <f>D15*('OD Shares'!D16/'OD Shares'!D15)/('OD Efficiency'!D16/'OD Efficiency'!D15)</f>
        <v>11120.625238976958</v>
      </c>
      <c r="E16" s="17">
        <f>E15*('OD Shares'!E16/'OD Shares'!E15)/('OD Efficiency'!E16/'OD Efficiency'!E15)</f>
        <v>2836.7054001901984</v>
      </c>
      <c r="F16" s="17">
        <f>F15*('OD Shares'!F16/'OD Shares'!F15)/('OD Efficiency'!F16/'OD Efficiency'!F15)</f>
        <v>692.85275355121894</v>
      </c>
      <c r="G16" s="17">
        <f>G15*('OD Shares'!G16/'OD Shares'!G15)/('OD Efficiency'!G16/'OD Efficiency'!G15)</f>
        <v>9840.5665352407286</v>
      </c>
      <c r="H16" s="17">
        <f>H15*('OD Shares'!H16/'OD Shares'!H15)/('OD Efficiency'!H16/'OD Efficiency'!H15)</f>
        <v>2447.5122268351579</v>
      </c>
      <c r="I16" s="17">
        <f>I15*('OD Shares'!I16/'OD Shares'!I15)/('OD Efficiency'!I16/'OD Efficiency'!I15)</f>
        <v>22027.610041516444</v>
      </c>
      <c r="J16" s="17">
        <f>J15*('OD Shares'!J16/'OD Shares'!J15)/('OD Efficiency'!J16/'OD Efficiency'!J15)</f>
        <v>3467.451542868816</v>
      </c>
      <c r="K16" s="17">
        <f>K15*('OD Shares'!K16/'OD Shares'!K15)/('OD Efficiency'!K16/'OD Efficiency'!K15)</f>
        <v>18078.816721542567</v>
      </c>
      <c r="L16" s="23"/>
      <c r="M16" s="19">
        <f t="shared" si="0"/>
        <v>70512.14046072209</v>
      </c>
      <c r="N16" s="20">
        <f t="shared" si="1"/>
        <v>91134.471253234908</v>
      </c>
    </row>
    <row r="17" spans="1:14" x14ac:dyDescent="0.2">
      <c r="A17" s="15">
        <v>2010</v>
      </c>
      <c r="B17" s="17">
        <f>B16*('OD Shares'!B17/'OD Shares'!B16)/('OD Efficiency'!B17/'OD Efficiency'!B16)</f>
        <v>2992.4291769742795</v>
      </c>
      <c r="C17" s="17">
        <f>C16*('OD Shares'!C17/'OD Shares'!C16)/('OD Efficiency'!C17/'OD Efficiency'!C16)</f>
        <v>17657.531873804244</v>
      </c>
      <c r="D17" s="17">
        <f>D16*('OD Shares'!D17/'OD Shares'!D16)/('OD Efficiency'!D17/'OD Efficiency'!D16)</f>
        <v>11104.971558493084</v>
      </c>
      <c r="E17" s="17">
        <f>E16*('OD Shares'!E17/'OD Shares'!E16)/('OD Efficiency'!E17/'OD Efficiency'!E16)</f>
        <v>2777.4279009540919</v>
      </c>
      <c r="F17" s="17">
        <f>F16*('OD Shares'!F17/'OD Shares'!F16)/('OD Efficiency'!F17/'OD Efficiency'!F16)</f>
        <v>685.5588836702417</v>
      </c>
      <c r="G17" s="17">
        <f>G16*('OD Shares'!G17/'OD Shares'!G16)/('OD Efficiency'!G17/'OD Efficiency'!G16)</f>
        <v>9547.2740207434763</v>
      </c>
      <c r="H17" s="17">
        <f>H16*('OD Shares'!H17/'OD Shares'!H16)/('OD Efficiency'!H17/'OD Efficiency'!H16)</f>
        <v>2380.1102238022149</v>
      </c>
      <c r="I17" s="17">
        <f>I16*('OD Shares'!I17/'OD Shares'!I16)/('OD Efficiency'!I17/'OD Efficiency'!I16)</f>
        <v>21420.992014219963</v>
      </c>
      <c r="J17" s="17">
        <f>J16*('OD Shares'!J17/'OD Shares'!J16)/('OD Efficiency'!J17/'OD Efficiency'!J16)</f>
        <v>3538.4576755439634</v>
      </c>
      <c r="K17" s="17">
        <f>K16*('OD Shares'!K17/'OD Shares'!K16)/('OD Efficiency'!K17/'OD Efficiency'!K16)</f>
        <v>18734.45083606711</v>
      </c>
      <c r="L17" s="23"/>
      <c r="M17" s="19">
        <f t="shared" si="0"/>
        <v>70189.243113494143</v>
      </c>
      <c r="N17" s="20">
        <f t="shared" si="1"/>
        <v>90839.204164272669</v>
      </c>
    </row>
    <row r="18" spans="1:14" x14ac:dyDescent="0.2">
      <c r="A18" s="15">
        <v>2011</v>
      </c>
      <c r="B18" s="17">
        <f>B17*('OD Shares'!B18/'OD Shares'!B17)/('OD Efficiency'!B18/'OD Efficiency'!B17)</f>
        <v>2960.9901389631841</v>
      </c>
      <c r="C18" s="17">
        <f>C17*('OD Shares'!C18/'OD Shares'!C17)/('OD Efficiency'!C18/'OD Efficiency'!C17)</f>
        <v>17753.931171505272</v>
      </c>
      <c r="D18" s="17">
        <f>D17*('OD Shares'!D18/'OD Shares'!D17)/('OD Efficiency'!D18/'OD Efficiency'!D17)</f>
        <v>11096.976869456334</v>
      </c>
      <c r="E18" s="17">
        <f>E17*('OD Shares'!E18/'OD Shares'!E17)/('OD Efficiency'!E18/'OD Efficiency'!E17)</f>
        <v>2753.8906389430695</v>
      </c>
      <c r="F18" s="17">
        <f>F17*('OD Shares'!F18/'OD Shares'!F17)/('OD Efficiency'!F18/'OD Efficiency'!F17)</f>
        <v>679.49739329297131</v>
      </c>
      <c r="G18" s="17">
        <f>G17*('OD Shares'!G18/'OD Shares'!G17)/('OD Efficiency'!G18/'OD Efficiency'!G17)</f>
        <v>9303.4061291930266</v>
      </c>
      <c r="H18" s="17">
        <f>H17*('OD Shares'!H18/'OD Shares'!H17)/('OD Efficiency'!H18/'OD Efficiency'!H17)</f>
        <v>2330.7904011571577</v>
      </c>
      <c r="I18" s="17">
        <f>I17*('OD Shares'!I18/'OD Shares'!I17)/('OD Efficiency'!I18/'OD Efficiency'!I17)</f>
        <v>20977.113610414453</v>
      </c>
      <c r="J18" s="17">
        <f>J17*('OD Shares'!J18/'OD Shares'!J17)/('OD Efficiency'!J18/'OD Efficiency'!J17)</f>
        <v>3610.9178648411421</v>
      </c>
      <c r="K18" s="17">
        <f>K17*('OD Shares'!K18/'OD Shares'!K17)/('OD Efficiency'!K18/'OD Efficiency'!K17)</f>
        <v>19398.733182678177</v>
      </c>
      <c r="L18" s="23"/>
      <c r="M18" s="19">
        <f t="shared" si="0"/>
        <v>70151.326089976326</v>
      </c>
      <c r="N18" s="20">
        <f t="shared" si="1"/>
        <v>90866.247400444787</v>
      </c>
    </row>
    <row r="19" spans="1:14" x14ac:dyDescent="0.2">
      <c r="A19" s="15">
        <v>2012</v>
      </c>
      <c r="B19" s="17">
        <f>B18*('OD Shares'!B19/'OD Shares'!B18)/('OD Efficiency'!B19/'OD Efficiency'!B18)</f>
        <v>2943.1524697916102</v>
      </c>
      <c r="C19" s="17">
        <f>C18*('OD Shares'!C19/'OD Shares'!C18)/('OD Efficiency'!C19/'OD Efficiency'!C18)</f>
        <v>17706.638786235046</v>
      </c>
      <c r="D19" s="17">
        <f>D18*('OD Shares'!D19/'OD Shares'!D18)/('OD Efficiency'!D19/'OD Efficiency'!D18)</f>
        <v>11104.007485555485</v>
      </c>
      <c r="E19" s="17">
        <f>E18*('OD Shares'!E19/'OD Shares'!E18)/('OD Efficiency'!E19/'OD Efficiency'!E18)</f>
        <v>2726.8440437624631</v>
      </c>
      <c r="F19" s="17">
        <f>F18*('OD Shares'!F19/'OD Shares'!F18)/('OD Efficiency'!F19/'OD Efficiency'!F18)</f>
        <v>671.75500941882285</v>
      </c>
      <c r="G19" s="17">
        <f>G18*('OD Shares'!G19/'OD Shares'!G18)/('OD Efficiency'!G19/'OD Efficiency'!G18)</f>
        <v>9064.0253137100299</v>
      </c>
      <c r="H19" s="17">
        <f>H18*('OD Shares'!H19/'OD Shares'!H18)/('OD Efficiency'!H19/'OD Efficiency'!H18)</f>
        <v>2297.4466374436092</v>
      </c>
      <c r="I19" s="17">
        <f>I18*('OD Shares'!I19/'OD Shares'!I18)/('OD Efficiency'!I19/'OD Efficiency'!I18)</f>
        <v>20677.019736992519</v>
      </c>
      <c r="J19" s="17">
        <f>J18*('OD Shares'!J19/'OD Shares'!J18)/('OD Efficiency'!J19/'OD Efficiency'!J18)</f>
        <v>3684.8618867892728</v>
      </c>
      <c r="K19" s="17">
        <f>K18*('OD Shares'!K19/'OD Shares'!K18)/('OD Efficiency'!K19/'OD Efficiency'!K18)</f>
        <v>20002.528424033306</v>
      </c>
      <c r="L19" s="23"/>
      <c r="M19" s="19">
        <f t="shared" si="0"/>
        <v>70228.488537705533</v>
      </c>
      <c r="N19" s="20">
        <f t="shared" si="1"/>
        <v>90878.279793732188</v>
      </c>
    </row>
    <row r="20" spans="1:14" x14ac:dyDescent="0.2">
      <c r="A20" s="15">
        <v>2013</v>
      </c>
      <c r="B20" s="17">
        <f>B19*('OD Shares'!B20/'OD Shares'!B19)/('OD Efficiency'!B20/'OD Efficiency'!B19)</f>
        <v>2922.2351727734149</v>
      </c>
      <c r="C20" s="17">
        <f>C19*('OD Shares'!C20/'OD Shares'!C19)/('OD Efficiency'!C20/'OD Efficiency'!C19)</f>
        <v>17638.583148504014</v>
      </c>
      <c r="D20" s="17">
        <f>D19*('OD Shares'!D20/'OD Shares'!D19)/('OD Efficiency'!D20/'OD Efficiency'!D19)</f>
        <v>11111.950692074024</v>
      </c>
      <c r="E20" s="17">
        <f>E19*('OD Shares'!E20/'OD Shares'!E19)/('OD Efficiency'!E20/'OD Efficiency'!E19)</f>
        <v>2700.4398605671704</v>
      </c>
      <c r="F20" s="17">
        <f>F19*('OD Shares'!F20/'OD Shares'!F19)/('OD Efficiency'!F20/'OD Efficiency'!F19)</f>
        <v>664.21364315570452</v>
      </c>
      <c r="G20" s="17">
        <f>G19*('OD Shares'!G20/'OD Shares'!G19)/('OD Efficiency'!G20/'OD Efficiency'!G19)</f>
        <v>8815.4453709606114</v>
      </c>
      <c r="H20" s="17">
        <f>H19*('OD Shares'!H20/'OD Shares'!H19)/('OD Efficiency'!H20/'OD Efficiency'!H19)</f>
        <v>2261.5495405505658</v>
      </c>
      <c r="I20" s="17">
        <f>I19*('OD Shares'!I20/'OD Shares'!I19)/('OD Efficiency'!I20/'OD Efficiency'!I19)</f>
        <v>20353.945864955134</v>
      </c>
      <c r="J20" s="17">
        <f>J19*('OD Shares'!J20/'OD Shares'!J19)/('OD Efficiency'!J20/'OD Efficiency'!J19)</f>
        <v>3760.3201271678763</v>
      </c>
      <c r="K20" s="17">
        <f>K19*('OD Shares'!K20/'OD Shares'!K19)/('OD Efficiency'!K20/'OD Efficiency'!K19)</f>
        <v>20602.117522845438</v>
      </c>
      <c r="L20" s="23"/>
      <c r="M20" s="19">
        <f t="shared" si="0"/>
        <v>70269.982622276511</v>
      </c>
      <c r="N20" s="20">
        <f t="shared" si="1"/>
        <v>90830.800943553942</v>
      </c>
    </row>
    <row r="21" spans="1:14" x14ac:dyDescent="0.2">
      <c r="A21" s="15">
        <v>2014</v>
      </c>
      <c r="B21" s="17">
        <f>B20*('OD Shares'!B21/'OD Shares'!B20)/('OD Efficiency'!B21/'OD Efficiency'!B20)</f>
        <v>2896.946559443455</v>
      </c>
      <c r="C21" s="17">
        <f>C20*('OD Shares'!C21/'OD Shares'!C20)/('OD Efficiency'!C21/'OD Efficiency'!C20)</f>
        <v>17547.90442050168</v>
      </c>
      <c r="D21" s="17">
        <f>D20*('OD Shares'!D21/'OD Shares'!D20)/('OD Efficiency'!D21/'OD Efficiency'!D20)</f>
        <v>11122.168341461555</v>
      </c>
      <c r="E21" s="17">
        <f>E20*('OD Shares'!E21/'OD Shares'!E20)/('OD Efficiency'!E21/'OD Efficiency'!E20)</f>
        <v>2669.9368553169079</v>
      </c>
      <c r="F21" s="17">
        <f>F20*('OD Shares'!F21/'OD Shares'!F20)/('OD Efficiency'!F21/'OD Efficiency'!F20)</f>
        <v>656.85702705785388</v>
      </c>
      <c r="G21" s="17">
        <f>G20*('OD Shares'!G21/'OD Shares'!G20)/('OD Efficiency'!G21/'OD Efficiency'!G20)</f>
        <v>8594.3648535898865</v>
      </c>
      <c r="H21" s="17">
        <f>H20*('OD Shares'!H21/'OD Shares'!H20)/('OD Efficiency'!H21/'OD Efficiency'!H20)</f>
        <v>2237.4623231670848</v>
      </c>
      <c r="I21" s="17">
        <f>I20*('OD Shares'!I21/'OD Shares'!I20)/('OD Efficiency'!I21/'OD Efficiency'!I20)</f>
        <v>20137.160908503811</v>
      </c>
      <c r="J21" s="17">
        <f>J20*('OD Shares'!J21/'OD Shares'!J20)/('OD Efficiency'!J21/'OD Efficiency'!J20)</f>
        <v>3837.3235939934866</v>
      </c>
      <c r="K21" s="17">
        <f>K20*('OD Shares'!K21/'OD Shares'!K20)/('OD Efficiency'!K21/'OD Efficiency'!K20)</f>
        <v>21251.28010309919</v>
      </c>
      <c r="L21" s="23"/>
      <c r="M21" s="19">
        <f t="shared" si="0"/>
        <v>70506.554006189763</v>
      </c>
      <c r="N21" s="20">
        <f t="shared" si="1"/>
        <v>90951.404986134905</v>
      </c>
    </row>
    <row r="22" spans="1:14" x14ac:dyDescent="0.2">
      <c r="A22" s="15">
        <v>2015</v>
      </c>
      <c r="B22" s="17">
        <f>B21*('OD Shares'!B22/'OD Shares'!B21)/('OD Efficiency'!B22/'OD Efficiency'!B21)</f>
        <v>2870.7666179110465</v>
      </c>
      <c r="C22" s="17">
        <f>C21*('OD Shares'!C22/'OD Shares'!C21)/('OD Efficiency'!C22/'OD Efficiency'!C21)</f>
        <v>17475.723918489984</v>
      </c>
      <c r="D22" s="17">
        <f>D21*('OD Shares'!D22/'OD Shares'!D21)/('OD Efficiency'!D22/'OD Efficiency'!D21)</f>
        <v>11130.941294267026</v>
      </c>
      <c r="E22" s="17">
        <f>E21*('OD Shares'!E22/'OD Shares'!E21)/('OD Efficiency'!E22/'OD Efficiency'!E21)</f>
        <v>2639.3595501919058</v>
      </c>
      <c r="F22" s="17">
        <f>F21*('OD Shares'!F22/'OD Shares'!F21)/('OD Efficiency'!F22/'OD Efficiency'!F21)</f>
        <v>648.82428376772373</v>
      </c>
      <c r="G22" s="17">
        <f>G21*('OD Shares'!G22/'OD Shares'!G21)/('OD Efficiency'!G22/'OD Efficiency'!G21)</f>
        <v>8396.5749087449458</v>
      </c>
      <c r="H22" s="17">
        <f>H21*('OD Shares'!H22/'OD Shares'!H21)/('OD Efficiency'!H22/'OD Efficiency'!H21)</f>
        <v>2217.8878891529166</v>
      </c>
      <c r="I22" s="17">
        <f>I21*('OD Shares'!I22/'OD Shares'!I21)/('OD Efficiency'!I22/'OD Efficiency'!I21)</f>
        <v>19960.9910023763</v>
      </c>
      <c r="J22" s="17">
        <f>J21*('OD Shares'!J22/'OD Shares'!J21)/('OD Efficiency'!J22/'OD Efficiency'!J21)</f>
        <v>3915.9039302617603</v>
      </c>
      <c r="K22" s="17">
        <f>K21*('OD Shares'!K22/'OD Shares'!K21)/('OD Efficiency'!K22/'OD Efficiency'!K21)</f>
        <v>21900.011809522835</v>
      </c>
      <c r="L22" s="23"/>
      <c r="M22" s="19">
        <f t="shared" si="0"/>
        <v>70810.494668285406</v>
      </c>
      <c r="N22" s="20">
        <f t="shared" si="1"/>
        <v>91156.98520468644</v>
      </c>
    </row>
    <row r="23" spans="1:14" x14ac:dyDescent="0.2">
      <c r="A23" s="15">
        <v>2016</v>
      </c>
      <c r="B23" s="17">
        <f>B22*('OD Shares'!B23/'OD Shares'!B22)/('OD Efficiency'!B23/'OD Efficiency'!B22)</f>
        <v>2841.1091162732951</v>
      </c>
      <c r="C23" s="17">
        <f>C22*('OD Shares'!C23/'OD Shares'!C22)/('OD Efficiency'!C23/'OD Efficiency'!C22)</f>
        <v>17386.812892764283</v>
      </c>
      <c r="D23" s="17">
        <f>D22*('OD Shares'!D23/'OD Shares'!D22)/('OD Efficiency'!D23/'OD Efficiency'!D22)</f>
        <v>11138.283304540464</v>
      </c>
      <c r="E23" s="17">
        <f>E22*('OD Shares'!E23/'OD Shares'!E22)/('OD Efficiency'!E23/'OD Efficiency'!E22)</f>
        <v>2602.2831038982972</v>
      </c>
      <c r="F23" s="17">
        <f>F22*('OD Shares'!F23/'OD Shares'!F22)/('OD Efficiency'!F23/'OD Efficiency'!F22)</f>
        <v>639.57877431882844</v>
      </c>
      <c r="G23" s="17">
        <f>G22*('OD Shares'!G23/'OD Shares'!G22)/('OD Efficiency'!G23/'OD Efficiency'!G22)</f>
        <v>8217.1991642100857</v>
      </c>
      <c r="H23" s="17">
        <f>H22*('OD Shares'!H23/'OD Shares'!H22)/('OD Efficiency'!H23/'OD Efficiency'!H22)</f>
        <v>2201.8033553992045</v>
      </c>
      <c r="I23" s="17">
        <f>I22*('OD Shares'!I23/'OD Shares'!I22)/('OD Efficiency'!I23/'OD Efficiency'!I22)</f>
        <v>19816.230198592897</v>
      </c>
      <c r="J23" s="17">
        <f>J22*('OD Shares'!J23/'OD Shares'!J22)/('OD Efficiency'!J23/'OD Efficiency'!J22)</f>
        <v>3996.0934269505155</v>
      </c>
      <c r="K23" s="17">
        <f>K22*('OD Shares'!K23/'OD Shares'!K22)/('OD Efficiency'!K23/'OD Efficiency'!K22)</f>
        <v>22555.715793694493</v>
      </c>
      <c r="L23" s="23"/>
      <c r="M23" s="19">
        <f t="shared" si="0"/>
        <v>71167.187121604773</v>
      </c>
      <c r="N23" s="20">
        <f t="shared" si="1"/>
        <v>91395.109130642348</v>
      </c>
    </row>
    <row r="24" spans="1:14" x14ac:dyDescent="0.2">
      <c r="A24" s="15">
        <v>2017</v>
      </c>
      <c r="B24" s="17">
        <f>B23*('OD Shares'!B24/'OD Shares'!B23)/('OD Efficiency'!B24/'OD Efficiency'!B23)</f>
        <v>2808.0334229512969</v>
      </c>
      <c r="C24" s="17">
        <f>C23*('OD Shares'!C24/'OD Shares'!C23)/('OD Efficiency'!C24/'OD Efficiency'!C23)</f>
        <v>17263.101716399997</v>
      </c>
      <c r="D24" s="17">
        <f>D23*('OD Shares'!D24/'OD Shares'!D23)/('OD Efficiency'!D24/'OD Efficiency'!D23)</f>
        <v>11151.29995206714</v>
      </c>
      <c r="E24" s="17">
        <f>E23*('OD Shares'!E24/'OD Shares'!E23)/('OD Efficiency'!E24/'OD Efficiency'!E23)</f>
        <v>2564.0687552062936</v>
      </c>
      <c r="F24" s="17">
        <f>F23*('OD Shares'!F24/'OD Shares'!F23)/('OD Efficiency'!F24/'OD Efficiency'!F23)</f>
        <v>629.10734655225406</v>
      </c>
      <c r="G24" s="17">
        <f>G23*('OD Shares'!G24/'OD Shares'!G23)/('OD Efficiency'!G24/'OD Efficiency'!G23)</f>
        <v>8056.8570260808028</v>
      </c>
      <c r="H24" s="17">
        <f>H23*('OD Shares'!H24/'OD Shares'!H23)/('OD Efficiency'!H24/'OD Efficiency'!H23)</f>
        <v>2188.7444157033706</v>
      </c>
      <c r="I24" s="17">
        <f>I23*('OD Shares'!I24/'OD Shares'!I23)/('OD Efficiency'!I24/'OD Efficiency'!I23)</f>
        <v>19698.699741330394</v>
      </c>
      <c r="J24" s="17">
        <f>J23*('OD Shares'!J24/'OD Shares'!J23)/('OD Efficiency'!J24/'OD Efficiency'!J23)</f>
        <v>4077.9250362890484</v>
      </c>
      <c r="K24" s="17">
        <f>K23*('OD Shares'!K24/'OD Shares'!K23)/('OD Efficiency'!K24/'OD Efficiency'!K23)</f>
        <v>23135.571521594135</v>
      </c>
      <c r="L24" s="23"/>
      <c r="M24" s="19">
        <f t="shared" si="0"/>
        <v>71502.273794823443</v>
      </c>
      <c r="N24" s="20">
        <f t="shared" si="1"/>
        <v>91573.408934174731</v>
      </c>
    </row>
    <row r="25" spans="1:14" x14ac:dyDescent="0.2">
      <c r="A25" s="15">
        <v>2018</v>
      </c>
      <c r="B25" s="17">
        <f>B24*('OD Shares'!B25/'OD Shares'!B24)/('OD Efficiency'!B25/'OD Efficiency'!B24)</f>
        <v>2775.4013292437053</v>
      </c>
      <c r="C25" s="17">
        <f>C24*('OD Shares'!C25/'OD Shares'!C24)/('OD Efficiency'!C25/'OD Efficiency'!C24)</f>
        <v>17137.09994423468</v>
      </c>
      <c r="D25" s="17">
        <f>D24*('OD Shares'!D25/'OD Shares'!D24)/('OD Efficiency'!D25/'OD Efficiency'!D24)</f>
        <v>11162.937329971015</v>
      </c>
      <c r="E25" s="17">
        <f>E24*('OD Shares'!E25/'OD Shares'!E24)/('OD Efficiency'!E25/'OD Efficiency'!E24)</f>
        <v>2524.9046893235704</v>
      </c>
      <c r="F25" s="17">
        <f>F24*('OD Shares'!F25/'OD Shares'!F24)/('OD Efficiency'!F25/'OD Efficiency'!F24)</f>
        <v>619.05279902169445</v>
      </c>
      <c r="G25" s="17">
        <f>G24*('OD Shares'!G25/'OD Shares'!G24)/('OD Efficiency'!G25/'OD Efficiency'!G24)</f>
        <v>7915.3014477092311</v>
      </c>
      <c r="H25" s="17">
        <f>H24*('OD Shares'!H25/'OD Shares'!H24)/('OD Efficiency'!H25/'OD Efficiency'!H24)</f>
        <v>2178.053706292666</v>
      </c>
      <c r="I25" s="17">
        <f>I24*('OD Shares'!I25/'OD Shares'!I24)/('OD Efficiency'!I25/'OD Efficiency'!I24)</f>
        <v>19602.48335663406</v>
      </c>
      <c r="J25" s="17">
        <f>J24*('OD Shares'!J25/'OD Shares'!J24)/('OD Efficiency'!J25/'OD Efficiency'!J24)</f>
        <v>4161.4323852991747</v>
      </c>
      <c r="K25" s="17">
        <f>K24*('OD Shares'!K25/'OD Shares'!K24)/('OD Efficiency'!K25/'OD Efficiency'!K24)</f>
        <v>23676.274422852584</v>
      </c>
      <c r="L25" s="23"/>
      <c r="M25" s="19">
        <f t="shared" si="0"/>
        <v>71840.440137104</v>
      </c>
      <c r="N25" s="20">
        <f t="shared" si="1"/>
        <v>91752.941410582382</v>
      </c>
    </row>
    <row r="26" spans="1:14" x14ac:dyDescent="0.2">
      <c r="A26" s="15">
        <v>2019</v>
      </c>
      <c r="B26" s="17">
        <f>B25*('OD Shares'!B26/'OD Shares'!B25)/('OD Efficiency'!B26/'OD Efficiency'!B25)</f>
        <v>2748.1260877493655</v>
      </c>
      <c r="C26" s="17">
        <f>C25*('OD Shares'!C26/'OD Shares'!C25)/('OD Efficiency'!C26/'OD Efficiency'!C25)</f>
        <v>17018.938349246648</v>
      </c>
      <c r="D26" s="17">
        <f>D25*('OD Shares'!D26/'OD Shares'!D25)/('OD Efficiency'!D26/'OD Efficiency'!D25)</f>
        <v>11176.905192608334</v>
      </c>
      <c r="E26" s="17">
        <f>E25*('OD Shares'!E26/'OD Shares'!E25)/('OD Efficiency'!E26/'OD Efficiency'!E25)</f>
        <v>2491.862100731691</v>
      </c>
      <c r="F26" s="17">
        <f>F25*('OD Shares'!F26/'OD Shares'!F25)/('OD Efficiency'!F26/'OD Efficiency'!F25)</f>
        <v>611.52547841764863</v>
      </c>
      <c r="G26" s="17">
        <f>G25*('OD Shares'!G26/'OD Shares'!G25)/('OD Efficiency'!G26/'OD Efficiency'!G25)</f>
        <v>7794.309385348849</v>
      </c>
      <c r="H26" s="17">
        <f>H25*('OD Shares'!H26/'OD Shares'!H25)/('OD Efficiency'!H26/'OD Efficiency'!H25)</f>
        <v>2169.1066581227778</v>
      </c>
      <c r="I26" s="17">
        <f>I25*('OD Shares'!I26/'OD Shares'!I25)/('OD Efficiency'!I26/'OD Efficiency'!I25)</f>
        <v>19521.959923105071</v>
      </c>
      <c r="J26" s="17">
        <f>J25*('OD Shares'!J26/'OD Shares'!J25)/('OD Efficiency'!J26/'OD Efficiency'!J25)</f>
        <v>4246.6497896135652</v>
      </c>
      <c r="K26" s="17">
        <f>K25*('OD Shares'!K26/'OD Shares'!K25)/('OD Efficiency'!K26/'OD Efficiency'!K25)</f>
        <v>24211.452835070184</v>
      </c>
      <c r="L26" s="23"/>
      <c r="M26" s="19">
        <f t="shared" si="0"/>
        <v>72223.771363018139</v>
      </c>
      <c r="N26" s="20">
        <f t="shared" si="1"/>
        <v>91990.835800014145</v>
      </c>
    </row>
    <row r="27" spans="1:14" x14ac:dyDescent="0.2">
      <c r="A27" s="15">
        <v>2020</v>
      </c>
      <c r="B27" s="17">
        <f>B26*('OD Shares'!B27/'OD Shares'!B26)/('OD Efficiency'!B27/'OD Efficiency'!B26)</f>
        <v>2724.1821129669383</v>
      </c>
      <c r="C27" s="17">
        <f>C26*('OD Shares'!C27/'OD Shares'!C26)/('OD Efficiency'!C27/'OD Efficiency'!C26)</f>
        <v>16906.203727698208</v>
      </c>
      <c r="D27" s="17">
        <f>D26*('OD Shares'!D27/'OD Shares'!D26)/('OD Efficiency'!D27/'OD Efficiency'!D26)</f>
        <v>11188.908472665764</v>
      </c>
      <c r="E27" s="17">
        <f>E26*('OD Shares'!E27/'OD Shares'!E26)/('OD Efficiency'!E27/'OD Efficiency'!E26)</f>
        <v>2458.6783112272028</v>
      </c>
      <c r="F27" s="17">
        <f>F26*('OD Shares'!F27/'OD Shares'!F26)/('OD Efficiency'!F27/'OD Efficiency'!F26)</f>
        <v>603.17090210372874</v>
      </c>
      <c r="G27" s="17">
        <f>G26*('OD Shares'!G27/'OD Shares'!G26)/('OD Efficiency'!G27/'OD Efficiency'!G26)</f>
        <v>7684.2674351457472</v>
      </c>
      <c r="H27" s="17">
        <f>H26*('OD Shares'!H27/'OD Shares'!H26)/('OD Efficiency'!H27/'OD Efficiency'!H26)</f>
        <v>2158.2326410627861</v>
      </c>
      <c r="I27" s="17">
        <f>I26*('OD Shares'!I27/'OD Shares'!I26)/('OD Efficiency'!I27/'OD Efficiency'!I26)</f>
        <v>19424.093769565152</v>
      </c>
      <c r="J27" s="17">
        <f>J26*('OD Shares'!J27/'OD Shares'!J26)/('OD Efficiency'!J27/'OD Efficiency'!J26)</f>
        <v>4333.6122675770521</v>
      </c>
      <c r="K27" s="17">
        <f>K26*('OD Shares'!K27/'OD Shares'!K26)/('OD Efficiency'!K27/'OD Efficiency'!K26)</f>
        <v>24718.733741461136</v>
      </c>
      <c r="L27" s="28"/>
      <c r="M27" s="19">
        <f t="shared" si="0"/>
        <v>72569.697540808556</v>
      </c>
      <c r="N27" s="20">
        <f t="shared" si="1"/>
        <v>92200.083381473713</v>
      </c>
    </row>
    <row r="28" spans="1:14" x14ac:dyDescent="0.2">
      <c r="A28" s="29">
        <v>2021</v>
      </c>
      <c r="B28" s="17">
        <f>B27*('OD Shares'!B28/'OD Shares'!B27)/('OD Efficiency'!B28/'OD Efficiency'!B27)</f>
        <v>2701.08843669007</v>
      </c>
      <c r="C28" s="17">
        <f>C27*('OD Shares'!C28/'OD Shares'!C27)/('OD Efficiency'!C28/'OD Efficiency'!C27)</f>
        <v>16811.904951775439</v>
      </c>
      <c r="D28" s="17">
        <f>D27*('OD Shares'!D28/'OD Shares'!D27)/('OD Efficiency'!D28/'OD Efficiency'!D27)</f>
        <v>11200.019354812212</v>
      </c>
      <c r="E28" s="17">
        <f>E27*('OD Shares'!E28/'OD Shares'!E27)/('OD Efficiency'!E28/'OD Efficiency'!E27)</f>
        <v>2426.7686554714396</v>
      </c>
      <c r="F28" s="17">
        <f>F27*('OD Shares'!F28/'OD Shares'!F27)/('OD Efficiency'!F28/'OD Efficiency'!F27)</f>
        <v>594.47293165881308</v>
      </c>
      <c r="G28" s="17">
        <f>G27*('OD Shares'!G28/'OD Shares'!G27)/('OD Efficiency'!G28/'OD Efficiency'!G27)</f>
        <v>7589.6493759365812</v>
      </c>
      <c r="H28" s="17">
        <f>H27*('OD Shares'!H28/'OD Shares'!H27)/('OD Efficiency'!H28/'OD Efficiency'!H27)</f>
        <v>2148.7968274213531</v>
      </c>
      <c r="I28" s="17">
        <f>I27*('OD Shares'!I28/'OD Shares'!I27)/('OD Efficiency'!I28/'OD Efficiency'!I27)</f>
        <v>19339.171446792261</v>
      </c>
      <c r="J28" s="17">
        <f>J27*('OD Shares'!J28/'OD Shares'!J27)/('OD Efficiency'!J28/'OD Efficiency'!J27)</f>
        <v>4422.3555546366988</v>
      </c>
      <c r="K28" s="17">
        <f>K27*('OD Shares'!K28/'OD Shares'!K27)/('OD Efficiency'!K28/'OD Efficiency'!K27)</f>
        <v>25226.668153288523</v>
      </c>
      <c r="L28" s="28"/>
      <c r="M28" s="19">
        <f t="shared" si="0"/>
        <v>72947.902300017886</v>
      </c>
      <c r="N28" s="20">
        <f t="shared" si="1"/>
        <v>92460.895688483404</v>
      </c>
    </row>
    <row r="29" spans="1:14" x14ac:dyDescent="0.2">
      <c r="A29" s="29">
        <v>2022</v>
      </c>
      <c r="B29" s="17">
        <f>B28*('OD Shares'!B29/'OD Shares'!B28)/('OD Efficiency'!B29/'OD Efficiency'!B28)</f>
        <v>2680.0152300692398</v>
      </c>
      <c r="C29" s="17">
        <f>C28*('OD Shares'!C29/'OD Shares'!C28)/('OD Efficiency'!C29/'OD Efficiency'!C28)</f>
        <v>16753.873630695605</v>
      </c>
      <c r="D29" s="17">
        <f>D28*('OD Shares'!D29/'OD Shares'!D28)/('OD Efficiency'!D29/'OD Efficiency'!D28)</f>
        <v>11209.856171047473</v>
      </c>
      <c r="E29" s="17">
        <f>E28*('OD Shares'!E29/'OD Shares'!E28)/('OD Efficiency'!E29/'OD Efficiency'!E28)</f>
        <v>2399.7895775879415</v>
      </c>
      <c r="F29" s="17">
        <f>F28*('OD Shares'!F29/'OD Shares'!F28)/('OD Efficiency'!F29/'OD Efficiency'!F28)</f>
        <v>587.61315344536774</v>
      </c>
      <c r="G29" s="17">
        <f>G28*('OD Shares'!G29/'OD Shares'!G28)/('OD Efficiency'!G29/'OD Efficiency'!G28)</f>
        <v>7510.5003141754178</v>
      </c>
      <c r="H29" s="17">
        <f>H28*('OD Shares'!H29/'OD Shares'!H28)/('OD Efficiency'!H29/'OD Efficiency'!H28)</f>
        <v>2140.5875406431855</v>
      </c>
      <c r="I29" s="17">
        <f>I28*('OD Shares'!I29/'OD Shares'!I28)/('OD Efficiency'!I29/'OD Efficiency'!I28)</f>
        <v>19265.287865788756</v>
      </c>
      <c r="J29" s="17">
        <f>J28*('OD Shares'!J29/'OD Shares'!J28)/('OD Efficiency'!J29/'OD Efficiency'!J28)</f>
        <v>4512.9161180265501</v>
      </c>
      <c r="K29" s="17">
        <f>K28*('OD Shares'!K29/'OD Shares'!K28)/('OD Efficiency'!K29/'OD Efficiency'!K28)</f>
        <v>25696.865447498127</v>
      </c>
      <c r="L29" s="28"/>
      <c r="M29" s="19">
        <f t="shared" si="0"/>
        <v>73323.41618821281</v>
      </c>
      <c r="N29" s="20">
        <f t="shared" si="1"/>
        <v>92757.305048977665</v>
      </c>
    </row>
    <row r="30" spans="1:14" x14ac:dyDescent="0.2">
      <c r="A30" s="29">
        <v>2023</v>
      </c>
      <c r="B30" s="17">
        <f>B29*('OD Shares'!B30/'OD Shares'!B29)/('OD Efficiency'!B30/'OD Efficiency'!B29)</f>
        <v>2658.8190439795176</v>
      </c>
      <c r="C30" s="17">
        <f>C29*('OD Shares'!C30/'OD Shares'!C29)/('OD Efficiency'!C30/'OD Efficiency'!C29)</f>
        <v>16721.852230492357</v>
      </c>
      <c r="D30" s="17">
        <f>D29*('OD Shares'!D30/'OD Shares'!D29)/('OD Efficiency'!D30/'OD Efficiency'!D29)</f>
        <v>11214.791522509628</v>
      </c>
      <c r="E30" s="17">
        <f>E29*('OD Shares'!E30/'OD Shares'!E29)/('OD Efficiency'!E30/'OD Efficiency'!E29)</f>
        <v>2374.4285686488847</v>
      </c>
      <c r="F30" s="17">
        <f>F29*('OD Shares'!F30/'OD Shares'!F29)/('OD Efficiency'!F30/'OD Efficiency'!F29)</f>
        <v>582.94966843792906</v>
      </c>
      <c r="G30" s="17">
        <f>G29*('OD Shares'!G30/'OD Shares'!G29)/('OD Efficiency'!G30/'OD Efficiency'!G29)</f>
        <v>7445.2306912459435</v>
      </c>
      <c r="H30" s="17">
        <f>H29*('OD Shares'!H30/'OD Shares'!H29)/('OD Efficiency'!H30/'OD Efficiency'!H29)</f>
        <v>2133.2738187848727</v>
      </c>
      <c r="I30" s="17">
        <f>I29*('OD Shares'!I30/'OD Shares'!I29)/('OD Efficiency'!I30/'OD Efficiency'!I29)</f>
        <v>19199.464369063946</v>
      </c>
      <c r="J30" s="17">
        <f>J29*('OD Shares'!J30/'OD Shares'!J29)/('OD Efficiency'!J30/'OD Efficiency'!J29)</f>
        <v>4605.3311717530933</v>
      </c>
      <c r="K30" s="17">
        <f>K29*('OD Shares'!K30/'OD Shares'!K29)/('OD Efficiency'!K30/'OD Efficiency'!K29)</f>
        <v>26187.820626505953</v>
      </c>
      <c r="L30" s="28"/>
      <c r="M30" s="19">
        <f t="shared" si="0"/>
        <v>73743.290436950265</v>
      </c>
      <c r="N30" s="20">
        <f t="shared" si="1"/>
        <v>93123.961711422133</v>
      </c>
    </row>
    <row r="31" spans="1:14" x14ac:dyDescent="0.2">
      <c r="A31" s="29">
        <v>2024</v>
      </c>
      <c r="B31" s="17">
        <f>B30*('OD Shares'!B31/'OD Shares'!B30)/('OD Efficiency'!B31/'OD Efficiency'!B30)</f>
        <v>2635.6845059383145</v>
      </c>
      <c r="C31" s="17">
        <f>C30*('OD Shares'!C31/'OD Shares'!C30)/('OD Efficiency'!C31/'OD Efficiency'!C30)</f>
        <v>16711.684973163239</v>
      </c>
      <c r="D31" s="17">
        <f>D30*('OD Shares'!D31/'OD Shares'!D30)/('OD Efficiency'!D31/'OD Efficiency'!D30)</f>
        <v>11218.956489678709</v>
      </c>
      <c r="E31" s="17">
        <f>E30*('OD Shares'!E31/'OD Shares'!E30)/('OD Efficiency'!E31/'OD Efficiency'!E30)</f>
        <v>2349.5130849442812</v>
      </c>
      <c r="F31" s="17">
        <f>F30*('OD Shares'!F31/'OD Shares'!F30)/('OD Efficiency'!F31/'OD Efficiency'!F30)</f>
        <v>576.33030511686582</v>
      </c>
      <c r="G31" s="17">
        <f>G30*('OD Shares'!G31/'OD Shares'!G30)/('OD Efficiency'!G31/'OD Efficiency'!G30)</f>
        <v>7388.4589416651488</v>
      </c>
      <c r="H31" s="17">
        <f>H30*('OD Shares'!H31/'OD Shares'!H30)/('OD Efficiency'!H31/'OD Efficiency'!H30)</f>
        <v>2126.8618129707265</v>
      </c>
      <c r="I31" s="17">
        <f>I30*('OD Shares'!I31/'OD Shares'!I30)/('OD Efficiency'!I31/'OD Efficiency'!I30)</f>
        <v>19141.756316736635</v>
      </c>
      <c r="J31" s="17">
        <f>J30*('OD Shares'!J31/'OD Shares'!J30)/('OD Efficiency'!J31/'OD Efficiency'!J30)</f>
        <v>4699.6386918875905</v>
      </c>
      <c r="K31" s="17">
        <f>K30*('OD Shares'!K31/'OD Shares'!K30)/('OD Efficiency'!K31/'OD Efficiency'!K30)</f>
        <v>26668.206121451432</v>
      </c>
      <c r="L31" s="28"/>
      <c r="M31" s="19">
        <f t="shared" si="0"/>
        <v>74169.721764451388</v>
      </c>
      <c r="N31" s="20">
        <f t="shared" si="1"/>
        <v>93517.091243552946</v>
      </c>
    </row>
    <row r="32" spans="1:14" x14ac:dyDescent="0.2">
      <c r="A32" s="29">
        <v>2025</v>
      </c>
      <c r="B32" s="17">
        <f>B31*('OD Shares'!B32/'OD Shares'!B31)/('OD Efficiency'!B32/'OD Efficiency'!B31)</f>
        <v>2610.4842479358185</v>
      </c>
      <c r="C32" s="17">
        <f>C31*('OD Shares'!C32/'OD Shares'!C31)/('OD Efficiency'!C32/'OD Efficiency'!C31)</f>
        <v>16716.426149311552</v>
      </c>
      <c r="D32" s="17">
        <f>D31*('OD Shares'!D32/'OD Shares'!D31)/('OD Efficiency'!D32/'OD Efficiency'!D31)</f>
        <v>11221.846575334228</v>
      </c>
      <c r="E32" s="17">
        <f>E31*('OD Shares'!E32/'OD Shares'!E31)/('OD Efficiency'!E32/'OD Efficiency'!E31)</f>
        <v>2326.5448796365781</v>
      </c>
      <c r="F32" s="17">
        <f>F31*('OD Shares'!F32/'OD Shares'!F31)/('OD Efficiency'!F32/'OD Efficiency'!F31)</f>
        <v>569.75703621070852</v>
      </c>
      <c r="G32" s="17">
        <f>G31*('OD Shares'!G32/'OD Shares'!G31)/('OD Efficiency'!G32/'OD Efficiency'!G31)</f>
        <v>7339.607133200122</v>
      </c>
      <c r="H32" s="17">
        <f>H31*('OD Shares'!H32/'OD Shares'!H31)/('OD Efficiency'!H32/'OD Efficiency'!H31)</f>
        <v>2121.0981898174596</v>
      </c>
      <c r="I32" s="17">
        <f>I31*('OD Shares'!I32/'OD Shares'!I31)/('OD Efficiency'!I32/'OD Efficiency'!I31)</f>
        <v>19089.883708357236</v>
      </c>
      <c r="J32" s="17">
        <f>J31*('OD Shares'!J32/'OD Shares'!J31)/('OD Efficiency'!J32/'OD Efficiency'!J31)</f>
        <v>4795.8774321715673</v>
      </c>
      <c r="K32" s="17">
        <f>K31*('OD Shares'!K32/'OD Shares'!K31)/('OD Efficiency'!K32/'OD Efficiency'!K31)</f>
        <v>27156.004591954694</v>
      </c>
      <c r="L32" s="28"/>
      <c r="M32" s="19">
        <f t="shared" si="0"/>
        <v>74620.619546682603</v>
      </c>
      <c r="N32" s="20">
        <f t="shared" si="1"/>
        <v>93947.529943929971</v>
      </c>
    </row>
    <row r="33" spans="1:14" x14ac:dyDescent="0.2">
      <c r="A33" s="29">
        <f>A32+1</f>
        <v>2026</v>
      </c>
      <c r="B33" s="17">
        <f>B32*('OD Shares'!B33/'OD Shares'!B32)/('OD Efficiency'!B33/'OD Efficiency'!B32)</f>
        <v>2583.6867986068632</v>
      </c>
      <c r="C33" s="17">
        <f>C32*('OD Shares'!C33/'OD Shares'!C32)/('OD Efficiency'!C33/'OD Efficiency'!C32)</f>
        <v>16699.293133370727</v>
      </c>
      <c r="D33" s="17">
        <f>D32*('OD Shares'!D33/'OD Shares'!D32)/('OD Efficiency'!D33/'OD Efficiency'!D32)</f>
        <v>11218.098127857407</v>
      </c>
      <c r="E33" s="17">
        <f>E32*('OD Shares'!E33/'OD Shares'!E32)/('OD Efficiency'!E33/'OD Efficiency'!E32)</f>
        <v>2302.5953439202131</v>
      </c>
      <c r="F33" s="17">
        <f>F32*('OD Shares'!F33/'OD Shares'!F32)/('OD Efficiency'!F33/'OD Efficiency'!F32)</f>
        <v>564.17242825681365</v>
      </c>
      <c r="G33" s="17">
        <f>G32*('OD Shares'!G33/'OD Shares'!G32)/('OD Efficiency'!G33/'OD Efficiency'!G32)</f>
        <v>7297.8794805893767</v>
      </c>
      <c r="H33" s="17">
        <f>H32*('OD Shares'!H33/'OD Shares'!H32)/('OD Efficiency'!H33/'OD Efficiency'!H32)</f>
        <v>2115.6289910050859</v>
      </c>
      <c r="I33" s="17">
        <f>I32*('OD Shares'!I33/'OD Shares'!I32)/('OD Efficiency'!I33/'OD Efficiency'!I32)</f>
        <v>19040.660919045877</v>
      </c>
      <c r="J33" s="17">
        <f>J32*('OD Shares'!J33/'OD Shares'!J32)/('OD Efficiency'!J33/'OD Efficiency'!J32)</f>
        <v>4894.0869399418689</v>
      </c>
      <c r="K33" s="17">
        <f>K32*('OD Shares'!K33/'OD Shares'!K32)/('OD Efficiency'!K33/'OD Efficiency'!K32)</f>
        <v>27621.115602466307</v>
      </c>
      <c r="L33" s="28"/>
      <c r="M33" s="19">
        <f t="shared" si="0"/>
        <v>75054.237833082938</v>
      </c>
      <c r="N33" s="20">
        <f t="shared" si="1"/>
        <v>94337.21776506053</v>
      </c>
    </row>
    <row r="34" spans="1:14" x14ac:dyDescent="0.2">
      <c r="A34" s="29">
        <f>A33+1</f>
        <v>2027</v>
      </c>
      <c r="B34" s="17">
        <f>B33*('OD Shares'!B34/'OD Shares'!B33)/('OD Efficiency'!B34/'OD Efficiency'!B33)</f>
        <v>2556.1670071492799</v>
      </c>
      <c r="C34" s="17">
        <f>C33*('OD Shares'!C34/'OD Shares'!C33)/('OD Efficiency'!C34/'OD Efficiency'!C33)</f>
        <v>16675.035249117038</v>
      </c>
      <c r="D34" s="17">
        <f>D33*('OD Shares'!D34/'OD Shares'!D33)/('OD Efficiency'!D34/'OD Efficiency'!D33)</f>
        <v>11217.491073189884</v>
      </c>
      <c r="E34" s="17">
        <f>E33*('OD Shares'!E34/'OD Shares'!E33)/('OD Efficiency'!E34/'OD Efficiency'!E33)</f>
        <v>2275.2340982510664</v>
      </c>
      <c r="F34" s="17">
        <f>F33*('OD Shares'!F34/'OD Shares'!F33)/('OD Efficiency'!F34/'OD Efficiency'!F33)</f>
        <v>558.06846279485069</v>
      </c>
      <c r="G34" s="17">
        <f>G33*('OD Shares'!G34/'OD Shares'!G33)/('OD Efficiency'!G34/'OD Efficiency'!G33)</f>
        <v>7260.7225421101393</v>
      </c>
      <c r="H34" s="17">
        <f>H33*('OD Shares'!H34/'OD Shares'!H33)/('OD Efficiency'!H34/'OD Efficiency'!H33)</f>
        <v>2110.4558815253758</v>
      </c>
      <c r="I34" s="17">
        <f>I33*('OD Shares'!I34/'OD Shares'!I33)/('OD Efficiency'!I34/'OD Efficiency'!I33)</f>
        <v>18994.102933728489</v>
      </c>
      <c r="J34" s="17">
        <f>J33*('OD Shares'!J34/'OD Shares'!J33)/('OD Efficiency'!J34/'OD Efficiency'!J33)</f>
        <v>4994.3075723818265</v>
      </c>
      <c r="K34" s="17">
        <f>K33*('OD Shares'!K34/'OD Shares'!K33)/('OD Efficiency'!K34/'OD Efficiency'!K33)</f>
        <v>28068.488434558185</v>
      </c>
      <c r="L34" s="28"/>
      <c r="M34" s="19">
        <f t="shared" si="0"/>
        <v>75478.870998539816</v>
      </c>
      <c r="N34" s="20">
        <f t="shared" si="1"/>
        <v>94710.073254806135</v>
      </c>
    </row>
    <row r="35" spans="1:14" x14ac:dyDescent="0.2">
      <c r="A35" s="29">
        <f>A34+1</f>
        <v>2028</v>
      </c>
      <c r="B35" s="17">
        <f>B34*('OD Shares'!B35/'OD Shares'!B34)/('OD Efficiency'!B35/'OD Efficiency'!B34)</f>
        <v>2527.4177871594479</v>
      </c>
      <c r="C35" s="17">
        <f>C34*('OD Shares'!C35/'OD Shares'!C34)/('OD Efficiency'!C35/'OD Efficiency'!C34)</f>
        <v>16628.067963273203</v>
      </c>
      <c r="D35" s="17">
        <f>D34*('OD Shares'!D35/'OD Shares'!D34)/('OD Efficiency'!D35/'OD Efficiency'!D34)</f>
        <v>11216.298088229752</v>
      </c>
      <c r="E35" s="17">
        <f>E34*('OD Shares'!E35/'OD Shares'!E34)/('OD Efficiency'!E35/'OD Efficiency'!E34)</f>
        <v>2245.3647802725632</v>
      </c>
      <c r="F35" s="17">
        <f>F34*('OD Shares'!F35/'OD Shares'!F34)/('OD Efficiency'!F35/'OD Efficiency'!F34)</f>
        <v>550.33660141634596</v>
      </c>
      <c r="G35" s="17">
        <f>G34*('OD Shares'!G35/'OD Shares'!G34)/('OD Efficiency'!G35/'OD Efficiency'!G34)</f>
        <v>7225.3837994298456</v>
      </c>
      <c r="H35" s="17">
        <f>H34*('OD Shares'!H35/'OD Shares'!H34)/('OD Efficiency'!H35/'OD Efficiency'!H34)</f>
        <v>2105.6041709187853</v>
      </c>
      <c r="I35" s="17">
        <f>I34*('OD Shares'!I35/'OD Shares'!I34)/('OD Efficiency'!I35/'OD Efficiency'!I34)</f>
        <v>18950.437538269176</v>
      </c>
      <c r="J35" s="17">
        <f>J34*('OD Shares'!J35/'OD Shares'!J34)/('OD Efficiency'!J35/'OD Efficiency'!J34)</f>
        <v>5096.580513105213</v>
      </c>
      <c r="K35" s="17">
        <f>K34*('OD Shares'!K35/'OD Shares'!K34)/('OD Efficiency'!K35/'OD Efficiency'!K34)</f>
        <v>28503.658976821178</v>
      </c>
      <c r="L35" s="28"/>
      <c r="M35" s="19">
        <f t="shared" si="0"/>
        <v>75893.66446846287</v>
      </c>
      <c r="N35" s="20">
        <f t="shared" si="1"/>
        <v>95049.15021889552</v>
      </c>
    </row>
    <row r="36" spans="1:14" x14ac:dyDescent="0.2">
      <c r="A36" s="29">
        <f>A35+1</f>
        <v>2029</v>
      </c>
      <c r="B36" s="17">
        <f>B35*('OD Shares'!B36/'OD Shares'!B35)/('OD Efficiency'!B36/'OD Efficiency'!B35)</f>
        <v>2498.900329333017</v>
      </c>
      <c r="C36" s="17">
        <f>C35*('OD Shares'!C36/'OD Shares'!C35)/('OD Efficiency'!C36/'OD Efficiency'!C35)</f>
        <v>16590.766063363986</v>
      </c>
      <c r="D36" s="17">
        <f>D35*('OD Shares'!D36/'OD Shares'!D35)/('OD Efficiency'!D36/'OD Efficiency'!D35)</f>
        <v>11212.699741408844</v>
      </c>
      <c r="E36" s="17">
        <f>E35*('OD Shares'!E36/'OD Shares'!E35)/('OD Efficiency'!E36/'OD Efficiency'!E35)</f>
        <v>2216.554791424654</v>
      </c>
      <c r="F36" s="17">
        <f>F35*('OD Shares'!F36/'OD Shares'!F35)/('OD Efficiency'!F36/'OD Efficiency'!F35)</f>
        <v>543.26050369782138</v>
      </c>
      <c r="G36" s="17">
        <f>G35*('OD Shares'!G36/'OD Shares'!G35)/('OD Efficiency'!G36/'OD Efficiency'!G35)</f>
        <v>7194.9069660155583</v>
      </c>
      <c r="H36" s="17">
        <f>H35*('OD Shares'!H36/'OD Shares'!H35)/('OD Efficiency'!H36/'OD Efficiency'!H35)</f>
        <v>2101.3381002112246</v>
      </c>
      <c r="I36" s="17">
        <f>I35*('OD Shares'!I36/'OD Shares'!I35)/('OD Efficiency'!I36/'OD Efficiency'!I35)</f>
        <v>18912.042901901135</v>
      </c>
      <c r="J36" s="17">
        <f>J35*('OD Shares'!J36/'OD Shares'!J35)/('OD Efficiency'!J36/'OD Efficiency'!J35)</f>
        <v>5200.9477890798071</v>
      </c>
      <c r="K36" s="17">
        <f>K35*('OD Shares'!K36/'OD Shares'!K35)/('OD Efficiency'!K36/'OD Efficiency'!K35)</f>
        <v>28927.265363807404</v>
      </c>
      <c r="L36" s="28"/>
      <c r="M36" s="19">
        <f t="shared" si="0"/>
        <v>76309.016157546444</v>
      </c>
      <c r="N36" s="20">
        <f t="shared" si="1"/>
        <v>95398.682550243451</v>
      </c>
    </row>
    <row r="37" spans="1:14" x14ac:dyDescent="0.2">
      <c r="A37" s="29">
        <f>A36+1</f>
        <v>2030</v>
      </c>
      <c r="B37" s="17">
        <f>B36*('OD Shares'!B37/'OD Shares'!B36)/('OD Efficiency'!B37/'OD Efficiency'!B36)</f>
        <v>2473.5784526010907</v>
      </c>
      <c r="C37" s="17">
        <f>C36*('OD Shares'!C37/'OD Shares'!C36)/('OD Efficiency'!C37/'OD Efficiency'!C36)</f>
        <v>16548.680091471968</v>
      </c>
      <c r="D37" s="17">
        <f>D36*('OD Shares'!D37/'OD Shares'!D36)/('OD Efficiency'!D37/'OD Efficiency'!D36)</f>
        <v>11201.584571019644</v>
      </c>
      <c r="E37" s="17">
        <f>E36*('OD Shares'!E37/'OD Shares'!E36)/('OD Efficiency'!E37/'OD Efficiency'!E36)</f>
        <v>2188.3741952456808</v>
      </c>
      <c r="F37" s="17">
        <f>F36*('OD Shares'!F37/'OD Shares'!F36)/('OD Efficiency'!F37/'OD Efficiency'!F36)</f>
        <v>537.31630563449642</v>
      </c>
      <c r="G37" s="17">
        <f>G36*('OD Shares'!G37/'OD Shares'!G36)/('OD Efficiency'!G37/'OD Efficiency'!G36)</f>
        <v>7171.9506793233659</v>
      </c>
      <c r="H37" s="17">
        <f>H36*('OD Shares'!H37/'OD Shares'!H36)/('OD Efficiency'!H37/'OD Efficiency'!H36)</f>
        <v>2097.3898055730801</v>
      </c>
      <c r="I37" s="17">
        <f>I36*('OD Shares'!I37/'OD Shares'!I36)/('OD Efficiency'!I37/'OD Efficiency'!I36)</f>
        <v>18876.508250157738</v>
      </c>
      <c r="J37" s="17">
        <f>J36*('OD Shares'!J37/'OD Shares'!J36)/('OD Efficiency'!J37/'OD Efficiency'!J36)</f>
        <v>5307.4522878975222</v>
      </c>
      <c r="K37" s="17">
        <f>K36*('OD Shares'!K37/'OD Shares'!K36)/('OD Efficiency'!K37/'OD Efficiency'!K36)</f>
        <v>29350.934425261505</v>
      </c>
      <c r="L37" s="28"/>
      <c r="M37" s="19">
        <f t="shared" si="0"/>
        <v>76731.510520113021</v>
      </c>
      <c r="N37" s="20">
        <f t="shared" si="1"/>
        <v>95753.769064186083</v>
      </c>
    </row>
    <row r="38" spans="1:14" x14ac:dyDescent="0.2">
      <c r="A38" s="29">
        <f t="shared" ref="A38:A49" si="2">A37+1</f>
        <v>2031</v>
      </c>
      <c r="B38" s="17">
        <f>B37*('OD Shares'!B38/'OD Shares'!B37)/('OD Efficiency'!B38/'OD Efficiency'!B37)</f>
        <v>2441.7656971320475</v>
      </c>
      <c r="C38" s="17">
        <f>C37*('OD Shares'!C38/'OD Shares'!C37)/('OD Efficiency'!C38/'OD Efficiency'!C37)</f>
        <v>16508.875485223787</v>
      </c>
      <c r="D38" s="17">
        <f>D37*('OD Shares'!D38/'OD Shares'!D37)/('OD Efficiency'!D38/'OD Efficiency'!D37)</f>
        <v>11190.908054208965</v>
      </c>
      <c r="E38" s="17">
        <f>E37*('OD Shares'!E38/'OD Shares'!E37)/('OD Efficiency'!E38/'OD Efficiency'!E37)</f>
        <v>2157.0621613633275</v>
      </c>
      <c r="F38" s="17">
        <f>F37*('OD Shares'!F38/'OD Shares'!F37)/('OD Efficiency'!F38/'OD Efficiency'!F37)</f>
        <v>530.23075720467659</v>
      </c>
      <c r="G38" s="17">
        <f>G37*('OD Shares'!G38/'OD Shares'!G37)/('OD Efficiency'!G38/'OD Efficiency'!G37)</f>
        <v>7071.1170484787217</v>
      </c>
      <c r="H38" s="17">
        <f>H37*('OD Shares'!H38/'OD Shares'!H37)/('OD Efficiency'!H38/'OD Efficiency'!H37)</f>
        <v>2094.1305416130726</v>
      </c>
      <c r="I38" s="17">
        <f>I37*('OD Shares'!I38/'OD Shares'!I37)/('OD Efficiency'!I38/'OD Efficiency'!I37)</f>
        <v>18843.040699369823</v>
      </c>
      <c r="J38" s="17">
        <f>J37*('OD Shares'!J38/'OD Shares'!J37)/('OD Efficiency'!J38/'OD Efficiency'!J37)</f>
        <v>5359.0713390951669</v>
      </c>
      <c r="K38" s="17">
        <f>K37*('OD Shares'!K38/'OD Shares'!K37)/('OD Efficiency'!K38/'OD Efficiency'!K37)</f>
        <v>29535.632994114068</v>
      </c>
      <c r="L38" s="28"/>
      <c r="M38" s="19">
        <f t="shared" si="0"/>
        <v>76781.19359544781</v>
      </c>
      <c r="N38" s="20">
        <f t="shared" ref="N38:N47" si="3">SUM(B38:K38)</f>
        <v>95731.834777803655</v>
      </c>
    </row>
    <row r="39" spans="1:14" x14ac:dyDescent="0.2">
      <c r="A39" s="29">
        <f t="shared" si="2"/>
        <v>2032</v>
      </c>
      <c r="B39" s="17">
        <f>B38*('OD Shares'!B39/'OD Shares'!B38)/('OD Efficiency'!B39/'OD Efficiency'!B38)</f>
        <v>2410.5531859015541</v>
      </c>
      <c r="C39" s="17">
        <f>C38*('OD Shares'!C39/'OD Shares'!C38)/('OD Efficiency'!C39/'OD Efficiency'!C38)</f>
        <v>16471.899112653362</v>
      </c>
      <c r="D39" s="17">
        <f>D38*('OD Shares'!D39/'OD Shares'!D38)/('OD Efficiency'!D39/'OD Efficiency'!D38)</f>
        <v>11180.626157411316</v>
      </c>
      <c r="E39" s="17">
        <f>E38*('OD Shares'!E39/'OD Shares'!E38)/('OD Efficiency'!E39/'OD Efficiency'!E38)</f>
        <v>2125.8513678974564</v>
      </c>
      <c r="F39" s="17">
        <f>F38*('OD Shares'!F39/'OD Shares'!F38)/('OD Efficiency'!F39/'OD Efficiency'!F38)</f>
        <v>523.18942349585154</v>
      </c>
      <c r="G39" s="17">
        <f>G38*('OD Shares'!G39/'OD Shares'!G38)/('OD Efficiency'!G39/'OD Efficiency'!G38)</f>
        <v>6974.0572401629115</v>
      </c>
      <c r="H39" s="17">
        <f>H38*('OD Shares'!H39/'OD Shares'!H38)/('OD Efficiency'!H39/'OD Efficiency'!H38)</f>
        <v>2091.0120496305381</v>
      </c>
      <c r="I39" s="17">
        <f>I38*('OD Shares'!I39/'OD Shares'!I38)/('OD Efficiency'!I39/'OD Efficiency'!I38)</f>
        <v>18810.859318913164</v>
      </c>
      <c r="J39" s="17">
        <f>J38*('OD Shares'!J39/'OD Shares'!J38)/('OD Efficiency'!J39/'OD Efficiency'!J38)</f>
        <v>5410.6903902928107</v>
      </c>
      <c r="K39" s="17">
        <f>K38*('OD Shares'!K39/'OD Shares'!K38)/('OD Efficiency'!K39/'OD Efficiency'!K38)</f>
        <v>29720.331562966632</v>
      </c>
      <c r="L39" s="28"/>
      <c r="M39" s="19">
        <f t="shared" si="0"/>
        <v>76836.61751077068</v>
      </c>
      <c r="N39" s="20">
        <f t="shared" si="3"/>
        <v>95719.069809325607</v>
      </c>
    </row>
    <row r="40" spans="1:14" x14ac:dyDescent="0.2">
      <c r="A40" s="29">
        <f t="shared" si="2"/>
        <v>2033</v>
      </c>
      <c r="B40" s="17">
        <f>B39*('OD Shares'!B40/'OD Shares'!B39)/('OD Efficiency'!B40/'OD Efficiency'!B39)</f>
        <v>2380.1478251392982</v>
      </c>
      <c r="C40" s="17">
        <f>C39*('OD Shares'!C40/'OD Shares'!C39)/('OD Efficiency'!C40/'OD Efficiency'!C39)</f>
        <v>16437.410114953727</v>
      </c>
      <c r="D40" s="17">
        <f>D39*('OD Shares'!D40/'OD Shares'!D39)/('OD Efficiency'!D40/'OD Efficiency'!D39)</f>
        <v>11170.799035505115</v>
      </c>
      <c r="E40" s="17">
        <f>E39*('OD Shares'!E40/'OD Shares'!E39)/('OD Efficiency'!E40/'OD Efficiency'!E39)</f>
        <v>2094.7873832481441</v>
      </c>
      <c r="F40" s="17">
        <f>F39*('OD Shares'!F40/'OD Shares'!F39)/('OD Efficiency'!F40/'OD Efficiency'!F39)</f>
        <v>516.18608315885035</v>
      </c>
      <c r="G40" s="17">
        <f>G39*('OD Shares'!G40/'OD Shares'!G39)/('OD Efficiency'!G40/'OD Efficiency'!G39)</f>
        <v>6880.3142018992367</v>
      </c>
      <c r="H40" s="17">
        <f>H39*('OD Shares'!H40/'OD Shares'!H39)/('OD Efficiency'!H40/'OD Efficiency'!H39)</f>
        <v>2088.2376422789775</v>
      </c>
      <c r="I40" s="17">
        <f>I39*('OD Shares'!I40/'OD Shares'!I39)/('OD Efficiency'!I40/'OD Efficiency'!I39)</f>
        <v>18781.791840007223</v>
      </c>
      <c r="J40" s="17">
        <f>J39*('OD Shares'!J40/'OD Shares'!J39)/('OD Efficiency'!J40/'OD Efficiency'!J39)</f>
        <v>5462.3094414904554</v>
      </c>
      <c r="K40" s="17">
        <f>K39*('OD Shares'!K40/'OD Shares'!K39)/('OD Efficiency'!K40/'OD Efficiency'!K39)</f>
        <v>29905.030131819196</v>
      </c>
      <c r="L40" s="28"/>
      <c r="M40" s="19">
        <f t="shared" si="0"/>
        <v>76899.455759407181</v>
      </c>
      <c r="N40" s="20">
        <f t="shared" si="3"/>
        <v>95717.01369950021</v>
      </c>
    </row>
    <row r="41" spans="1:14" x14ac:dyDescent="0.2">
      <c r="A41" s="29">
        <f t="shared" si="2"/>
        <v>2034</v>
      </c>
      <c r="B41" s="17">
        <f>B40*('OD Shares'!B41/'OD Shares'!B40)/('OD Efficiency'!B41/'OD Efficiency'!B40)</f>
        <v>2350.2883104704738</v>
      </c>
      <c r="C41" s="17">
        <f>C40*('OD Shares'!C41/'OD Shares'!C40)/('OD Efficiency'!C41/'OD Efficiency'!C40)</f>
        <v>16406.467635805278</v>
      </c>
      <c r="D41" s="17">
        <f>D40*('OD Shares'!D41/'OD Shares'!D40)/('OD Efficiency'!D41/'OD Efficiency'!D40)</f>
        <v>11161.196391749079</v>
      </c>
      <c r="E41" s="17">
        <f>E40*('OD Shares'!E41/'OD Shares'!E40)/('OD Efficiency'!E41/'OD Efficiency'!E40)</f>
        <v>2063.8648347910184</v>
      </c>
      <c r="F41" s="17">
        <f>F40*('OD Shares'!F41/'OD Shares'!F40)/('OD Efficiency'!F41/'OD Efficiency'!F40)</f>
        <v>509.20616261768259</v>
      </c>
      <c r="G41" s="17">
        <f>G40*('OD Shares'!G41/'OD Shares'!G40)/('OD Efficiency'!G41/'OD Efficiency'!G40)</f>
        <v>6789.4398440900723</v>
      </c>
      <c r="H41" s="17">
        <f>H40*('OD Shares'!H41/'OD Shares'!H40)/('OD Efficiency'!H41/'OD Efficiency'!H40)</f>
        <v>2085.6412378644377</v>
      </c>
      <c r="I41" s="17">
        <f>I40*('OD Shares'!I41/'OD Shares'!I40)/('OD Efficiency'!I41/'OD Efficiency'!I40)</f>
        <v>18754.34275991319</v>
      </c>
      <c r="J41" s="17">
        <f>J40*('OD Shares'!J41/'OD Shares'!J40)/('OD Efficiency'!J41/'OD Efficiency'!J40)</f>
        <v>5513.9284926881001</v>
      </c>
      <c r="K41" s="17">
        <f>K40*('OD Shares'!K41/'OD Shares'!K40)/('OD Efficiency'!K41/'OD Efficiency'!K40)</f>
        <v>30089.72870067176</v>
      </c>
      <c r="L41" s="28"/>
      <c r="M41" s="19">
        <f t="shared" si="0"/>
        <v>76967.348424385331</v>
      </c>
      <c r="N41" s="20">
        <f t="shared" si="3"/>
        <v>95724.10437066108</v>
      </c>
    </row>
    <row r="42" spans="1:14" x14ac:dyDescent="0.2">
      <c r="A42" s="29">
        <f t="shared" si="2"/>
        <v>2035</v>
      </c>
      <c r="B42" s="17">
        <f>B41*('OD Shares'!B42/'OD Shares'!B41)/('OD Efficiency'!B42/'OD Efficiency'!B41)</f>
        <v>2321.3506686778983</v>
      </c>
      <c r="C42" s="17">
        <f>C41*('OD Shares'!C42/'OD Shares'!C41)/('OD Efficiency'!C42/'OD Efficiency'!C41)</f>
        <v>16377.035613463233</v>
      </c>
      <c r="D42" s="17">
        <f>D41*('OD Shares'!D42/'OD Shares'!D41)/('OD Efficiency'!D42/'OD Efficiency'!D41)</f>
        <v>11151.941239163896</v>
      </c>
      <c r="E42" s="17">
        <f>E41*('OD Shares'!E42/'OD Shares'!E41)/('OD Efficiency'!E42/'OD Efficiency'!E41)</f>
        <v>2032.8878596433983</v>
      </c>
      <c r="F42" s="17">
        <f>F41*('OD Shares'!F42/'OD Shares'!F41)/('OD Efficiency'!F42/'OD Efficiency'!F41)</f>
        <v>502.25746090106787</v>
      </c>
      <c r="G42" s="17">
        <f>G41*('OD Shares'!G42/'OD Shares'!G41)/('OD Efficiency'!G42/'OD Efficiency'!G41)</f>
        <v>6700.8535485861112</v>
      </c>
      <c r="H42" s="17">
        <f>H41*('OD Shares'!H42/'OD Shares'!H41)/('OD Efficiency'!H42/'OD Efficiency'!H41)</f>
        <v>2083.294926796329</v>
      </c>
      <c r="I42" s="17">
        <f>I41*('OD Shares'!I42/'OD Shares'!I41)/('OD Efficiency'!I42/'OD Efficiency'!I41)</f>
        <v>18729.159091388032</v>
      </c>
      <c r="J42" s="17">
        <f>J41*('OD Shares'!J42/'OD Shares'!J41)/('OD Efficiency'!J42/'OD Efficiency'!J41)</f>
        <v>5565.5475438857447</v>
      </c>
      <c r="K42" s="17">
        <f>K41*('OD Shares'!K42/'OD Shares'!K41)/('OD Efficiency'!K42/'OD Efficiency'!K41)</f>
        <v>30274.427269524323</v>
      </c>
      <c r="L42" s="28"/>
      <c r="M42" s="19">
        <f t="shared" si="0"/>
        <v>77040.368939888896</v>
      </c>
      <c r="N42" s="20">
        <f t="shared" si="3"/>
        <v>95738.755222030028</v>
      </c>
    </row>
    <row r="43" spans="1:14" x14ac:dyDescent="0.2">
      <c r="A43" s="29">
        <f t="shared" si="2"/>
        <v>2036</v>
      </c>
      <c r="B43" s="17">
        <f>B42*('OD Shares'!B43/'OD Shares'!B42)/('OD Efficiency'!B43/'OD Efficiency'!B42)</f>
        <v>2297.4267896997289</v>
      </c>
      <c r="C43" s="17">
        <f>C42*('OD Shares'!C43/'OD Shares'!C42)/('OD Efficiency'!C43/'OD Efficiency'!C42)</f>
        <v>16329.610984843504</v>
      </c>
      <c r="D43" s="17">
        <f>D42*('OD Shares'!D43/'OD Shares'!D42)/('OD Efficiency'!D43/'OD Efficiency'!D42)</f>
        <v>11139.542317731395</v>
      </c>
      <c r="E43" s="17">
        <f>E42*('OD Shares'!E43/'OD Shares'!E42)/('OD Efficiency'!E43/'OD Efficiency'!E42)</f>
        <v>2004.496622408639</v>
      </c>
      <c r="F43" s="17">
        <f>F42*('OD Shares'!F43/'OD Shares'!F42)/('OD Efficiency'!F43/'OD Efficiency'!F42)</f>
        <v>495.12722683180027</v>
      </c>
      <c r="G43" s="17">
        <f>G42*('OD Shares'!G43/'OD Shares'!G42)/('OD Efficiency'!G43/'OD Efficiency'!G42)</f>
        <v>6627.0037039167273</v>
      </c>
      <c r="H43" s="17">
        <f>H42*('OD Shares'!H43/'OD Shares'!H42)/('OD Efficiency'!H43/'OD Efficiency'!H42)</f>
        <v>2084.9400507625896</v>
      </c>
      <c r="I43" s="17">
        <f>I42*('OD Shares'!I43/'OD Shares'!I42)/('OD Efficiency'!I43/'OD Efficiency'!I42)</f>
        <v>18739.867266656944</v>
      </c>
      <c r="J43" s="17">
        <f>J42*('OD Shares'!J43/'OD Shares'!J42)/('OD Efficiency'!J43/'OD Efficiency'!J42)</f>
        <v>5617.1665950833885</v>
      </c>
      <c r="K43" s="17">
        <f>K42*('OD Shares'!K43/'OD Shares'!K42)/('OD Efficiency'!K43/'OD Efficiency'!K42)</f>
        <v>30459.125838376887</v>
      </c>
      <c r="L43" s="28"/>
      <c r="M43" s="19">
        <f t="shared" si="0"/>
        <v>77167.26962176837</v>
      </c>
      <c r="N43" s="20">
        <f t="shared" si="3"/>
        <v>95794.307396311604</v>
      </c>
    </row>
    <row r="44" spans="1:14" x14ac:dyDescent="0.2">
      <c r="A44" s="29">
        <f t="shared" si="2"/>
        <v>2037</v>
      </c>
      <c r="B44" s="17">
        <f>B43*('OD Shares'!B44/'OD Shares'!B43)/('OD Efficiency'!B44/'OD Efficiency'!B43)</f>
        <v>2273.7159802472879</v>
      </c>
      <c r="C44" s="17">
        <f>C43*('OD Shares'!C44/'OD Shares'!C43)/('OD Efficiency'!C44/'OD Efficiency'!C43)</f>
        <v>16282.601476875541</v>
      </c>
      <c r="D44" s="17">
        <f>D43*('OD Shares'!D44/'OD Shares'!D43)/('OD Efficiency'!D44/'OD Efficiency'!D43)</f>
        <v>11127.170936350609</v>
      </c>
      <c r="E44" s="17">
        <f>E43*('OD Shares'!E44/'OD Shares'!E43)/('OD Efficiency'!E44/'OD Efficiency'!E43)</f>
        <v>1976.1108738798439</v>
      </c>
      <c r="F44" s="17">
        <f>F43*('OD Shares'!F44/'OD Shares'!F43)/('OD Efficiency'!F44/'OD Efficiency'!F43)</f>
        <v>488.00813188224197</v>
      </c>
      <c r="G44" s="17">
        <f>G43*('OD Shares'!G44/'OD Shares'!G43)/('OD Efficiency'!G44/'OD Efficiency'!G43)</f>
        <v>6553.2043344704634</v>
      </c>
      <c r="H44" s="17">
        <f>H43*('OD Shares'!H44/'OD Shares'!H43)/('OD Efficiency'!H44/'OD Efficiency'!H43)</f>
        <v>2086.5850263018278</v>
      </c>
      <c r="I44" s="17">
        <f>I43*('OD Shares'!I44/'OD Shares'!I43)/('OD Efficiency'!I44/'OD Efficiency'!I43)</f>
        <v>18750.574475808648</v>
      </c>
      <c r="J44" s="17">
        <f>J43*('OD Shares'!J44/'OD Shares'!J43)/('OD Efficiency'!J44/'OD Efficiency'!J43)</f>
        <v>5668.7856462810323</v>
      </c>
      <c r="K44" s="17">
        <f>K43*('OD Shares'!K44/'OD Shares'!K43)/('OD Efficiency'!K44/'OD Efficiency'!K43)</f>
        <v>30643.824407229447</v>
      </c>
      <c r="L44" s="28"/>
      <c r="M44" s="19">
        <f t="shared" si="0"/>
        <v>77294.263832204117</v>
      </c>
      <c r="N44" s="20">
        <f t="shared" si="3"/>
        <v>95850.581289326947</v>
      </c>
    </row>
    <row r="45" spans="1:14" x14ac:dyDescent="0.2">
      <c r="A45" s="29">
        <f t="shared" si="2"/>
        <v>2038</v>
      </c>
      <c r="B45" s="17">
        <f>B44*('OD Shares'!B45/'OD Shares'!B44)/('OD Efficiency'!B45/'OD Efficiency'!B44)</f>
        <v>2250.2154064977813</v>
      </c>
      <c r="C45" s="17">
        <f>C44*('OD Shares'!C45/'OD Shares'!C44)/('OD Efficiency'!C45/'OD Efficiency'!C44)</f>
        <v>16236.001662814551</v>
      </c>
      <c r="D45" s="17">
        <f>D44*('OD Shares'!D45/'OD Shares'!D44)/('OD Efficiency'!D45/'OD Efficiency'!D44)</f>
        <v>11114.827003366825</v>
      </c>
      <c r="E45" s="17">
        <f>E44*('OD Shares'!E45/'OD Shares'!E44)/('OD Efficiency'!E45/'OD Efficiency'!E44)</f>
        <v>1947.7306124655192</v>
      </c>
      <c r="F45" s="17">
        <f>F44*('OD Shares'!F45/'OD Shares'!F44)/('OD Efficiency'!F45/'OD Efficiency'!F44)</f>
        <v>480.90014996983911</v>
      </c>
      <c r="G45" s="17">
        <f>G44*('OD Shares'!G45/'OD Shares'!G44)/('OD Efficiency'!G45/'OD Efficiency'!G44)</f>
        <v>6479.4553885164487</v>
      </c>
      <c r="H45" s="17">
        <f>H44*('OD Shares'!H45/'OD Shares'!H44)/('OD Efficiency'!H45/'OD Efficiency'!H44)</f>
        <v>2088.2298534341294</v>
      </c>
      <c r="I45" s="17">
        <f>I44*('OD Shares'!I45/'OD Shares'!I44)/('OD Efficiency'!I45/'OD Efficiency'!I44)</f>
        <v>18761.280718973889</v>
      </c>
      <c r="J45" s="17">
        <f>J44*('OD Shares'!J45/'OD Shares'!J44)/('OD Efficiency'!J45/'OD Efficiency'!J44)</f>
        <v>5720.404697478677</v>
      </c>
      <c r="K45" s="17">
        <f>K44*('OD Shares'!K45/'OD Shares'!K44)/('OD Efficiency'!K45/'OD Efficiency'!K44)</f>
        <v>30828.522976082011</v>
      </c>
      <c r="L45" s="28"/>
      <c r="M45" s="19">
        <f t="shared" si="0"/>
        <v>77421.351400287342</v>
      </c>
      <c r="N45" s="20">
        <f t="shared" si="3"/>
        <v>95907.568469599675</v>
      </c>
    </row>
    <row r="46" spans="1:14" x14ac:dyDescent="0.2">
      <c r="A46" s="29">
        <f t="shared" si="2"/>
        <v>2039</v>
      </c>
      <c r="B46" s="17">
        <f>B45*('OD Shares'!B46/'OD Shares'!B45)/('OD Efficiency'!B46/'OD Efficiency'!B45)</f>
        <v>2226.9222846597013</v>
      </c>
      <c r="C46" s="17">
        <f>C45*('OD Shares'!C46/'OD Shares'!C45)/('OD Efficiency'!C46/'OD Efficiency'!C45)</f>
        <v>16189.806210094912</v>
      </c>
      <c r="D46" s="17">
        <f>D45*('OD Shares'!D46/'OD Shares'!D45)/('OD Efficiency'!D46/'OD Efficiency'!D45)</f>
        <v>11102.510427531588</v>
      </c>
      <c r="E46" s="17">
        <f>E45*('OD Shares'!E46/'OD Shares'!E45)/('OD Efficiency'!E46/'OD Efficiency'!E45)</f>
        <v>1919.3558365747863</v>
      </c>
      <c r="F46" s="17">
        <f>F45*('OD Shares'!F46/'OD Shares'!F45)/('OD Efficiency'!F46/'OD Efficiency'!F45)</f>
        <v>473.80325509340508</v>
      </c>
      <c r="G46" s="17">
        <f>G45*('OD Shares'!G46/'OD Shares'!G45)/('OD Efficiency'!G46/'OD Efficiency'!G45)</f>
        <v>6405.7568143944809</v>
      </c>
      <c r="H46" s="17">
        <f>H45*('OD Shares'!H46/'OD Shares'!H45)/('OD Efficiency'!H46/'OD Efficiency'!H45)</f>
        <v>2089.8745321795777</v>
      </c>
      <c r="I46" s="17">
        <f>I45*('OD Shares'!I46/'OD Shares'!I45)/('OD Efficiency'!I46/'OD Efficiency'!I45)</f>
        <v>18771.985996283383</v>
      </c>
      <c r="J46" s="17">
        <f>J45*('OD Shares'!J46/'OD Shares'!J45)/('OD Efficiency'!J46/'OD Efficiency'!J45)</f>
        <v>5772.0237486763208</v>
      </c>
      <c r="K46" s="17">
        <f>K45*('OD Shares'!K46/'OD Shares'!K45)/('OD Efficiency'!K46/'OD Efficiency'!K45)</f>
        <v>31013.221544934571</v>
      </c>
      <c r="L46" s="28"/>
      <c r="M46" s="19">
        <f t="shared" si="0"/>
        <v>77548.532155668116</v>
      </c>
      <c r="N46" s="20">
        <f t="shared" si="3"/>
        <v>95965.26065042273</v>
      </c>
    </row>
    <row r="47" spans="1:14" x14ac:dyDescent="0.2">
      <c r="A47" s="29">
        <f t="shared" si="2"/>
        <v>2040</v>
      </c>
      <c r="B47" s="17">
        <f>B46*('OD Shares'!B47/'OD Shares'!B46)/('OD Efficiency'!B47/'OD Efficiency'!B46)</f>
        <v>2203.8338798735458</v>
      </c>
      <c r="C47" s="17">
        <f>C46*('OD Shares'!C47/'OD Shares'!C46)/('OD Efficiency'!C47/'OD Efficiency'!C46)</f>
        <v>16144.00987829593</v>
      </c>
      <c r="D47" s="17">
        <f>D46*('OD Shares'!D47/'OD Shares'!D46)/('OD Efficiency'!D47/'OD Efficiency'!D46)</f>
        <v>11090.221118000451</v>
      </c>
      <c r="E47" s="17">
        <f>E46*('OD Shares'!E47/'OD Shares'!E46)/('OD Efficiency'!E47/'OD Efficiency'!E46)</f>
        <v>1890.9865446173819</v>
      </c>
      <c r="F47" s="17">
        <f>F46*('OD Shares'!F47/'OD Shares'!F46)/('OD Efficiency'!F47/'OD Efficiency'!F46)</f>
        <v>466.71742133280338</v>
      </c>
      <c r="G47" s="17">
        <f>G46*('OD Shares'!G47/'OD Shares'!G46)/('OD Efficiency'!G47/'OD Efficiency'!G46)</f>
        <v>6332.1085605149037</v>
      </c>
      <c r="H47" s="17">
        <f>H46*('OD Shares'!H47/'OD Shares'!H46)/('OD Efficiency'!H47/'OD Efficiency'!H46)</f>
        <v>2091.5190625582513</v>
      </c>
      <c r="I47" s="17">
        <f>I46*('OD Shares'!I47/'OD Shares'!I46)/('OD Efficiency'!I47/'OD Efficiency'!I46)</f>
        <v>18782.690307867822</v>
      </c>
      <c r="J47" s="17">
        <f>J46*('OD Shares'!J47/'OD Shares'!J46)/('OD Efficiency'!J47/'OD Efficiency'!J46)</f>
        <v>5823.6427998739655</v>
      </c>
      <c r="K47" s="17">
        <f>K46*('OD Shares'!K47/'OD Shares'!K46)/('OD Efficiency'!K47/'OD Efficiency'!K46)</f>
        <v>31197.920113787135</v>
      </c>
      <c r="L47" s="28"/>
      <c r="M47" s="19">
        <f t="shared" si="0"/>
        <v>77675.805928552727</v>
      </c>
      <c r="N47" s="20">
        <f t="shared" si="3"/>
        <v>96023.649686722201</v>
      </c>
    </row>
    <row r="48" spans="1:14" x14ac:dyDescent="0.2">
      <c r="A48" s="29">
        <f t="shared" si="2"/>
        <v>2041</v>
      </c>
      <c r="B48" s="17">
        <f>B47*('OD Shares'!B48/'OD Shares'!B47)/('OD Efficiency'!B48/'OD Efficiency'!B47)</f>
        <v>2180.9475051413974</v>
      </c>
      <c r="C48" s="17">
        <f>C47*('OD Shares'!C48/'OD Shares'!C47)/('OD Efficiency'!C48/'OD Efficiency'!C47)</f>
        <v>16098.607517160122</v>
      </c>
      <c r="D48" s="17">
        <f>D47*('OD Shares'!D48/'OD Shares'!D47)/('OD Efficiency'!D48/'OD Efficiency'!D47)</f>
        <v>11077.958984330746</v>
      </c>
      <c r="E48" s="17">
        <f>E47*('OD Shares'!E48/'OD Shares'!E47)/('OD Efficiency'!E48/'OD Efficiency'!E47)</f>
        <v>1862.622735003657</v>
      </c>
      <c r="F48" s="17">
        <f>F47*('OD Shares'!F48/'OD Shares'!F47)/('OD Efficiency'!F48/'OD Efficiency'!F47)</f>
        <v>459.64262284863219</v>
      </c>
      <c r="G48" s="17">
        <f>G47*('OD Shares'!G48/'OD Shares'!G47)/('OD Efficiency'!G48/'OD Efficiency'!G47)</f>
        <v>6258.5105753584849</v>
      </c>
      <c r="H48" s="17">
        <f>H47*('OD Shares'!H48/'OD Shares'!H47)/('OD Efficiency'!H48/'OD Efficiency'!H47)</f>
        <v>2093.1634445902255</v>
      </c>
      <c r="I48" s="17">
        <f>I47*('OD Shares'!I48/'OD Shares'!I47)/('OD Efficiency'!I48/'OD Efficiency'!I47)</f>
        <v>18793.393653857882</v>
      </c>
      <c r="J48" s="17">
        <f>J47*('OD Shares'!J48/'OD Shares'!J47)/('OD Efficiency'!J48/'OD Efficiency'!J47)</f>
        <v>5875.2618510716102</v>
      </c>
      <c r="K48" s="17">
        <f>K47*('OD Shares'!K48/'OD Shares'!K47)/('OD Efficiency'!K48/'OD Efficiency'!K47)</f>
        <v>31382.618682639699</v>
      </c>
      <c r="L48" s="28"/>
      <c r="M48" s="19">
        <f>N48-B48-C48</f>
        <v>77803.172549700947</v>
      </c>
      <c r="N48" s="20">
        <f>SUM(B48:K48)</f>
        <v>96082.727572002463</v>
      </c>
    </row>
    <row r="49" spans="1:14" x14ac:dyDescent="0.2">
      <c r="A49" s="29">
        <f t="shared" si="2"/>
        <v>2042</v>
      </c>
      <c r="B49" s="17">
        <f>B48*('OD Shares'!B49/'OD Shares'!B48)/('OD Efficiency'!B49/'OD Efficiency'!B48)</f>
        <v>2158.2605202844775</v>
      </c>
      <c r="C49" s="17">
        <f>C48*('OD Shares'!C49/'OD Shares'!C48)/('OD Efficiency'!C49/'OD Efficiency'!C48)</f>
        <v>16053.594064662397</v>
      </c>
      <c r="D49" s="17">
        <f>D48*('OD Shares'!D49/'OD Shares'!D48)/('OD Efficiency'!D49/'OD Efficiency'!D48)</f>
        <v>11065.723936479362</v>
      </c>
      <c r="E49" s="17">
        <f>E48*('OD Shares'!E49/'OD Shares'!E48)/('OD Efficiency'!E49/'OD Efficiency'!E48)</f>
        <v>1834.2644061445774</v>
      </c>
      <c r="F49" s="17">
        <f>F48*('OD Shares'!F49/'OD Shares'!F48)/('OD Efficiency'!F49/'OD Efficiency'!F48)</f>
        <v>452.57883388191021</v>
      </c>
      <c r="G49" s="17">
        <f>G48*('OD Shares'!G49/'OD Shares'!G48)/('OD Efficiency'!G49/'OD Efficiency'!G48)</f>
        <v>6184.9628074762959</v>
      </c>
      <c r="H49" s="17">
        <f>H48*('OD Shares'!H49/'OD Shares'!H48)/('OD Efficiency'!H49/'OD Efficiency'!H48)</f>
        <v>2094.8076782955718</v>
      </c>
      <c r="I49" s="17">
        <f>I48*('OD Shares'!I49/'OD Shares'!I48)/('OD Efficiency'!I49/'OD Efficiency'!I48)</f>
        <v>18804.096034384209</v>
      </c>
      <c r="J49" s="17">
        <f>J48*('OD Shares'!J49/'OD Shares'!J48)/('OD Efficiency'!J49/'OD Efficiency'!J48)</f>
        <v>5926.880902269254</v>
      </c>
      <c r="K49" s="17">
        <f>K48*('OD Shares'!K49/'OD Shares'!K48)/('OD Efficiency'!K49/'OD Efficiency'!K48)</f>
        <v>31567.317251492259</v>
      </c>
      <c r="L49" s="28"/>
      <c r="M49" s="19">
        <f>N49-B49-C49</f>
        <v>77930.631850423451</v>
      </c>
      <c r="N49" s="20">
        <f>SUM(B49:K49)</f>
        <v>96142.486435370316</v>
      </c>
    </row>
  </sheetData>
  <pageMargins left="0.7" right="0.7" top="0.75" bottom="0.75" header="0.3" footer="0.3"/>
  <pageSetup scale="76" orientation="landscape" r:id="rId1"/>
  <headerFooter>
    <oddFooter>&amp;R&amp;"Times New Roman,Bold"&amp;12Attachment to Response to AG-1 Question No. 13 #8
Page &amp;P of &amp;N
Sinclair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"/>
  <sheetViews>
    <sheetView view="pageBreakPreview" zoomScale="60" zoomScaleNormal="100" workbookViewId="0">
      <pane xSplit="1" ySplit="1" topLeftCell="B18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5.85546875" style="10" bestFit="1" customWidth="1"/>
    <col min="2" max="3" width="9.140625" style="13"/>
    <col min="4" max="4" width="10.85546875" style="13" bestFit="1" customWidth="1"/>
    <col min="5" max="5" width="11" style="10" customWidth="1"/>
    <col min="6" max="6" width="7.140625" style="10" bestFit="1" customWidth="1"/>
    <col min="7" max="16384" width="9.140625" style="10"/>
  </cols>
  <sheetData>
    <row r="1" spans="1:6" x14ac:dyDescent="0.2">
      <c r="A1" s="7" t="s">
        <v>46</v>
      </c>
      <c r="B1" s="8" t="s">
        <v>3</v>
      </c>
      <c r="C1" s="8" t="s">
        <v>4</v>
      </c>
      <c r="D1" s="8" t="s">
        <v>45</v>
      </c>
      <c r="E1" s="9" t="s">
        <v>13</v>
      </c>
      <c r="F1" s="9" t="s">
        <v>47</v>
      </c>
    </row>
    <row r="2" spans="1:6" x14ac:dyDescent="0.2">
      <c r="A2" s="11">
        <v>1995</v>
      </c>
      <c r="B2" s="12">
        <f>'OD ShareEff'!B2</f>
        <v>3741.3970261626823</v>
      </c>
      <c r="C2" s="12">
        <f>'OD ShareEff'!C2</f>
        <v>17041.486059058076</v>
      </c>
      <c r="D2" s="12">
        <f>SUM('OD ShareEff'!D2:K2)</f>
        <v>72710.53093983134</v>
      </c>
      <c r="E2" s="13">
        <f>SUM(B2:D2)</f>
        <v>93493.414025052101</v>
      </c>
      <c r="F2" s="14"/>
    </row>
    <row r="3" spans="1:6" x14ac:dyDescent="0.2">
      <c r="A3" s="11">
        <f t="shared" ref="A3:A49" si="0">A2+1</f>
        <v>1996</v>
      </c>
      <c r="B3" s="12">
        <f>'OD ShareEff'!B3</f>
        <v>3691.2179346826933</v>
      </c>
      <c r="C3" s="12">
        <f>'OD ShareEff'!C3</f>
        <v>16999.61631826028</v>
      </c>
      <c r="D3" s="12">
        <f>SUM('OD ShareEff'!D3:K3)</f>
        <v>72739.956860144521</v>
      </c>
      <c r="E3" s="13">
        <f t="shared" ref="E3:E47" si="1">SUM(B3:D3)</f>
        <v>93430.7911130875</v>
      </c>
      <c r="F3" s="14">
        <f>E3/E2-1</f>
        <v>-6.6981094462781332E-4</v>
      </c>
    </row>
    <row r="4" spans="1:6" x14ac:dyDescent="0.2">
      <c r="A4" s="11">
        <f t="shared" si="0"/>
        <v>1997</v>
      </c>
      <c r="B4" s="12">
        <f>'OD ShareEff'!B4</f>
        <v>3642.2806300391208</v>
      </c>
      <c r="C4" s="12">
        <f>'OD ShareEff'!C4</f>
        <v>16958.271531961895</v>
      </c>
      <c r="D4" s="12">
        <f>SUM('OD ShareEff'!D4:K4)</f>
        <v>72782.362867498363</v>
      </c>
      <c r="E4" s="13">
        <f t="shared" si="1"/>
        <v>93382.915029499374</v>
      </c>
      <c r="F4" s="14">
        <f t="shared" ref="F4:F47" si="2">E4/E3-1</f>
        <v>-5.124229712469841E-4</v>
      </c>
    </row>
    <row r="5" spans="1:6" x14ac:dyDescent="0.2">
      <c r="A5" s="11">
        <f t="shared" si="0"/>
        <v>1998</v>
      </c>
      <c r="B5" s="12">
        <f>'OD ShareEff'!B5</f>
        <v>3594.5396903822061</v>
      </c>
      <c r="C5" s="12">
        <f>'OD ShareEff'!C5</f>
        <v>16917.441889005124</v>
      </c>
      <c r="D5" s="12">
        <f>SUM('OD ShareEff'!D5:K5)</f>
        <v>72837.761195008847</v>
      </c>
      <c r="E5" s="13">
        <f t="shared" si="1"/>
        <v>93349.742774396174</v>
      </c>
      <c r="F5" s="14">
        <f t="shared" si="2"/>
        <v>-3.5522831015422085E-4</v>
      </c>
    </row>
    <row r="6" spans="1:6" x14ac:dyDescent="0.2">
      <c r="A6" s="11">
        <f t="shared" si="0"/>
        <v>1999</v>
      </c>
      <c r="B6" s="12">
        <f>'OD ShareEff'!B6</f>
        <v>3547.9518822866689</v>
      </c>
      <c r="C6" s="12">
        <f>'OD ShareEff'!C6</f>
        <v>16947.975949463475</v>
      </c>
      <c r="D6" s="12">
        <f>SUM('OD ShareEff'!D6:K6)</f>
        <v>72927.453386267865</v>
      </c>
      <c r="E6" s="13">
        <f t="shared" si="1"/>
        <v>93423.38121801801</v>
      </c>
      <c r="F6" s="14">
        <f t="shared" si="2"/>
        <v>7.888446334534116E-4</v>
      </c>
    </row>
    <row r="7" spans="1:6" x14ac:dyDescent="0.2">
      <c r="A7" s="11">
        <f t="shared" si="0"/>
        <v>2000</v>
      </c>
      <c r="B7" s="12">
        <f>'OD ShareEff'!B7</f>
        <v>3502.4760305226209</v>
      </c>
      <c r="C7" s="12">
        <f>'OD ShareEff'!C7</f>
        <v>16983.675152940734</v>
      </c>
      <c r="D7" s="12">
        <f>SUM('OD ShareEff'!D7:K7)</f>
        <v>73012.021141426521</v>
      </c>
      <c r="E7" s="13">
        <f t="shared" si="1"/>
        <v>93498.172324889878</v>
      </c>
      <c r="F7" s="14">
        <f t="shared" si="2"/>
        <v>8.0056090773816813E-4</v>
      </c>
    </row>
    <row r="8" spans="1:6" x14ac:dyDescent="0.2">
      <c r="A8" s="11">
        <f t="shared" si="0"/>
        <v>2001</v>
      </c>
      <c r="B8" s="12">
        <f>'OD ShareEff'!B8</f>
        <v>3458.0728970167302</v>
      </c>
      <c r="C8" s="12">
        <f>'OD ShareEff'!C8</f>
        <v>17020.093961537295</v>
      </c>
      <c r="D8" s="12">
        <f>SUM('OD ShareEff'!D8:K8)</f>
        <v>73096.194099968867</v>
      </c>
      <c r="E8" s="13">
        <f t="shared" si="1"/>
        <v>93574.360958522884</v>
      </c>
      <c r="F8" s="14">
        <f t="shared" si="2"/>
        <v>8.1486762509386246E-4</v>
      </c>
    </row>
    <row r="9" spans="1:6" x14ac:dyDescent="0.2">
      <c r="A9" s="11">
        <f t="shared" si="0"/>
        <v>2002</v>
      </c>
      <c r="B9" s="12">
        <f>'OD ShareEff'!B9</f>
        <v>3414.7050682557838</v>
      </c>
      <c r="C9" s="12">
        <f>'OD ShareEff'!C9</f>
        <v>17057.228803980259</v>
      </c>
      <c r="D9" s="12">
        <f>SUM('OD ShareEff'!D9:K9)</f>
        <v>73183.522719662389</v>
      </c>
      <c r="E9" s="13">
        <f t="shared" si="1"/>
        <v>93655.45659189843</v>
      </c>
      <c r="F9" s="14">
        <f t="shared" si="2"/>
        <v>8.6664373173217513E-4</v>
      </c>
    </row>
    <row r="10" spans="1:6" x14ac:dyDescent="0.2">
      <c r="A10" s="11">
        <f t="shared" si="0"/>
        <v>2003</v>
      </c>
      <c r="B10" s="12">
        <f>'OD ShareEff'!B10</f>
        <v>3372.3368504535547</v>
      </c>
      <c r="C10" s="12">
        <f>'OD ShareEff'!C10</f>
        <v>17095.076274196923</v>
      </c>
      <c r="D10" s="12">
        <f>SUM('OD ShareEff'!D10:K10)</f>
        <v>73276.678760644892</v>
      </c>
      <c r="E10" s="13">
        <f t="shared" si="1"/>
        <v>93744.091885295376</v>
      </c>
      <c r="F10" s="14">
        <f t="shared" si="2"/>
        <v>9.4639753648495528E-4</v>
      </c>
    </row>
    <row r="11" spans="1:6" x14ac:dyDescent="0.2">
      <c r="A11" s="11">
        <f t="shared" si="0"/>
        <v>2004</v>
      </c>
      <c r="B11" s="12">
        <f>'OD ShareEff'!B11</f>
        <v>3330.9341718635756</v>
      </c>
      <c r="C11" s="12">
        <f>'OD ShareEff'!C11</f>
        <v>17133.633127006058</v>
      </c>
      <c r="D11" s="12">
        <f>SUM('OD ShareEff'!D11:K11)</f>
        <v>73377.679701130372</v>
      </c>
      <c r="E11" s="13">
        <f t="shared" si="1"/>
        <v>93842.247000000003</v>
      </c>
      <c r="F11" s="14">
        <f t="shared" si="2"/>
        <v>1.0470538754028258E-3</v>
      </c>
    </row>
    <row r="12" spans="1:6" x14ac:dyDescent="0.2">
      <c r="A12" s="11">
        <f t="shared" si="0"/>
        <v>2005</v>
      </c>
      <c r="B12" s="12">
        <f>'OD ShareEff'!B12</f>
        <v>3258.544717173384</v>
      </c>
      <c r="C12" s="12">
        <f>'OD ShareEff'!C12</f>
        <v>17245.046962161825</v>
      </c>
      <c r="D12" s="12">
        <f>SUM('OD ShareEff'!D12:K12)</f>
        <v>72403.628096478729</v>
      </c>
      <c r="E12" s="13">
        <f t="shared" si="1"/>
        <v>92907.219775813937</v>
      </c>
      <c r="F12" s="14">
        <f t="shared" si="2"/>
        <v>-9.9638196449629568E-3</v>
      </c>
    </row>
    <row r="13" spans="1:6" x14ac:dyDescent="0.2">
      <c r="A13" s="11">
        <f t="shared" si="0"/>
        <v>2006</v>
      </c>
      <c r="B13" s="12">
        <f>'OD ShareEff'!B13</f>
        <v>3192.7533325973741</v>
      </c>
      <c r="C13" s="12">
        <f>'OD ShareEff'!C13</f>
        <v>17320.968149391567</v>
      </c>
      <c r="D13" s="12">
        <f>SUM('OD ShareEff'!D13:K13)</f>
        <v>71706.060392904779</v>
      </c>
      <c r="E13" s="13">
        <f t="shared" si="1"/>
        <v>92219.781874893728</v>
      </c>
      <c r="F13" s="14">
        <f t="shared" si="2"/>
        <v>-7.3991870877097021E-3</v>
      </c>
    </row>
    <row r="14" spans="1:6" x14ac:dyDescent="0.2">
      <c r="A14" s="11">
        <f t="shared" si="0"/>
        <v>2007</v>
      </c>
      <c r="B14" s="12">
        <f>'OD ShareEff'!B14</f>
        <v>3141.4084324647524</v>
      </c>
      <c r="C14" s="12">
        <f>'OD ShareEff'!C14</f>
        <v>17410.538084095173</v>
      </c>
      <c r="D14" s="12">
        <f>SUM('OD ShareEff'!D14:K14)</f>
        <v>71344.716039140971</v>
      </c>
      <c r="E14" s="13">
        <f t="shared" si="1"/>
        <v>91896.662555700896</v>
      </c>
      <c r="F14" s="14">
        <f t="shared" si="2"/>
        <v>-3.5037961771714476E-3</v>
      </c>
    </row>
    <row r="15" spans="1:6" x14ac:dyDescent="0.2">
      <c r="A15" s="81">
        <f t="shared" si="0"/>
        <v>2008</v>
      </c>
      <c r="B15" s="82">
        <f>'OD ShareEff'!B15</f>
        <v>3066.1252665343141</v>
      </c>
      <c r="C15" s="82">
        <f>'OD ShareEff'!C15</f>
        <v>17498.089612016789</v>
      </c>
      <c r="D15" s="82">
        <f>SUM('OD ShareEff'!D15:K15)</f>
        <v>71097.629250173428</v>
      </c>
      <c r="E15" s="83">
        <f t="shared" si="1"/>
        <v>91661.844128724537</v>
      </c>
      <c r="F15" s="84">
        <f t="shared" si="2"/>
        <v>-2.5552443412624193E-3</v>
      </c>
    </row>
    <row r="16" spans="1:6" x14ac:dyDescent="0.2">
      <c r="A16" s="11">
        <f t="shared" si="0"/>
        <v>2009</v>
      </c>
      <c r="B16" s="12">
        <f>'OD ShareEff'!B16</f>
        <v>3024.2624303958892</v>
      </c>
      <c r="C16" s="12">
        <f>'OD ShareEff'!C16</f>
        <v>17598.068362116926</v>
      </c>
      <c r="D16" s="12">
        <f>SUM('OD ShareEff'!D16:K16)</f>
        <v>70512.14046072209</v>
      </c>
      <c r="E16" s="13">
        <f t="shared" si="1"/>
        <v>91134.471253234908</v>
      </c>
      <c r="F16" s="14">
        <f t="shared" si="2"/>
        <v>-5.753461328456555E-3</v>
      </c>
    </row>
    <row r="17" spans="1:6" x14ac:dyDescent="0.2">
      <c r="A17" s="11">
        <f t="shared" si="0"/>
        <v>2010</v>
      </c>
      <c r="B17" s="12">
        <f>'OD ShareEff'!B17</f>
        <v>2992.4291769742795</v>
      </c>
      <c r="C17" s="12">
        <f>'OD ShareEff'!C17</f>
        <v>17657.531873804244</v>
      </c>
      <c r="D17" s="12">
        <f>SUM('OD ShareEff'!D17:K17)</f>
        <v>70189.243113494143</v>
      </c>
      <c r="E17" s="13">
        <f t="shared" si="1"/>
        <v>90839.204164272669</v>
      </c>
      <c r="F17" s="14">
        <f t="shared" si="2"/>
        <v>-3.2399056570129314E-3</v>
      </c>
    </row>
    <row r="18" spans="1:6" x14ac:dyDescent="0.2">
      <c r="A18" s="11">
        <f t="shared" si="0"/>
        <v>2011</v>
      </c>
      <c r="B18" s="12">
        <f>'OD ShareEff'!B18</f>
        <v>2960.9901389631841</v>
      </c>
      <c r="C18" s="12">
        <f>'OD ShareEff'!C18</f>
        <v>17753.931171505272</v>
      </c>
      <c r="D18" s="12">
        <f>SUM('OD ShareEff'!D18:K18)</f>
        <v>70151.326089976326</v>
      </c>
      <c r="E18" s="13">
        <f t="shared" si="1"/>
        <v>90866.247400444787</v>
      </c>
      <c r="F18" s="14">
        <f t="shared" si="2"/>
        <v>2.9770445944476975E-4</v>
      </c>
    </row>
    <row r="19" spans="1:6" x14ac:dyDescent="0.2">
      <c r="A19" s="11">
        <f t="shared" si="0"/>
        <v>2012</v>
      </c>
      <c r="B19" s="12">
        <f>'OD ShareEff'!B19</f>
        <v>2943.1524697916102</v>
      </c>
      <c r="C19" s="12">
        <f>'OD ShareEff'!C19</f>
        <v>17706.638786235046</v>
      </c>
      <c r="D19" s="12">
        <f>SUM('OD ShareEff'!D19:K19)</f>
        <v>70228.488537705503</v>
      </c>
      <c r="E19" s="13">
        <f t="shared" si="1"/>
        <v>90878.279793732159</v>
      </c>
      <c r="F19" s="14">
        <f t="shared" si="2"/>
        <v>1.3241873227531897E-4</v>
      </c>
    </row>
    <row r="20" spans="1:6" x14ac:dyDescent="0.2">
      <c r="A20" s="11">
        <f t="shared" si="0"/>
        <v>2013</v>
      </c>
      <c r="B20" s="12">
        <f>'OD ShareEff'!B20</f>
        <v>2922.2351727734149</v>
      </c>
      <c r="C20" s="12">
        <f>'OD ShareEff'!C20</f>
        <v>17638.583148504014</v>
      </c>
      <c r="D20" s="12">
        <f>SUM('OD ShareEff'!D20:K20)</f>
        <v>70269.982622276526</v>
      </c>
      <c r="E20" s="13">
        <f t="shared" si="1"/>
        <v>90830.800943553957</v>
      </c>
      <c r="F20" s="14">
        <f t="shared" si="2"/>
        <v>-5.2244442000848323E-4</v>
      </c>
    </row>
    <row r="21" spans="1:6" x14ac:dyDescent="0.2">
      <c r="A21" s="11">
        <f t="shared" si="0"/>
        <v>2014</v>
      </c>
      <c r="B21" s="12">
        <f>'OD ShareEff'!B21</f>
        <v>2896.946559443455</v>
      </c>
      <c r="C21" s="12">
        <f>'OD ShareEff'!C21</f>
        <v>17547.90442050168</v>
      </c>
      <c r="D21" s="12">
        <f>SUM('OD ShareEff'!D21:K21)</f>
        <v>70506.554006189777</v>
      </c>
      <c r="E21" s="13">
        <f t="shared" si="1"/>
        <v>90951.404986134905</v>
      </c>
      <c r="F21" s="14">
        <f t="shared" si="2"/>
        <v>1.327787945587966E-3</v>
      </c>
    </row>
    <row r="22" spans="1:6" x14ac:dyDescent="0.2">
      <c r="A22" s="11">
        <f t="shared" si="0"/>
        <v>2015</v>
      </c>
      <c r="B22" s="12">
        <f>'OD ShareEff'!B22</f>
        <v>2870.7666179110465</v>
      </c>
      <c r="C22" s="12">
        <f>'OD ShareEff'!C22</f>
        <v>17475.723918489984</v>
      </c>
      <c r="D22" s="12">
        <f>SUM('OD ShareEff'!D22:K22)</f>
        <v>70810.494668285421</v>
      </c>
      <c r="E22" s="13">
        <f t="shared" si="1"/>
        <v>91156.985204686454</v>
      </c>
      <c r="F22" s="14">
        <f t="shared" si="2"/>
        <v>2.2603303223616145E-3</v>
      </c>
    </row>
    <row r="23" spans="1:6" x14ac:dyDescent="0.2">
      <c r="A23" s="11">
        <f t="shared" si="0"/>
        <v>2016</v>
      </c>
      <c r="B23" s="12">
        <f>'OD ShareEff'!B23</f>
        <v>2841.1091162732951</v>
      </c>
      <c r="C23" s="12">
        <f>'OD ShareEff'!C23</f>
        <v>17386.812892764283</v>
      </c>
      <c r="D23" s="12">
        <f>SUM('OD ShareEff'!D23:K23)</f>
        <v>71167.187121604788</v>
      </c>
      <c r="E23" s="13">
        <f t="shared" si="1"/>
        <v>91395.109130642362</v>
      </c>
      <c r="F23" s="14">
        <f t="shared" si="2"/>
        <v>2.6122400320855999E-3</v>
      </c>
    </row>
    <row r="24" spans="1:6" x14ac:dyDescent="0.2">
      <c r="A24" s="11">
        <f t="shared" si="0"/>
        <v>2017</v>
      </c>
      <c r="B24" s="12">
        <f>'OD ShareEff'!B24</f>
        <v>2808.0334229512969</v>
      </c>
      <c r="C24" s="12">
        <f>'OD ShareEff'!C24</f>
        <v>17263.101716399997</v>
      </c>
      <c r="D24" s="12">
        <f>SUM('OD ShareEff'!D24:K24)</f>
        <v>71502.273794823443</v>
      </c>
      <c r="E24" s="13">
        <f t="shared" si="1"/>
        <v>91573.408934174731</v>
      </c>
      <c r="F24" s="14">
        <f t="shared" si="2"/>
        <v>1.9508681069302369E-3</v>
      </c>
    </row>
    <row r="25" spans="1:6" x14ac:dyDescent="0.2">
      <c r="A25" s="11">
        <f t="shared" si="0"/>
        <v>2018</v>
      </c>
      <c r="B25" s="12">
        <f>'OD ShareEff'!B25</f>
        <v>2775.4013292437053</v>
      </c>
      <c r="C25" s="12">
        <f>'OD ShareEff'!C25</f>
        <v>17137.09994423468</v>
      </c>
      <c r="D25" s="12">
        <f>SUM('OD ShareEff'!D25:K25)</f>
        <v>71840.440137103986</v>
      </c>
      <c r="E25" s="13">
        <f t="shared" si="1"/>
        <v>91752.941410582367</v>
      </c>
      <c r="F25" s="14">
        <f t="shared" si="2"/>
        <v>1.9605306660221977E-3</v>
      </c>
    </row>
    <row r="26" spans="1:6" x14ac:dyDescent="0.2">
      <c r="A26" s="11">
        <f t="shared" si="0"/>
        <v>2019</v>
      </c>
      <c r="B26" s="12">
        <f>'OD ShareEff'!B26</f>
        <v>2748.1260877493655</v>
      </c>
      <c r="C26" s="12">
        <f>'OD ShareEff'!C26</f>
        <v>17018.938349246648</v>
      </c>
      <c r="D26" s="12">
        <f>SUM('OD ShareEff'!D26:K26)</f>
        <v>72223.77136301811</v>
      </c>
      <c r="E26" s="13">
        <f t="shared" si="1"/>
        <v>91990.835800014116</v>
      </c>
      <c r="F26" s="14">
        <f t="shared" si="2"/>
        <v>2.5927712591491403E-3</v>
      </c>
    </row>
    <row r="27" spans="1:6" x14ac:dyDescent="0.2">
      <c r="A27" s="11">
        <f t="shared" si="0"/>
        <v>2020</v>
      </c>
      <c r="B27" s="12">
        <f>'OD ShareEff'!B27</f>
        <v>2724.1821129669383</v>
      </c>
      <c r="C27" s="12">
        <f>'OD ShareEff'!C27</f>
        <v>16906.203727698208</v>
      </c>
      <c r="D27" s="12">
        <f>SUM('OD ShareEff'!D27:K27)</f>
        <v>72569.697540808571</v>
      </c>
      <c r="E27" s="13">
        <f t="shared" si="1"/>
        <v>92200.083381473713</v>
      </c>
      <c r="F27" s="14">
        <f>E27/E26-1</f>
        <v>2.2746568137992362E-3</v>
      </c>
    </row>
    <row r="28" spans="1:6" x14ac:dyDescent="0.2">
      <c r="A28" s="11">
        <f t="shared" si="0"/>
        <v>2021</v>
      </c>
      <c r="B28" s="12">
        <f>'OD ShareEff'!B28</f>
        <v>2701.08843669007</v>
      </c>
      <c r="C28" s="12">
        <f>'OD ShareEff'!C28</f>
        <v>16811.904951775439</v>
      </c>
      <c r="D28" s="12">
        <f>SUM('OD ShareEff'!D28:K28)</f>
        <v>72947.902300017886</v>
      </c>
      <c r="E28" s="13">
        <f t="shared" si="1"/>
        <v>92460.895688483404</v>
      </c>
      <c r="F28" s="14">
        <f t="shared" si="2"/>
        <v>2.8287643291013964E-3</v>
      </c>
    </row>
    <row r="29" spans="1:6" x14ac:dyDescent="0.2">
      <c r="A29" s="11">
        <f t="shared" si="0"/>
        <v>2022</v>
      </c>
      <c r="B29" s="12">
        <f>'OD ShareEff'!B29</f>
        <v>2680.0152300692398</v>
      </c>
      <c r="C29" s="12">
        <f>'OD ShareEff'!C29</f>
        <v>16753.873630695605</v>
      </c>
      <c r="D29" s="12">
        <f>SUM('OD ShareEff'!D29:K29)</f>
        <v>73323.416188212825</v>
      </c>
      <c r="E29" s="13">
        <f t="shared" si="1"/>
        <v>92757.305048977665</v>
      </c>
      <c r="F29" s="14">
        <f t="shared" si="2"/>
        <v>3.2057807604732869E-3</v>
      </c>
    </row>
    <row r="30" spans="1:6" x14ac:dyDescent="0.2">
      <c r="A30" s="11">
        <f t="shared" si="0"/>
        <v>2023</v>
      </c>
      <c r="B30" s="12">
        <f>'OD ShareEff'!B30</f>
        <v>2658.8190439795176</v>
      </c>
      <c r="C30" s="12">
        <f>'OD ShareEff'!C30</f>
        <v>16721.852230492357</v>
      </c>
      <c r="D30" s="12">
        <f>SUM('OD ShareEff'!D30:K30)</f>
        <v>73743.29043695025</v>
      </c>
      <c r="E30" s="13">
        <f t="shared" si="1"/>
        <v>93123.961711422133</v>
      </c>
      <c r="F30" s="14">
        <f t="shared" si="2"/>
        <v>3.9528602329581553E-3</v>
      </c>
    </row>
    <row r="31" spans="1:6" x14ac:dyDescent="0.2">
      <c r="A31" s="11">
        <f t="shared" si="0"/>
        <v>2024</v>
      </c>
      <c r="B31" s="12">
        <f>'OD ShareEff'!B31</f>
        <v>2635.6845059383145</v>
      </c>
      <c r="C31" s="12">
        <f>'OD ShareEff'!C31</f>
        <v>16711.684973163239</v>
      </c>
      <c r="D31" s="12">
        <f>SUM('OD ShareEff'!D31:K31)</f>
        <v>74169.721764451388</v>
      </c>
      <c r="E31" s="13">
        <f t="shared" si="1"/>
        <v>93517.091243552946</v>
      </c>
      <c r="F31" s="14">
        <f t="shared" si="2"/>
        <v>4.2215722452731974E-3</v>
      </c>
    </row>
    <row r="32" spans="1:6" x14ac:dyDescent="0.2">
      <c r="A32" s="11">
        <f t="shared" si="0"/>
        <v>2025</v>
      </c>
      <c r="B32" s="12">
        <f>'OD ShareEff'!B32</f>
        <v>2610.4842479358185</v>
      </c>
      <c r="C32" s="12">
        <f>'OD ShareEff'!C32</f>
        <v>16716.426149311552</v>
      </c>
      <c r="D32" s="12">
        <f>SUM('OD ShareEff'!D32:K32)</f>
        <v>74620.619546682588</v>
      </c>
      <c r="E32" s="13">
        <f t="shared" si="1"/>
        <v>93947.529943929956</v>
      </c>
      <c r="F32" s="14">
        <f t="shared" si="2"/>
        <v>4.6027811029321075E-3</v>
      </c>
    </row>
    <row r="33" spans="1:6" x14ac:dyDescent="0.2">
      <c r="A33" s="11">
        <f t="shared" si="0"/>
        <v>2026</v>
      </c>
      <c r="B33" s="12">
        <f>'OD ShareEff'!B33</f>
        <v>2583.6867986068632</v>
      </c>
      <c r="C33" s="12">
        <f>'OD ShareEff'!C33</f>
        <v>16699.293133370727</v>
      </c>
      <c r="D33" s="12">
        <f>SUM('OD ShareEff'!D33:K33)</f>
        <v>75054.237833082938</v>
      </c>
      <c r="E33" s="13">
        <f t="shared" si="1"/>
        <v>94337.21776506053</v>
      </c>
      <c r="F33" s="14">
        <f t="shared" si="2"/>
        <v>4.1479304603659894E-3</v>
      </c>
    </row>
    <row r="34" spans="1:6" x14ac:dyDescent="0.2">
      <c r="A34" s="11">
        <f t="shared" si="0"/>
        <v>2027</v>
      </c>
      <c r="B34" s="12">
        <f>'OD ShareEff'!B34</f>
        <v>2556.1670071492799</v>
      </c>
      <c r="C34" s="12">
        <f>'OD ShareEff'!C34</f>
        <v>16675.035249117038</v>
      </c>
      <c r="D34" s="12">
        <f>SUM('OD ShareEff'!D34:K34)</f>
        <v>75478.870998539816</v>
      </c>
      <c r="E34" s="13">
        <f t="shared" si="1"/>
        <v>94710.073254806135</v>
      </c>
      <c r="F34" s="14">
        <f t="shared" si="2"/>
        <v>3.9523689438687448E-3</v>
      </c>
    </row>
    <row r="35" spans="1:6" x14ac:dyDescent="0.2">
      <c r="A35" s="11">
        <f t="shared" si="0"/>
        <v>2028</v>
      </c>
      <c r="B35" s="12">
        <f>'OD ShareEff'!B35</f>
        <v>2527.4177871594479</v>
      </c>
      <c r="C35" s="12">
        <f>'OD ShareEff'!C35</f>
        <v>16628.067963273203</v>
      </c>
      <c r="D35" s="12">
        <f>SUM('OD ShareEff'!D35:K35)</f>
        <v>75893.664468462855</v>
      </c>
      <c r="E35" s="13">
        <f t="shared" si="1"/>
        <v>95049.150218895506</v>
      </c>
      <c r="F35" s="14">
        <f t="shared" si="2"/>
        <v>3.5801573416285315E-3</v>
      </c>
    </row>
    <row r="36" spans="1:6" x14ac:dyDescent="0.2">
      <c r="A36" s="11">
        <f t="shared" si="0"/>
        <v>2029</v>
      </c>
      <c r="B36" s="12">
        <f>'OD ShareEff'!B36</f>
        <v>2498.900329333017</v>
      </c>
      <c r="C36" s="12">
        <f>'OD ShareEff'!C36</f>
        <v>16590.766063363986</v>
      </c>
      <c r="D36" s="12">
        <f>SUM('OD ShareEff'!D36:K36)</f>
        <v>76309.016157546459</v>
      </c>
      <c r="E36" s="13">
        <f t="shared" si="1"/>
        <v>95398.682550243466</v>
      </c>
      <c r="F36" s="14">
        <f t="shared" si="2"/>
        <v>3.677385126989563E-3</v>
      </c>
    </row>
    <row r="37" spans="1:6" x14ac:dyDescent="0.2">
      <c r="A37" s="11">
        <f t="shared" si="0"/>
        <v>2030</v>
      </c>
      <c r="B37" s="12">
        <f>'OD ShareEff'!B37</f>
        <v>2473.5784526010907</v>
      </c>
      <c r="C37" s="12">
        <f>'OD ShareEff'!C37</f>
        <v>16548.680091471968</v>
      </c>
      <c r="D37" s="12">
        <f>SUM('OD ShareEff'!D37:K37)</f>
        <v>76731.510520113021</v>
      </c>
      <c r="E37" s="13">
        <f t="shared" si="1"/>
        <v>95753.769064186083</v>
      </c>
      <c r="F37" s="14">
        <f t="shared" si="2"/>
        <v>3.7221322606380003E-3</v>
      </c>
    </row>
    <row r="38" spans="1:6" x14ac:dyDescent="0.2">
      <c r="A38" s="11">
        <f t="shared" si="0"/>
        <v>2031</v>
      </c>
      <c r="B38" s="12">
        <f>'OD ShareEff'!B38</f>
        <v>2441.7656971320475</v>
      </c>
      <c r="C38" s="12">
        <f>'OD ShareEff'!C38</f>
        <v>16508.875485223787</v>
      </c>
      <c r="D38" s="12">
        <f>SUM('OD ShareEff'!D38:K38)</f>
        <v>76781.19359544781</v>
      </c>
      <c r="E38" s="13">
        <f t="shared" si="1"/>
        <v>95731.83477780364</v>
      </c>
      <c r="F38" s="14">
        <f t="shared" si="2"/>
        <v>-2.2906969194846916E-4</v>
      </c>
    </row>
    <row r="39" spans="1:6" x14ac:dyDescent="0.2">
      <c r="A39" s="11">
        <f t="shared" si="0"/>
        <v>2032</v>
      </c>
      <c r="B39" s="12">
        <f>'OD ShareEff'!B39</f>
        <v>2410.5531859015541</v>
      </c>
      <c r="C39" s="12">
        <f>'OD ShareEff'!C39</f>
        <v>16471.899112653362</v>
      </c>
      <c r="D39" s="12">
        <f>SUM('OD ShareEff'!D39:K39)</f>
        <v>76836.61751077068</v>
      </c>
      <c r="E39" s="13">
        <f t="shared" si="1"/>
        <v>95719.069809325592</v>
      </c>
      <c r="F39" s="14">
        <f t="shared" si="2"/>
        <v>-1.3334089446503938E-4</v>
      </c>
    </row>
    <row r="40" spans="1:6" x14ac:dyDescent="0.2">
      <c r="A40" s="11">
        <f t="shared" si="0"/>
        <v>2033</v>
      </c>
      <c r="B40" s="12">
        <f>'OD ShareEff'!B40</f>
        <v>2380.1478251392982</v>
      </c>
      <c r="C40" s="12">
        <f>'OD ShareEff'!C40</f>
        <v>16437.410114953727</v>
      </c>
      <c r="D40" s="12">
        <f>SUM('OD ShareEff'!D40:K40)</f>
        <v>76899.455759407196</v>
      </c>
      <c r="E40" s="13">
        <f t="shared" si="1"/>
        <v>95717.013699500225</v>
      </c>
      <c r="F40" s="14">
        <f t="shared" si="2"/>
        <v>-2.1480670774010058E-5</v>
      </c>
    </row>
    <row r="41" spans="1:6" x14ac:dyDescent="0.2">
      <c r="A41" s="11">
        <f t="shared" si="0"/>
        <v>2034</v>
      </c>
      <c r="B41" s="12">
        <f>'OD ShareEff'!B41</f>
        <v>2350.2883104704738</v>
      </c>
      <c r="C41" s="12">
        <f>'OD ShareEff'!C41</f>
        <v>16406.467635805278</v>
      </c>
      <c r="D41" s="12">
        <f>SUM('OD ShareEff'!D41:K41)</f>
        <v>76967.348424385345</v>
      </c>
      <c r="E41" s="13">
        <f t="shared" si="1"/>
        <v>95724.104370661094</v>
      </c>
      <c r="F41" s="14">
        <f t="shared" si="2"/>
        <v>7.4079527628390096E-5</v>
      </c>
    </row>
    <row r="42" spans="1:6" x14ac:dyDescent="0.2">
      <c r="A42" s="11">
        <f t="shared" si="0"/>
        <v>2035</v>
      </c>
      <c r="B42" s="12">
        <f>'OD ShareEff'!B42</f>
        <v>2321.3506686778983</v>
      </c>
      <c r="C42" s="12">
        <f>'OD ShareEff'!C42</f>
        <v>16377.035613463233</v>
      </c>
      <c r="D42" s="12">
        <f>SUM('OD ShareEff'!D42:K42)</f>
        <v>77040.368939888911</v>
      </c>
      <c r="E42" s="13">
        <f t="shared" si="1"/>
        <v>95738.755222030042</v>
      </c>
      <c r="F42" s="14">
        <f t="shared" si="2"/>
        <v>1.5305289577027814E-4</v>
      </c>
    </row>
    <row r="43" spans="1:6" x14ac:dyDescent="0.2">
      <c r="A43" s="11">
        <f t="shared" si="0"/>
        <v>2036</v>
      </c>
      <c r="B43" s="12">
        <f>'OD ShareEff'!B43</f>
        <v>2297.4267896997289</v>
      </c>
      <c r="C43" s="12">
        <f>'OD ShareEff'!C43</f>
        <v>16329.610984843504</v>
      </c>
      <c r="D43" s="12">
        <f>SUM('OD ShareEff'!D43:K43)</f>
        <v>77167.26962176837</v>
      </c>
      <c r="E43" s="13">
        <f t="shared" si="1"/>
        <v>95794.307396311604</v>
      </c>
      <c r="F43" s="14">
        <f t="shared" si="2"/>
        <v>5.8024750951402027E-4</v>
      </c>
    </row>
    <row r="44" spans="1:6" x14ac:dyDescent="0.2">
      <c r="A44" s="11">
        <f t="shared" si="0"/>
        <v>2037</v>
      </c>
      <c r="B44" s="12">
        <f>'OD ShareEff'!B44</f>
        <v>2273.7159802472879</v>
      </c>
      <c r="C44" s="12">
        <f>'OD ShareEff'!C44</f>
        <v>16282.601476875541</v>
      </c>
      <c r="D44" s="12">
        <f>SUM('OD ShareEff'!D44:K44)</f>
        <v>77294.263832204117</v>
      </c>
      <c r="E44" s="13">
        <f t="shared" si="1"/>
        <v>95850.581289326947</v>
      </c>
      <c r="F44" s="14">
        <f t="shared" si="2"/>
        <v>5.8744506375041361E-4</v>
      </c>
    </row>
    <row r="45" spans="1:6" x14ac:dyDescent="0.2">
      <c r="A45" s="11">
        <f t="shared" si="0"/>
        <v>2038</v>
      </c>
      <c r="B45" s="12">
        <f>'OD ShareEff'!B45</f>
        <v>2250.2154064977813</v>
      </c>
      <c r="C45" s="12">
        <f>'OD ShareEff'!C45</f>
        <v>16236.001662814551</v>
      </c>
      <c r="D45" s="12">
        <f>SUM('OD ShareEff'!D45:K45)</f>
        <v>77421.351400287327</v>
      </c>
      <c r="E45" s="13">
        <f t="shared" si="1"/>
        <v>95907.568469599661</v>
      </c>
      <c r="F45" s="14">
        <f t="shared" si="2"/>
        <v>5.9454183277929396E-4</v>
      </c>
    </row>
    <row r="46" spans="1:6" x14ac:dyDescent="0.2">
      <c r="A46" s="11">
        <f t="shared" si="0"/>
        <v>2039</v>
      </c>
      <c r="B46" s="12">
        <f>'OD ShareEff'!B46</f>
        <v>2226.9222846597013</v>
      </c>
      <c r="C46" s="12">
        <f>'OD ShareEff'!C46</f>
        <v>16189.806210094912</v>
      </c>
      <c r="D46" s="12">
        <f>SUM('OD ShareEff'!D46:K46)</f>
        <v>77548.532155668116</v>
      </c>
      <c r="E46" s="13">
        <f t="shared" si="1"/>
        <v>95965.26065042273</v>
      </c>
      <c r="F46" s="14">
        <f t="shared" si="2"/>
        <v>6.0153939614626672E-4</v>
      </c>
    </row>
    <row r="47" spans="1:6" x14ac:dyDescent="0.2">
      <c r="A47" s="11">
        <f t="shared" si="0"/>
        <v>2040</v>
      </c>
      <c r="B47" s="12">
        <f>'OD ShareEff'!B47</f>
        <v>2203.8338798735458</v>
      </c>
      <c r="C47" s="12">
        <f>'OD ShareEff'!C47</f>
        <v>16144.00987829593</v>
      </c>
      <c r="D47" s="12">
        <f>SUM('OD ShareEff'!D47:K47)</f>
        <v>77675.805928552727</v>
      </c>
      <c r="E47" s="13">
        <f t="shared" si="1"/>
        <v>96023.649686722201</v>
      </c>
      <c r="F47" s="14">
        <f t="shared" si="2"/>
        <v>6.0843930296994309E-4</v>
      </c>
    </row>
    <row r="48" spans="1:6" x14ac:dyDescent="0.2">
      <c r="A48" s="11">
        <f t="shared" si="0"/>
        <v>2041</v>
      </c>
      <c r="B48" s="12">
        <f>'OD ShareEff'!B48</f>
        <v>2180.9475051413974</v>
      </c>
      <c r="C48" s="12">
        <f>'OD ShareEff'!C48</f>
        <v>16098.607517160122</v>
      </c>
      <c r="D48" s="12">
        <f>SUM('OD ShareEff'!D48:K48)</f>
        <v>77803.172549700947</v>
      </c>
      <c r="E48" s="13">
        <f>SUM(B48:D48)</f>
        <v>96082.727572002463</v>
      </c>
      <c r="F48" s="14">
        <f>E48/E47-1</f>
        <v>6.1524307264937406E-4</v>
      </c>
    </row>
    <row r="49" spans="1:6" x14ac:dyDescent="0.2">
      <c r="A49" s="11">
        <f t="shared" si="0"/>
        <v>2042</v>
      </c>
      <c r="B49" s="12">
        <f>'OD ShareEff'!B49</f>
        <v>2158.2605202844775</v>
      </c>
      <c r="C49" s="12">
        <f>'OD ShareEff'!C49</f>
        <v>16053.594064662397</v>
      </c>
      <c r="D49" s="12">
        <f>SUM('OD ShareEff'!D49:K49)</f>
        <v>77930.631850423437</v>
      </c>
      <c r="E49" s="13">
        <f>SUM(B49:D49)</f>
        <v>96142.486435370316</v>
      </c>
      <c r="F49" s="14">
        <f>E49/E48-1</f>
        <v>6.2195219555016834E-4</v>
      </c>
    </row>
    <row r="50" spans="1:6" x14ac:dyDescent="0.2">
      <c r="A50" s="11"/>
    </row>
  </sheetData>
  <pageMargins left="0.7" right="0.7" top="0.75" bottom="0.75" header="0.3" footer="0.3"/>
  <pageSetup scale="85" orientation="portrait" r:id="rId1"/>
  <headerFooter>
    <oddHeader>&amp;R&amp;"Times New Roman,Bold"&amp;12Attachment to Response to AG-1 Question No. 13 #8
Page &amp;P of &amp;N
Sinclair</oddHeader>
  </headerFooter>
  <rowBreaks count="1" manualBreakCount="1">
    <brk id="49" max="11" man="1"/>
  </rowBreaks>
  <colBreaks count="1" manualBreakCount="1">
    <brk id="12" max="73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view="pageBreakPreview" zoomScale="60" zoomScaleNormal="100" workbookViewId="0">
      <selection activeCell="D5" sqref="D5"/>
    </sheetView>
  </sheetViews>
  <sheetFormatPr defaultRowHeight="12.75" x14ac:dyDescent="0.2"/>
  <sheetData>
    <row r="1" spans="1:14" x14ac:dyDescent="0.2">
      <c r="A1" t="s">
        <v>2</v>
      </c>
      <c r="B1" t="s">
        <v>14</v>
      </c>
      <c r="C1" t="s">
        <v>15</v>
      </c>
      <c r="D1" t="s">
        <v>16</v>
      </c>
      <c r="E1" t="s">
        <v>17</v>
      </c>
      <c r="F1" t="s">
        <v>7</v>
      </c>
      <c r="G1" t="s">
        <v>10</v>
      </c>
      <c r="H1" t="s">
        <v>18</v>
      </c>
      <c r="I1" t="s">
        <v>19</v>
      </c>
      <c r="J1" t="s">
        <v>11</v>
      </c>
      <c r="K1" t="s">
        <v>12</v>
      </c>
      <c r="M1" t="s">
        <v>45</v>
      </c>
      <c r="N1" t="s">
        <v>13</v>
      </c>
    </row>
    <row r="2" spans="1:14" x14ac:dyDescent="0.2">
      <c r="A2">
        <v>1995</v>
      </c>
      <c r="B2">
        <f>B3*('OD Shares'!B2/'OD Shares'!B3)/('OD Efficiency'!B2/'OD Efficiency'!B3)</f>
        <v>0.70550096900526105</v>
      </c>
      <c r="C2">
        <f>C3*('OD Shares'!C2/'OD Shares'!C3)/('OD Efficiency'!C2/'OD Efficiency'!C3)</f>
        <v>2.113990561222693</v>
      </c>
      <c r="D2">
        <f>D3*('OD Shares'!D2/'OD Shares'!D3)/('OD Efficiency'!D2/'OD Efficiency'!D3)</f>
        <v>2.0120152085319538</v>
      </c>
      <c r="E2">
        <f>E3*('OD Shares'!E2/'OD Shares'!E3)/('OD Efficiency'!E2/'OD Efficiency'!E3)</f>
        <v>0.38976698210371002</v>
      </c>
      <c r="F2">
        <f>F3*('OD Shares'!F2/'OD Shares'!F3)/('OD Efficiency'!F2/'OD Efficiency'!F3)</f>
        <v>8.3955003100041045E-2</v>
      </c>
      <c r="G2">
        <f>G3*('OD Shares'!G2/'OD Shares'!G3)/('OD Efficiency'!G2/'OD Efficiency'!G3)</f>
        <v>2.0955819770210971</v>
      </c>
      <c r="H2">
        <f>H3*('OD Shares'!H2/'OD Shares'!H3)/('OD Efficiency'!H2/'OD Efficiency'!H3)</f>
        <v>0.50379389241015149</v>
      </c>
      <c r="I2">
        <f>I3*('OD Shares'!I2/'OD Shares'!I3)/('OD Efficiency'!I2/'OD Efficiency'!I3)</f>
        <v>4.5516016245487938</v>
      </c>
      <c r="J2">
        <f>J3*('OD Shares'!J2/'OD Shares'!J3)/('OD Efficiency'!J2/'OD Efficiency'!J3)</f>
        <v>0.32278351963851065</v>
      </c>
      <c r="K2">
        <f>K3*('OD Shares'!K2/'OD Shares'!K3)/('OD Efficiency'!K2/'OD Efficiency'!K3)</f>
        <v>2.2936385268560948</v>
      </c>
      <c r="M2">
        <f>N2-B2-C2</f>
        <v>12.253136734210354</v>
      </c>
      <c r="N2">
        <f>SUM(B2:K2)</f>
        <v>15.072628264438308</v>
      </c>
    </row>
    <row r="3" spans="1:14" x14ac:dyDescent="0.2">
      <c r="A3">
        <v>1996</v>
      </c>
      <c r="B3">
        <f>B4*('OD Shares'!B3/'OD Shares'!B4)/('OD Efficiency'!B3/'OD Efficiency'!B4)</f>
        <v>0.69603888908821876</v>
      </c>
      <c r="C3">
        <f>C4*('OD Shares'!C3/'OD Shares'!C4)/('OD Efficiency'!C3/'OD Efficiency'!C4)</f>
        <v>2.1087966340886015</v>
      </c>
      <c r="D3">
        <f>D4*('OD Shares'!D3/'OD Shares'!D4)/('OD Efficiency'!D3/'OD Efficiency'!D4)</f>
        <v>2.0090194019853644</v>
      </c>
      <c r="E3">
        <f>E4*('OD Shares'!E3/'OD Shares'!E4)/('OD Efficiency'!E3/'OD Efficiency'!E4)</f>
        <v>0.39405383943395184</v>
      </c>
      <c r="F3">
        <f>F4*('OD Shares'!F3/'OD Shares'!F4)/('OD Efficiency'!F3/'OD Efficiency'!F4)</f>
        <v>8.4329581682904428E-2</v>
      </c>
      <c r="G3">
        <f>G4*('OD Shares'!G3/'OD Shares'!G4)/('OD Efficiency'!G3/'OD Efficiency'!G4)</f>
        <v>2.0818814820740732</v>
      </c>
      <c r="H3">
        <f>H4*('OD Shares'!H3/'OD Shares'!H4)/('OD Efficiency'!H3/'OD Efficiency'!H4)</f>
        <v>0.49994162736591397</v>
      </c>
      <c r="I3">
        <f>I4*('OD Shares'!I3/'OD Shares'!I4)/('OD Efficiency'!I3/'OD Efficiency'!I4)</f>
        <v>4.5148696781763977</v>
      </c>
      <c r="J3">
        <f>J4*('OD Shares'!J3/'OD Shares'!J4)/('OD Efficiency'!J3/'OD Efficiency'!J4)</f>
        <v>0.33067988439939255</v>
      </c>
      <c r="K3">
        <f>K4*('OD Shares'!K3/'OD Shares'!K4)/('OD Efficiency'!K3/'OD Efficiency'!K4)</f>
        <v>2.3431904993163859</v>
      </c>
      <c r="M3">
        <f t="shared" ref="M3:M37" si="0">N3-B3-C3</f>
        <v>12.257965994434382</v>
      </c>
      <c r="N3">
        <f t="shared" ref="N3:N37" si="1">SUM(B3:K3)</f>
        <v>15.062801517611204</v>
      </c>
    </row>
    <row r="4" spans="1:14" x14ac:dyDescent="0.2">
      <c r="A4">
        <v>1997</v>
      </c>
      <c r="B4">
        <f>B5*('OD Shares'!B4/'OD Shares'!B5)/('OD Efficiency'!B4/'OD Efficiency'!B5)</f>
        <v>0.68681096817923237</v>
      </c>
      <c r="C4">
        <f>C5*('OD Shares'!C4/'OD Shares'!C5)/('OD Efficiency'!C4/'OD Efficiency'!C5)</f>
        <v>2.1036678273819764</v>
      </c>
      <c r="D4">
        <f>D5*('OD Shares'!D4/'OD Shares'!D5)/('OD Efficiency'!D4/'OD Efficiency'!D5)</f>
        <v>2.0060325034365949</v>
      </c>
      <c r="E4">
        <f>E5*('OD Shares'!E4/'OD Shares'!E5)/('OD Efficiency'!E4/'OD Efficiency'!E5)</f>
        <v>0.39831126748876777</v>
      </c>
      <c r="F4">
        <f>F5*('OD Shares'!F4/'OD Shares'!F5)/('OD Efficiency'!F4/'OD Efficiency'!F5)</f>
        <v>8.4699770890416914E-2</v>
      </c>
      <c r="G4">
        <f>G5*('OD Shares'!G4/'OD Shares'!G5)/('OD Efficiency'!G4/'OD Efficiency'!G5)</f>
        <v>2.0683686072419887</v>
      </c>
      <c r="H4">
        <f>H5*('OD Shares'!H4/'OD Shares'!H5)/('OD Efficiency'!H4/'OD Efficiency'!H5)</f>
        <v>0.49616352797891877</v>
      </c>
      <c r="I4">
        <f>I5*('OD Shares'!I4/'OD Shares'!I5)/('OD Efficiency'!I4/'OD Efficiency'!I5)</f>
        <v>4.478837750693434</v>
      </c>
      <c r="J4">
        <f>J5*('OD Shares'!J4/'OD Shares'!J5)/('OD Efficiency'!J4/'OD Efficiency'!J5)</f>
        <v>0.33876942065957133</v>
      </c>
      <c r="K4">
        <f>K5*('OD Shares'!K4/'OD Shares'!K5)/('OD Efficiency'!K4/'OD Efficiency'!K5)</f>
        <v>2.3938129970342343</v>
      </c>
      <c r="M4">
        <f t="shared" si="0"/>
        <v>12.264995845423927</v>
      </c>
      <c r="N4">
        <f t="shared" si="1"/>
        <v>15.055474640985135</v>
      </c>
    </row>
    <row r="5" spans="1:14" x14ac:dyDescent="0.2">
      <c r="A5">
        <v>1998</v>
      </c>
      <c r="B5">
        <f>B6*('OD Shares'!B5/'OD Shares'!B6)/('OD Efficiency'!B5/'OD Efficiency'!B6)</f>
        <v>0.67780864125331397</v>
      </c>
      <c r="C5">
        <f>C6*('OD Shares'!C5/'OD Shares'!C6)/('OD Efficiency'!C5/'OD Efficiency'!C6)</f>
        <v>2.098602924032023</v>
      </c>
      <c r="D5">
        <f>D6*('OD Shares'!D5/'OD Shares'!D6)/('OD Efficiency'!D5/'OD Efficiency'!D6)</f>
        <v>2.0030544732128779</v>
      </c>
      <c r="E5">
        <f>E6*('OD Shares'!E5/'OD Shares'!E6)/('OD Efficiency'!E5/'OD Efficiency'!E6)</f>
        <v>0.40253956827946613</v>
      </c>
      <c r="F5">
        <f>F6*('OD Shares'!F5/'OD Shares'!F6)/('OD Efficiency'!F5/'OD Efficiency'!F6)</f>
        <v>8.5065647426331714E-2</v>
      </c>
      <c r="G5">
        <f>G6*('OD Shares'!G5/'OD Shares'!G6)/('OD Efficiency'!G5/'OD Efficiency'!G6)</f>
        <v>2.0550395299247488</v>
      </c>
      <c r="H5">
        <f>H6*('OD Shares'!H5/'OD Shares'!H6)/('OD Efficiency'!H5/'OD Efficiency'!H6)</f>
        <v>0.49245752469046022</v>
      </c>
      <c r="I5">
        <f>I6*('OD Shares'!I5/'OD Shares'!I6)/('OD Efficiency'!I5/'OD Efficiency'!I6)</f>
        <v>4.4434862915723263</v>
      </c>
      <c r="J5">
        <f>J6*('OD Shares'!J5/'OD Shares'!J6)/('OD Efficiency'!J5/'OD Efficiency'!J6)</f>
        <v>0.347056854040174</v>
      </c>
      <c r="K5">
        <f>K6*('OD Shares'!K5/'OD Shares'!K6)/('OD Efficiency'!K5/'OD Efficiency'!K6)</f>
        <v>2.4455291477333239</v>
      </c>
      <c r="M5">
        <f t="shared" si="0"/>
        <v>12.27422903687971</v>
      </c>
      <c r="N5">
        <f t="shared" si="1"/>
        <v>15.050640602165046</v>
      </c>
    </row>
    <row r="6" spans="1:14" x14ac:dyDescent="0.2">
      <c r="A6">
        <v>1999</v>
      </c>
      <c r="B6">
        <f>B7*('OD Shares'!B6/'OD Shares'!B7)/('OD Efficiency'!B6/'OD Efficiency'!B7)</f>
        <v>0.66902375594833385</v>
      </c>
      <c r="C6">
        <f>C7*('OD Shares'!C6/'OD Shares'!C7)/('OD Efficiency'!C6/'OD Efficiency'!C7)</f>
        <v>2.1023906638676837</v>
      </c>
      <c r="D6">
        <f>D7*('OD Shares'!D6/'OD Shares'!D7)/('OD Efficiency'!D6/'OD Efficiency'!D7)</f>
        <v>2.0000852718766802</v>
      </c>
      <c r="E6">
        <f>E7*('OD Shares'!E6/'OD Shares'!E7)/('OD Efficiency'!E6/'OD Efficiency'!E7)</f>
        <v>0.40868915838250103</v>
      </c>
      <c r="F6">
        <f>F7*('OD Shares'!F6/'OD Shares'!F7)/('OD Efficiency'!F6/'OD Efficiency'!F7)</f>
        <v>8.6110704507308622E-2</v>
      </c>
      <c r="G6">
        <f>G7*('OD Shares'!G6/'OD Shares'!G7)/('OD Efficiency'!G6/'OD Efficiency'!G7)</f>
        <v>2.0418905306671258</v>
      </c>
      <c r="H6">
        <f>H7*('OD Shares'!H6/'OD Shares'!H7)/('OD Efficiency'!H6/'OD Efficiency'!H7)</f>
        <v>0.48882162435398874</v>
      </c>
      <c r="I6">
        <f>I7*('OD Shares'!I6/'OD Shares'!I7)/('OD Efficiency'!I6/'OD Efficiency'!I7)</f>
        <v>4.4087964720925612</v>
      </c>
      <c r="J6">
        <f>J7*('OD Shares'!J6/'OD Shares'!J7)/('OD Efficiency'!J6/'OD Efficiency'!J7)</f>
        <v>0.35554702576682989</v>
      </c>
      <c r="K6">
        <f>K7*('OD Shares'!K6/'OD Shares'!K7)/('OD Efficiency'!K6/'OD Efficiency'!K7)</f>
        <v>2.4983625787907555</v>
      </c>
      <c r="M6">
        <f t="shared" si="0"/>
        <v>12.288303366437752</v>
      </c>
      <c r="N6">
        <f t="shared" si="1"/>
        <v>15.059717786253771</v>
      </c>
    </row>
    <row r="7" spans="1:14" x14ac:dyDescent="0.2">
      <c r="A7">
        <v>2000</v>
      </c>
      <c r="B7">
        <f>B8*('OD Shares'!B7/'OD Shares'!B8)/('OD Efficiency'!B7/'OD Efficiency'!B8)</f>
        <v>0.66044854800821817</v>
      </c>
      <c r="C7">
        <f>C8*('OD Shares'!C7/'OD Shares'!C8)/('OD Efficiency'!C7/'OD Efficiency'!C8)</f>
        <v>2.1068191379416326</v>
      </c>
      <c r="D7">
        <f>D8*('OD Shares'!D7/'OD Shares'!D8)/('OD Efficiency'!D7/'OD Efficiency'!D8)</f>
        <v>1.9971248602239613</v>
      </c>
      <c r="E7">
        <f>E8*('OD Shares'!E7/'OD Shares'!E8)/('OD Efficiency'!E7/'OD Efficiency'!E8)</f>
        <v>0.41292287918864035</v>
      </c>
      <c r="F7">
        <f>F8*('OD Shares'!F7/'OD Shares'!F8)/('OD Efficiency'!F7/'OD Efficiency'!F8)</f>
        <v>8.6761517638980865E-2</v>
      </c>
      <c r="G7">
        <f>G8*('OD Shares'!G7/'OD Shares'!G8)/('OD Efficiency'!G7/'OD Efficiency'!G8)</f>
        <v>2.0289179897031322</v>
      </c>
      <c r="H7">
        <f>H8*('OD Shares'!H7/'OD Shares'!H8)/('OD Efficiency'!H7/'OD Efficiency'!H8)</f>
        <v>0.48525390674103386</v>
      </c>
      <c r="I7">
        <f>I8*('OD Shares'!I7/'OD Shares'!I8)/('OD Efficiency'!I7/'OD Efficiency'!I8)</f>
        <v>4.3747501523347436</v>
      </c>
      <c r="J7">
        <f>J8*('OD Shares'!J7/'OD Shares'!J8)/('OD Efficiency'!J7/'OD Efficiency'!J8)</f>
        <v>0.36424489549774353</v>
      </c>
      <c r="K7">
        <f>K8*('OD Shares'!K7/'OD Shares'!K8)/('OD Efficiency'!K7/'OD Efficiency'!K8)</f>
        <v>2.5523374280316049</v>
      </c>
      <c r="M7">
        <f t="shared" si="0"/>
        <v>12.302313629359837</v>
      </c>
      <c r="N7">
        <f t="shared" si="1"/>
        <v>15.069581315309689</v>
      </c>
    </row>
    <row r="8" spans="1:14" x14ac:dyDescent="0.2">
      <c r="A8">
        <v>2001</v>
      </c>
      <c r="B8">
        <f>B9*('OD Shares'!B8/'OD Shares'!B9)/('OD Efficiency'!B8/'OD Efficiency'!B9)</f>
        <v>0.65207561845911721</v>
      </c>
      <c r="C8">
        <f>C9*('OD Shares'!C8/'OD Shares'!C9)/('OD Efficiency'!C8/'OD Efficiency'!C9)</f>
        <v>2.1113368787863744</v>
      </c>
      <c r="D8">
        <f>D9*('OD Shares'!D8/'OD Shares'!D9)/('OD Efficiency'!D8/'OD Efficiency'!D9)</f>
        <v>1.9941731992824472</v>
      </c>
      <c r="E8">
        <f>E9*('OD Shares'!E8/'OD Shares'!E9)/('OD Efficiency'!E8/'OD Efficiency'!E9)</f>
        <v>0.41572712640510279</v>
      </c>
      <c r="F8">
        <f>F9*('OD Shares'!F8/'OD Shares'!F9)/('OD Efficiency'!F8/'OD Efficiency'!F9)</f>
        <v>8.7119863162523362E-2</v>
      </c>
      <c r="G8">
        <f>G9*('OD Shares'!G8/'OD Shares'!G9)/('OD Efficiency'!G8/'OD Efficiency'!G9)</f>
        <v>2.0161183836384007</v>
      </c>
      <c r="H8">
        <f>H9*('OD Shares'!H8/'OD Shares'!H9)/('OD Efficiency'!H8/'OD Efficiency'!H9)</f>
        <v>0.48175252123711731</v>
      </c>
      <c r="I8">
        <f>I9*('OD Shares'!I8/'OD Shares'!I9)/('OD Efficiency'!I8/'OD Efficiency'!I9)</f>
        <v>4.3413298499693536</v>
      </c>
      <c r="J8">
        <f>J9*('OD Shares'!J8/'OD Shares'!J9)/('OD Efficiency'!J8/'OD Efficiency'!J9)</f>
        <v>0.37315554422095149</v>
      </c>
      <c r="K8">
        <f>K9*('OD Shares'!K8/'OD Shares'!K9)/('OD Efficiency'!K8/'OD Efficiency'!K9)</f>
        <v>2.6074783547566849</v>
      </c>
      <c r="M8">
        <f t="shared" si="0"/>
        <v>12.316854842672582</v>
      </c>
      <c r="N8">
        <f t="shared" si="1"/>
        <v>15.080267339918073</v>
      </c>
    </row>
    <row r="9" spans="1:14" x14ac:dyDescent="0.2">
      <c r="A9">
        <v>2002</v>
      </c>
      <c r="B9">
        <f>B10*('OD Shares'!B9/'OD Shares'!B10)/('OD Efficiency'!B9/'OD Efficiency'!B10)</f>
        <v>0.64389791237752492</v>
      </c>
      <c r="C9">
        <f>C10*('OD Shares'!C9/'OD Shares'!C10)/('OD Efficiency'!C9/'OD Efficiency'!C10)</f>
        <v>2.115943443386719</v>
      </c>
      <c r="D9">
        <f>D10*('OD Shares'!D9/'OD Shares'!D10)/('OD Efficiency'!D9/'OD Efficiency'!D10)</f>
        <v>1.9912302503099217</v>
      </c>
      <c r="E9">
        <f>E10*('OD Shares'!E9/'OD Shares'!E10)/('OD Efficiency'!E9/'OD Efficiency'!E10)</f>
        <v>0.41746539057193616</v>
      </c>
      <c r="F9">
        <f>F10*('OD Shares'!F9/'OD Shares'!F10)/('OD Efficiency'!F9/'OD Efficiency'!F10)</f>
        <v>8.7261583917232238E-2</v>
      </c>
      <c r="G9">
        <f>G10*('OD Shares'!G9/'OD Shares'!G10)/('OD Efficiency'!G9/'OD Efficiency'!G10)</f>
        <v>2.0034882822641791</v>
      </c>
      <c r="H9">
        <f>H10*('OD Shares'!H9/'OD Shares'!H10)/('OD Efficiency'!H9/'OD Efficiency'!H10)</f>
        <v>0.47831568371571226</v>
      </c>
      <c r="I9">
        <f>I10*('OD Shares'!I9/'OD Shares'!I10)/('OD Efficiency'!I9/'OD Efficiency'!I10)</f>
        <v>4.3085187107273608</v>
      </c>
      <c r="J9">
        <f>J10*('OD Shares'!J9/'OD Shares'!J10)/('OD Efficiency'!J9/'OD Efficiency'!J10)</f>
        <v>0.38228417722245639</v>
      </c>
      <c r="K9">
        <f>K10*('OD Shares'!K9/'OD Shares'!K10)/('OD Efficiency'!K9/'OD Efficiency'!K10)</f>
        <v>2.6638105510085555</v>
      </c>
      <c r="M9">
        <f t="shared" si="0"/>
        <v>12.332374629737354</v>
      </c>
      <c r="N9">
        <f t="shared" si="1"/>
        <v>15.092215985501598</v>
      </c>
    </row>
    <row r="10" spans="1:14" x14ac:dyDescent="0.2">
      <c r="A10">
        <v>2003</v>
      </c>
      <c r="B10">
        <f>B11*('OD Shares'!B10/'OD Shares'!B11)/('OD Efficiency'!B10/'OD Efficiency'!B11)</f>
        <v>0.63590869912229442</v>
      </c>
      <c r="C10">
        <f>C11*('OD Shares'!C10/'OD Shares'!C11)/('OD Efficiency'!C10/'OD Efficiency'!C11)</f>
        <v>2.1206384092205028</v>
      </c>
      <c r="D10">
        <f>D11*('OD Shares'!D10/'OD Shares'!D11)/('OD Efficiency'!D10/'OD Efficiency'!D11)</f>
        <v>1.9882959747925306</v>
      </c>
      <c r="E10">
        <f>E11*('OD Shares'!E10/'OD Shares'!E11)/('OD Efficiency'!E10/'OD Efficiency'!E11)</f>
        <v>0.41840931094572364</v>
      </c>
      <c r="F10">
        <f>F11*('OD Shares'!F10/'OD Shares'!F11)/('OD Efficiency'!F10/'OD Efficiency'!F11)</f>
        <v>8.7243193786381776E-2</v>
      </c>
      <c r="G10">
        <f>G11*('OD Shares'!G10/'OD Shares'!G11)/('OD Efficiency'!G10/'OD Efficiency'!G11)</f>
        <v>1.9910243454968852</v>
      </c>
      <c r="H10">
        <f>H11*('OD Shares'!H10/'OD Shares'!H11)/('OD Efficiency'!H10/'OD Efficiency'!H11)</f>
        <v>0.47494167357915451</v>
      </c>
      <c r="I10">
        <f>I11*('OD Shares'!I10/'OD Shares'!I11)/('OD Efficiency'!I10/'OD Efficiency'!I11)</f>
        <v>4.2763004804479268</v>
      </c>
      <c r="J10">
        <f>J11*('OD Shares'!J10/'OD Shares'!J11)/('OD Efficiency'!J10/'OD Efficiency'!J11)</f>
        <v>0.3916361271269706</v>
      </c>
      <c r="K10">
        <f>K11*('OD Shares'!K10/'OD Shares'!K11)/('OD Efficiency'!K10/'OD Efficiency'!K11)</f>
        <v>2.721359753080923</v>
      </c>
      <c r="M10">
        <f t="shared" si="0"/>
        <v>12.349210859256495</v>
      </c>
      <c r="N10">
        <f t="shared" si="1"/>
        <v>15.105757967599292</v>
      </c>
    </row>
    <row r="11" spans="1:14" x14ac:dyDescent="0.2">
      <c r="A11">
        <v>2004</v>
      </c>
      <c r="B11" s="264">
        <f>'OD BaseYrInput'!N5</f>
        <v>0.62810155391413081</v>
      </c>
      <c r="C11" s="264">
        <v>2.1254213737240963</v>
      </c>
      <c r="D11" s="264">
        <v>1.9853703344431024</v>
      </c>
      <c r="E11" s="264">
        <v>0.41876188235343675</v>
      </c>
      <c r="F11" s="264">
        <v>8.7106799817704528E-2</v>
      </c>
      <c r="G11" s="264">
        <v>1.9787233204374921</v>
      </c>
      <c r="H11" s="264">
        <v>0.47162883095619618</v>
      </c>
      <c r="I11" s="264">
        <v>4.2446594786057652</v>
      </c>
      <c r="J11" s="264">
        <v>0.40121685701304721</v>
      </c>
      <c r="K11" s="264">
        <v>2.7801522532766922</v>
      </c>
      <c r="M11">
        <f t="shared" si="0"/>
        <v>12.367619756903435</v>
      </c>
      <c r="N11">
        <f t="shared" si="1"/>
        <v>15.121142684541663</v>
      </c>
    </row>
    <row r="12" spans="1:14" x14ac:dyDescent="0.2">
      <c r="A12">
        <v>2005</v>
      </c>
      <c r="B12">
        <f>B11*('OD Shares'!B12/'OD Shares'!B11)/('OD Efficiency'!B12/'OD Efficiency'!B11)</f>
        <v>0.61445135050813926</v>
      </c>
      <c r="C12">
        <f>C11*('OD Shares'!C12/'OD Shares'!C11)/('OD Efficiency'!C12/'OD Efficiency'!C11)</f>
        <v>2.1392422221578937</v>
      </c>
      <c r="D12">
        <f>D11*('OD Shares'!D12/'OD Shares'!D11)/('OD Efficiency'!D12/'OD Efficiency'!D11)</f>
        <v>1.9836805322355322</v>
      </c>
      <c r="E12">
        <f>E11*('OD Shares'!E12/'OD Shares'!E11)/('OD Efficiency'!E12/'OD Efficiency'!E11)</f>
        <v>0.41320277473805139</v>
      </c>
      <c r="F12">
        <f>F11*('OD Shares'!F12/'OD Shares'!F11)/('OD Efficiency'!F12/'OD Efficiency'!F11)</f>
        <v>8.5341699418919198E-2</v>
      </c>
      <c r="G12">
        <f>G11*('OD Shares'!G12/'OD Shares'!G11)/('OD Efficiency'!G12/'OD Efficiency'!G11)</f>
        <v>1.9720241770514002</v>
      </c>
      <c r="H12">
        <f>H11*('OD Shares'!H12/'OD Shares'!H11)/('OD Efficiency'!H12/'OD Efficiency'!H11)</f>
        <v>0.45131328743268423</v>
      </c>
      <c r="I12">
        <f>I11*('OD Shares'!I12/'OD Shares'!I11)/('OD Efficiency'!I12/'OD Efficiency'!I11)</f>
        <v>4.061819586894158</v>
      </c>
      <c r="J12">
        <f>J11*('OD Shares'!J12/'OD Shares'!J11)/('OD Efficiency'!J12/'OD Efficiency'!J11)</f>
        <v>0.40943293646747086</v>
      </c>
      <c r="K12">
        <f>K11*('OD Shares'!K12/'OD Shares'!K11)/('OD Efficiency'!K12/'OD Efficiency'!K11)</f>
        <v>2.8402149119200413</v>
      </c>
      <c r="M12">
        <f t="shared" si="0"/>
        <v>12.21702990615826</v>
      </c>
      <c r="N12">
        <f t="shared" si="1"/>
        <v>14.970723478824292</v>
      </c>
    </row>
    <row r="13" spans="1:14" x14ac:dyDescent="0.2">
      <c r="A13">
        <v>2006</v>
      </c>
      <c r="B13">
        <f>B12*('OD Shares'!B13/'OD Shares'!B12)/('OD Efficiency'!B13/'OD Efficiency'!B12)</f>
        <v>0.60204532002113187</v>
      </c>
      <c r="C13">
        <f>C12*('OD Shares'!C13/'OD Shares'!C12)/('OD Efficiency'!C13/'OD Efficiency'!C12)</f>
        <v>2.1486602196637619</v>
      </c>
      <c r="D13">
        <f>D12*('OD Shares'!D13/'OD Shares'!D12)/('OD Efficiency'!D13/'OD Efficiency'!D12)</f>
        <v>1.9819921682641701</v>
      </c>
      <c r="E13">
        <f>E12*('OD Shares'!E13/'OD Shares'!E12)/('OD Efficiency'!E13/'OD Efficiency'!E12)</f>
        <v>0.39947044881531946</v>
      </c>
      <c r="F13">
        <f>F12*('OD Shares'!F13/'OD Shares'!F12)/('OD Efficiency'!F13/'OD Efficiency'!F12)</f>
        <v>8.2996216736691553E-2</v>
      </c>
      <c r="G13">
        <f>G12*('OD Shares'!G13/'OD Shares'!G12)/('OD Efficiency'!G13/'OD Efficiency'!G12)</f>
        <v>1.9595916555467288</v>
      </c>
      <c r="H13">
        <f>H12*('OD Shares'!H13/'OD Shares'!H12)/('OD Efficiency'!H13/'OD Efficiency'!H12)</f>
        <v>0.43308305942977093</v>
      </c>
      <c r="I13">
        <f>I12*('OD Shares'!I13/'OD Shares'!I12)/('OD Efficiency'!I13/'OD Efficiency'!I12)</f>
        <v>3.8977475348679391</v>
      </c>
      <c r="J13">
        <f>J12*('OD Shares'!J13/'OD Shares'!J12)/('OD Efficiency'!J13/'OD Efficiency'!J12)</f>
        <v>0.4178172639912901</v>
      </c>
      <c r="K13">
        <f>K12*('OD Shares'!K13/'OD Shares'!K12)/('OD Efficiency'!K13/'OD Efficiency'!K12)</f>
        <v>2.9446852583625045</v>
      </c>
      <c r="M13">
        <f t="shared" si="0"/>
        <v>12.117383606014414</v>
      </c>
      <c r="N13">
        <f t="shared" si="1"/>
        <v>14.868089145699308</v>
      </c>
    </row>
    <row r="14" spans="1:14" x14ac:dyDescent="0.2">
      <c r="A14">
        <v>2007</v>
      </c>
      <c r="B14">
        <f>B13*('OD Shares'!B14/'OD Shares'!B13)/('OD Efficiency'!B14/'OD Efficiency'!B13)</f>
        <v>0.59236340801239873</v>
      </c>
      <c r="C14">
        <f>C13*('OD Shares'!C14/'OD Shares'!C13)/('OD Efficiency'!C14/'OD Efficiency'!C13)</f>
        <v>2.159771339660959</v>
      </c>
      <c r="D14">
        <f>D13*('OD Shares'!D14/'OD Shares'!D13)/('OD Efficiency'!D14/'OD Efficiency'!D13)</f>
        <v>1.9803052413048943</v>
      </c>
      <c r="E14">
        <f>E13*('OD Shares'!E14/'OD Shares'!E13)/('OD Efficiency'!E14/'OD Efficiency'!E13)</f>
        <v>0.38706584149946255</v>
      </c>
      <c r="F14">
        <f>F13*('OD Shares'!F14/'OD Shares'!F13)/('OD Efficiency'!F14/'OD Efficiency'!F13)</f>
        <v>8.1219454570328073E-2</v>
      </c>
      <c r="G14">
        <f>G13*('OD Shares'!G14/'OD Shares'!G13)/('OD Efficiency'!G14/'OD Efficiency'!G13)</f>
        <v>1.9488644652227201</v>
      </c>
      <c r="H14">
        <f>H13*('OD Shares'!H14/'OD Shares'!H13)/('OD Efficiency'!H14/'OD Efficiency'!H13)</f>
        <v>0.41938462731834625</v>
      </c>
      <c r="I14">
        <f>I13*('OD Shares'!I14/'OD Shares'!I13)/('OD Efficiency'!I14/'OD Efficiency'!I13)</f>
        <v>3.7744616458651175</v>
      </c>
      <c r="J14">
        <f>J13*('OD Shares'!J14/'OD Shares'!J13)/('OD Efficiency'!J14/'OD Efficiency'!J13)</f>
        <v>0.42637328495197152</v>
      </c>
      <c r="K14">
        <f>K13*('OD Shares'!K14/'OD Shares'!K13)/('OD Efficiency'!K14/'OD Efficiency'!K13)</f>
        <v>3.0543182054037494</v>
      </c>
      <c r="M14">
        <f t="shared" si="0"/>
        <v>12.071992766136589</v>
      </c>
      <c r="N14">
        <f t="shared" si="1"/>
        <v>14.824127513809948</v>
      </c>
    </row>
    <row r="15" spans="1:14" x14ac:dyDescent="0.2">
      <c r="A15">
        <v>2008</v>
      </c>
      <c r="B15">
        <f>B14*('OD Shares'!B15/'OD Shares'!B14)/('OD Efficiency'!B15/'OD Efficiency'!B14)</f>
        <v>0.57816754851331154</v>
      </c>
      <c r="C15">
        <f>C14*('OD Shares'!C15/'OD Shares'!C14)/('OD Efficiency'!C15/'OD Efficiency'!C14)</f>
        <v>2.1706320769819598</v>
      </c>
      <c r="D15">
        <f>D14*('OD Shares'!D15/'OD Shares'!D14)/('OD Efficiency'!D15/'OD Efficiency'!D14)</f>
        <v>1.9786197501346243</v>
      </c>
      <c r="E15">
        <f>E14*('OD Shares'!E15/'OD Shares'!E14)/('OD Efficiency'!E15/'OD Efficiency'!E14)</f>
        <v>0.37477301966538351</v>
      </c>
      <c r="F15">
        <f>F14*('OD Shares'!F15/'OD Shares'!F14)/('OD Efficiency'!F15/'OD Efficiency'!F14)</f>
        <v>7.922279334509813E-2</v>
      </c>
      <c r="G15">
        <f>G14*('OD Shares'!G15/'OD Shares'!G14)/('OD Efficiency'!G15/'OD Efficiency'!G14)</f>
        <v>1.9378670899442305</v>
      </c>
      <c r="H15">
        <f>H14*('OD Shares'!H15/'OD Shares'!H14)/('OD Efficiency'!H15/'OD Efficiency'!H14)</f>
        <v>0.4054007440906493</v>
      </c>
      <c r="I15">
        <f>I14*('OD Shares'!I15/'OD Shares'!I14)/('OD Efficiency'!I15/'OD Efficiency'!I14)</f>
        <v>3.6486066968158455</v>
      </c>
      <c r="J15">
        <f>J14*('OD Shares'!J15/'OD Shares'!J14)/('OD Efficiency'!J15/'OD Efficiency'!J14)</f>
        <v>0.43510451527087884</v>
      </c>
      <c r="K15">
        <f>K14*('OD Shares'!K15/'OD Shares'!K14)/('OD Efficiency'!K15/'OD Efficiency'!K14)</f>
        <v>3.1881712091318875</v>
      </c>
      <c r="M15">
        <f t="shared" si="0"/>
        <v>12.047765818398597</v>
      </c>
      <c r="N15">
        <f t="shared" si="1"/>
        <v>14.796565443893869</v>
      </c>
    </row>
    <row r="16" spans="1:14" x14ac:dyDescent="0.2">
      <c r="A16">
        <v>2009</v>
      </c>
      <c r="B16">
        <f>B15*('OD Shares'!B16/'OD Shares'!B15)/('OD Efficiency'!B16/'OD Efficiency'!B15)</f>
        <v>0.57027363315109758</v>
      </c>
      <c r="C16">
        <f>C15*('OD Shares'!C16/'OD Shares'!C15)/('OD Efficiency'!C16/'OD Efficiency'!C15)</f>
        <v>2.1830344069960259</v>
      </c>
      <c r="D16">
        <f>D15*('OD Shares'!D16/'OD Shares'!D15)/('OD Efficiency'!D16/'OD Efficiency'!D15)</f>
        <v>1.9738980751077109</v>
      </c>
      <c r="E16">
        <f>E15*('OD Shares'!E16/'OD Shares'!E15)/('OD Efficiency'!E16/'OD Efficiency'!E15)</f>
        <v>0.36470699217800345</v>
      </c>
      <c r="F16">
        <f>F15*('OD Shares'!F16/'OD Shares'!F15)/('OD Efficiency'!F16/'OD Efficiency'!F15)</f>
        <v>7.7470673815723701E-2</v>
      </c>
      <c r="G16">
        <f>G15*('OD Shares'!G16/'OD Shares'!G15)/('OD Efficiency'!G16/'OD Efficiency'!G15)</f>
        <v>1.8767615707912246</v>
      </c>
      <c r="H16">
        <f>H15*('OD Shares'!H16/'OD Shares'!H15)/('OD Efficiency'!H16/'OD Efficiency'!H15)</f>
        <v>0.39313259460805272</v>
      </c>
      <c r="I16">
        <f>I15*('OD Shares'!I16/'OD Shares'!I15)/('OD Efficiency'!I16/'OD Efficiency'!I15)</f>
        <v>3.538193351472477</v>
      </c>
      <c r="J16">
        <f>J15*('OD Shares'!J16/'OD Shares'!J15)/('OD Efficiency'!J16/'OD Efficiency'!J15)</f>
        <v>0.44401454286806874</v>
      </c>
      <c r="K16">
        <f>K15*('OD Shares'!K16/'OD Shares'!K15)/('OD Efficiency'!K16/'OD Efficiency'!K15)</f>
        <v>3.2881439176123184</v>
      </c>
      <c r="M16">
        <f t="shared" si="0"/>
        <v>11.95632171845358</v>
      </c>
      <c r="N16">
        <f t="shared" si="1"/>
        <v>14.709629758600704</v>
      </c>
    </row>
    <row r="17" spans="1:14" x14ac:dyDescent="0.2">
      <c r="A17">
        <v>2010</v>
      </c>
      <c r="B17">
        <f>B16*('OD Shares'!B17/'OD Shares'!B16)/('OD Efficiency'!B17/'OD Efficiency'!B16)</f>
        <v>0.56427095795290572</v>
      </c>
      <c r="C17">
        <f>C16*('OD Shares'!C17/'OD Shares'!C16)/('OD Efficiency'!C17/'OD Efficiency'!C16)</f>
        <v>2.1904108354370964</v>
      </c>
      <c r="D17">
        <f>D16*('OD Shares'!D17/'OD Shares'!D16)/('OD Efficiency'!D17/'OD Efficiency'!D16)</f>
        <v>1.9711195649869693</v>
      </c>
      <c r="E17">
        <f>E16*('OD Shares'!E17/'OD Shares'!E16)/('OD Efficiency'!E17/'OD Efficiency'!E16)</f>
        <v>0.35708585589476982</v>
      </c>
      <c r="F17">
        <f>F16*('OD Shares'!F17/'OD Shares'!F16)/('OD Efficiency'!F17/'OD Efficiency'!F16)</f>
        <v>7.6655116669551895E-2</v>
      </c>
      <c r="G17">
        <f>G16*('OD Shares'!G17/'OD Shares'!G16)/('OD Efficiency'!G17/'OD Efficiency'!G16)</f>
        <v>1.8208257546735291</v>
      </c>
      <c r="H17">
        <f>H16*('OD Shares'!H17/'OD Shares'!H16)/('OD Efficiency'!H17/'OD Efficiency'!H16)</f>
        <v>0.38230612189686847</v>
      </c>
      <c r="I17">
        <f>I16*('OD Shares'!I17/'OD Shares'!I16)/('OD Efficiency'!I17/'OD Efficiency'!I16)</f>
        <v>3.4407550970718193</v>
      </c>
      <c r="J17">
        <f>J16*('OD Shares'!J17/'OD Shares'!J16)/('OD Efficiency'!J17/'OD Efficiency'!J16)</f>
        <v>0.45310702913667295</v>
      </c>
      <c r="K17">
        <f>K16*('OD Shares'!K17/'OD Shares'!K16)/('OD Efficiency'!K17/'OD Efficiency'!K16)</f>
        <v>3.4073895164287586</v>
      </c>
      <c r="M17">
        <f t="shared" si="0"/>
        <v>11.90924405675894</v>
      </c>
      <c r="N17">
        <f t="shared" si="1"/>
        <v>14.663925850148942</v>
      </c>
    </row>
    <row r="18" spans="1:14" x14ac:dyDescent="0.2">
      <c r="A18">
        <v>2011</v>
      </c>
      <c r="B18">
        <f>B17*('OD Shares'!B18/'OD Shares'!B17)/('OD Efficiency'!B18/'OD Efficiency'!B17)</f>
        <v>0.55834261845129196</v>
      </c>
      <c r="C18">
        <f>C17*('OD Shares'!C18/'OD Shares'!C17)/('OD Efficiency'!C18/'OD Efficiency'!C17)</f>
        <v>2.2023691355960282</v>
      </c>
      <c r="D18">
        <f>D17*('OD Shares'!D18/'OD Shares'!D17)/('OD Efficiency'!D18/'OD Efficiency'!D17)</f>
        <v>1.9697005169602975</v>
      </c>
      <c r="E18">
        <f>E17*('OD Shares'!E18/'OD Shares'!E17)/('OD Efficiency'!E18/'OD Efficiency'!E17)</f>
        <v>0.35405973833192034</v>
      </c>
      <c r="F18">
        <f>F17*('OD Shares'!F18/'OD Shares'!F17)/('OD Efficiency'!F18/'OD Efficiency'!F17)</f>
        <v>7.5977356869294507E-2</v>
      </c>
      <c r="G18">
        <f>G17*('OD Shares'!G18/'OD Shares'!G17)/('OD Efficiency'!G18/'OD Efficiency'!G17)</f>
        <v>1.7743160455452254</v>
      </c>
      <c r="H18">
        <f>H17*('OD Shares'!H18/'OD Shares'!H17)/('OD Efficiency'!H18/'OD Efficiency'!H17)</f>
        <v>0.37438410637863251</v>
      </c>
      <c r="I18">
        <f>I17*('OD Shares'!I18/'OD Shares'!I17)/('OD Efficiency'!I18/'OD Efficiency'!I17)</f>
        <v>3.3694569574076967</v>
      </c>
      <c r="J18">
        <f>J17*('OD Shares'!J18/'OD Shares'!J17)/('OD Efficiency'!J18/'OD Efficiency'!J17)</f>
        <v>0.46238571044747268</v>
      </c>
      <c r="K18">
        <f>K17*('OD Shares'!K18/'OD Shares'!K17)/('OD Efficiency'!K18/'OD Efficiency'!K17)</f>
        <v>3.5282080407397927</v>
      </c>
      <c r="M18">
        <f t="shared" si="0"/>
        <v>11.908488472680332</v>
      </c>
      <c r="N18">
        <f t="shared" si="1"/>
        <v>14.669200226727652</v>
      </c>
    </row>
    <row r="19" spans="1:14" x14ac:dyDescent="0.2">
      <c r="A19">
        <v>2012</v>
      </c>
      <c r="B19">
        <f>B18*('OD Shares'!B19/'OD Shares'!B18)/('OD Efficiency'!B19/'OD Efficiency'!B18)</f>
        <v>0.5549790372014699</v>
      </c>
      <c r="C19">
        <f>C18*('OD Shares'!C19/'OD Shares'!C18)/('OD Efficiency'!C19/'OD Efficiency'!C18)</f>
        <v>2.196502531255744</v>
      </c>
      <c r="D19">
        <f>D18*('OD Shares'!D19/'OD Shares'!D18)/('OD Efficiency'!D19/'OD Efficiency'!D18)</f>
        <v>1.9709484431592936</v>
      </c>
      <c r="E19">
        <f>E18*('OD Shares'!E19/'OD Shares'!E18)/('OD Efficiency'!E19/'OD Efficiency'!E18)</f>
        <v>0.35058243597394068</v>
      </c>
      <c r="F19">
        <f>F18*('OD Shares'!F19/'OD Shares'!F18)/('OD Efficiency'!F19/'OD Efficiency'!F18)</f>
        <v>7.5111649556166338E-2</v>
      </c>
      <c r="G19">
        <f>G18*('OD Shares'!G19/'OD Shares'!G18)/('OD Efficiency'!G19/'OD Efficiency'!G18)</f>
        <v>1.7286620973020754</v>
      </c>
      <c r="H19">
        <f>H18*('OD Shares'!H19/'OD Shares'!H18)/('OD Efficiency'!H19/'OD Efficiency'!H18)</f>
        <v>0.36902825148279994</v>
      </c>
      <c r="I19">
        <f>I18*('OD Shares'!I19/'OD Shares'!I18)/('OD Efficiency'!I19/'OD Efficiency'!I18)</f>
        <v>3.321254263345204</v>
      </c>
      <c r="J19">
        <f>J18*('OD Shares'!J19/'OD Shares'!J18)/('OD Efficiency'!J19/'OD Efficiency'!J18)</f>
        <v>0.47185439968428367</v>
      </c>
      <c r="K19">
        <f>K18*('OD Shares'!K19/'OD Shares'!K18)/('OD Efficiency'!K19/'OD Efficiency'!K18)</f>
        <v>3.6380252749606239</v>
      </c>
      <c r="M19">
        <f t="shared" si="0"/>
        <v>11.925466815464389</v>
      </c>
      <c r="N19">
        <f t="shared" si="1"/>
        <v>14.676948383921603</v>
      </c>
    </row>
    <row r="20" spans="1:14" x14ac:dyDescent="0.2">
      <c r="A20">
        <v>2013</v>
      </c>
      <c r="B20">
        <f>B19*('OD Shares'!B20/'OD Shares'!B19)/('OD Efficiency'!B20/'OD Efficiency'!B19)</f>
        <v>0.55103474227310101</v>
      </c>
      <c r="C20">
        <f>C19*('OD Shares'!C20/'OD Shares'!C19)/('OD Efficiency'!C20/'OD Efficiency'!C19)</f>
        <v>2.1880602524953825</v>
      </c>
      <c r="D20">
        <f>D19*('OD Shares'!D20/'OD Shares'!D19)/('OD Efficiency'!D20/'OD Efficiency'!D19)</f>
        <v>1.9723583530987254</v>
      </c>
      <c r="E20">
        <f>E19*('OD Shares'!E20/'OD Shares'!E19)/('OD Efficiency'!E20/'OD Efficiency'!E19)</f>
        <v>0.34718772666312314</v>
      </c>
      <c r="F20">
        <f>F19*('OD Shares'!F20/'OD Shares'!F19)/('OD Efficiency'!F20/'OD Efficiency'!F19)</f>
        <v>7.4268418836651348E-2</v>
      </c>
      <c r="G20">
        <f>G19*('OD Shares'!G20/'OD Shares'!G19)/('OD Efficiency'!G20/'OD Efficiency'!G19)</f>
        <v>1.6812537207466314</v>
      </c>
      <c r="H20">
        <f>H19*('OD Shares'!H20/'OD Shares'!H19)/('OD Efficiency'!H20/'OD Efficiency'!H19)</f>
        <v>0.36326226646105919</v>
      </c>
      <c r="I20">
        <f>I19*('OD Shares'!I20/'OD Shares'!I19)/('OD Efficiency'!I20/'OD Efficiency'!I19)</f>
        <v>3.269360398149538</v>
      </c>
      <c r="J20">
        <f>J19*('OD Shares'!J20/'OD Shares'!J19)/('OD Efficiency'!J20/'OD Efficiency'!J19)</f>
        <v>0.4815169878107825</v>
      </c>
      <c r="K20">
        <f>K19*('OD Shares'!K20/'OD Shares'!K19)/('OD Efficiency'!K20/'OD Efficiency'!K19)</f>
        <v>3.7470775032503489</v>
      </c>
      <c r="M20">
        <f t="shared" si="0"/>
        <v>11.936285375016858</v>
      </c>
      <c r="N20">
        <f t="shared" si="1"/>
        <v>14.675380369785342</v>
      </c>
    </row>
    <row r="21" spans="1:14" x14ac:dyDescent="0.2">
      <c r="A21">
        <v>2014</v>
      </c>
      <c r="B21">
        <f>B20*('OD Shares'!B21/'OD Shares'!B20)/('OD Efficiency'!B21/'OD Efficiency'!B20)</f>
        <v>0.54626616489830571</v>
      </c>
      <c r="C21">
        <f>C20*('OD Shares'!C21/'OD Shares'!C20)/('OD Efficiency'!C21/'OD Efficiency'!C20)</f>
        <v>2.1768115870658362</v>
      </c>
      <c r="D21">
        <f>D20*('OD Shares'!D21/'OD Shares'!D20)/('OD Efficiency'!D21/'OD Efficiency'!D20)</f>
        <v>1.9741719740080501</v>
      </c>
      <c r="E21">
        <f>E20*('OD Shares'!E21/'OD Shares'!E20)/('OD Efficiency'!E21/'OD Efficiency'!E20)</f>
        <v>0.34326604367959335</v>
      </c>
      <c r="F21">
        <f>F20*('OD Shares'!F21/'OD Shares'!F20)/('OD Efficiency'!F21/'OD Efficiency'!F20)</f>
        <v>7.3445845781723099E-2</v>
      </c>
      <c r="G21">
        <f>G20*('OD Shares'!G21/'OD Shares'!G20)/('OD Efficiency'!G21/'OD Efficiency'!G20)</f>
        <v>1.6390899471908977</v>
      </c>
      <c r="H21">
        <f>H20*('OD Shares'!H21/'OD Shares'!H20)/('OD Efficiency'!H21/'OD Efficiency'!H20)</f>
        <v>0.35939324788659394</v>
      </c>
      <c r="I21">
        <f>I20*('OD Shares'!I21/'OD Shares'!I20)/('OD Efficiency'!I21/'OD Efficiency'!I20)</f>
        <v>3.234539230979351</v>
      </c>
      <c r="J21">
        <f>J20*('OD Shares'!J21/'OD Shares'!J20)/('OD Efficiency'!J21/'OD Efficiency'!J20)</f>
        <v>0.49137744546941847</v>
      </c>
      <c r="K21">
        <f>K20*('OD Shares'!K21/'OD Shares'!K20)/('OD Efficiency'!K21/'OD Efficiency'!K20)</f>
        <v>3.8651460706062748</v>
      </c>
      <c r="M21">
        <f t="shared" si="0"/>
        <v>11.980429805601903</v>
      </c>
      <c r="N21">
        <f t="shared" si="1"/>
        <v>14.703507557566045</v>
      </c>
    </row>
    <row r="22" spans="1:14" x14ac:dyDescent="0.2">
      <c r="A22">
        <v>2015</v>
      </c>
      <c r="B22">
        <f>B21*('OD Shares'!B22/'OD Shares'!B21)/('OD Efficiency'!B22/'OD Efficiency'!B21)</f>
        <v>0.54132951316355016</v>
      </c>
      <c r="C22">
        <f>C21*('OD Shares'!C22/'OD Shares'!C21)/('OD Efficiency'!C22/'OD Efficiency'!C21)</f>
        <v>2.1678576202915636</v>
      </c>
      <c r="D22">
        <f>D21*('OD Shares'!D22/'OD Shares'!D21)/('OD Efficiency'!D22/'OD Efficiency'!D21)</f>
        <v>1.975729162950542</v>
      </c>
      <c r="E22">
        <f>E21*('OD Shares'!E22/'OD Shares'!E21)/('OD Efficiency'!E22/'OD Efficiency'!E21)</f>
        <v>0.33933480817649853</v>
      </c>
      <c r="F22">
        <f>F21*('OD Shares'!F22/'OD Shares'!F21)/('OD Efficiency'!F22/'OD Efficiency'!F21)</f>
        <v>7.2547672205756905E-2</v>
      </c>
      <c r="G22">
        <f>G21*('OD Shares'!G22/'OD Shares'!G21)/('OD Efficiency'!G22/'OD Efficiency'!G21)</f>
        <v>1.60136807759685</v>
      </c>
      <c r="H22">
        <f>H21*('OD Shares'!H22/'OD Shares'!H21)/('OD Efficiency'!H22/'OD Efficiency'!H21)</f>
        <v>0.3562490968798695</v>
      </c>
      <c r="I22">
        <f>I21*('OD Shares'!I22/'OD Shares'!I21)/('OD Efficiency'!I22/'OD Efficiency'!I21)</f>
        <v>3.2062418719188321</v>
      </c>
      <c r="J22">
        <f>J21*('OD Shares'!J22/'OD Shares'!J21)/('OD Efficiency'!J22/'OD Efficiency'!J21)</f>
        <v>0.50143982461306746</v>
      </c>
      <c r="K22">
        <f>K21*('OD Shares'!K22/'OD Shares'!K21)/('OD Efficiency'!K22/'OD Efficiency'!K21)</f>
        <v>3.9831362713751868</v>
      </c>
      <c r="M22">
        <f t="shared" si="0"/>
        <v>12.036046785716604</v>
      </c>
      <c r="N22">
        <f t="shared" si="1"/>
        <v>14.745233919171717</v>
      </c>
    </row>
    <row r="23" spans="1:14" x14ac:dyDescent="0.2">
      <c r="A23">
        <v>2016</v>
      </c>
      <c r="B23">
        <f>B22*('OD Shares'!B23/'OD Shares'!B22)/('OD Efficiency'!B23/'OD Efficiency'!B22)</f>
        <v>0.53573711118177803</v>
      </c>
      <c r="C23">
        <f>C22*('OD Shares'!C23/'OD Shares'!C22)/('OD Efficiency'!C23/'OD Efficiency'!C22)</f>
        <v>2.1568282377294219</v>
      </c>
      <c r="D23">
        <f>D22*('OD Shares'!D23/'OD Shares'!D22)/('OD Efficiency'!D23/'OD Efficiency'!D22)</f>
        <v>1.9770323612541199</v>
      </c>
      <c r="E23">
        <f>E22*('OD Shares'!E23/'OD Shares'!E22)/('OD Efficiency'!E23/'OD Efficiency'!E22)</f>
        <v>0.33456799692867401</v>
      </c>
      <c r="F23">
        <f>F22*('OD Shares'!F23/'OD Shares'!F22)/('OD Efficiency'!F23/'OD Efficiency'!F22)</f>
        <v>7.1513894331447544E-2</v>
      </c>
      <c r="G23">
        <f>G22*('OD Shares'!G23/'OD Shares'!G22)/('OD Efficiency'!G23/'OD Efficiency'!G22)</f>
        <v>1.5671581057553401</v>
      </c>
      <c r="H23">
        <f>H22*('OD Shares'!H23/'OD Shares'!H22)/('OD Efficiency'!H23/'OD Efficiency'!H22)</f>
        <v>0.3536655124473479</v>
      </c>
      <c r="I23">
        <f>I22*('OD Shares'!I23/'OD Shares'!I22)/('OD Efficiency'!I23/'OD Efficiency'!I22)</f>
        <v>3.1829896120261378</v>
      </c>
      <c r="J23">
        <f>J22*('OD Shares'!J23/'OD Shares'!J22)/('OD Efficiency'!J23/'OD Efficiency'!J22)</f>
        <v>0.51170826017009907</v>
      </c>
      <c r="K23">
        <f>K22*('OD Shares'!K23/'OD Shares'!K22)/('OD Efficiency'!K23/'OD Efficiency'!K22)</f>
        <v>4.1023945779622029</v>
      </c>
      <c r="M23">
        <f t="shared" si="0"/>
        <v>12.10103032087537</v>
      </c>
      <c r="N23">
        <f t="shared" si="1"/>
        <v>14.793595669786569</v>
      </c>
    </row>
    <row r="24" spans="1:14" x14ac:dyDescent="0.2">
      <c r="A24">
        <v>2017</v>
      </c>
      <c r="B24">
        <f>B23*('OD Shares'!B24/'OD Shares'!B23)/('OD Efficiency'!B24/'OD Efficiency'!B23)</f>
        <v>0.52950015382974747</v>
      </c>
      <c r="C24">
        <f>C23*('OD Shares'!C24/'OD Shares'!C23)/('OD Efficiency'!C24/'OD Efficiency'!C23)</f>
        <v>2.1414819082928029</v>
      </c>
      <c r="D24">
        <f>D23*('OD Shares'!D24/'OD Shares'!D23)/('OD Efficiency'!D24/'OD Efficiency'!D23)</f>
        <v>1.9793428010850753</v>
      </c>
      <c r="E24">
        <f>E23*('OD Shares'!E24/'OD Shares'!E23)/('OD Efficiency'!E24/'OD Efficiency'!E23)</f>
        <v>0.32965488886727023</v>
      </c>
      <c r="F24">
        <f>F23*('OD Shares'!F24/'OD Shares'!F23)/('OD Efficiency'!F24/'OD Efficiency'!F23)</f>
        <v>7.0343041562614284E-2</v>
      </c>
      <c r="G24">
        <f>G23*('OD Shares'!G24/'OD Shares'!G23)/('OD Efficiency'!G24/'OD Efficiency'!G23)</f>
        <v>1.5365781628280832</v>
      </c>
      <c r="H24">
        <f>H23*('OD Shares'!H24/'OD Shares'!H23)/('OD Efficiency'!H24/'OD Efficiency'!H23)</f>
        <v>0.35156791522631509</v>
      </c>
      <c r="I24">
        <f>I23*('OD Shares'!I24/'OD Shares'!I23)/('OD Efficiency'!I24/'OD Efficiency'!I23)</f>
        <v>3.1641112370368436</v>
      </c>
      <c r="J24">
        <f>J23*('OD Shares'!J24/'OD Shares'!J23)/('OD Efficiency'!J24/'OD Efficiency'!J23)</f>
        <v>0.52218697174354056</v>
      </c>
      <c r="K24">
        <f>K23*('OD Shares'!K24/'OD Shares'!K23)/('OD Efficiency'!K24/'OD Efficiency'!K23)</f>
        <v>4.2078577348796538</v>
      </c>
      <c r="M24">
        <f t="shared" si="0"/>
        <v>12.161642753229394</v>
      </c>
      <c r="N24">
        <f t="shared" si="1"/>
        <v>14.832624815351945</v>
      </c>
    </row>
    <row r="25" spans="1:14" x14ac:dyDescent="0.2">
      <c r="A25">
        <v>2018</v>
      </c>
      <c r="B25">
        <f>B24*('OD Shares'!B25/'OD Shares'!B24)/('OD Efficiency'!B25/'OD Efficiency'!B24)</f>
        <v>0.52334684436529089</v>
      </c>
      <c r="C25">
        <f>C24*('OD Shares'!C25/'OD Shares'!C24)/('OD Efficiency'!C25/'OD Efficiency'!C24)</f>
        <v>2.1258514312245644</v>
      </c>
      <c r="D25">
        <f>D24*('OD Shares'!D25/'OD Shares'!D24)/('OD Efficiency'!D25/'OD Efficiency'!D24)</f>
        <v>1.9814084221585424</v>
      </c>
      <c r="E25">
        <f>E24*('OD Shares'!E25/'OD Shares'!E24)/('OD Efficiency'!E25/'OD Efficiency'!E24)</f>
        <v>0.32461967841905398</v>
      </c>
      <c r="F25">
        <f>F24*('OD Shares'!F25/'OD Shares'!F24)/('OD Efficiency'!F25/'OD Efficiency'!F24)</f>
        <v>6.9218801862169638E-2</v>
      </c>
      <c r="G25">
        <f>G24*('OD Shares'!G25/'OD Shares'!G24)/('OD Efficiency'!G25/'OD Efficiency'!G24)</f>
        <v>1.5095811328636501</v>
      </c>
      <c r="H25">
        <f>H24*('OD Shares'!H25/'OD Shares'!H24)/('OD Efficiency'!H25/'OD Efficiency'!H24)</f>
        <v>0.34985071590745176</v>
      </c>
      <c r="I25">
        <f>I24*('OD Shares'!I25/'OD Shares'!I24)/('OD Efficiency'!I25/'OD Efficiency'!I24)</f>
        <v>3.148656443167074</v>
      </c>
      <c r="J25">
        <f>J24*('OD Shares'!J25/'OD Shares'!J24)/('OD Efficiency'!J25/'OD Efficiency'!J24)</f>
        <v>0.53288026534503619</v>
      </c>
      <c r="K25">
        <f>K24*('OD Shares'!K25/'OD Shares'!K24)/('OD Efficiency'!K25/'OD Efficiency'!K24)</f>
        <v>4.3061998434032587</v>
      </c>
      <c r="M25">
        <f t="shared" si="0"/>
        <v>12.222415303126239</v>
      </c>
      <c r="N25">
        <f t="shared" si="1"/>
        <v>14.871613578716094</v>
      </c>
    </row>
    <row r="26" spans="1:14" x14ac:dyDescent="0.2">
      <c r="A26">
        <v>2019</v>
      </c>
      <c r="B26">
        <f>B25*('OD Shares'!B26/'OD Shares'!B25)/('OD Efficiency'!B26/'OD Efficiency'!B25)</f>
        <v>0.51820365609375774</v>
      </c>
      <c r="C26">
        <f>C25*('OD Shares'!C26/'OD Shares'!C25)/('OD Efficiency'!C26/'OD Efficiency'!C25)</f>
        <v>2.1111935254739711</v>
      </c>
      <c r="D26">
        <f>D25*('OD Shares'!D26/'OD Shares'!D25)/('OD Efficiency'!D26/'OD Efficiency'!D25)</f>
        <v>1.9838877015678096</v>
      </c>
      <c r="E26">
        <f>E25*('OD Shares'!E26/'OD Shares'!E25)/('OD Efficiency'!E26/'OD Efficiency'!E25)</f>
        <v>0.32037148856532033</v>
      </c>
      <c r="F26">
        <f>F25*('OD Shares'!F26/'OD Shares'!F25)/('OD Efficiency'!F26/'OD Efficiency'!F25)</f>
        <v>6.8377141644708581E-2</v>
      </c>
      <c r="G26">
        <f>G25*('OD Shares'!G26/'OD Shares'!G25)/('OD Efficiency'!G26/'OD Efficiency'!G25)</f>
        <v>1.4865059113105463</v>
      </c>
      <c r="H26">
        <f>H25*('OD Shares'!H26/'OD Shares'!H25)/('OD Efficiency'!H26/'OD Efficiency'!H25)</f>
        <v>0.34841359284733137</v>
      </c>
      <c r="I26">
        <f>I25*('OD Shares'!I26/'OD Shares'!I25)/('OD Efficiency'!I26/'OD Efficiency'!I25)</f>
        <v>3.1357223356259913</v>
      </c>
      <c r="J26">
        <f>J25*('OD Shares'!J26/'OD Shares'!J25)/('OD Efficiency'!J26/'OD Efficiency'!J25)</f>
        <v>0.54379253516431447</v>
      </c>
      <c r="K26">
        <f>K25*('OD Shares'!K26/'OD Shares'!K25)/('OD Efficiency'!K26/'OD Efficiency'!K25)</f>
        <v>4.4035371674148367</v>
      </c>
      <c r="M26">
        <f t="shared" si="0"/>
        <v>12.290607874140857</v>
      </c>
      <c r="N26">
        <f t="shared" si="1"/>
        <v>14.920005055708586</v>
      </c>
    </row>
    <row r="27" spans="1:14" x14ac:dyDescent="0.2">
      <c r="A27">
        <v>2020</v>
      </c>
      <c r="B27">
        <f>B26*('OD Shares'!B27/'OD Shares'!B26)/('OD Efficiency'!B27/'OD Efficiency'!B26)</f>
        <v>0.51368863208194737</v>
      </c>
      <c r="C27">
        <f>C26*('OD Shares'!C27/'OD Shares'!C26)/('OD Efficiency'!C27/'OD Efficiency'!C26)</f>
        <v>2.0972088339364783</v>
      </c>
      <c r="D27">
        <f>D26*('OD Shares'!D27/'OD Shares'!D26)/('OD Efficiency'!D27/'OD Efficiency'!D26)</f>
        <v>1.9860182698489253</v>
      </c>
      <c r="E27">
        <f>E26*('OD Shares'!E27/'OD Shares'!E26)/('OD Efficiency'!E27/'OD Efficiency'!E26)</f>
        <v>0.31610514491947028</v>
      </c>
      <c r="F27">
        <f>F26*('OD Shares'!F27/'OD Shares'!F26)/('OD Efficiency'!F27/'OD Efficiency'!F26)</f>
        <v>6.7442982614284205E-2</v>
      </c>
      <c r="G27">
        <f>G26*('OD Shares'!G27/'OD Shares'!G26)/('OD Efficiency'!G27/'OD Efficiency'!G26)</f>
        <v>1.4655190603425141</v>
      </c>
      <c r="H27">
        <f>H26*('OD Shares'!H27/'OD Shares'!H26)/('OD Efficiency'!H27/'OD Efficiency'!H26)</f>
        <v>0.34666694966666189</v>
      </c>
      <c r="I27">
        <f>I26*('OD Shares'!I27/'OD Shares'!I26)/('OD Efficiency'!I27/'OD Efficiency'!I26)</f>
        <v>3.1200025469999666</v>
      </c>
      <c r="J27">
        <f>J26*('OD Shares'!J27/'OD Shares'!J26)/('OD Efficiency'!J27/'OD Efficiency'!J26)</f>
        <v>0.55492826537489037</v>
      </c>
      <c r="K27">
        <f>K26*('OD Shares'!K27/'OD Shares'!K26)/('OD Efficiency'!K27/'OD Efficiency'!K26)</f>
        <v>4.4958005413159992</v>
      </c>
      <c r="M27">
        <f t="shared" si="0"/>
        <v>12.352483761082709</v>
      </c>
      <c r="N27">
        <f t="shared" si="1"/>
        <v>14.963381227101136</v>
      </c>
    </row>
    <row r="28" spans="1:14" x14ac:dyDescent="0.2">
      <c r="A28">
        <v>2021</v>
      </c>
      <c r="B28">
        <f>B27*('OD Shares'!B28/'OD Shares'!B27)/('OD Efficiency'!B28/'OD Efficiency'!B27)</f>
        <v>0.50933394561662593</v>
      </c>
      <c r="C28">
        <f>C27*('OD Shares'!C28/'OD Shares'!C27)/('OD Efficiency'!C28/'OD Efficiency'!C27)</f>
        <v>2.0855111027911577</v>
      </c>
      <c r="D28">
        <f>D27*('OD Shares'!D28/'OD Shares'!D27)/('OD Efficiency'!D28/'OD Efficiency'!D27)</f>
        <v>1.9879904385364153</v>
      </c>
      <c r="E28">
        <f>E27*('OD Shares'!E28/'OD Shares'!E27)/('OD Efficiency'!E28/'OD Efficiency'!E27)</f>
        <v>0.31200261295709603</v>
      </c>
      <c r="F28">
        <f>F27*('OD Shares'!F28/'OD Shares'!F27)/('OD Efficiency'!F28/'OD Efficiency'!F27)</f>
        <v>6.6470427294639298E-2</v>
      </c>
      <c r="G28">
        <f>G27*('OD Shares'!G28/'OD Shares'!G27)/('OD Efficiency'!G28/'OD Efficiency'!G27)</f>
        <v>1.4474738048391156</v>
      </c>
      <c r="H28">
        <f>H27*('OD Shares'!H28/'OD Shares'!H27)/('OD Efficiency'!H28/'OD Efficiency'!H27)</f>
        <v>0.34515131846432406</v>
      </c>
      <c r="I28">
        <f>I27*('OD Shares'!I28/'OD Shares'!I27)/('OD Efficiency'!I28/'OD Efficiency'!I27)</f>
        <v>3.106361866178927</v>
      </c>
      <c r="J28">
        <f>J27*('OD Shares'!J28/'OD Shares'!J27)/('OD Efficiency'!J28/'OD Efficiency'!J27)</f>
        <v>0.56629203197674416</v>
      </c>
      <c r="K28">
        <f>K27*('OD Shares'!K28/'OD Shares'!K27)/('OD Efficiency'!K28/'OD Efficiency'!K27)</f>
        <v>4.5881827736556895</v>
      </c>
      <c r="M28">
        <f t="shared" si="0"/>
        <v>12.419925273902951</v>
      </c>
      <c r="N28">
        <f t="shared" si="1"/>
        <v>15.014770322310735</v>
      </c>
    </row>
    <row r="29" spans="1:14" x14ac:dyDescent="0.2">
      <c r="A29">
        <v>2022</v>
      </c>
      <c r="B29">
        <f>B28*('OD Shares'!B29/'OD Shares'!B28)/('OD Efficiency'!B29/'OD Efficiency'!B28)</f>
        <v>0.50536025140906626</v>
      </c>
      <c r="C29">
        <f>C28*('OD Shares'!C29/'OD Shares'!C28)/('OD Efficiency'!C29/'OD Efficiency'!C28)</f>
        <v>2.0783123371088164</v>
      </c>
      <c r="D29">
        <f>D28*('OD Shares'!D29/'OD Shares'!D28)/('OD Efficiency'!D29/'OD Efficiency'!D28)</f>
        <v>1.9897364620031461</v>
      </c>
      <c r="E29">
        <f>E28*('OD Shares'!E29/'OD Shares'!E28)/('OD Efficiency'!E29/'OD Efficiency'!E28)</f>
        <v>0.30853399110233204</v>
      </c>
      <c r="F29">
        <f>F28*('OD Shares'!F29/'OD Shares'!F28)/('OD Efficiency'!F29/'OD Efficiency'!F28)</f>
        <v>6.5703407696754784E-2</v>
      </c>
      <c r="G29">
        <f>G28*('OD Shares'!G29/'OD Shares'!G28)/('OD Efficiency'!G29/'OD Efficiency'!G28)</f>
        <v>1.4323787473598972</v>
      </c>
      <c r="H29">
        <f>H28*('OD Shares'!H29/'OD Shares'!H28)/('OD Efficiency'!H29/'OD Efficiency'!H28)</f>
        <v>0.34383269861205235</v>
      </c>
      <c r="I29">
        <f>I28*('OD Shares'!I29/'OD Shares'!I28)/('OD Efficiency'!I29/'OD Efficiency'!I28)</f>
        <v>3.0944942875084824</v>
      </c>
      <c r="J29">
        <f>J28*('OD Shares'!J29/'OD Shares'!J28)/('OD Efficiency'!J29/'OD Efficiency'!J28)</f>
        <v>0.57788850467673503</v>
      </c>
      <c r="K29">
        <f>K28*('OD Shares'!K29/'OD Shares'!K28)/('OD Efficiency'!K29/'OD Efficiency'!K28)</f>
        <v>4.6737014443102121</v>
      </c>
      <c r="M29">
        <f t="shared" si="0"/>
        <v>12.486269543269614</v>
      </c>
      <c r="N29">
        <f t="shared" si="1"/>
        <v>15.069942131787496</v>
      </c>
    </row>
    <row r="30" spans="1:14" x14ac:dyDescent="0.2">
      <c r="A30">
        <v>2023</v>
      </c>
      <c r="B30">
        <f>B29*('OD Shares'!B30/'OD Shares'!B29)/('OD Efficiency'!B30/'OD Efficiency'!B29)</f>
        <v>0.5013633674320529</v>
      </c>
      <c r="C30">
        <f>C29*('OD Shares'!C30/'OD Shares'!C29)/('OD Efficiency'!C30/'OD Efficiency'!C29)</f>
        <v>2.0743400932826495</v>
      </c>
      <c r="D30">
        <f>D29*('OD Shares'!D30/'OD Shares'!D29)/('OD Efficiency'!D30/'OD Efficiency'!D29)</f>
        <v>1.9906124811605026</v>
      </c>
      <c r="E30">
        <f>E29*('OD Shares'!E30/'OD Shares'!E29)/('OD Efficiency'!E30/'OD Efficiency'!E29)</f>
        <v>0.30527339968239026</v>
      </c>
      <c r="F30">
        <f>F29*('OD Shares'!F30/'OD Shares'!F29)/('OD Efficiency'!F30/'OD Efficiency'!F29)</f>
        <v>6.5181964541619661E-2</v>
      </c>
      <c r="G30">
        <f>G29*('OD Shares'!G30/'OD Shares'!G29)/('OD Efficiency'!G30/'OD Efficiency'!G29)</f>
        <v>1.4199307323380594</v>
      </c>
      <c r="H30">
        <f>H29*('OD Shares'!H30/'OD Shares'!H29)/('OD Efficiency'!H30/'OD Efficiency'!H29)</f>
        <v>0.34265792922014698</v>
      </c>
      <c r="I30">
        <f>I29*('OD Shares'!I30/'OD Shares'!I29)/('OD Efficiency'!I30/'OD Efficiency'!I29)</f>
        <v>3.0839213629813349</v>
      </c>
      <c r="J30">
        <f>J29*('OD Shares'!J30/'OD Shares'!J29)/('OD Efficiency'!J30/'OD Efficiency'!J29)</f>
        <v>0.58972244880752145</v>
      </c>
      <c r="K30">
        <f>K29*('OD Shares'!K30/'OD Shares'!K29)/('OD Efficiency'!K30/'OD Efficiency'!K29)</f>
        <v>4.7629955231506278</v>
      </c>
      <c r="M30">
        <f t="shared" si="0"/>
        <v>12.560295841882201</v>
      </c>
      <c r="N30">
        <f t="shared" si="1"/>
        <v>15.135999302596904</v>
      </c>
    </row>
    <row r="31" spans="1:14" x14ac:dyDescent="0.2">
      <c r="A31">
        <v>2024</v>
      </c>
      <c r="B31">
        <f>B30*('OD Shares'!B31/'OD Shares'!B30)/('OD Efficiency'!B31/'OD Efficiency'!B30)</f>
        <v>0.49700097581966163</v>
      </c>
      <c r="C31">
        <f>C30*('OD Shares'!C31/'OD Shares'!C30)/('OD Efficiency'!C31/'OD Efficiency'!C30)</f>
        <v>2.0730788484620515</v>
      </c>
      <c r="D31">
        <f>D30*('OD Shares'!D31/'OD Shares'!D30)/('OD Efficiency'!D31/'OD Efficiency'!D30)</f>
        <v>1.9913517579998228</v>
      </c>
      <c r="E31">
        <f>E30*('OD Shares'!E31/'OD Shares'!E30)/('OD Efficiency'!E31/'OD Efficiency'!E30)</f>
        <v>0.30207008815065461</v>
      </c>
      <c r="F31">
        <f>F30*('OD Shares'!F31/'OD Shares'!F30)/('OD Efficiency'!F31/'OD Efficiency'!F30)</f>
        <v>6.4441826707014163E-2</v>
      </c>
      <c r="G31">
        <f>G30*('OD Shares'!G31/'OD Shares'!G30)/('OD Efficiency'!G31/'OD Efficiency'!G30)</f>
        <v>1.4091034047102997</v>
      </c>
      <c r="H31">
        <f>H30*('OD Shares'!H31/'OD Shares'!H30)/('OD Efficiency'!H31/'OD Efficiency'!H30)</f>
        <v>0.34162799831532092</v>
      </c>
      <c r="I31">
        <f>I30*('OD Shares'!I31/'OD Shares'!I30)/('OD Efficiency'!I31/'OD Efficiency'!I30)</f>
        <v>3.0746519848379008</v>
      </c>
      <c r="J31">
        <f>J30*('OD Shares'!J31/'OD Shares'!J30)/('OD Efficiency'!J31/'OD Efficiency'!J30)</f>
        <v>0.60179872728577677</v>
      </c>
      <c r="K31">
        <f>K30*('OD Shares'!K31/'OD Shares'!K30)/('OD Efficiency'!K31/'OD Efficiency'!K30)</f>
        <v>4.8503672061342797</v>
      </c>
      <c r="M31">
        <f t="shared" si="0"/>
        <v>12.63541299414107</v>
      </c>
      <c r="N31">
        <f t="shared" si="1"/>
        <v>15.205492818422783</v>
      </c>
    </row>
    <row r="32" spans="1:14" x14ac:dyDescent="0.2">
      <c r="A32">
        <v>2025</v>
      </c>
      <c r="B32">
        <f>B31*('OD Shares'!B32/'OD Shares'!B31)/('OD Efficiency'!B32/'OD Efficiency'!B31)</f>
        <v>0.49224905927201362</v>
      </c>
      <c r="C32">
        <f>C31*('OD Shares'!C32/'OD Shares'!C31)/('OD Efficiency'!C32/'OD Efficiency'!C31)</f>
        <v>2.0736669897539493</v>
      </c>
      <c r="D32">
        <f>D31*('OD Shares'!D32/'OD Shares'!D31)/('OD Efficiency'!D32/'OD Efficiency'!D31)</f>
        <v>1.9918647448499083</v>
      </c>
      <c r="E32">
        <f>E31*('OD Shares'!E32/'OD Shares'!E31)/('OD Efficiency'!E32/'OD Efficiency'!E31)</f>
        <v>0.29911713255895395</v>
      </c>
      <c r="F32">
        <f>F31*('OD Shares'!F32/'OD Shares'!F31)/('OD Efficiency'!F32/'OD Efficiency'!F31)</f>
        <v>6.3706842875713987E-2</v>
      </c>
      <c r="G32">
        <f>G31*('OD Shares'!G32/'OD Shares'!G31)/('OD Efficiency'!G32/'OD Efficiency'!G31)</f>
        <v>1.3997865430781482</v>
      </c>
      <c r="H32">
        <f>H31*('OD Shares'!H32/'OD Shares'!H31)/('OD Efficiency'!H32/'OD Efficiency'!H31)</f>
        <v>0.3407022141252592</v>
      </c>
      <c r="I32">
        <f>I31*('OD Shares'!I32/'OD Shares'!I31)/('OD Efficiency'!I32/'OD Efficiency'!I31)</f>
        <v>3.066319927127346</v>
      </c>
      <c r="J32">
        <f>J31*('OD Shares'!J32/'OD Shares'!J31)/('OD Efficiency'!J32/'OD Efficiency'!J31)</f>
        <v>0.61412230261050493</v>
      </c>
      <c r="K32">
        <f>K31*('OD Shares'!K32/'OD Shares'!K31)/('OD Efficiency'!K32/'OD Efficiency'!K31)</f>
        <v>4.9390871482914802</v>
      </c>
      <c r="M32">
        <f t="shared" si="0"/>
        <v>12.714706855517315</v>
      </c>
      <c r="N32">
        <f t="shared" si="1"/>
        <v>15.280622904543279</v>
      </c>
    </row>
    <row r="33" spans="1:14" x14ac:dyDescent="0.2">
      <c r="A33">
        <f t="shared" ref="A33:A42" si="2">A32+1</f>
        <v>2026</v>
      </c>
      <c r="B33">
        <f>B32*('OD Shares'!B33/'OD Shares'!B32)/('OD Efficiency'!B33/'OD Efficiency'!B32)</f>
        <v>0.48719596644699537</v>
      </c>
      <c r="C33">
        <f>C32*('OD Shares'!C33/'OD Shares'!C32)/('OD Efficiency'!C33/'OD Efficiency'!C32)</f>
        <v>2.0715416449419615</v>
      </c>
      <c r="D33">
        <f>D32*('OD Shares'!D33/'OD Shares'!D32)/('OD Efficiency'!D33/'OD Efficiency'!D32)</f>
        <v>1.9911993997726185</v>
      </c>
      <c r="E33">
        <f>E32*('OD Shares'!E33/'OD Shares'!E32)/('OD Efficiency'!E33/'OD Efficiency'!E32)</f>
        <v>0.29603801016062886</v>
      </c>
      <c r="F33">
        <f>F32*('OD Shares'!F33/'OD Shares'!F32)/('OD Efficiency'!F33/'OD Efficiency'!F32)</f>
        <v>6.3082405231543015E-2</v>
      </c>
      <c r="G33">
        <f>G32*('OD Shares'!G33/'OD Shares'!G32)/('OD Efficiency'!G33/'OD Efficiency'!G32)</f>
        <v>1.3918283778059841</v>
      </c>
      <c r="H33">
        <f>H32*('OD Shares'!H33/'OD Shares'!H32)/('OD Efficiency'!H33/'OD Efficiency'!H32)</f>
        <v>0.33982372195841265</v>
      </c>
      <c r="I33">
        <f>I32*('OD Shares'!I33/'OD Shares'!I32)/('OD Efficiency'!I33/'OD Efficiency'!I32)</f>
        <v>3.0584134976257276</v>
      </c>
      <c r="J33">
        <f>J32*('OD Shares'!J33/'OD Shares'!J32)/('OD Efficiency'!J33/'OD Efficiency'!J32)</f>
        <v>0.62669823890227805</v>
      </c>
      <c r="K33">
        <f>K32*('OD Shares'!K33/'OD Shares'!K32)/('OD Efficiency'!K33/'OD Efficiency'!K32)</f>
        <v>5.0236807344638494</v>
      </c>
      <c r="M33">
        <f t="shared" si="0"/>
        <v>12.790764385921044</v>
      </c>
      <c r="N33">
        <f t="shared" si="1"/>
        <v>15.34950199731</v>
      </c>
    </row>
    <row r="34" spans="1:14" x14ac:dyDescent="0.2">
      <c r="A34">
        <f t="shared" si="2"/>
        <v>2027</v>
      </c>
      <c r="B34">
        <f>B33*('OD Shares'!B34/'OD Shares'!B33)/('OD Efficiency'!B34/'OD Efficiency'!B33)</f>
        <v>0.48200666432151079</v>
      </c>
      <c r="C34">
        <f>C33*('OD Shares'!C34/'OD Shares'!C33)/('OD Efficiency'!C34/'OD Efficiency'!C33)</f>
        <v>2.0685324626341619</v>
      </c>
      <c r="D34">
        <f>D33*('OD Shares'!D34/'OD Shares'!D33)/('OD Efficiency'!D34/'OD Efficiency'!D33)</f>
        <v>1.9910916482735832</v>
      </c>
      <c r="E34">
        <f>E33*('OD Shares'!E34/'OD Shares'!E33)/('OD Efficiency'!E34/'OD Efficiency'!E33)</f>
        <v>0.29252025410123378</v>
      </c>
      <c r="F34">
        <f>F33*('OD Shares'!F34/'OD Shares'!F33)/('OD Efficiency'!F34/'OD Efficiency'!F33)</f>
        <v>6.2399896119956985E-2</v>
      </c>
      <c r="G34">
        <f>G33*('OD Shares'!G34/'OD Shares'!G33)/('OD Efficiency'!G34/'OD Efficiency'!G33)</f>
        <v>1.3847419246047019</v>
      </c>
      <c r="H34">
        <f>H33*('OD Shares'!H34/'OD Shares'!H33)/('OD Efficiency'!H34/'OD Efficiency'!H33)</f>
        <v>0.33899278925472615</v>
      </c>
      <c r="I34">
        <f>I33*('OD Shares'!I34/'OD Shares'!I33)/('OD Efficiency'!I34/'OD Efficiency'!I33)</f>
        <v>3.0509351032925496</v>
      </c>
      <c r="J34">
        <f>J33*('OD Shares'!J34/'OD Shares'!J33)/('OD Efficiency'!J34/'OD Efficiency'!J33)</f>
        <v>0.63953170398423265</v>
      </c>
      <c r="K34">
        <f>K33*('OD Shares'!K34/'OD Shares'!K33)/('OD Efficiency'!K34/'OD Efficiency'!K33)</f>
        <v>5.1050481314237972</v>
      </c>
      <c r="M34">
        <f t="shared" si="0"/>
        <v>12.865261451054783</v>
      </c>
      <c r="N34">
        <f t="shared" si="1"/>
        <v>15.415800578010455</v>
      </c>
    </row>
    <row r="35" spans="1:14" x14ac:dyDescent="0.2">
      <c r="A35">
        <f t="shared" si="2"/>
        <v>2028</v>
      </c>
      <c r="B35">
        <f>B34*('OD Shares'!B35/'OD Shares'!B34)/('OD Efficiency'!B35/'OD Efficiency'!B34)</f>
        <v>0.47658553354625743</v>
      </c>
      <c r="C35">
        <f>C34*('OD Shares'!C35/'OD Shares'!C34)/('OD Efficiency'!C35/'OD Efficiency'!C34)</f>
        <v>2.0627061867673726</v>
      </c>
      <c r="D35">
        <f>D34*('OD Shares'!D35/'OD Shares'!D34)/('OD Efficiency'!D35/'OD Efficiency'!D34)</f>
        <v>1.9908798948275466</v>
      </c>
      <c r="E35">
        <f>E34*('OD Shares'!E35/'OD Shares'!E34)/('OD Efficiency'!E35/'OD Efficiency'!E34)</f>
        <v>0.28868004245372964</v>
      </c>
      <c r="F35">
        <f>F34*('OD Shares'!F35/'OD Shares'!F34)/('OD Efficiency'!F35/'OD Efficiency'!F34)</f>
        <v>6.1535365369703929E-2</v>
      </c>
      <c r="G35">
        <f>G34*('OD Shares'!G35/'OD Shares'!G34)/('OD Efficiency'!G35/'OD Efficiency'!G34)</f>
        <v>1.3780022319269538</v>
      </c>
      <c r="H35">
        <f>H34*('OD Shares'!H35/'OD Shares'!H34)/('OD Efficiency'!H35/'OD Efficiency'!H34)</f>
        <v>0.33821348136888862</v>
      </c>
      <c r="I35">
        <f>I34*('OD Shares'!I35/'OD Shares'!I34)/('OD Efficiency'!I35/'OD Efficiency'!I34)</f>
        <v>3.0439213323200125</v>
      </c>
      <c r="J35">
        <f>J34*('OD Shares'!J35/'OD Shares'!J34)/('OD Efficiency'!J35/'OD Efficiency'!J34)</f>
        <v>0.65262797150568064</v>
      </c>
      <c r="K35">
        <f>K34*('OD Shares'!K35/'OD Shares'!K34)/('OD Efficiency'!K35/'OD Efficiency'!K34)</f>
        <v>5.1841961970137902</v>
      </c>
      <c r="M35">
        <f t="shared" si="0"/>
        <v>12.938056516786304</v>
      </c>
      <c r="N35">
        <f t="shared" si="1"/>
        <v>15.477348237099935</v>
      </c>
    </row>
    <row r="36" spans="1:14" x14ac:dyDescent="0.2">
      <c r="A36">
        <f t="shared" si="2"/>
        <v>2029</v>
      </c>
      <c r="B36">
        <f>B35*('OD Shares'!B36/'OD Shares'!B35)/('OD Efficiency'!B36/'OD Efficiency'!B35)</f>
        <v>0.47120810527830675</v>
      </c>
      <c r="C36">
        <f>C35*('OD Shares'!C36/'OD Shares'!C35)/('OD Efficiency'!C36/'OD Efficiency'!C35)</f>
        <v>2.0580788987450442</v>
      </c>
      <c r="D36">
        <f>D35*('OD Shares'!D36/'OD Shares'!D35)/('OD Efficiency'!D36/'OD Efficiency'!D35)</f>
        <v>1.9902411924424983</v>
      </c>
      <c r="E36">
        <f>E35*('OD Shares'!E36/'OD Shares'!E35)/('OD Efficiency'!E36/'OD Efficiency'!E35)</f>
        <v>0.28497602568247865</v>
      </c>
      <c r="F36">
        <f>F35*('OD Shares'!F36/'OD Shares'!F35)/('OD Efficiency'!F36/'OD Efficiency'!F35)</f>
        <v>6.0744158211429311E-2</v>
      </c>
      <c r="G36">
        <f>G35*('OD Shares'!G36/'OD Shares'!G35)/('OD Efficiency'!G36/'OD Efficiency'!G35)</f>
        <v>1.3721897871305586</v>
      </c>
      <c r="H36">
        <f>H35*('OD Shares'!H36/'OD Shares'!H35)/('OD Efficiency'!H36/'OD Efficiency'!H35)</f>
        <v>0.33752824211751481</v>
      </c>
      <c r="I36">
        <f>I35*('OD Shares'!I36/'OD Shares'!I35)/('OD Efficiency'!I36/'OD Efficiency'!I35)</f>
        <v>3.0377541790576492</v>
      </c>
      <c r="J36">
        <f>J35*('OD Shares'!J36/'OD Shares'!J35)/('OD Efficiency'!J36/'OD Efficiency'!J35)</f>
        <v>0.66599242310920748</v>
      </c>
      <c r="K36">
        <f>K35*('OD Shares'!K36/'OD Shares'!K35)/('OD Efficiency'!K36/'OD Efficiency'!K35)</f>
        <v>5.2612409940424998</v>
      </c>
      <c r="M36">
        <f t="shared" si="0"/>
        <v>13.010667001793836</v>
      </c>
      <c r="N36">
        <f t="shared" si="1"/>
        <v>15.539954005817187</v>
      </c>
    </row>
    <row r="37" spans="1:14" x14ac:dyDescent="0.2">
      <c r="A37">
        <f t="shared" si="2"/>
        <v>2030</v>
      </c>
      <c r="B37">
        <f>B36*('OD Shares'!B37/'OD Shares'!B36)/('OD Efficiency'!B37/'OD Efficiency'!B36)</f>
        <v>0.46643325555065612</v>
      </c>
      <c r="C37">
        <f>C36*('OD Shares'!C37/'OD Shares'!C36)/('OD Efficiency'!C37/'OD Efficiency'!C36)</f>
        <v>2.0528581482171102</v>
      </c>
      <c r="D37">
        <f>D36*('OD Shares'!D37/'OD Shares'!D36)/('OD Efficiency'!D37/'OD Efficiency'!D36)</f>
        <v>1.9882682625968962</v>
      </c>
      <c r="E37">
        <f>E36*('OD Shares'!E37/'OD Shares'!E36)/('OD Efficiency'!E37/'OD Efficiency'!E36)</f>
        <v>0.28135292810261464</v>
      </c>
      <c r="F37">
        <f>F36*('OD Shares'!F37/'OD Shares'!F36)/('OD Efficiency'!F37/'OD Efficiency'!F36)</f>
        <v>6.0079513340062916E-2</v>
      </c>
      <c r="G37">
        <f>G36*('OD Shares'!G37/'OD Shares'!G36)/('OD Efficiency'!G37/'OD Efficiency'!G36)</f>
        <v>1.3678116371005087</v>
      </c>
      <c r="H37">
        <f>H36*('OD Shares'!H37/'OD Shares'!H36)/('OD Efficiency'!H37/'OD Efficiency'!H36)</f>
        <v>0.33689404576974913</v>
      </c>
      <c r="I37">
        <f>I36*('OD Shares'!I37/'OD Shares'!I36)/('OD Efficiency'!I37/'OD Efficiency'!I36)</f>
        <v>3.0320464119277415</v>
      </c>
      <c r="J37">
        <f>J36*('OD Shares'!J37/'OD Shares'!J36)/('OD Efficiency'!J37/'OD Efficiency'!J36)</f>
        <v>0.67963055064214928</v>
      </c>
      <c r="K37">
        <f>K36*('OD Shares'!K37/'OD Shares'!K36)/('OD Efficiency'!K37/'OD Efficiency'!K36)</f>
        <v>5.3382971901950294</v>
      </c>
      <c r="M37">
        <f t="shared" si="0"/>
        <v>13.084380539674751</v>
      </c>
      <c r="N37">
        <f t="shared" si="1"/>
        <v>15.603671943442517</v>
      </c>
    </row>
    <row r="38" spans="1:14" x14ac:dyDescent="0.2">
      <c r="A38">
        <f t="shared" si="2"/>
        <v>2031</v>
      </c>
      <c r="B38">
        <f>B37*('OD Shares'!B38/'OD Shares'!B37)/('OD Efficiency'!B38/'OD Efficiency'!B37)</f>
        <v>0.46043444557320851</v>
      </c>
      <c r="C38">
        <f>C37*('OD Shares'!C38/'OD Shares'!C37)/('OD Efficiency'!C38/'OD Efficiency'!C37)</f>
        <v>2.0479204003229285</v>
      </c>
      <c r="D38">
        <f>D37*('OD Shares'!D38/'OD Shares'!D37)/('OD Efficiency'!D38/'OD Efficiency'!D37)</f>
        <v>1.9863731932524502</v>
      </c>
      <c r="E38">
        <f>E37*('OD Shares'!E38/'OD Shares'!E37)/('OD Efficiency'!E38/'OD Efficiency'!E37)</f>
        <v>0.27732723065252241</v>
      </c>
      <c r="F38">
        <f>F37*('OD Shares'!F38/'OD Shares'!F37)/('OD Efficiency'!F38/'OD Efficiency'!F37)</f>
        <v>5.9287249459464078E-2</v>
      </c>
      <c r="G38">
        <f>G37*('OD Shares'!G38/'OD Shares'!G37)/('OD Efficiency'!G38/'OD Efficiency'!G37)</f>
        <v>1.3485809675313458</v>
      </c>
      <c r="H38">
        <f>H37*('OD Shares'!H38/'OD Shares'!H37)/('OD Efficiency'!H38/'OD Efficiency'!H37)</f>
        <v>0.33637052524018379</v>
      </c>
      <c r="I38">
        <f>I37*('OD Shares'!I38/'OD Shares'!I37)/('OD Efficiency'!I38/'OD Efficiency'!I37)</f>
        <v>3.0266706736853868</v>
      </c>
      <c r="J38">
        <f>J37*('OD Shares'!J38/'OD Shares'!J37)/('OD Efficiency'!J38/'OD Efficiency'!J37)</f>
        <v>0.68624047990502313</v>
      </c>
      <c r="K38">
        <f>K37*('OD Shares'!K38/'OD Shares'!K37)/('OD Efficiency'!K38/'OD Efficiency'!K37)</f>
        <v>5.3718898464577913</v>
      </c>
      <c r="M38">
        <f>N38-B38-C38</f>
        <v>13.092740166184168</v>
      </c>
      <c r="N38">
        <f>SUM(B38:K38)</f>
        <v>15.601095012080304</v>
      </c>
    </row>
    <row r="39" spans="1:14" x14ac:dyDescent="0.2">
      <c r="A39">
        <f t="shared" si="2"/>
        <v>2032</v>
      </c>
      <c r="B39">
        <f>B38*('OD Shares'!B39/'OD Shares'!B38)/('OD Efficiency'!B39/'OD Efficiency'!B38)</f>
        <v>0.45454882136272851</v>
      </c>
      <c r="C39">
        <f>C38*('OD Shares'!C39/'OD Shares'!C38)/('OD Efficiency'!C39/'OD Efficiency'!C38)</f>
        <v>2.0433334938564829</v>
      </c>
      <c r="D39">
        <f>D38*('OD Shares'!D39/'OD Shares'!D38)/('OD Efficiency'!D39/'OD Efficiency'!D38)</f>
        <v>1.9845481685023847</v>
      </c>
      <c r="E39">
        <f>E38*('OD Shares'!E39/'OD Shares'!E38)/('OD Efficiency'!E39/'OD Efficiency'!E38)</f>
        <v>0.27331454938936989</v>
      </c>
      <c r="F39">
        <f>F38*('OD Shares'!F39/'OD Shares'!F38)/('OD Efficiency'!F39/'OD Efficiency'!F38)</f>
        <v>5.8499929405977827E-2</v>
      </c>
      <c r="G39">
        <f>G38*('OD Shares'!G39/'OD Shares'!G38)/('OD Efficiency'!G39/'OD Efficiency'!G38)</f>
        <v>1.3300700293995691</v>
      </c>
      <c r="H39">
        <f>H38*('OD Shares'!H39/'OD Shares'!H38)/('OD Efficiency'!H39/'OD Efficiency'!H38)</f>
        <v>0.33586961626374795</v>
      </c>
      <c r="I39">
        <f>I38*('OD Shares'!I39/'OD Shares'!I38)/('OD Efficiency'!I39/'OD Efficiency'!I38)</f>
        <v>3.0215015270481276</v>
      </c>
      <c r="J39">
        <f>J38*('OD Shares'!J39/'OD Shares'!J38)/('OD Efficiency'!J39/'OD Efficiency'!J38)</f>
        <v>0.69285040916789686</v>
      </c>
      <c r="K39">
        <f>K38*('OD Shares'!K39/'OD Shares'!K38)/('OD Efficiency'!K39/'OD Efficiency'!K38)</f>
        <v>5.4054825027205542</v>
      </c>
      <c r="M39">
        <f>N39-B39-C39</f>
        <v>13.102136731897629</v>
      </c>
      <c r="N39">
        <f>SUM(B39:K39)</f>
        <v>15.60001904711684</v>
      </c>
    </row>
    <row r="40" spans="1:14" x14ac:dyDescent="0.2">
      <c r="A40">
        <f t="shared" si="2"/>
        <v>2033</v>
      </c>
      <c r="B40">
        <f>B39*('OD Shares'!B40/'OD Shares'!B39)/('OD Efficiency'!B40/'OD Efficiency'!B39)</f>
        <v>0.44881539843788942</v>
      </c>
      <c r="C40">
        <f>C39*('OD Shares'!C40/'OD Shares'!C39)/('OD Efficiency'!C40/'OD Efficiency'!C39)</f>
        <v>2.0390551453984678</v>
      </c>
      <c r="D40">
        <f>D39*('OD Shares'!D40/'OD Shares'!D39)/('OD Efficiency'!D40/'OD Efficiency'!D39)</f>
        <v>1.9828038657678126</v>
      </c>
      <c r="E40">
        <f>E39*('OD Shares'!E40/'OD Shares'!E39)/('OD Efficiency'!E40/'OD Efficiency'!E39)</f>
        <v>0.26932074291029218</v>
      </c>
      <c r="F40">
        <f>F39*('OD Shares'!F40/'OD Shares'!F39)/('OD Efficiency'!F40/'OD Efficiency'!F39)</f>
        <v>5.771685754534444E-2</v>
      </c>
      <c r="G40">
        <f>G39*('OD Shares'!G40/'OD Shares'!G39)/('OD Efficiency'!G40/'OD Efficiency'!G39)</f>
        <v>1.31219165510959</v>
      </c>
      <c r="H40">
        <f>H39*('OD Shares'!H40/'OD Shares'!H39)/('OD Efficiency'!H40/'OD Efficiency'!H39)</f>
        <v>0.33542397601375873</v>
      </c>
      <c r="I40">
        <f>I39*('OD Shares'!I40/'OD Shares'!I39)/('OD Efficiency'!I40/'OD Efficiency'!I39)</f>
        <v>3.0168325520474251</v>
      </c>
      <c r="J40">
        <f>J39*('OD Shares'!J40/'OD Shares'!J39)/('OD Efficiency'!J40/'OD Efficiency'!J39)</f>
        <v>0.69946033843077071</v>
      </c>
      <c r="K40">
        <f>K39*('OD Shares'!K40/'OD Shares'!K39)/('OD Efficiency'!K40/'OD Efficiency'!K39)</f>
        <v>5.4390751589833162</v>
      </c>
      <c r="M40">
        <f>N40-B40-C40</f>
        <v>13.112825146808312</v>
      </c>
      <c r="N40">
        <f>SUM(B40:K40)</f>
        <v>15.600695690644669</v>
      </c>
    </row>
    <row r="41" spans="1:14" x14ac:dyDescent="0.2">
      <c r="A41">
        <f t="shared" si="2"/>
        <v>2034</v>
      </c>
      <c r="B41">
        <f>B40*('OD Shares'!B41/'OD Shares'!B40)/('OD Efficiency'!B41/'OD Efficiency'!B40)</f>
        <v>0.44318490362924617</v>
      </c>
      <c r="C41">
        <f>C40*('OD Shares'!C41/'OD Shares'!C40)/('OD Efficiency'!C41/'OD Efficiency'!C40)</f>
        <v>2.0352167413629303</v>
      </c>
      <c r="D41">
        <f>D40*('OD Shares'!D41/'OD Shares'!D40)/('OD Efficiency'!D41/'OD Efficiency'!D40)</f>
        <v>1.9810994076444017</v>
      </c>
      <c r="E41">
        <f>E40*('OD Shares'!E41/'OD Shares'!E40)/('OD Efficiency'!E41/'OD Efficiency'!E40)</f>
        <v>0.26534512047254427</v>
      </c>
      <c r="F41">
        <f>F40*('OD Shares'!F41/'OD Shares'!F40)/('OD Efficiency'!F41/'OD Efficiency'!F40)</f>
        <v>5.6936404346980253E-2</v>
      </c>
      <c r="G41">
        <f>G40*('OD Shares'!G41/'OD Shares'!G40)/('OD Efficiency'!G41/'OD Efficiency'!G40)</f>
        <v>1.2948603864376285</v>
      </c>
      <c r="H41">
        <f>H40*('OD Shares'!H41/'OD Shares'!H40)/('OD Efficiency'!H41/'OD Efficiency'!H40)</f>
        <v>0.33500692755412359</v>
      </c>
      <c r="I41">
        <f>I40*('OD Shares'!I41/'OD Shares'!I40)/('OD Efficiency'!I41/'OD Efficiency'!I40)</f>
        <v>3.0124235329795512</v>
      </c>
      <c r="J41">
        <f>J40*('OD Shares'!J41/'OD Shares'!J40)/('OD Efficiency'!J41/'OD Efficiency'!J40)</f>
        <v>0.70607026769364456</v>
      </c>
      <c r="K41">
        <f>K40*('OD Shares'!K41/'OD Shares'!K40)/('OD Efficiency'!K41/'OD Efficiency'!K40)</f>
        <v>5.4726678152460781</v>
      </c>
      <c r="M41">
        <f>N41-B41-C41</f>
        <v>13.12440986237495</v>
      </c>
      <c r="N41">
        <f>SUM(B41:K41)</f>
        <v>15.602811507367127</v>
      </c>
    </row>
    <row r="42" spans="1:14" x14ac:dyDescent="0.2">
      <c r="A42">
        <f t="shared" si="2"/>
        <v>2035</v>
      </c>
      <c r="B42">
        <f>B41*('OD Shares'!B42/'OD Shares'!B41)/('OD Efficiency'!B42/'OD Efficiency'!B41)</f>
        <v>0.43772824287321616</v>
      </c>
      <c r="C42">
        <f>C41*('OD Shares'!C42/'OD Shares'!C41)/('OD Efficiency'!C42/'OD Efficiency'!C41)</f>
        <v>2.0315657089815313</v>
      </c>
      <c r="D42">
        <f>D41*('OD Shares'!D42/'OD Shares'!D41)/('OD Efficiency'!D42/'OD Efficiency'!D41)</f>
        <v>1.9794566288005746</v>
      </c>
      <c r="E42">
        <f>E41*('OD Shares'!E42/'OD Shares'!E41)/('OD Efficiency'!E42/'OD Efficiency'!E41)</f>
        <v>0.26136250055293475</v>
      </c>
      <c r="F42">
        <f>F41*('OD Shares'!F42/'OD Shares'!F41)/('OD Efficiency'!F42/'OD Efficiency'!F41)</f>
        <v>5.6159441851888106E-2</v>
      </c>
      <c r="G42">
        <f>G41*('OD Shares'!G42/'OD Shares'!G41)/('OD Efficiency'!G42/'OD Efficiency'!G41)</f>
        <v>1.2779654897357768</v>
      </c>
      <c r="H42">
        <f>H41*('OD Shares'!H42/'OD Shares'!H41)/('OD Efficiency'!H42/'OD Efficiency'!H41)</f>
        <v>0.33463005043463484</v>
      </c>
      <c r="I42">
        <f>I41*('OD Shares'!I42/'OD Shares'!I41)/('OD Efficiency'!I42/'OD Efficiency'!I41)</f>
        <v>3.008378396517926</v>
      </c>
      <c r="J42">
        <f>J41*('OD Shares'!J42/'OD Shares'!J41)/('OD Efficiency'!J42/'OD Efficiency'!J41)</f>
        <v>0.71268019695651841</v>
      </c>
      <c r="K42">
        <f>K41*('OD Shares'!K42/'OD Shares'!K41)/('OD Efficiency'!K42/'OD Efficiency'!K41)</f>
        <v>5.5062604715088401</v>
      </c>
      <c r="M42">
        <f>N42-B42-C42</f>
        <v>13.136893176359093</v>
      </c>
      <c r="N42">
        <f>SUM(B42:K42)</f>
        <v>15.606187128213842</v>
      </c>
    </row>
  </sheetData>
  <pageMargins left="0.7" right="0.7" top="0.75" bottom="0.75" header="0.3" footer="0.3"/>
  <pageSetup scale="72" orientation="portrait" r:id="rId1"/>
  <headerFooter>
    <oddHeader>&amp;R&amp;"Times New Roman,Bold"&amp;12Attachment to Response to AG-1 Question No. 13 #8
Page &amp;P of &amp;N
Sinclair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2"/>
  <sheetViews>
    <sheetView workbookViewId="0">
      <selection activeCell="C14" sqref="C14:C49"/>
    </sheetView>
  </sheetViews>
  <sheetFormatPr defaultRowHeight="12.75" x14ac:dyDescent="0.2"/>
  <cols>
    <col min="1" max="1" width="12.140625" style="3" customWidth="1"/>
    <col min="2" max="3" width="10.42578125" style="3" bestFit="1" customWidth="1"/>
    <col min="4" max="16384" width="9.140625" style="3"/>
  </cols>
  <sheetData>
    <row r="1" spans="1:3" x14ac:dyDescent="0.2">
      <c r="A1" s="137" t="s">
        <v>50</v>
      </c>
      <c r="B1" s="138" t="s">
        <v>105</v>
      </c>
    </row>
    <row r="3" spans="1:3" x14ac:dyDescent="0.2">
      <c r="A3" s="139" t="s">
        <v>90</v>
      </c>
      <c r="B3" s="140"/>
      <c r="C3"/>
    </row>
    <row r="4" spans="1:3" x14ac:dyDescent="0.2">
      <c r="A4" s="139" t="s">
        <v>2</v>
      </c>
      <c r="B4" s="140" t="s">
        <v>13</v>
      </c>
      <c r="C4"/>
    </row>
    <row r="5" spans="1:3" x14ac:dyDescent="0.2">
      <c r="A5" s="141">
        <v>1995</v>
      </c>
      <c r="B5" s="142"/>
      <c r="C5"/>
    </row>
    <row r="6" spans="1:3" x14ac:dyDescent="0.2">
      <c r="A6" s="143">
        <v>1996</v>
      </c>
      <c r="B6" s="144">
        <v>1276344.510157305</v>
      </c>
      <c r="C6"/>
    </row>
    <row r="7" spans="1:3" x14ac:dyDescent="0.2">
      <c r="A7" s="143">
        <v>1997</v>
      </c>
      <c r="B7" s="144">
        <v>1338911.999999997</v>
      </c>
      <c r="C7"/>
    </row>
    <row r="8" spans="1:3" x14ac:dyDescent="0.2">
      <c r="A8" s="143">
        <v>1998</v>
      </c>
      <c r="B8" s="144">
        <v>1357811.999999997</v>
      </c>
      <c r="C8"/>
    </row>
    <row r="9" spans="1:3" x14ac:dyDescent="0.2">
      <c r="A9" s="143">
        <v>1999</v>
      </c>
      <c r="B9" s="144">
        <v>1388495.9999999998</v>
      </c>
      <c r="C9"/>
    </row>
    <row r="10" spans="1:3" x14ac:dyDescent="0.2">
      <c r="A10" s="143">
        <v>2000</v>
      </c>
      <c r="B10" s="144">
        <v>1342800</v>
      </c>
      <c r="C10"/>
    </row>
    <row r="11" spans="1:3" x14ac:dyDescent="0.2">
      <c r="A11" s="143">
        <v>2001</v>
      </c>
      <c r="B11" s="144">
        <v>1345992.000000003</v>
      </c>
      <c r="C11"/>
    </row>
    <row r="12" spans="1:3" x14ac:dyDescent="0.2">
      <c r="A12" s="143">
        <v>2002</v>
      </c>
      <c r="B12" s="144">
        <v>1385904</v>
      </c>
      <c r="C12"/>
    </row>
    <row r="13" spans="1:3" x14ac:dyDescent="0.2">
      <c r="A13" s="143">
        <v>2003</v>
      </c>
      <c r="B13" s="144">
        <v>1406868</v>
      </c>
      <c r="C13"/>
    </row>
    <row r="14" spans="1:3" x14ac:dyDescent="0.2">
      <c r="A14" s="143">
        <v>2004</v>
      </c>
      <c r="B14" s="144">
        <v>1439207.9999999967</v>
      </c>
      <c r="C14" s="147">
        <f>B14/B$14-1</f>
        <v>0</v>
      </c>
    </row>
    <row r="15" spans="1:3" x14ac:dyDescent="0.2">
      <c r="A15" s="143">
        <v>2005</v>
      </c>
      <c r="B15" s="144">
        <v>1473096.0000000026</v>
      </c>
      <c r="C15" s="147">
        <f t="shared" ref="C15:C49" si="0">B15/B$14-1</f>
        <v>2.3546283789421585E-2</v>
      </c>
    </row>
    <row r="16" spans="1:3" x14ac:dyDescent="0.2">
      <c r="A16" s="143">
        <v>2006</v>
      </c>
      <c r="B16" s="144">
        <v>1511340.0000000002</v>
      </c>
      <c r="C16" s="147">
        <f t="shared" si="0"/>
        <v>5.0119232244403733E-2</v>
      </c>
    </row>
    <row r="17" spans="1:3" x14ac:dyDescent="0.2">
      <c r="A17" s="143">
        <v>2007</v>
      </c>
      <c r="B17" s="144">
        <v>1545244.027387107</v>
      </c>
      <c r="C17" s="147">
        <f t="shared" si="0"/>
        <v>7.3676652288696687E-2</v>
      </c>
    </row>
    <row r="18" spans="1:3" x14ac:dyDescent="0.2">
      <c r="A18" s="143">
        <v>2008</v>
      </c>
      <c r="B18" s="144">
        <v>1561043.8614605223</v>
      </c>
      <c r="C18" s="147">
        <f t="shared" si="0"/>
        <v>8.4654797263860271E-2</v>
      </c>
    </row>
    <row r="19" spans="1:3" x14ac:dyDescent="0.2">
      <c r="A19" s="143">
        <v>2009</v>
      </c>
      <c r="B19" s="144">
        <v>1553639.8401896099</v>
      </c>
      <c r="C19" s="147">
        <f t="shared" si="0"/>
        <v>7.9510286344721237E-2</v>
      </c>
    </row>
    <row r="20" spans="1:3" x14ac:dyDescent="0.2">
      <c r="A20" s="143">
        <v>2010</v>
      </c>
      <c r="B20" s="144">
        <v>1579923.3601549985</v>
      </c>
      <c r="C20" s="147">
        <f t="shared" si="0"/>
        <v>9.7772775133964096E-2</v>
      </c>
    </row>
    <row r="21" spans="1:3" x14ac:dyDescent="0.2">
      <c r="A21" s="143">
        <v>2011</v>
      </c>
      <c r="B21" s="144">
        <v>1617789.7846632029</v>
      </c>
      <c r="C21" s="147">
        <f t="shared" si="0"/>
        <v>0.12408337409408965</v>
      </c>
    </row>
    <row r="22" spans="1:3" x14ac:dyDescent="0.2">
      <c r="A22" s="143">
        <v>2012</v>
      </c>
      <c r="B22" s="144">
        <v>1659712.2969953043</v>
      </c>
      <c r="C22" s="147">
        <f t="shared" si="0"/>
        <v>0.15321225076243872</v>
      </c>
    </row>
    <row r="23" spans="1:3" x14ac:dyDescent="0.2">
      <c r="A23" s="143">
        <v>2013</v>
      </c>
      <c r="B23" s="144">
        <v>1695429.9418409313</v>
      </c>
      <c r="C23" s="147">
        <f t="shared" si="0"/>
        <v>0.17802982045745663</v>
      </c>
    </row>
    <row r="24" spans="1:3" x14ac:dyDescent="0.2">
      <c r="A24" s="143">
        <v>2014</v>
      </c>
      <c r="B24" s="144">
        <v>1734755.0874925414</v>
      </c>
      <c r="C24" s="147">
        <f t="shared" si="0"/>
        <v>0.20535397766865193</v>
      </c>
    </row>
    <row r="25" spans="1:3" x14ac:dyDescent="0.2">
      <c r="A25" s="143">
        <v>2015</v>
      </c>
      <c r="B25" s="144">
        <v>1776626.9212924051</v>
      </c>
      <c r="C25" s="147">
        <f t="shared" si="0"/>
        <v>0.23444764154480047</v>
      </c>
    </row>
    <row r="26" spans="1:3" x14ac:dyDescent="0.2">
      <c r="A26" s="143">
        <v>2016</v>
      </c>
      <c r="B26" s="144">
        <v>1820449.8986466327</v>
      </c>
      <c r="C26" s="147">
        <f t="shared" si="0"/>
        <v>0.26489701186113246</v>
      </c>
    </row>
    <row r="27" spans="1:3" x14ac:dyDescent="0.2">
      <c r="A27" s="143">
        <v>2017</v>
      </c>
      <c r="B27" s="144">
        <v>1863764.6514661135</v>
      </c>
      <c r="C27" s="147">
        <f t="shared" si="0"/>
        <v>0.29499325425242051</v>
      </c>
    </row>
    <row r="28" spans="1:3" x14ac:dyDescent="0.2">
      <c r="A28" s="143">
        <v>2018</v>
      </c>
      <c r="B28" s="144">
        <v>1910159.974342233</v>
      </c>
      <c r="C28" s="147">
        <f t="shared" si="0"/>
        <v>0.32722995865937188</v>
      </c>
    </row>
    <row r="29" spans="1:3" x14ac:dyDescent="0.2">
      <c r="A29" s="143">
        <v>2019</v>
      </c>
      <c r="B29" s="144">
        <v>1954727.4966082468</v>
      </c>
      <c r="C29" s="147">
        <f t="shared" si="0"/>
        <v>0.35819665858461813</v>
      </c>
    </row>
    <row r="30" spans="1:3" x14ac:dyDescent="0.2">
      <c r="A30" s="143">
        <v>2020</v>
      </c>
      <c r="B30" s="144">
        <v>1998232.5781372411</v>
      </c>
      <c r="C30" s="147">
        <f t="shared" si="0"/>
        <v>0.38842514642584369</v>
      </c>
    </row>
    <row r="31" spans="1:3" x14ac:dyDescent="0.2">
      <c r="A31" s="143">
        <v>2021</v>
      </c>
      <c r="B31" s="144">
        <v>2040792.92265804</v>
      </c>
      <c r="C31" s="147">
        <f t="shared" si="0"/>
        <v>0.4179972058646455</v>
      </c>
    </row>
    <row r="32" spans="1:3" x14ac:dyDescent="0.2">
      <c r="A32" s="143">
        <v>2022</v>
      </c>
      <c r="B32" s="144">
        <v>2084846.9810915668</v>
      </c>
      <c r="C32" s="147">
        <f t="shared" si="0"/>
        <v>0.44860713746141734</v>
      </c>
    </row>
    <row r="33" spans="1:3" x14ac:dyDescent="0.2">
      <c r="A33" s="143">
        <v>2023</v>
      </c>
      <c r="B33" s="144">
        <v>2129251.692431625</v>
      </c>
      <c r="C33" s="147">
        <f t="shared" si="0"/>
        <v>0.47946071202468987</v>
      </c>
    </row>
    <row r="34" spans="1:3" x14ac:dyDescent="0.2">
      <c r="A34" s="143">
        <v>2024</v>
      </c>
      <c r="B34" s="144">
        <v>2175335.9005703996</v>
      </c>
      <c r="C34" s="147">
        <f t="shared" si="0"/>
        <v>0.51148124563677011</v>
      </c>
    </row>
    <row r="35" spans="1:3" x14ac:dyDescent="0.2">
      <c r="A35" s="143">
        <v>2025</v>
      </c>
      <c r="B35" s="144">
        <v>2224145.2709033187</v>
      </c>
      <c r="C35" s="147">
        <f t="shared" si="0"/>
        <v>0.54539529442813239</v>
      </c>
    </row>
    <row r="36" spans="1:3" x14ac:dyDescent="0.2">
      <c r="A36" s="143">
        <v>2026</v>
      </c>
      <c r="B36" s="144">
        <v>2273932.1139808982</v>
      </c>
      <c r="C36" s="147">
        <f t="shared" si="0"/>
        <v>0.5799885172823549</v>
      </c>
    </row>
    <row r="37" spans="1:3" x14ac:dyDescent="0.2">
      <c r="A37" s="143">
        <v>2027</v>
      </c>
      <c r="B37" s="144">
        <v>2323998.1636807532</v>
      </c>
      <c r="C37" s="147">
        <f t="shared" si="0"/>
        <v>0.61477574032437188</v>
      </c>
    </row>
    <row r="38" spans="1:3" x14ac:dyDescent="0.2">
      <c r="A38" s="143">
        <v>2028</v>
      </c>
      <c r="B38" s="144">
        <v>2375544.921821523</v>
      </c>
      <c r="C38" s="147">
        <f t="shared" si="0"/>
        <v>0.65059179897660968</v>
      </c>
    </row>
    <row r="39" spans="1:3" x14ac:dyDescent="0.2">
      <c r="A39" s="143">
        <v>2029</v>
      </c>
      <c r="B39" s="144">
        <v>2429965.1151049947</v>
      </c>
      <c r="C39" s="147">
        <f t="shared" si="0"/>
        <v>0.68840439679671062</v>
      </c>
    </row>
    <row r="40" spans="1:3" x14ac:dyDescent="0.2">
      <c r="A40" s="143">
        <v>2030</v>
      </c>
      <c r="B40" s="144">
        <v>2488032.993216909</v>
      </c>
      <c r="C40" s="147">
        <f t="shared" si="0"/>
        <v>0.72875150306065195</v>
      </c>
    </row>
    <row r="41" spans="1:3" x14ac:dyDescent="0.2">
      <c r="A41" s="143">
        <v>2031</v>
      </c>
      <c r="B41" s="144">
        <v>2546310.3365043998</v>
      </c>
      <c r="C41" s="147">
        <f t="shared" si="0"/>
        <v>0.76924415130016333</v>
      </c>
    </row>
    <row r="42" spans="1:3" x14ac:dyDescent="0.2">
      <c r="A42" s="143">
        <v>2032</v>
      </c>
      <c r="B42" s="144">
        <v>2605180.2802156918</v>
      </c>
      <c r="C42" s="147">
        <f t="shared" si="0"/>
        <v>0.81014855407675457</v>
      </c>
    </row>
    <row r="43" spans="1:3" x14ac:dyDescent="0.2">
      <c r="A43" s="143">
        <v>2033</v>
      </c>
      <c r="B43" s="144">
        <v>2666501.5800943109</v>
      </c>
      <c r="C43" s="147">
        <f t="shared" si="0"/>
        <v>0.85275622432220843</v>
      </c>
    </row>
    <row r="44" spans="1:3" x14ac:dyDescent="0.2">
      <c r="A44" s="143">
        <v>2034</v>
      </c>
      <c r="B44" s="144">
        <v>2730740.069466861</v>
      </c>
      <c r="C44" s="147">
        <f t="shared" si="0"/>
        <v>0.89739083542258458</v>
      </c>
    </row>
    <row r="45" spans="1:3" x14ac:dyDescent="0.2">
      <c r="A45" s="143">
        <v>2035</v>
      </c>
      <c r="B45" s="144">
        <v>2796014.5811874955</v>
      </c>
      <c r="C45" s="147">
        <f t="shared" si="0"/>
        <v>0.94274530240764487</v>
      </c>
    </row>
    <row r="46" spans="1:3" x14ac:dyDescent="0.2">
      <c r="A46" s="143">
        <v>2036</v>
      </c>
      <c r="B46" s="144">
        <v>2863336.0203506076</v>
      </c>
      <c r="C46" s="147">
        <f t="shared" si="0"/>
        <v>0.98952202902611308</v>
      </c>
    </row>
    <row r="47" spans="1:3" x14ac:dyDescent="0.2">
      <c r="A47" s="143">
        <v>2037</v>
      </c>
      <c r="B47" s="144">
        <v>2932228.7327159755</v>
      </c>
      <c r="C47" s="147">
        <f t="shared" si="0"/>
        <v>1.0373905180599206</v>
      </c>
    </row>
    <row r="48" spans="1:3" x14ac:dyDescent="0.2">
      <c r="A48" s="143">
        <v>2038</v>
      </c>
      <c r="B48" s="144">
        <v>3003096.1513934126</v>
      </c>
      <c r="C48" s="147">
        <f t="shared" si="0"/>
        <v>1.0866310855647128</v>
      </c>
    </row>
    <row r="49" spans="1:3" x14ac:dyDescent="0.2">
      <c r="A49" s="145" t="s">
        <v>89</v>
      </c>
      <c r="B49" s="146">
        <v>84227526.058223173</v>
      </c>
      <c r="C49" s="147">
        <f t="shared" si="0"/>
        <v>57.52352547944659</v>
      </c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  <row r="55" spans="1:3" x14ac:dyDescent="0.2">
      <c r="A55"/>
      <c r="B55"/>
      <c r="C55"/>
    </row>
    <row r="56" spans="1:3" x14ac:dyDescent="0.2">
      <c r="A56"/>
      <c r="B56"/>
      <c r="C56"/>
    </row>
    <row r="57" spans="1:3" x14ac:dyDescent="0.2">
      <c r="A57"/>
      <c r="B57"/>
      <c r="C57"/>
    </row>
    <row r="58" spans="1:3" x14ac:dyDescent="0.2">
      <c r="A58"/>
      <c r="B58"/>
      <c r="C58"/>
    </row>
    <row r="59" spans="1:3" x14ac:dyDescent="0.2">
      <c r="A59"/>
      <c r="B59"/>
      <c r="C59"/>
    </row>
    <row r="60" spans="1:3" x14ac:dyDescent="0.2">
      <c r="A60"/>
      <c r="B60"/>
      <c r="C60"/>
    </row>
    <row r="61" spans="1:3" x14ac:dyDescent="0.2">
      <c r="A61"/>
      <c r="B61"/>
      <c r="C61"/>
    </row>
    <row r="62" spans="1:3" x14ac:dyDescent="0.2">
      <c r="A62"/>
      <c r="B62"/>
      <c r="C62"/>
    </row>
    <row r="63" spans="1:3" x14ac:dyDescent="0.2">
      <c r="A63"/>
      <c r="B63"/>
      <c r="C63"/>
    </row>
    <row r="64" spans="1:3" x14ac:dyDescent="0.2">
      <c r="A64"/>
      <c r="B64"/>
      <c r="C64"/>
    </row>
    <row r="65" spans="1:3" x14ac:dyDescent="0.2">
      <c r="A65"/>
      <c r="B65"/>
      <c r="C65"/>
    </row>
    <row r="66" spans="1:3" x14ac:dyDescent="0.2">
      <c r="A66"/>
      <c r="B66"/>
      <c r="C66"/>
    </row>
    <row r="67" spans="1:3" x14ac:dyDescent="0.2">
      <c r="A67"/>
      <c r="B67"/>
      <c r="C67"/>
    </row>
    <row r="68" spans="1:3" x14ac:dyDescent="0.2">
      <c r="A68"/>
      <c r="B68"/>
      <c r="C68"/>
    </row>
    <row r="69" spans="1:3" x14ac:dyDescent="0.2">
      <c r="A69"/>
      <c r="B69"/>
      <c r="C69"/>
    </row>
    <row r="70" spans="1:3" x14ac:dyDescent="0.2">
      <c r="A70"/>
      <c r="B70"/>
      <c r="C70"/>
    </row>
    <row r="71" spans="1:3" x14ac:dyDescent="0.2">
      <c r="A71"/>
      <c r="B71"/>
      <c r="C71"/>
    </row>
    <row r="72" spans="1:3" x14ac:dyDescent="0.2">
      <c r="A72"/>
      <c r="B72"/>
      <c r="C72"/>
    </row>
    <row r="73" spans="1:3" x14ac:dyDescent="0.2">
      <c r="A73"/>
      <c r="B73"/>
      <c r="C73"/>
    </row>
    <row r="74" spans="1:3" x14ac:dyDescent="0.2">
      <c r="A74"/>
      <c r="B74"/>
      <c r="C74"/>
    </row>
    <row r="75" spans="1:3" x14ac:dyDescent="0.2">
      <c r="A75"/>
      <c r="B75"/>
      <c r="C75"/>
    </row>
    <row r="76" spans="1:3" x14ac:dyDescent="0.2">
      <c r="A76"/>
      <c r="B76"/>
      <c r="C76"/>
    </row>
    <row r="77" spans="1:3" x14ac:dyDescent="0.2">
      <c r="A77"/>
      <c r="B77"/>
      <c r="C77"/>
    </row>
    <row r="78" spans="1:3" x14ac:dyDescent="0.2">
      <c r="A78"/>
      <c r="B78"/>
      <c r="C78"/>
    </row>
    <row r="79" spans="1:3" x14ac:dyDescent="0.2">
      <c r="A79"/>
      <c r="B79"/>
      <c r="C79"/>
    </row>
    <row r="80" spans="1:3" x14ac:dyDescent="0.2">
      <c r="A80"/>
      <c r="B80"/>
      <c r="C80"/>
    </row>
    <row r="81" spans="1:3" x14ac:dyDescent="0.2">
      <c r="A81"/>
      <c r="B81"/>
      <c r="C81"/>
    </row>
    <row r="82" spans="1:3" x14ac:dyDescent="0.2">
      <c r="A82"/>
      <c r="B82"/>
      <c r="C82"/>
    </row>
    <row r="83" spans="1:3" x14ac:dyDescent="0.2">
      <c r="A83"/>
      <c r="B83"/>
      <c r="C83"/>
    </row>
    <row r="84" spans="1:3" x14ac:dyDescent="0.2">
      <c r="A84"/>
      <c r="B84"/>
      <c r="C84"/>
    </row>
    <row r="85" spans="1:3" x14ac:dyDescent="0.2">
      <c r="A85"/>
      <c r="B85"/>
      <c r="C85"/>
    </row>
    <row r="86" spans="1:3" x14ac:dyDescent="0.2">
      <c r="A86"/>
      <c r="B86"/>
      <c r="C86"/>
    </row>
    <row r="87" spans="1:3" x14ac:dyDescent="0.2">
      <c r="A87"/>
      <c r="B87"/>
      <c r="C87"/>
    </row>
    <row r="88" spans="1:3" x14ac:dyDescent="0.2">
      <c r="A88"/>
      <c r="B88"/>
      <c r="C88"/>
    </row>
    <row r="89" spans="1:3" x14ac:dyDescent="0.2">
      <c r="A89"/>
      <c r="B89"/>
      <c r="C89"/>
    </row>
    <row r="90" spans="1:3" x14ac:dyDescent="0.2">
      <c r="A90"/>
      <c r="B90"/>
      <c r="C90"/>
    </row>
    <row r="91" spans="1:3" x14ac:dyDescent="0.2">
      <c r="A91"/>
      <c r="B91"/>
      <c r="C91"/>
    </row>
    <row r="92" spans="1:3" x14ac:dyDescent="0.2">
      <c r="A92"/>
      <c r="B92"/>
      <c r="C92"/>
    </row>
    <row r="93" spans="1:3" x14ac:dyDescent="0.2">
      <c r="A93"/>
      <c r="B93"/>
      <c r="C93"/>
    </row>
    <row r="94" spans="1:3" x14ac:dyDescent="0.2">
      <c r="A94"/>
      <c r="B94"/>
      <c r="C94"/>
    </row>
    <row r="95" spans="1:3" x14ac:dyDescent="0.2">
      <c r="A95"/>
      <c r="B95"/>
      <c r="C95"/>
    </row>
    <row r="96" spans="1:3" x14ac:dyDescent="0.2">
      <c r="A96"/>
      <c r="B96"/>
      <c r="C96"/>
    </row>
    <row r="97" spans="1:3" x14ac:dyDescent="0.2">
      <c r="A97"/>
      <c r="B97"/>
      <c r="C97"/>
    </row>
    <row r="98" spans="1:3" x14ac:dyDescent="0.2">
      <c r="A98"/>
      <c r="B98"/>
      <c r="C98"/>
    </row>
    <row r="99" spans="1:3" x14ac:dyDescent="0.2">
      <c r="A99"/>
      <c r="B99"/>
      <c r="C99"/>
    </row>
    <row r="100" spans="1:3" x14ac:dyDescent="0.2">
      <c r="A100"/>
      <c r="B100"/>
      <c r="C100"/>
    </row>
    <row r="101" spans="1:3" x14ac:dyDescent="0.2">
      <c r="A101"/>
      <c r="B101"/>
      <c r="C101"/>
    </row>
    <row r="102" spans="1:3" x14ac:dyDescent="0.2">
      <c r="A102"/>
      <c r="B102"/>
      <c r="C102"/>
    </row>
    <row r="103" spans="1:3" x14ac:dyDescent="0.2">
      <c r="A103"/>
      <c r="B103"/>
      <c r="C103"/>
    </row>
    <row r="104" spans="1:3" x14ac:dyDescent="0.2">
      <c r="A104"/>
      <c r="B104"/>
      <c r="C104"/>
    </row>
    <row r="105" spans="1:3" x14ac:dyDescent="0.2">
      <c r="A105"/>
      <c r="B105"/>
      <c r="C105"/>
    </row>
    <row r="106" spans="1:3" x14ac:dyDescent="0.2">
      <c r="A106"/>
      <c r="B106"/>
      <c r="C106"/>
    </row>
    <row r="107" spans="1:3" x14ac:dyDescent="0.2">
      <c r="A107"/>
      <c r="B107"/>
      <c r="C107"/>
    </row>
    <row r="108" spans="1:3" x14ac:dyDescent="0.2">
      <c r="A108"/>
      <c r="B108"/>
      <c r="C108"/>
    </row>
    <row r="109" spans="1:3" x14ac:dyDescent="0.2">
      <c r="A109"/>
      <c r="B109"/>
      <c r="C109"/>
    </row>
    <row r="110" spans="1:3" x14ac:dyDescent="0.2">
      <c r="A110"/>
      <c r="B110"/>
      <c r="C110"/>
    </row>
    <row r="111" spans="1:3" x14ac:dyDescent="0.2">
      <c r="A111"/>
      <c r="B111"/>
      <c r="C111"/>
    </row>
    <row r="112" spans="1:3" x14ac:dyDescent="0.2">
      <c r="A112"/>
      <c r="B112"/>
      <c r="C112"/>
    </row>
    <row r="113" spans="1:3" x14ac:dyDescent="0.2">
      <c r="A113"/>
      <c r="B113"/>
      <c r="C113"/>
    </row>
    <row r="114" spans="1:3" x14ac:dyDescent="0.2">
      <c r="A114"/>
      <c r="B114"/>
      <c r="C114"/>
    </row>
    <row r="115" spans="1:3" x14ac:dyDescent="0.2">
      <c r="A115"/>
      <c r="B115"/>
      <c r="C115"/>
    </row>
    <row r="116" spans="1:3" x14ac:dyDescent="0.2">
      <c r="A116"/>
      <c r="B116"/>
      <c r="C116"/>
    </row>
    <row r="117" spans="1:3" x14ac:dyDescent="0.2">
      <c r="A117"/>
      <c r="B117"/>
      <c r="C117"/>
    </row>
    <row r="118" spans="1:3" x14ac:dyDescent="0.2">
      <c r="A118"/>
      <c r="B118"/>
      <c r="C118"/>
    </row>
    <row r="119" spans="1:3" x14ac:dyDescent="0.2">
      <c r="A119"/>
      <c r="B119"/>
      <c r="C119"/>
    </row>
    <row r="120" spans="1:3" x14ac:dyDescent="0.2">
      <c r="A120"/>
      <c r="B120"/>
      <c r="C120"/>
    </row>
    <row r="121" spans="1:3" x14ac:dyDescent="0.2">
      <c r="A121"/>
      <c r="B121"/>
      <c r="C121"/>
    </row>
    <row r="122" spans="1:3" x14ac:dyDescent="0.2">
      <c r="A122"/>
      <c r="B122"/>
      <c r="C122"/>
    </row>
    <row r="123" spans="1:3" x14ac:dyDescent="0.2">
      <c r="A123"/>
      <c r="B123"/>
      <c r="C123"/>
    </row>
    <row r="124" spans="1:3" x14ac:dyDescent="0.2">
      <c r="A124"/>
      <c r="B124"/>
      <c r="C124"/>
    </row>
    <row r="125" spans="1:3" x14ac:dyDescent="0.2">
      <c r="A125"/>
      <c r="B125"/>
      <c r="C125"/>
    </row>
    <row r="126" spans="1:3" x14ac:dyDescent="0.2">
      <c r="A126"/>
      <c r="B126"/>
      <c r="C126"/>
    </row>
    <row r="127" spans="1:3" x14ac:dyDescent="0.2">
      <c r="A127"/>
      <c r="B127"/>
      <c r="C127"/>
    </row>
    <row r="128" spans="1:3" x14ac:dyDescent="0.2">
      <c r="A128"/>
      <c r="B128"/>
      <c r="C128"/>
    </row>
    <row r="129" spans="1:3" x14ac:dyDescent="0.2">
      <c r="A129"/>
      <c r="B129"/>
      <c r="C129"/>
    </row>
    <row r="130" spans="1:3" x14ac:dyDescent="0.2">
      <c r="A130"/>
      <c r="B130"/>
      <c r="C130"/>
    </row>
    <row r="131" spans="1:3" x14ac:dyDescent="0.2">
      <c r="A131"/>
      <c r="B131"/>
      <c r="C131"/>
    </row>
    <row r="132" spans="1:3" x14ac:dyDescent="0.2">
      <c r="A132"/>
      <c r="B132"/>
      <c r="C132"/>
    </row>
    <row r="133" spans="1:3" x14ac:dyDescent="0.2">
      <c r="A133"/>
      <c r="B133"/>
      <c r="C133"/>
    </row>
    <row r="134" spans="1:3" x14ac:dyDescent="0.2">
      <c r="A134"/>
      <c r="B134"/>
      <c r="C134"/>
    </row>
    <row r="135" spans="1:3" x14ac:dyDescent="0.2">
      <c r="A135"/>
      <c r="B135"/>
      <c r="C135"/>
    </row>
    <row r="136" spans="1:3" x14ac:dyDescent="0.2">
      <c r="A136"/>
      <c r="B136"/>
      <c r="C136"/>
    </row>
    <row r="137" spans="1:3" x14ac:dyDescent="0.2">
      <c r="A137"/>
      <c r="B137"/>
      <c r="C137"/>
    </row>
    <row r="138" spans="1:3" x14ac:dyDescent="0.2">
      <c r="A138"/>
      <c r="B138"/>
      <c r="C138"/>
    </row>
    <row r="139" spans="1:3" x14ac:dyDescent="0.2">
      <c r="A139"/>
      <c r="B139"/>
      <c r="C139"/>
    </row>
    <row r="140" spans="1:3" x14ac:dyDescent="0.2">
      <c r="A140"/>
      <c r="B140"/>
      <c r="C140"/>
    </row>
    <row r="141" spans="1:3" x14ac:dyDescent="0.2">
      <c r="A141"/>
      <c r="B141"/>
      <c r="C141"/>
    </row>
    <row r="142" spans="1:3" x14ac:dyDescent="0.2">
      <c r="A142"/>
      <c r="B142"/>
      <c r="C142"/>
    </row>
    <row r="143" spans="1:3" x14ac:dyDescent="0.2">
      <c r="A143"/>
      <c r="B143"/>
      <c r="C143"/>
    </row>
    <row r="144" spans="1:3" x14ac:dyDescent="0.2">
      <c r="A144"/>
      <c r="B144"/>
      <c r="C144"/>
    </row>
    <row r="145" spans="1:3" x14ac:dyDescent="0.2">
      <c r="A145"/>
      <c r="B145"/>
      <c r="C145"/>
    </row>
    <row r="146" spans="1:3" x14ac:dyDescent="0.2">
      <c r="A146"/>
      <c r="B146"/>
      <c r="C146"/>
    </row>
    <row r="147" spans="1:3" x14ac:dyDescent="0.2">
      <c r="A147"/>
      <c r="B147"/>
      <c r="C147"/>
    </row>
    <row r="148" spans="1:3" x14ac:dyDescent="0.2">
      <c r="A148"/>
      <c r="B148"/>
      <c r="C148"/>
    </row>
    <row r="149" spans="1:3" x14ac:dyDescent="0.2">
      <c r="A149"/>
      <c r="B149"/>
      <c r="C149"/>
    </row>
    <row r="150" spans="1:3" x14ac:dyDescent="0.2">
      <c r="A150"/>
      <c r="B150"/>
      <c r="C150"/>
    </row>
    <row r="151" spans="1:3" x14ac:dyDescent="0.2">
      <c r="A151"/>
      <c r="B151"/>
      <c r="C151"/>
    </row>
    <row r="152" spans="1:3" x14ac:dyDescent="0.2">
      <c r="A152"/>
      <c r="B152"/>
      <c r="C152"/>
    </row>
    <row r="153" spans="1:3" x14ac:dyDescent="0.2">
      <c r="A153"/>
      <c r="B153"/>
      <c r="C153"/>
    </row>
    <row r="154" spans="1:3" x14ac:dyDescent="0.2">
      <c r="A154"/>
      <c r="B154"/>
      <c r="C154"/>
    </row>
    <row r="155" spans="1:3" x14ac:dyDescent="0.2">
      <c r="A155"/>
      <c r="B155"/>
      <c r="C155"/>
    </row>
    <row r="156" spans="1:3" x14ac:dyDescent="0.2">
      <c r="A156"/>
      <c r="B156"/>
      <c r="C156"/>
    </row>
    <row r="157" spans="1:3" x14ac:dyDescent="0.2">
      <c r="A157"/>
      <c r="B157"/>
      <c r="C157"/>
    </row>
    <row r="158" spans="1:3" x14ac:dyDescent="0.2">
      <c r="A158"/>
      <c r="B158"/>
      <c r="C158"/>
    </row>
    <row r="159" spans="1:3" x14ac:dyDescent="0.2">
      <c r="A159"/>
      <c r="B159"/>
      <c r="C159"/>
    </row>
    <row r="160" spans="1:3" x14ac:dyDescent="0.2">
      <c r="A160"/>
      <c r="B160"/>
      <c r="C160"/>
    </row>
    <row r="161" spans="1:3" x14ac:dyDescent="0.2">
      <c r="A161"/>
      <c r="B161"/>
      <c r="C161"/>
    </row>
    <row r="162" spans="1:3" x14ac:dyDescent="0.2">
      <c r="A162"/>
      <c r="B162"/>
      <c r="C162"/>
    </row>
    <row r="163" spans="1:3" x14ac:dyDescent="0.2">
      <c r="A163"/>
      <c r="B163"/>
      <c r="C163"/>
    </row>
    <row r="164" spans="1:3" x14ac:dyDescent="0.2">
      <c r="A164"/>
      <c r="B164"/>
      <c r="C164"/>
    </row>
    <row r="165" spans="1:3" x14ac:dyDescent="0.2">
      <c r="A165"/>
      <c r="B165"/>
      <c r="C165"/>
    </row>
    <row r="166" spans="1:3" x14ac:dyDescent="0.2">
      <c r="A166"/>
      <c r="B166"/>
      <c r="C166"/>
    </row>
    <row r="167" spans="1:3" x14ac:dyDescent="0.2">
      <c r="A167"/>
      <c r="B167"/>
      <c r="C167"/>
    </row>
    <row r="168" spans="1:3" x14ac:dyDescent="0.2">
      <c r="A168"/>
      <c r="B168"/>
      <c r="C168"/>
    </row>
    <row r="169" spans="1:3" x14ac:dyDescent="0.2">
      <c r="A169"/>
      <c r="B169"/>
      <c r="C169"/>
    </row>
    <row r="170" spans="1:3" x14ac:dyDescent="0.2">
      <c r="A170"/>
      <c r="B170"/>
      <c r="C170"/>
    </row>
    <row r="171" spans="1:3" x14ac:dyDescent="0.2">
      <c r="A171"/>
      <c r="B171"/>
      <c r="C171"/>
    </row>
    <row r="172" spans="1:3" x14ac:dyDescent="0.2">
      <c r="A172"/>
      <c r="B172"/>
      <c r="C172"/>
    </row>
    <row r="173" spans="1:3" x14ac:dyDescent="0.2">
      <c r="A173"/>
      <c r="B173"/>
      <c r="C173"/>
    </row>
    <row r="174" spans="1:3" x14ac:dyDescent="0.2">
      <c r="A174"/>
      <c r="B174"/>
      <c r="C174"/>
    </row>
    <row r="175" spans="1:3" x14ac:dyDescent="0.2">
      <c r="A175"/>
      <c r="B175"/>
      <c r="C175"/>
    </row>
    <row r="176" spans="1:3" x14ac:dyDescent="0.2">
      <c r="A176"/>
      <c r="B176"/>
      <c r="C176"/>
    </row>
    <row r="177" spans="1:3" x14ac:dyDescent="0.2">
      <c r="A177"/>
      <c r="B177"/>
      <c r="C177"/>
    </row>
    <row r="178" spans="1:3" x14ac:dyDescent="0.2">
      <c r="A178"/>
      <c r="B178"/>
      <c r="C178"/>
    </row>
    <row r="179" spans="1:3" x14ac:dyDescent="0.2">
      <c r="A179"/>
      <c r="B179"/>
      <c r="C179"/>
    </row>
    <row r="180" spans="1:3" x14ac:dyDescent="0.2">
      <c r="A180"/>
      <c r="B180"/>
      <c r="C180"/>
    </row>
    <row r="181" spans="1:3" x14ac:dyDescent="0.2">
      <c r="A181"/>
      <c r="B181"/>
      <c r="C181"/>
    </row>
    <row r="182" spans="1:3" x14ac:dyDescent="0.2">
      <c r="A182"/>
      <c r="B182"/>
      <c r="C182"/>
    </row>
    <row r="183" spans="1:3" x14ac:dyDescent="0.2">
      <c r="A183"/>
      <c r="B183"/>
      <c r="C183"/>
    </row>
    <row r="184" spans="1:3" x14ac:dyDescent="0.2">
      <c r="A184"/>
      <c r="B184"/>
      <c r="C184"/>
    </row>
    <row r="185" spans="1:3" x14ac:dyDescent="0.2">
      <c r="A185"/>
      <c r="B185"/>
      <c r="C185"/>
    </row>
    <row r="186" spans="1:3" x14ac:dyDescent="0.2">
      <c r="A186"/>
      <c r="B186"/>
      <c r="C186"/>
    </row>
    <row r="187" spans="1:3" x14ac:dyDescent="0.2">
      <c r="A187"/>
      <c r="B187"/>
      <c r="C187"/>
    </row>
    <row r="188" spans="1:3" x14ac:dyDescent="0.2">
      <c r="A188"/>
      <c r="B188"/>
      <c r="C188"/>
    </row>
    <row r="189" spans="1:3" x14ac:dyDescent="0.2">
      <c r="A189"/>
      <c r="B189"/>
      <c r="C189"/>
    </row>
    <row r="190" spans="1:3" x14ac:dyDescent="0.2">
      <c r="A190"/>
      <c r="B190"/>
      <c r="C190"/>
    </row>
    <row r="191" spans="1:3" x14ac:dyDescent="0.2">
      <c r="A191"/>
      <c r="B191"/>
      <c r="C191"/>
    </row>
    <row r="192" spans="1:3" x14ac:dyDescent="0.2">
      <c r="A192"/>
      <c r="B192"/>
      <c r="C192"/>
    </row>
    <row r="193" spans="1:3" x14ac:dyDescent="0.2">
      <c r="A193"/>
      <c r="B193"/>
      <c r="C193"/>
    </row>
    <row r="194" spans="1:3" x14ac:dyDescent="0.2">
      <c r="A194"/>
      <c r="B194"/>
      <c r="C194"/>
    </row>
    <row r="195" spans="1:3" x14ac:dyDescent="0.2">
      <c r="A195"/>
      <c r="B195"/>
      <c r="C195"/>
    </row>
    <row r="196" spans="1:3" x14ac:dyDescent="0.2">
      <c r="A196"/>
      <c r="B196"/>
      <c r="C196"/>
    </row>
    <row r="197" spans="1:3" x14ac:dyDescent="0.2">
      <c r="A197"/>
      <c r="B197"/>
      <c r="C197"/>
    </row>
    <row r="198" spans="1:3" x14ac:dyDescent="0.2">
      <c r="A198"/>
      <c r="B198"/>
      <c r="C198"/>
    </row>
    <row r="199" spans="1:3" x14ac:dyDescent="0.2">
      <c r="A199"/>
      <c r="B199"/>
      <c r="C199"/>
    </row>
    <row r="200" spans="1:3" x14ac:dyDescent="0.2">
      <c r="A200"/>
      <c r="B200"/>
      <c r="C200"/>
    </row>
    <row r="201" spans="1:3" x14ac:dyDescent="0.2">
      <c r="A201"/>
      <c r="B201"/>
      <c r="C201"/>
    </row>
    <row r="202" spans="1:3" x14ac:dyDescent="0.2">
      <c r="A202"/>
      <c r="B202"/>
      <c r="C202"/>
    </row>
    <row r="203" spans="1:3" x14ac:dyDescent="0.2">
      <c r="A203"/>
      <c r="B203"/>
      <c r="C203"/>
    </row>
    <row r="204" spans="1:3" x14ac:dyDescent="0.2">
      <c r="A204"/>
      <c r="B204"/>
      <c r="C204"/>
    </row>
    <row r="205" spans="1:3" x14ac:dyDescent="0.2">
      <c r="A205"/>
      <c r="B205"/>
      <c r="C205"/>
    </row>
    <row r="206" spans="1:3" x14ac:dyDescent="0.2">
      <c r="A206"/>
      <c r="B206"/>
      <c r="C206"/>
    </row>
    <row r="207" spans="1:3" x14ac:dyDescent="0.2">
      <c r="A207"/>
      <c r="B207"/>
      <c r="C207"/>
    </row>
    <row r="208" spans="1:3" x14ac:dyDescent="0.2">
      <c r="A208"/>
      <c r="B208"/>
      <c r="C208"/>
    </row>
    <row r="209" spans="1:3" x14ac:dyDescent="0.2">
      <c r="A209"/>
      <c r="B209"/>
      <c r="C209"/>
    </row>
    <row r="210" spans="1:3" x14ac:dyDescent="0.2">
      <c r="A210"/>
      <c r="B210"/>
      <c r="C210"/>
    </row>
    <row r="211" spans="1:3" x14ac:dyDescent="0.2">
      <c r="A211"/>
      <c r="B211"/>
      <c r="C211"/>
    </row>
    <row r="212" spans="1:3" x14ac:dyDescent="0.2">
      <c r="A212"/>
      <c r="B212"/>
      <c r="C212"/>
    </row>
    <row r="213" spans="1:3" x14ac:dyDescent="0.2">
      <c r="A213"/>
      <c r="B213"/>
      <c r="C213"/>
    </row>
    <row r="214" spans="1:3" x14ac:dyDescent="0.2">
      <c r="A214"/>
      <c r="B214"/>
      <c r="C214"/>
    </row>
    <row r="215" spans="1:3" x14ac:dyDescent="0.2">
      <c r="A215"/>
      <c r="B215"/>
      <c r="C215"/>
    </row>
    <row r="216" spans="1:3" x14ac:dyDescent="0.2">
      <c r="A216"/>
      <c r="B216"/>
      <c r="C216"/>
    </row>
    <row r="217" spans="1:3" x14ac:dyDescent="0.2">
      <c r="A217"/>
      <c r="B217"/>
      <c r="C217"/>
    </row>
    <row r="218" spans="1:3" x14ac:dyDescent="0.2">
      <c r="A218"/>
      <c r="B218"/>
      <c r="C218"/>
    </row>
    <row r="219" spans="1:3" x14ac:dyDescent="0.2">
      <c r="A219"/>
      <c r="B219"/>
      <c r="C219"/>
    </row>
    <row r="220" spans="1:3" x14ac:dyDescent="0.2">
      <c r="A220"/>
      <c r="B220"/>
      <c r="C220"/>
    </row>
    <row r="221" spans="1:3" x14ac:dyDescent="0.2">
      <c r="A221"/>
      <c r="B221"/>
      <c r="C221"/>
    </row>
    <row r="222" spans="1:3" x14ac:dyDescent="0.2">
      <c r="A222"/>
      <c r="B222"/>
      <c r="C222"/>
    </row>
    <row r="223" spans="1:3" x14ac:dyDescent="0.2">
      <c r="A223"/>
      <c r="B223"/>
      <c r="C223"/>
    </row>
    <row r="224" spans="1:3" x14ac:dyDescent="0.2">
      <c r="A224"/>
      <c r="B224"/>
      <c r="C224"/>
    </row>
    <row r="225" spans="1:3" x14ac:dyDescent="0.2">
      <c r="A225"/>
      <c r="B225"/>
      <c r="C225"/>
    </row>
    <row r="226" spans="1:3" x14ac:dyDescent="0.2">
      <c r="A226"/>
      <c r="B226"/>
      <c r="C226"/>
    </row>
    <row r="227" spans="1:3" x14ac:dyDescent="0.2">
      <c r="A227"/>
      <c r="B227"/>
      <c r="C227"/>
    </row>
    <row r="228" spans="1:3" x14ac:dyDescent="0.2">
      <c r="A228"/>
      <c r="B228"/>
      <c r="C228"/>
    </row>
    <row r="229" spans="1:3" x14ac:dyDescent="0.2">
      <c r="A229"/>
      <c r="B229"/>
      <c r="C229"/>
    </row>
    <row r="230" spans="1:3" x14ac:dyDescent="0.2">
      <c r="A230"/>
      <c r="B230"/>
      <c r="C230"/>
    </row>
    <row r="231" spans="1:3" x14ac:dyDescent="0.2">
      <c r="A231"/>
      <c r="B231"/>
      <c r="C231"/>
    </row>
    <row r="232" spans="1:3" x14ac:dyDescent="0.2">
      <c r="A232"/>
      <c r="B232"/>
      <c r="C232"/>
    </row>
    <row r="233" spans="1:3" x14ac:dyDescent="0.2">
      <c r="A233"/>
      <c r="B233"/>
      <c r="C233"/>
    </row>
    <row r="234" spans="1:3" x14ac:dyDescent="0.2">
      <c r="A234"/>
      <c r="B234"/>
      <c r="C234"/>
    </row>
    <row r="235" spans="1:3" x14ac:dyDescent="0.2">
      <c r="A235"/>
      <c r="B235"/>
      <c r="C235"/>
    </row>
    <row r="236" spans="1:3" x14ac:dyDescent="0.2">
      <c r="A236"/>
      <c r="B236"/>
      <c r="C236"/>
    </row>
    <row r="237" spans="1:3" x14ac:dyDescent="0.2">
      <c r="A237"/>
      <c r="B237"/>
      <c r="C237"/>
    </row>
    <row r="238" spans="1:3" x14ac:dyDescent="0.2">
      <c r="A238"/>
      <c r="B238"/>
      <c r="C238"/>
    </row>
    <row r="239" spans="1:3" x14ac:dyDescent="0.2">
      <c r="A239"/>
      <c r="B239"/>
      <c r="C239"/>
    </row>
    <row r="240" spans="1:3" x14ac:dyDescent="0.2">
      <c r="A240"/>
      <c r="B240"/>
      <c r="C240"/>
    </row>
    <row r="241" spans="1:3" x14ac:dyDescent="0.2">
      <c r="A241"/>
      <c r="B241"/>
      <c r="C241"/>
    </row>
    <row r="242" spans="1:3" x14ac:dyDescent="0.2">
      <c r="A242"/>
      <c r="B242"/>
      <c r="C242"/>
    </row>
    <row r="243" spans="1:3" x14ac:dyDescent="0.2">
      <c r="A243"/>
      <c r="B243"/>
      <c r="C243"/>
    </row>
    <row r="244" spans="1:3" x14ac:dyDescent="0.2">
      <c r="A244"/>
      <c r="B244"/>
      <c r="C244"/>
    </row>
    <row r="245" spans="1:3" x14ac:dyDescent="0.2">
      <c r="A245"/>
      <c r="B245"/>
      <c r="C245"/>
    </row>
    <row r="246" spans="1:3" x14ac:dyDescent="0.2">
      <c r="A246"/>
      <c r="B246"/>
      <c r="C246"/>
    </row>
    <row r="247" spans="1:3" x14ac:dyDescent="0.2">
      <c r="A247"/>
      <c r="B247"/>
      <c r="C247"/>
    </row>
    <row r="248" spans="1:3" x14ac:dyDescent="0.2">
      <c r="A248"/>
      <c r="B248"/>
      <c r="C248"/>
    </row>
    <row r="249" spans="1:3" x14ac:dyDescent="0.2">
      <c r="A249"/>
      <c r="B249"/>
      <c r="C249"/>
    </row>
    <row r="250" spans="1:3" x14ac:dyDescent="0.2">
      <c r="A250"/>
      <c r="B250"/>
      <c r="C250"/>
    </row>
    <row r="251" spans="1:3" x14ac:dyDescent="0.2">
      <c r="A251"/>
      <c r="B251"/>
      <c r="C251"/>
    </row>
    <row r="252" spans="1:3" x14ac:dyDescent="0.2">
      <c r="A252"/>
      <c r="B252"/>
      <c r="C252"/>
    </row>
    <row r="253" spans="1:3" x14ac:dyDescent="0.2">
      <c r="A253"/>
      <c r="B253"/>
      <c r="C253"/>
    </row>
    <row r="254" spans="1:3" x14ac:dyDescent="0.2">
      <c r="A254"/>
      <c r="B254"/>
      <c r="C254"/>
    </row>
    <row r="255" spans="1:3" x14ac:dyDescent="0.2">
      <c r="A255"/>
      <c r="B255"/>
      <c r="C255"/>
    </row>
    <row r="256" spans="1:3" x14ac:dyDescent="0.2">
      <c r="A256"/>
      <c r="B256"/>
      <c r="C256"/>
    </row>
    <row r="257" spans="1:3" x14ac:dyDescent="0.2">
      <c r="A257"/>
      <c r="B257"/>
      <c r="C257"/>
    </row>
    <row r="258" spans="1:3" x14ac:dyDescent="0.2">
      <c r="A258"/>
      <c r="B258"/>
      <c r="C258"/>
    </row>
    <row r="259" spans="1:3" x14ac:dyDescent="0.2">
      <c r="A259"/>
      <c r="B259"/>
      <c r="C259"/>
    </row>
    <row r="260" spans="1:3" x14ac:dyDescent="0.2">
      <c r="A260"/>
      <c r="B260"/>
      <c r="C260"/>
    </row>
    <row r="261" spans="1:3" x14ac:dyDescent="0.2">
      <c r="A261"/>
      <c r="B261"/>
      <c r="C261"/>
    </row>
    <row r="262" spans="1:3" x14ac:dyDescent="0.2">
      <c r="A262"/>
      <c r="B262"/>
      <c r="C262"/>
    </row>
    <row r="263" spans="1:3" x14ac:dyDescent="0.2">
      <c r="A263"/>
      <c r="B263"/>
      <c r="C263"/>
    </row>
    <row r="264" spans="1:3" x14ac:dyDescent="0.2">
      <c r="A264"/>
      <c r="B264"/>
      <c r="C264"/>
    </row>
    <row r="265" spans="1:3" x14ac:dyDescent="0.2">
      <c r="A265"/>
      <c r="B265"/>
      <c r="C265"/>
    </row>
    <row r="266" spans="1:3" x14ac:dyDescent="0.2">
      <c r="A266"/>
      <c r="B266"/>
      <c r="C266"/>
    </row>
    <row r="267" spans="1:3" x14ac:dyDescent="0.2">
      <c r="A267"/>
      <c r="B267"/>
      <c r="C267"/>
    </row>
    <row r="268" spans="1:3" x14ac:dyDescent="0.2">
      <c r="A268"/>
      <c r="B268"/>
      <c r="C268"/>
    </row>
    <row r="269" spans="1:3" x14ac:dyDescent="0.2">
      <c r="A269"/>
      <c r="B269"/>
      <c r="C269"/>
    </row>
    <row r="270" spans="1:3" x14ac:dyDescent="0.2">
      <c r="A270"/>
      <c r="B270"/>
      <c r="C270"/>
    </row>
    <row r="271" spans="1:3" x14ac:dyDescent="0.2">
      <c r="A271"/>
      <c r="B271"/>
      <c r="C271"/>
    </row>
    <row r="272" spans="1:3" x14ac:dyDescent="0.2">
      <c r="A272"/>
      <c r="B272"/>
      <c r="C272"/>
    </row>
    <row r="273" spans="1:3" x14ac:dyDescent="0.2">
      <c r="A273"/>
      <c r="B273"/>
      <c r="C273"/>
    </row>
    <row r="274" spans="1:3" x14ac:dyDescent="0.2">
      <c r="A274"/>
      <c r="B274"/>
      <c r="C274"/>
    </row>
    <row r="275" spans="1:3" x14ac:dyDescent="0.2">
      <c r="A275"/>
      <c r="B275"/>
      <c r="C275"/>
    </row>
    <row r="276" spans="1:3" x14ac:dyDescent="0.2">
      <c r="A276"/>
      <c r="B276"/>
      <c r="C276"/>
    </row>
    <row r="277" spans="1:3" x14ac:dyDescent="0.2">
      <c r="A277"/>
      <c r="B277"/>
      <c r="C277"/>
    </row>
    <row r="278" spans="1:3" x14ac:dyDescent="0.2">
      <c r="A278"/>
      <c r="B278"/>
      <c r="C278"/>
    </row>
    <row r="279" spans="1:3" x14ac:dyDescent="0.2">
      <c r="A279"/>
      <c r="B279"/>
      <c r="C279"/>
    </row>
    <row r="280" spans="1:3" x14ac:dyDescent="0.2">
      <c r="A280"/>
      <c r="B280"/>
      <c r="C280"/>
    </row>
    <row r="281" spans="1:3" x14ac:dyDescent="0.2">
      <c r="A281"/>
      <c r="B281"/>
      <c r="C281"/>
    </row>
    <row r="282" spans="1:3" x14ac:dyDescent="0.2">
      <c r="A282"/>
      <c r="B282"/>
      <c r="C282"/>
    </row>
    <row r="283" spans="1:3" x14ac:dyDescent="0.2">
      <c r="A283"/>
      <c r="B283"/>
      <c r="C283"/>
    </row>
    <row r="284" spans="1:3" x14ac:dyDescent="0.2">
      <c r="A284"/>
      <c r="B284"/>
      <c r="C284"/>
    </row>
    <row r="285" spans="1:3" x14ac:dyDescent="0.2">
      <c r="A285"/>
      <c r="B285"/>
      <c r="C285"/>
    </row>
    <row r="286" spans="1:3" x14ac:dyDescent="0.2">
      <c r="A286"/>
      <c r="B286"/>
      <c r="C286"/>
    </row>
    <row r="287" spans="1:3" x14ac:dyDescent="0.2">
      <c r="A287"/>
      <c r="B287"/>
      <c r="C287"/>
    </row>
    <row r="288" spans="1:3" x14ac:dyDescent="0.2">
      <c r="A288"/>
      <c r="B288"/>
      <c r="C288"/>
    </row>
    <row r="289" spans="1:3" x14ac:dyDescent="0.2">
      <c r="A289"/>
      <c r="B289"/>
      <c r="C289"/>
    </row>
    <row r="290" spans="1:3" x14ac:dyDescent="0.2">
      <c r="A290"/>
      <c r="B290"/>
      <c r="C290"/>
    </row>
    <row r="291" spans="1:3" x14ac:dyDescent="0.2">
      <c r="A291"/>
      <c r="B291"/>
      <c r="C291"/>
    </row>
    <row r="292" spans="1:3" x14ac:dyDescent="0.2">
      <c r="A292"/>
      <c r="B292"/>
      <c r="C292"/>
    </row>
    <row r="293" spans="1:3" x14ac:dyDescent="0.2">
      <c r="A293"/>
      <c r="B293"/>
      <c r="C293"/>
    </row>
    <row r="294" spans="1:3" x14ac:dyDescent="0.2">
      <c r="A294"/>
      <c r="B294"/>
      <c r="C294"/>
    </row>
    <row r="295" spans="1:3" x14ac:dyDescent="0.2">
      <c r="A295"/>
      <c r="B295"/>
      <c r="C295"/>
    </row>
    <row r="296" spans="1:3" x14ac:dyDescent="0.2">
      <c r="A296"/>
      <c r="B296"/>
      <c r="C296"/>
    </row>
    <row r="297" spans="1:3" x14ac:dyDescent="0.2">
      <c r="A297"/>
      <c r="B297"/>
      <c r="C297"/>
    </row>
    <row r="298" spans="1:3" x14ac:dyDescent="0.2">
      <c r="A298"/>
      <c r="B298"/>
      <c r="C298"/>
    </row>
    <row r="299" spans="1:3" x14ac:dyDescent="0.2">
      <c r="A299"/>
      <c r="B299"/>
      <c r="C299"/>
    </row>
    <row r="300" spans="1:3" x14ac:dyDescent="0.2">
      <c r="A300"/>
      <c r="B300"/>
      <c r="C300"/>
    </row>
    <row r="301" spans="1:3" x14ac:dyDescent="0.2">
      <c r="A301"/>
      <c r="B301"/>
      <c r="C301"/>
    </row>
    <row r="302" spans="1:3" x14ac:dyDescent="0.2">
      <c r="A302"/>
      <c r="B302"/>
      <c r="C302"/>
    </row>
    <row r="303" spans="1:3" x14ac:dyDescent="0.2">
      <c r="A303"/>
      <c r="B303"/>
      <c r="C303"/>
    </row>
    <row r="304" spans="1:3" x14ac:dyDescent="0.2">
      <c r="A304"/>
      <c r="B304"/>
      <c r="C304"/>
    </row>
    <row r="305" spans="1:3" x14ac:dyDescent="0.2">
      <c r="A305"/>
      <c r="B305"/>
      <c r="C305"/>
    </row>
    <row r="306" spans="1:3" x14ac:dyDescent="0.2">
      <c r="A306"/>
      <c r="B306"/>
      <c r="C306"/>
    </row>
    <row r="307" spans="1:3" x14ac:dyDescent="0.2">
      <c r="A307"/>
      <c r="B307"/>
      <c r="C307"/>
    </row>
    <row r="308" spans="1:3" x14ac:dyDescent="0.2">
      <c r="A308"/>
      <c r="B308"/>
      <c r="C308"/>
    </row>
    <row r="309" spans="1:3" x14ac:dyDescent="0.2">
      <c r="A309"/>
      <c r="B309"/>
      <c r="C309"/>
    </row>
    <row r="310" spans="1:3" x14ac:dyDescent="0.2">
      <c r="A310"/>
      <c r="B310"/>
      <c r="C310"/>
    </row>
    <row r="311" spans="1:3" x14ac:dyDescent="0.2">
      <c r="A311"/>
      <c r="B311"/>
      <c r="C311"/>
    </row>
    <row r="312" spans="1:3" x14ac:dyDescent="0.2">
      <c r="A312"/>
      <c r="B312"/>
      <c r="C312"/>
    </row>
    <row r="313" spans="1:3" x14ac:dyDescent="0.2">
      <c r="A313"/>
      <c r="B313"/>
      <c r="C313"/>
    </row>
    <row r="314" spans="1:3" x14ac:dyDescent="0.2">
      <c r="A314"/>
      <c r="B314"/>
      <c r="C314"/>
    </row>
    <row r="315" spans="1:3" x14ac:dyDescent="0.2">
      <c r="A315"/>
      <c r="B315"/>
      <c r="C315"/>
    </row>
    <row r="316" spans="1:3" x14ac:dyDescent="0.2">
      <c r="A316"/>
      <c r="B316"/>
      <c r="C316"/>
    </row>
    <row r="317" spans="1:3" x14ac:dyDescent="0.2">
      <c r="A317"/>
      <c r="B317"/>
      <c r="C317"/>
    </row>
    <row r="318" spans="1:3" x14ac:dyDescent="0.2">
      <c r="A318"/>
      <c r="B318"/>
      <c r="C318"/>
    </row>
    <row r="319" spans="1:3" x14ac:dyDescent="0.2">
      <c r="A319"/>
      <c r="B319"/>
      <c r="C319"/>
    </row>
    <row r="320" spans="1:3" x14ac:dyDescent="0.2">
      <c r="A320"/>
      <c r="B320"/>
      <c r="C320"/>
    </row>
    <row r="321" spans="1:3" x14ac:dyDescent="0.2">
      <c r="A321"/>
      <c r="B321"/>
      <c r="C321"/>
    </row>
    <row r="322" spans="1:3" x14ac:dyDescent="0.2">
      <c r="A322"/>
      <c r="B322"/>
      <c r="C322"/>
    </row>
    <row r="323" spans="1:3" x14ac:dyDescent="0.2">
      <c r="A323"/>
      <c r="B323"/>
      <c r="C323"/>
    </row>
    <row r="324" spans="1:3" x14ac:dyDescent="0.2">
      <c r="A324"/>
      <c r="B324"/>
      <c r="C324"/>
    </row>
    <row r="325" spans="1:3" x14ac:dyDescent="0.2">
      <c r="A325"/>
      <c r="B325"/>
      <c r="C325"/>
    </row>
    <row r="326" spans="1:3" x14ac:dyDescent="0.2">
      <c r="A326"/>
      <c r="B326"/>
      <c r="C326"/>
    </row>
    <row r="327" spans="1:3" x14ac:dyDescent="0.2">
      <c r="A327"/>
      <c r="B327"/>
      <c r="C327"/>
    </row>
    <row r="328" spans="1:3" x14ac:dyDescent="0.2">
      <c r="A328"/>
      <c r="B328"/>
      <c r="C328"/>
    </row>
    <row r="329" spans="1:3" x14ac:dyDescent="0.2">
      <c r="A329"/>
      <c r="B329"/>
      <c r="C329"/>
    </row>
    <row r="330" spans="1:3" x14ac:dyDescent="0.2">
      <c r="A330"/>
      <c r="B330"/>
      <c r="C330"/>
    </row>
    <row r="331" spans="1:3" x14ac:dyDescent="0.2">
      <c r="A331"/>
      <c r="B331"/>
      <c r="C331"/>
    </row>
    <row r="332" spans="1:3" x14ac:dyDescent="0.2">
      <c r="A332"/>
      <c r="B332"/>
      <c r="C332"/>
    </row>
    <row r="333" spans="1:3" x14ac:dyDescent="0.2">
      <c r="A333"/>
      <c r="B333"/>
      <c r="C333"/>
    </row>
    <row r="334" spans="1:3" x14ac:dyDescent="0.2">
      <c r="A334"/>
      <c r="B334"/>
      <c r="C334"/>
    </row>
    <row r="335" spans="1:3" x14ac:dyDescent="0.2">
      <c r="A335"/>
      <c r="B335"/>
      <c r="C335"/>
    </row>
    <row r="336" spans="1:3" x14ac:dyDescent="0.2">
      <c r="A336"/>
      <c r="B336"/>
      <c r="C336"/>
    </row>
    <row r="337" spans="1:3" x14ac:dyDescent="0.2">
      <c r="A337"/>
      <c r="B337"/>
      <c r="C337"/>
    </row>
    <row r="338" spans="1:3" x14ac:dyDescent="0.2">
      <c r="A338"/>
      <c r="B338"/>
      <c r="C338"/>
    </row>
    <row r="339" spans="1:3" x14ac:dyDescent="0.2">
      <c r="A339"/>
      <c r="B339"/>
      <c r="C339"/>
    </row>
    <row r="340" spans="1:3" x14ac:dyDescent="0.2">
      <c r="A340"/>
      <c r="B340"/>
      <c r="C340"/>
    </row>
    <row r="341" spans="1:3" x14ac:dyDescent="0.2">
      <c r="A341"/>
      <c r="B341"/>
      <c r="C341"/>
    </row>
    <row r="342" spans="1:3" x14ac:dyDescent="0.2">
      <c r="A342"/>
      <c r="B342"/>
      <c r="C342"/>
    </row>
    <row r="343" spans="1:3" x14ac:dyDescent="0.2">
      <c r="A343"/>
      <c r="B343"/>
      <c r="C343"/>
    </row>
    <row r="344" spans="1:3" x14ac:dyDescent="0.2">
      <c r="A344"/>
      <c r="B344"/>
      <c r="C344"/>
    </row>
    <row r="345" spans="1:3" x14ac:dyDescent="0.2">
      <c r="A345"/>
      <c r="B345"/>
      <c r="C345"/>
    </row>
    <row r="346" spans="1:3" x14ac:dyDescent="0.2">
      <c r="A346"/>
      <c r="B346"/>
      <c r="C346"/>
    </row>
    <row r="347" spans="1:3" x14ac:dyDescent="0.2">
      <c r="A347"/>
      <c r="B347"/>
      <c r="C347"/>
    </row>
    <row r="348" spans="1:3" x14ac:dyDescent="0.2">
      <c r="A348"/>
      <c r="B348"/>
      <c r="C348"/>
    </row>
    <row r="349" spans="1:3" x14ac:dyDescent="0.2">
      <c r="A349"/>
      <c r="B349"/>
      <c r="C349"/>
    </row>
    <row r="350" spans="1:3" x14ac:dyDescent="0.2">
      <c r="A350"/>
      <c r="B350"/>
      <c r="C350"/>
    </row>
    <row r="351" spans="1:3" x14ac:dyDescent="0.2">
      <c r="A351"/>
      <c r="B351"/>
      <c r="C351"/>
    </row>
    <row r="352" spans="1:3" x14ac:dyDescent="0.2">
      <c r="A352"/>
      <c r="B352"/>
      <c r="C352"/>
    </row>
    <row r="353" spans="1:3" x14ac:dyDescent="0.2">
      <c r="A353"/>
      <c r="B353"/>
      <c r="C353"/>
    </row>
    <row r="354" spans="1:3" x14ac:dyDescent="0.2">
      <c r="A354"/>
      <c r="B354"/>
      <c r="C354"/>
    </row>
    <row r="355" spans="1:3" x14ac:dyDescent="0.2">
      <c r="A355"/>
      <c r="B355"/>
      <c r="C355"/>
    </row>
    <row r="356" spans="1:3" x14ac:dyDescent="0.2">
      <c r="A356"/>
      <c r="B356"/>
      <c r="C356"/>
    </row>
    <row r="357" spans="1:3" x14ac:dyDescent="0.2">
      <c r="A357"/>
      <c r="B357"/>
      <c r="C357"/>
    </row>
    <row r="358" spans="1:3" x14ac:dyDescent="0.2">
      <c r="A358"/>
      <c r="B358"/>
      <c r="C358"/>
    </row>
    <row r="359" spans="1:3" x14ac:dyDescent="0.2">
      <c r="A359"/>
      <c r="B359"/>
      <c r="C359"/>
    </row>
    <row r="360" spans="1:3" x14ac:dyDescent="0.2">
      <c r="A360"/>
      <c r="B360"/>
      <c r="C360"/>
    </row>
    <row r="361" spans="1:3" x14ac:dyDescent="0.2">
      <c r="A361"/>
      <c r="B361"/>
      <c r="C361"/>
    </row>
    <row r="362" spans="1:3" x14ac:dyDescent="0.2">
      <c r="A362"/>
      <c r="B362"/>
      <c r="C362"/>
    </row>
    <row r="363" spans="1:3" x14ac:dyDescent="0.2">
      <c r="A363"/>
      <c r="B363"/>
      <c r="C363"/>
    </row>
    <row r="364" spans="1:3" x14ac:dyDescent="0.2">
      <c r="A364"/>
      <c r="B364"/>
      <c r="C364"/>
    </row>
    <row r="365" spans="1:3" x14ac:dyDescent="0.2">
      <c r="A365"/>
      <c r="B365"/>
      <c r="C365"/>
    </row>
    <row r="366" spans="1:3" x14ac:dyDescent="0.2">
      <c r="A366"/>
      <c r="B366"/>
      <c r="C366"/>
    </row>
    <row r="367" spans="1:3" x14ac:dyDescent="0.2">
      <c r="A367"/>
      <c r="B367"/>
      <c r="C367"/>
    </row>
    <row r="368" spans="1:3" x14ac:dyDescent="0.2">
      <c r="A368"/>
      <c r="B368"/>
      <c r="C368"/>
    </row>
    <row r="369" spans="1:3" x14ac:dyDescent="0.2">
      <c r="A369"/>
      <c r="B369"/>
      <c r="C369"/>
    </row>
    <row r="370" spans="1:3" x14ac:dyDescent="0.2">
      <c r="A370"/>
      <c r="B370"/>
      <c r="C370"/>
    </row>
    <row r="371" spans="1:3" x14ac:dyDescent="0.2">
      <c r="A371"/>
      <c r="B371"/>
      <c r="C371"/>
    </row>
    <row r="372" spans="1:3" x14ac:dyDescent="0.2">
      <c r="A372"/>
      <c r="B372"/>
      <c r="C372"/>
    </row>
    <row r="373" spans="1:3" x14ac:dyDescent="0.2">
      <c r="A373"/>
      <c r="B373"/>
      <c r="C373"/>
    </row>
    <row r="374" spans="1:3" x14ac:dyDescent="0.2">
      <c r="A374"/>
      <c r="B374"/>
      <c r="C374"/>
    </row>
    <row r="375" spans="1:3" x14ac:dyDescent="0.2">
      <c r="A375"/>
      <c r="B375"/>
      <c r="C375"/>
    </row>
    <row r="376" spans="1:3" x14ac:dyDescent="0.2">
      <c r="A376"/>
      <c r="B376"/>
      <c r="C376"/>
    </row>
    <row r="377" spans="1:3" x14ac:dyDescent="0.2">
      <c r="A377"/>
      <c r="B377"/>
      <c r="C377"/>
    </row>
    <row r="378" spans="1:3" x14ac:dyDescent="0.2">
      <c r="A378"/>
      <c r="B378"/>
      <c r="C378"/>
    </row>
    <row r="379" spans="1:3" x14ac:dyDescent="0.2">
      <c r="A379"/>
      <c r="B379"/>
      <c r="C379"/>
    </row>
    <row r="380" spans="1:3" x14ac:dyDescent="0.2">
      <c r="A380"/>
      <c r="B380"/>
      <c r="C380"/>
    </row>
    <row r="381" spans="1:3" x14ac:dyDescent="0.2">
      <c r="A381"/>
      <c r="B381"/>
      <c r="C381"/>
    </row>
    <row r="382" spans="1:3" x14ac:dyDescent="0.2">
      <c r="A382"/>
      <c r="B382"/>
      <c r="C382"/>
    </row>
    <row r="383" spans="1:3" x14ac:dyDescent="0.2">
      <c r="A383"/>
      <c r="B383"/>
      <c r="C383"/>
    </row>
    <row r="384" spans="1:3" x14ac:dyDescent="0.2">
      <c r="A384"/>
      <c r="B384"/>
      <c r="C384"/>
    </row>
    <row r="385" spans="1:3" x14ac:dyDescent="0.2">
      <c r="A385"/>
      <c r="B385"/>
      <c r="C385"/>
    </row>
    <row r="386" spans="1:3" x14ac:dyDescent="0.2">
      <c r="A386"/>
      <c r="B386"/>
      <c r="C386"/>
    </row>
    <row r="387" spans="1:3" x14ac:dyDescent="0.2">
      <c r="A387"/>
      <c r="B387"/>
      <c r="C387"/>
    </row>
    <row r="388" spans="1:3" x14ac:dyDescent="0.2">
      <c r="A388"/>
      <c r="B388"/>
      <c r="C388"/>
    </row>
    <row r="389" spans="1:3" x14ac:dyDescent="0.2">
      <c r="A389"/>
      <c r="B389"/>
      <c r="C389"/>
    </row>
    <row r="390" spans="1:3" x14ac:dyDescent="0.2">
      <c r="A390"/>
      <c r="B390"/>
      <c r="C390"/>
    </row>
    <row r="391" spans="1:3" x14ac:dyDescent="0.2">
      <c r="A391"/>
      <c r="B391"/>
      <c r="C391"/>
    </row>
    <row r="392" spans="1:3" x14ac:dyDescent="0.2">
      <c r="A392"/>
      <c r="B392"/>
      <c r="C392"/>
    </row>
    <row r="393" spans="1:3" x14ac:dyDescent="0.2">
      <c r="A393"/>
      <c r="B393"/>
      <c r="C393"/>
    </row>
    <row r="394" spans="1:3" x14ac:dyDescent="0.2">
      <c r="A394"/>
      <c r="B394"/>
      <c r="C394"/>
    </row>
    <row r="395" spans="1:3" x14ac:dyDescent="0.2">
      <c r="A395"/>
      <c r="B395"/>
      <c r="C395"/>
    </row>
    <row r="396" spans="1:3" x14ac:dyDescent="0.2">
      <c r="A396"/>
      <c r="B396"/>
      <c r="C396"/>
    </row>
    <row r="397" spans="1:3" x14ac:dyDescent="0.2">
      <c r="A397"/>
      <c r="B397"/>
      <c r="C397"/>
    </row>
    <row r="398" spans="1:3" x14ac:dyDescent="0.2">
      <c r="A398"/>
      <c r="B398"/>
      <c r="C398"/>
    </row>
    <row r="399" spans="1:3" x14ac:dyDescent="0.2">
      <c r="A399"/>
      <c r="B399"/>
      <c r="C399"/>
    </row>
    <row r="400" spans="1:3" x14ac:dyDescent="0.2">
      <c r="A400"/>
      <c r="B400"/>
      <c r="C400"/>
    </row>
    <row r="401" spans="1:3" x14ac:dyDescent="0.2">
      <c r="A401"/>
      <c r="B401"/>
      <c r="C401"/>
    </row>
    <row r="402" spans="1:3" x14ac:dyDescent="0.2">
      <c r="A402"/>
      <c r="B402"/>
      <c r="C402"/>
    </row>
    <row r="403" spans="1:3" x14ac:dyDescent="0.2">
      <c r="A403"/>
      <c r="B403"/>
      <c r="C403"/>
    </row>
    <row r="404" spans="1:3" x14ac:dyDescent="0.2">
      <c r="A404"/>
      <c r="B404"/>
      <c r="C404"/>
    </row>
    <row r="405" spans="1:3" x14ac:dyDescent="0.2">
      <c r="A405"/>
      <c r="B405"/>
      <c r="C405"/>
    </row>
    <row r="406" spans="1:3" x14ac:dyDescent="0.2">
      <c r="A406"/>
      <c r="B406"/>
      <c r="C406"/>
    </row>
    <row r="407" spans="1:3" x14ac:dyDescent="0.2">
      <c r="A407"/>
      <c r="B407"/>
      <c r="C407"/>
    </row>
    <row r="408" spans="1:3" x14ac:dyDescent="0.2">
      <c r="A408"/>
      <c r="B408"/>
      <c r="C408"/>
    </row>
    <row r="409" spans="1:3" x14ac:dyDescent="0.2">
      <c r="A409"/>
      <c r="B409"/>
      <c r="C409"/>
    </row>
    <row r="410" spans="1:3" x14ac:dyDescent="0.2">
      <c r="A410"/>
      <c r="B410"/>
      <c r="C410"/>
    </row>
    <row r="411" spans="1:3" x14ac:dyDescent="0.2">
      <c r="A411"/>
      <c r="B411"/>
      <c r="C411"/>
    </row>
    <row r="412" spans="1:3" x14ac:dyDescent="0.2">
      <c r="A412"/>
      <c r="B412"/>
      <c r="C412"/>
    </row>
    <row r="413" spans="1:3" x14ac:dyDescent="0.2">
      <c r="A413"/>
      <c r="B413"/>
      <c r="C413"/>
    </row>
    <row r="414" spans="1:3" x14ac:dyDescent="0.2">
      <c r="A414"/>
      <c r="B414"/>
      <c r="C414"/>
    </row>
    <row r="415" spans="1:3" x14ac:dyDescent="0.2">
      <c r="A415"/>
      <c r="B415"/>
      <c r="C415"/>
    </row>
    <row r="416" spans="1:3" x14ac:dyDescent="0.2">
      <c r="A416"/>
      <c r="B416"/>
      <c r="C416"/>
    </row>
    <row r="417" spans="1:3" x14ac:dyDescent="0.2">
      <c r="A417"/>
      <c r="B417"/>
      <c r="C417"/>
    </row>
    <row r="418" spans="1:3" x14ac:dyDescent="0.2">
      <c r="A418"/>
      <c r="B418"/>
      <c r="C418"/>
    </row>
    <row r="419" spans="1:3" x14ac:dyDescent="0.2">
      <c r="A419"/>
      <c r="B419"/>
      <c r="C419"/>
    </row>
    <row r="420" spans="1:3" x14ac:dyDescent="0.2">
      <c r="A420"/>
      <c r="B420"/>
      <c r="C420"/>
    </row>
    <row r="421" spans="1:3" x14ac:dyDescent="0.2">
      <c r="A421"/>
      <c r="B421"/>
      <c r="C421"/>
    </row>
    <row r="422" spans="1:3" x14ac:dyDescent="0.2">
      <c r="A422"/>
      <c r="B422"/>
      <c r="C422"/>
    </row>
    <row r="423" spans="1:3" x14ac:dyDescent="0.2">
      <c r="A423"/>
      <c r="B423"/>
      <c r="C423"/>
    </row>
    <row r="424" spans="1:3" x14ac:dyDescent="0.2">
      <c r="A424"/>
      <c r="B424"/>
      <c r="C424"/>
    </row>
    <row r="425" spans="1:3" x14ac:dyDescent="0.2">
      <c r="A425"/>
      <c r="B425"/>
      <c r="C425"/>
    </row>
    <row r="426" spans="1:3" x14ac:dyDescent="0.2">
      <c r="A426"/>
      <c r="B426"/>
      <c r="C426"/>
    </row>
    <row r="427" spans="1:3" x14ac:dyDescent="0.2">
      <c r="A427"/>
      <c r="B427"/>
      <c r="C427"/>
    </row>
    <row r="428" spans="1:3" x14ac:dyDescent="0.2">
      <c r="A428"/>
      <c r="B428"/>
      <c r="C428"/>
    </row>
    <row r="429" spans="1:3" x14ac:dyDescent="0.2">
      <c r="A429"/>
      <c r="B429"/>
      <c r="C429"/>
    </row>
    <row r="430" spans="1:3" x14ac:dyDescent="0.2">
      <c r="A430"/>
      <c r="B430"/>
      <c r="C430"/>
    </row>
    <row r="431" spans="1:3" x14ac:dyDescent="0.2">
      <c r="A431"/>
      <c r="B431"/>
      <c r="C431"/>
    </row>
    <row r="432" spans="1:3" x14ac:dyDescent="0.2">
      <c r="A432"/>
      <c r="B432"/>
      <c r="C432"/>
    </row>
    <row r="433" spans="1:3" x14ac:dyDescent="0.2">
      <c r="A433"/>
      <c r="B433"/>
      <c r="C433"/>
    </row>
    <row r="434" spans="1:3" x14ac:dyDescent="0.2">
      <c r="A434"/>
      <c r="B434"/>
      <c r="C434"/>
    </row>
    <row r="435" spans="1:3" x14ac:dyDescent="0.2">
      <c r="A435"/>
      <c r="B435"/>
      <c r="C435"/>
    </row>
    <row r="436" spans="1:3" x14ac:dyDescent="0.2">
      <c r="A436"/>
      <c r="B436"/>
      <c r="C436"/>
    </row>
    <row r="437" spans="1:3" x14ac:dyDescent="0.2">
      <c r="A437"/>
      <c r="B437"/>
      <c r="C437"/>
    </row>
    <row r="438" spans="1:3" x14ac:dyDescent="0.2">
      <c r="A438"/>
      <c r="B438"/>
      <c r="C438"/>
    </row>
    <row r="439" spans="1:3" x14ac:dyDescent="0.2">
      <c r="A439"/>
      <c r="B439"/>
      <c r="C439"/>
    </row>
    <row r="440" spans="1:3" x14ac:dyDescent="0.2">
      <c r="A440"/>
      <c r="B440"/>
      <c r="C440"/>
    </row>
    <row r="441" spans="1:3" x14ac:dyDescent="0.2">
      <c r="A441"/>
      <c r="B441"/>
      <c r="C441"/>
    </row>
    <row r="442" spans="1:3" x14ac:dyDescent="0.2">
      <c r="A442"/>
      <c r="B442"/>
      <c r="C442"/>
    </row>
    <row r="443" spans="1:3" x14ac:dyDescent="0.2">
      <c r="A443"/>
      <c r="B443"/>
      <c r="C443"/>
    </row>
    <row r="444" spans="1:3" x14ac:dyDescent="0.2">
      <c r="A444"/>
      <c r="B444"/>
      <c r="C444"/>
    </row>
    <row r="445" spans="1:3" x14ac:dyDescent="0.2">
      <c r="A445"/>
      <c r="B445"/>
      <c r="C445"/>
    </row>
    <row r="446" spans="1:3" x14ac:dyDescent="0.2">
      <c r="A446"/>
      <c r="B446"/>
      <c r="C446"/>
    </row>
    <row r="447" spans="1:3" x14ac:dyDescent="0.2">
      <c r="A447"/>
      <c r="B447"/>
      <c r="C447"/>
    </row>
    <row r="448" spans="1:3" x14ac:dyDescent="0.2">
      <c r="A448"/>
      <c r="B448"/>
      <c r="C448"/>
    </row>
    <row r="449" spans="1:3" x14ac:dyDescent="0.2">
      <c r="A449"/>
      <c r="B449"/>
      <c r="C449"/>
    </row>
    <row r="450" spans="1:3" x14ac:dyDescent="0.2">
      <c r="A450"/>
      <c r="B450"/>
      <c r="C450"/>
    </row>
    <row r="451" spans="1:3" x14ac:dyDescent="0.2">
      <c r="A451"/>
      <c r="B451"/>
      <c r="C451"/>
    </row>
    <row r="452" spans="1:3" x14ac:dyDescent="0.2">
      <c r="A452"/>
      <c r="B452"/>
      <c r="C452"/>
    </row>
    <row r="453" spans="1:3" x14ac:dyDescent="0.2">
      <c r="A453"/>
      <c r="B453"/>
      <c r="C453"/>
    </row>
    <row r="454" spans="1:3" x14ac:dyDescent="0.2">
      <c r="A454"/>
      <c r="B454"/>
      <c r="C454"/>
    </row>
    <row r="455" spans="1:3" x14ac:dyDescent="0.2">
      <c r="A455"/>
      <c r="B455"/>
      <c r="C455"/>
    </row>
    <row r="456" spans="1:3" x14ac:dyDescent="0.2">
      <c r="A456"/>
      <c r="B456"/>
      <c r="C456"/>
    </row>
    <row r="457" spans="1:3" x14ac:dyDescent="0.2">
      <c r="A457"/>
      <c r="B457"/>
      <c r="C457"/>
    </row>
    <row r="458" spans="1:3" x14ac:dyDescent="0.2">
      <c r="A458"/>
      <c r="B458"/>
      <c r="C458"/>
    </row>
    <row r="459" spans="1:3" x14ac:dyDescent="0.2">
      <c r="A459"/>
      <c r="B459"/>
      <c r="C459"/>
    </row>
    <row r="460" spans="1:3" x14ac:dyDescent="0.2">
      <c r="A460"/>
      <c r="B460"/>
      <c r="C460"/>
    </row>
    <row r="461" spans="1:3" x14ac:dyDescent="0.2">
      <c r="A461"/>
      <c r="B461"/>
      <c r="C461"/>
    </row>
    <row r="462" spans="1:3" x14ac:dyDescent="0.2">
      <c r="A462"/>
      <c r="B462"/>
      <c r="C462"/>
    </row>
    <row r="463" spans="1:3" x14ac:dyDescent="0.2">
      <c r="A463"/>
      <c r="B463"/>
      <c r="C463"/>
    </row>
    <row r="464" spans="1:3" x14ac:dyDescent="0.2">
      <c r="A464"/>
      <c r="B464"/>
      <c r="C464"/>
    </row>
    <row r="465" spans="1:3" x14ac:dyDescent="0.2">
      <c r="A465"/>
      <c r="B465"/>
      <c r="C465"/>
    </row>
    <row r="466" spans="1:3" x14ac:dyDescent="0.2">
      <c r="A466"/>
      <c r="B466"/>
      <c r="C466"/>
    </row>
    <row r="467" spans="1:3" x14ac:dyDescent="0.2">
      <c r="A467"/>
      <c r="B467"/>
      <c r="C467"/>
    </row>
    <row r="468" spans="1:3" x14ac:dyDescent="0.2">
      <c r="A468"/>
      <c r="B468"/>
      <c r="C468"/>
    </row>
    <row r="469" spans="1:3" x14ac:dyDescent="0.2">
      <c r="A469"/>
      <c r="B469"/>
      <c r="C469"/>
    </row>
    <row r="470" spans="1:3" x14ac:dyDescent="0.2">
      <c r="A470"/>
      <c r="B470"/>
      <c r="C470"/>
    </row>
    <row r="471" spans="1:3" x14ac:dyDescent="0.2">
      <c r="A471"/>
      <c r="B471"/>
      <c r="C471"/>
    </row>
    <row r="472" spans="1:3" x14ac:dyDescent="0.2">
      <c r="A472"/>
      <c r="B472"/>
      <c r="C472"/>
    </row>
    <row r="473" spans="1:3" x14ac:dyDescent="0.2">
      <c r="A473"/>
      <c r="B473"/>
      <c r="C473"/>
    </row>
    <row r="474" spans="1:3" x14ac:dyDescent="0.2">
      <c r="A474"/>
      <c r="B474"/>
      <c r="C474"/>
    </row>
    <row r="475" spans="1:3" x14ac:dyDescent="0.2">
      <c r="A475"/>
      <c r="B475"/>
      <c r="C475"/>
    </row>
    <row r="476" spans="1:3" x14ac:dyDescent="0.2">
      <c r="A476"/>
      <c r="B476"/>
      <c r="C476"/>
    </row>
    <row r="477" spans="1:3" x14ac:dyDescent="0.2">
      <c r="A477"/>
      <c r="B477"/>
      <c r="C477"/>
    </row>
    <row r="478" spans="1:3" x14ac:dyDescent="0.2">
      <c r="A478"/>
      <c r="B478"/>
      <c r="C478"/>
    </row>
    <row r="479" spans="1:3" x14ac:dyDescent="0.2">
      <c r="A479"/>
      <c r="B479"/>
      <c r="C479"/>
    </row>
    <row r="480" spans="1:3" x14ac:dyDescent="0.2">
      <c r="A480"/>
      <c r="B480"/>
      <c r="C480"/>
    </row>
    <row r="481" spans="1:3" x14ac:dyDescent="0.2">
      <c r="A481"/>
      <c r="B481"/>
      <c r="C481"/>
    </row>
    <row r="482" spans="1:3" x14ac:dyDescent="0.2">
      <c r="A482"/>
      <c r="B482"/>
      <c r="C482"/>
    </row>
    <row r="483" spans="1:3" x14ac:dyDescent="0.2">
      <c r="A483"/>
      <c r="B483"/>
      <c r="C483"/>
    </row>
    <row r="484" spans="1:3" x14ac:dyDescent="0.2">
      <c r="A484"/>
      <c r="B484"/>
      <c r="C484"/>
    </row>
    <row r="485" spans="1:3" x14ac:dyDescent="0.2">
      <c r="A485"/>
      <c r="B485"/>
      <c r="C485"/>
    </row>
    <row r="486" spans="1:3" x14ac:dyDescent="0.2">
      <c r="A486"/>
      <c r="B486"/>
      <c r="C486"/>
    </row>
    <row r="487" spans="1:3" x14ac:dyDescent="0.2">
      <c r="A487"/>
      <c r="B487"/>
      <c r="C487"/>
    </row>
    <row r="488" spans="1:3" x14ac:dyDescent="0.2">
      <c r="A488"/>
      <c r="B488"/>
      <c r="C488"/>
    </row>
    <row r="489" spans="1:3" x14ac:dyDescent="0.2">
      <c r="A489"/>
      <c r="B489"/>
      <c r="C489"/>
    </row>
    <row r="490" spans="1:3" x14ac:dyDescent="0.2">
      <c r="A490"/>
      <c r="B490"/>
      <c r="C490"/>
    </row>
    <row r="491" spans="1:3" x14ac:dyDescent="0.2">
      <c r="A491"/>
      <c r="B491"/>
      <c r="C491"/>
    </row>
    <row r="492" spans="1:3" x14ac:dyDescent="0.2">
      <c r="A492"/>
      <c r="B492"/>
      <c r="C492"/>
    </row>
    <row r="493" spans="1:3" x14ac:dyDescent="0.2">
      <c r="A493"/>
      <c r="B493"/>
      <c r="C493"/>
    </row>
    <row r="494" spans="1:3" x14ac:dyDescent="0.2">
      <c r="A494"/>
      <c r="B494"/>
      <c r="C494"/>
    </row>
    <row r="495" spans="1:3" x14ac:dyDescent="0.2">
      <c r="A495"/>
      <c r="B495"/>
      <c r="C495"/>
    </row>
    <row r="496" spans="1:3" x14ac:dyDescent="0.2">
      <c r="A496"/>
      <c r="B496"/>
      <c r="C496"/>
    </row>
    <row r="497" spans="1:3" x14ac:dyDescent="0.2">
      <c r="A497"/>
      <c r="B497"/>
      <c r="C497"/>
    </row>
    <row r="498" spans="1:3" x14ac:dyDescent="0.2">
      <c r="A498"/>
      <c r="B498"/>
      <c r="C498"/>
    </row>
    <row r="499" spans="1:3" x14ac:dyDescent="0.2">
      <c r="A499"/>
      <c r="B499"/>
      <c r="C499"/>
    </row>
    <row r="500" spans="1:3" x14ac:dyDescent="0.2">
      <c r="A500"/>
      <c r="B500"/>
      <c r="C500"/>
    </row>
    <row r="501" spans="1:3" x14ac:dyDescent="0.2">
      <c r="A501"/>
      <c r="B501"/>
      <c r="C501"/>
    </row>
    <row r="502" spans="1:3" x14ac:dyDescent="0.2">
      <c r="A502"/>
      <c r="B502"/>
      <c r="C502"/>
    </row>
    <row r="503" spans="1:3" x14ac:dyDescent="0.2">
      <c r="A503"/>
      <c r="B503"/>
      <c r="C503"/>
    </row>
    <row r="504" spans="1:3" x14ac:dyDescent="0.2">
      <c r="A504"/>
      <c r="B504"/>
      <c r="C504"/>
    </row>
    <row r="505" spans="1:3" x14ac:dyDescent="0.2">
      <c r="A505"/>
      <c r="B505"/>
      <c r="C505"/>
    </row>
    <row r="506" spans="1:3" x14ac:dyDescent="0.2">
      <c r="A506"/>
      <c r="B506"/>
      <c r="C506"/>
    </row>
    <row r="507" spans="1:3" x14ac:dyDescent="0.2">
      <c r="A507"/>
      <c r="B507"/>
      <c r="C507"/>
    </row>
    <row r="508" spans="1:3" x14ac:dyDescent="0.2">
      <c r="A508"/>
      <c r="B508"/>
      <c r="C508"/>
    </row>
    <row r="509" spans="1:3" x14ac:dyDescent="0.2">
      <c r="A509"/>
      <c r="B509"/>
      <c r="C509"/>
    </row>
    <row r="510" spans="1:3" x14ac:dyDescent="0.2">
      <c r="A510"/>
      <c r="B510"/>
      <c r="C510"/>
    </row>
    <row r="511" spans="1:3" x14ac:dyDescent="0.2">
      <c r="A511"/>
      <c r="B511"/>
      <c r="C511"/>
    </row>
    <row r="512" spans="1:3" x14ac:dyDescent="0.2">
      <c r="A512"/>
      <c r="B512"/>
      <c r="C512"/>
    </row>
    <row r="513" spans="1:3" x14ac:dyDescent="0.2">
      <c r="A513"/>
      <c r="B513"/>
      <c r="C513"/>
    </row>
    <row r="514" spans="1:3" x14ac:dyDescent="0.2">
      <c r="A514"/>
      <c r="B514"/>
      <c r="C514"/>
    </row>
    <row r="515" spans="1:3" x14ac:dyDescent="0.2">
      <c r="A515"/>
      <c r="B515"/>
      <c r="C515"/>
    </row>
    <row r="516" spans="1:3" x14ac:dyDescent="0.2">
      <c r="A516"/>
      <c r="B516"/>
      <c r="C516"/>
    </row>
    <row r="517" spans="1:3" x14ac:dyDescent="0.2">
      <c r="A517"/>
      <c r="B517"/>
      <c r="C517"/>
    </row>
    <row r="518" spans="1:3" x14ac:dyDescent="0.2">
      <c r="A518"/>
      <c r="B518"/>
      <c r="C518"/>
    </row>
    <row r="519" spans="1:3" x14ac:dyDescent="0.2">
      <c r="A519"/>
      <c r="B519"/>
      <c r="C519"/>
    </row>
    <row r="520" spans="1:3" x14ac:dyDescent="0.2">
      <c r="A520"/>
      <c r="B520"/>
      <c r="C520"/>
    </row>
    <row r="521" spans="1:3" x14ac:dyDescent="0.2">
      <c r="A521"/>
      <c r="B521"/>
      <c r="C521"/>
    </row>
    <row r="522" spans="1:3" x14ac:dyDescent="0.2">
      <c r="A522"/>
      <c r="B522"/>
      <c r="C522"/>
    </row>
  </sheetData>
  <phoneticPr fontId="2" type="noConversion"/>
  <pageMargins left="0.75" right="0.75" top="1" bottom="1" header="0.5" footer="0.5"/>
  <pageSetup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4"/>
  <sheetViews>
    <sheetView view="pageBreakPreview" topLeftCell="A2" zoomScale="60" zoomScaleNormal="85" workbookViewId="0">
      <pane xSplit="2" ySplit="3" topLeftCell="G5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10.85546875" style="3" customWidth="1"/>
    <col min="2" max="2" width="43.85546875" style="3" bestFit="1" customWidth="1"/>
    <col min="3" max="13" width="13.7109375" style="39" customWidth="1"/>
    <col min="14" max="14" width="14.28515625" style="3" bestFit="1" customWidth="1"/>
    <col min="15" max="15" width="15.7109375" style="3" customWidth="1"/>
    <col min="16" max="23" width="9.140625" style="3"/>
    <col min="24" max="24" width="3.85546875" style="3" customWidth="1"/>
    <col min="25" max="27" width="9.140625" style="3"/>
    <col min="28" max="28" width="9.28515625" style="3" bestFit="1" customWidth="1"/>
    <col min="29" max="34" width="9.140625" style="3"/>
    <col min="35" max="35" width="3.85546875" style="3" customWidth="1"/>
    <col min="36" max="45" width="9.140625" style="3"/>
    <col min="46" max="46" width="3.85546875" style="3" customWidth="1"/>
    <col min="47" max="56" width="9.140625" style="3"/>
    <col min="57" max="57" width="3.85546875" style="3" customWidth="1"/>
    <col min="58" max="67" width="9.140625" style="3"/>
    <col min="68" max="68" width="3.85546875" style="3" customWidth="1"/>
    <col min="69" max="78" width="9.140625" style="3"/>
    <col min="79" max="79" width="3.85546875" style="3" customWidth="1"/>
    <col min="80" max="89" width="9.140625" style="3"/>
    <col min="90" max="90" width="3.85546875" style="3" customWidth="1"/>
    <col min="91" max="100" width="9.140625" style="3"/>
    <col min="101" max="101" width="3.85546875" style="3" customWidth="1"/>
    <col min="102" max="111" width="9.140625" style="3"/>
    <col min="112" max="112" width="3.85546875" style="3" customWidth="1"/>
    <col min="113" max="16384" width="9.140625" style="3"/>
  </cols>
  <sheetData>
    <row r="1" spans="1:15" x14ac:dyDescent="0.2">
      <c r="B1" s="6" t="s">
        <v>23</v>
      </c>
      <c r="C1" s="38"/>
      <c r="D1" s="38" t="s">
        <v>57</v>
      </c>
    </row>
    <row r="2" spans="1:15" x14ac:dyDescent="0.2">
      <c r="A2" s="80">
        <v>2004</v>
      </c>
      <c r="B2" s="6" t="s">
        <v>31</v>
      </c>
    </row>
    <row r="3" spans="1:15" x14ac:dyDescent="0.2">
      <c r="B3" s="6" t="s">
        <v>25</v>
      </c>
    </row>
    <row r="4" spans="1:15" x14ac:dyDescent="0.2">
      <c r="B4" s="6" t="s">
        <v>24</v>
      </c>
      <c r="C4" s="40" t="s">
        <v>0</v>
      </c>
      <c r="D4" s="40" t="s">
        <v>1</v>
      </c>
      <c r="E4" s="40" t="s">
        <v>20</v>
      </c>
      <c r="F4" s="40" t="s">
        <v>37</v>
      </c>
      <c r="G4" s="40" t="s">
        <v>38</v>
      </c>
      <c r="H4" s="40" t="s">
        <v>21</v>
      </c>
      <c r="I4" s="40" t="s">
        <v>39</v>
      </c>
      <c r="J4" s="40" t="s">
        <v>40</v>
      </c>
      <c r="K4" s="40" t="s">
        <v>41</v>
      </c>
      <c r="L4" s="40" t="s">
        <v>42</v>
      </c>
      <c r="M4" s="40" t="s">
        <v>22</v>
      </c>
      <c r="N4" s="40" t="s">
        <v>27</v>
      </c>
      <c r="O4" s="40" t="s">
        <v>29</v>
      </c>
    </row>
    <row r="5" spans="1:15" x14ac:dyDescent="0.2">
      <c r="A5" s="3">
        <v>1</v>
      </c>
      <c r="B5" s="11" t="s">
        <v>3</v>
      </c>
      <c r="C5" s="179">
        <v>0.4095997494229196</v>
      </c>
      <c r="D5" s="179">
        <v>0.53642716634299115</v>
      </c>
      <c r="E5" s="179">
        <v>2.2267918578681596</v>
      </c>
      <c r="F5" s="179">
        <v>1.2874363266540385</v>
      </c>
      <c r="G5" s="179">
        <v>0.35769328376189818</v>
      </c>
      <c r="H5" s="179">
        <v>0.70829843448745955</v>
      </c>
      <c r="I5" s="179">
        <v>0.29936139913570736</v>
      </c>
      <c r="J5" s="179">
        <v>0.97063468377645801</v>
      </c>
      <c r="K5" s="179">
        <v>0.93917974540868809</v>
      </c>
      <c r="L5" s="179">
        <v>0.19864926329213797</v>
      </c>
      <c r="M5" s="179">
        <v>0.36493943398742307</v>
      </c>
      <c r="N5" s="41">
        <f>O5</f>
        <v>0.67001783607950161</v>
      </c>
      <c r="O5" s="109">
        <f>C5*C$25+D5*D$25+E5*E$25+F5*F$25+G5*G$25+H5*H$25+I5*I$25+J5*J$25+K5*K$25+L5*L$25+M5*M$25</f>
        <v>0.67001783607950161</v>
      </c>
    </row>
    <row r="6" spans="1:15" x14ac:dyDescent="0.2">
      <c r="A6" s="3">
        <v>2</v>
      </c>
      <c r="B6" s="11" t="s">
        <v>4</v>
      </c>
      <c r="C6" s="179">
        <v>1.7181020417159834</v>
      </c>
      <c r="D6" s="179">
        <v>1.6329349803795303</v>
      </c>
      <c r="E6" s="179">
        <v>2.2267918578681596</v>
      </c>
      <c r="F6" s="179">
        <v>4.2673451276734991</v>
      </c>
      <c r="G6" s="179">
        <v>5.5220223510934456</v>
      </c>
      <c r="H6" s="179">
        <v>2.1131425639520778</v>
      </c>
      <c r="I6" s="179">
        <v>3.9497832363576904</v>
      </c>
      <c r="J6" s="179">
        <v>2.9470436818763894</v>
      </c>
      <c r="K6" s="179">
        <v>1.9169837660614564</v>
      </c>
      <c r="L6" s="179">
        <v>0.15891941063371035</v>
      </c>
      <c r="M6" s="179">
        <v>2.273456615264406</v>
      </c>
      <c r="N6" s="41">
        <f t="shared" ref="N6:N14" si="0">O6</f>
        <v>2.1256570164385065</v>
      </c>
      <c r="O6" s="109">
        <f t="shared" ref="O6:O15" si="1">C6*C$25+D6*D$25+E6*E$25+F6*F$25+G6*G$25+H6*H$25+I6*I$25+J6*J$25+K6*K$25+L6*L$25+M6*M$25</f>
        <v>2.1256570164385065</v>
      </c>
    </row>
    <row r="7" spans="1:15" x14ac:dyDescent="0.2">
      <c r="A7" s="3">
        <v>3</v>
      </c>
      <c r="B7" s="11" t="s">
        <v>91</v>
      </c>
      <c r="C7" s="179">
        <v>4.2226778291022629E-2</v>
      </c>
      <c r="D7" s="179">
        <v>0.33368304048107322</v>
      </c>
      <c r="E7" s="179">
        <v>0.18273291963421917</v>
      </c>
      <c r="F7" s="179">
        <v>2.5054378851289827</v>
      </c>
      <c r="G7" s="179">
        <v>0.31112966102366291</v>
      </c>
      <c r="H7" s="179">
        <v>0.52965679393088794</v>
      </c>
      <c r="I7" s="179">
        <v>0.11170201460287586</v>
      </c>
      <c r="J7" s="179">
        <v>0.1374349994727728</v>
      </c>
      <c r="K7" s="179">
        <v>0.79339488696862581</v>
      </c>
      <c r="L7" s="179">
        <v>4.0465590670620701E-2</v>
      </c>
      <c r="M7" s="179">
        <v>0.22309018402764733</v>
      </c>
      <c r="N7" s="41">
        <f t="shared" si="0"/>
        <v>0.41724700434777751</v>
      </c>
      <c r="O7" s="109">
        <f t="shared" si="1"/>
        <v>0.41724700434777751</v>
      </c>
    </row>
    <row r="8" spans="1:15" x14ac:dyDescent="0.2">
      <c r="A8" s="3">
        <v>4</v>
      </c>
      <c r="B8" s="11" t="s">
        <v>6</v>
      </c>
      <c r="C8" s="179">
        <v>4.3066035509556713</v>
      </c>
      <c r="D8" s="179">
        <v>2.6694643238485858</v>
      </c>
      <c r="E8" s="179">
        <v>0.9816582426861542</v>
      </c>
      <c r="F8" s="179">
        <v>2.6963834976214924</v>
      </c>
      <c r="G8" s="179">
        <v>6.5379559381094872</v>
      </c>
      <c r="H8" s="179">
        <v>1.0616641357638359</v>
      </c>
      <c r="I8" s="179">
        <v>1.8408492006553943</v>
      </c>
      <c r="J8" s="179">
        <v>1.2017753647079394</v>
      </c>
      <c r="K8" s="179">
        <v>1.3927971734632245</v>
      </c>
      <c r="L8" s="179">
        <v>0.2538296142066207</v>
      </c>
      <c r="M8" s="179">
        <v>1.0896601474182774</v>
      </c>
      <c r="N8" s="41">
        <f t="shared" si="0"/>
        <v>1.9856035272226071</v>
      </c>
      <c r="O8" s="109">
        <f t="shared" si="1"/>
        <v>1.9856035272226071</v>
      </c>
    </row>
    <row r="9" spans="1:15" x14ac:dyDescent="0.2">
      <c r="A9" s="3">
        <v>5</v>
      </c>
      <c r="B9" s="11" t="s">
        <v>7</v>
      </c>
      <c r="C9" s="179">
        <v>2.2696893331424665E-2</v>
      </c>
      <c r="D9" s="179">
        <v>2.3653481350557087E-2</v>
      </c>
      <c r="E9" s="179">
        <v>0.31872020866433581</v>
      </c>
      <c r="F9" s="179">
        <v>1.6809000130022389</v>
      </c>
      <c r="G9" s="179">
        <v>0.10582641531417106</v>
      </c>
      <c r="H9" s="179">
        <v>0.15356912960126334</v>
      </c>
      <c r="I9" s="179">
        <v>2.9787203894100231E-3</v>
      </c>
      <c r="J9" s="179">
        <v>7.8088067882257277E-4</v>
      </c>
      <c r="K9" s="179">
        <v>4.036672375133199E-2</v>
      </c>
      <c r="L9" s="179">
        <v>7.357380121931034E-4</v>
      </c>
      <c r="M9" s="179">
        <v>1.4184924995977575E-2</v>
      </c>
      <c r="N9" s="41">
        <f t="shared" si="0"/>
        <v>8.6585692542724371E-2</v>
      </c>
      <c r="O9" s="109">
        <f t="shared" si="1"/>
        <v>8.6585692542724371E-2</v>
      </c>
    </row>
    <row r="10" spans="1:15" x14ac:dyDescent="0.2">
      <c r="A10" s="3">
        <v>6</v>
      </c>
      <c r="B10" s="11" t="s">
        <v>93</v>
      </c>
      <c r="C10" s="179">
        <v>0.16975164872991103</v>
      </c>
      <c r="D10" s="179">
        <v>0.28417968308312158</v>
      </c>
      <c r="E10" s="179">
        <v>1.2196359984888583</v>
      </c>
      <c r="F10" s="179">
        <v>0.38594158646213206</v>
      </c>
      <c r="G10" s="179">
        <v>0.99519160961446473</v>
      </c>
      <c r="H10" s="179">
        <v>0.75005983554739486</v>
      </c>
      <c r="I10" s="179">
        <v>0.75406306657914735</v>
      </c>
      <c r="J10" s="179">
        <v>0.49054924243634029</v>
      </c>
      <c r="K10" s="179">
        <v>0.54977154484637847</v>
      </c>
      <c r="L10" s="179">
        <v>0.15222419472275309</v>
      </c>
      <c r="M10" s="179">
        <v>0.46629717077686295</v>
      </c>
      <c r="N10" s="41">
        <f t="shared" si="0"/>
        <v>0.4713011713011428</v>
      </c>
      <c r="O10" s="109">
        <f t="shared" si="1"/>
        <v>0.4713011713011428</v>
      </c>
    </row>
    <row r="11" spans="1:15" x14ac:dyDescent="0.2">
      <c r="A11" s="3">
        <v>7</v>
      </c>
      <c r="B11" s="11" t="s">
        <v>92</v>
      </c>
      <c r="C11" s="179">
        <v>1.5277648385691986</v>
      </c>
      <c r="D11" s="179">
        <v>2.5576171477480942</v>
      </c>
      <c r="E11" s="179">
        <v>10.976723986399724</v>
      </c>
      <c r="F11" s="179">
        <v>3.4734742781591881</v>
      </c>
      <c r="G11" s="179">
        <v>8.9567244865301792</v>
      </c>
      <c r="H11" s="179">
        <v>6.7505385199265548</v>
      </c>
      <c r="I11" s="179">
        <v>6.7865675992123249</v>
      </c>
      <c r="J11" s="179">
        <v>4.4149431819270619</v>
      </c>
      <c r="K11" s="179">
        <v>4.9479439036174053</v>
      </c>
      <c r="L11" s="179">
        <v>1.3700177525047779</v>
      </c>
      <c r="M11" s="179">
        <v>4.1966745369917655</v>
      </c>
      <c r="N11" s="41">
        <f t="shared" si="0"/>
        <v>4.2417105417102832</v>
      </c>
      <c r="O11" s="109">
        <f t="shared" si="1"/>
        <v>4.2417105417102832</v>
      </c>
    </row>
    <row r="12" spans="1:15" x14ac:dyDescent="0.2">
      <c r="A12" s="3">
        <v>8</v>
      </c>
      <c r="B12" s="11" t="s">
        <v>94</v>
      </c>
      <c r="C12" s="179">
        <v>0.62917899653623721</v>
      </c>
      <c r="D12" s="179">
        <v>0.74761896411582229</v>
      </c>
      <c r="E12" s="179">
        <v>34.808496388927665</v>
      </c>
      <c r="F12" s="179">
        <v>11.83862797453556</v>
      </c>
      <c r="G12" s="179">
        <v>0.48891803875147033</v>
      </c>
      <c r="H12" s="179">
        <v>0.38313930803580493</v>
      </c>
      <c r="I12" s="179">
        <v>0.52872286912027899</v>
      </c>
      <c r="J12" s="179">
        <v>1.5352114145651781</v>
      </c>
      <c r="K12" s="179">
        <v>0.96647810535563183</v>
      </c>
      <c r="L12" s="179">
        <v>2.3528901629935453</v>
      </c>
      <c r="M12" s="179">
        <v>2.1586876766605876</v>
      </c>
      <c r="N12" s="41">
        <f t="shared" si="0"/>
        <v>1.9713381152034231</v>
      </c>
      <c r="O12" s="109">
        <f t="shared" si="1"/>
        <v>1.9713381152034231</v>
      </c>
    </row>
    <row r="13" spans="1:15" x14ac:dyDescent="0.2">
      <c r="A13" s="3">
        <v>9</v>
      </c>
      <c r="B13" s="11" t="s">
        <v>95</v>
      </c>
      <c r="C13" s="179">
        <v>0.16943494789272834</v>
      </c>
      <c r="D13" s="179">
        <v>0.53304809757862581</v>
      </c>
      <c r="E13" s="179">
        <v>0.32296981144652692</v>
      </c>
      <c r="F13" s="179">
        <v>0.16201445908455314</v>
      </c>
      <c r="G13" s="179">
        <v>0.77676588840601557</v>
      </c>
      <c r="H13" s="179">
        <v>0.13163068251536858</v>
      </c>
      <c r="I13" s="179">
        <v>1.5846792471661324</v>
      </c>
      <c r="J13" s="179">
        <v>1.0128022404328769</v>
      </c>
      <c r="K13" s="179">
        <v>0.21432116639196405</v>
      </c>
      <c r="L13" s="179">
        <v>6.621642109737931E-2</v>
      </c>
      <c r="M13" s="179">
        <v>0.49389329758721923</v>
      </c>
      <c r="N13" s="41">
        <f t="shared" si="0"/>
        <v>0.40209081018452991</v>
      </c>
      <c r="O13" s="109">
        <f t="shared" si="1"/>
        <v>0.40209081018452991</v>
      </c>
    </row>
    <row r="14" spans="1:15" x14ac:dyDescent="0.2">
      <c r="A14" s="3">
        <v>10</v>
      </c>
      <c r="B14" s="11" t="s">
        <v>22</v>
      </c>
      <c r="C14" s="179">
        <v>2.531495358546807</v>
      </c>
      <c r="D14" s="179">
        <v>1.4394832936196171</v>
      </c>
      <c r="E14" s="179">
        <v>3.3104405673269013</v>
      </c>
      <c r="F14" s="179">
        <v>2.9075809174995695</v>
      </c>
      <c r="G14" s="179">
        <v>5.1262315578184445</v>
      </c>
      <c r="H14" s="179">
        <v>2.542509314061733</v>
      </c>
      <c r="I14" s="179">
        <v>4.4219104180791788</v>
      </c>
      <c r="J14" s="179">
        <v>4.3026525403123763</v>
      </c>
      <c r="K14" s="179">
        <v>2.6456176501772255</v>
      </c>
      <c r="L14" s="179">
        <v>1.1970457458381796</v>
      </c>
      <c r="M14" s="179">
        <v>3.6145767967022859</v>
      </c>
      <c r="N14" s="41">
        <f t="shared" si="0"/>
        <v>2.7816335980800106</v>
      </c>
      <c r="O14" s="109">
        <f t="shared" si="1"/>
        <v>2.7816335980800106</v>
      </c>
    </row>
    <row r="15" spans="1:15" x14ac:dyDescent="0.2">
      <c r="A15" s="3">
        <v>11</v>
      </c>
      <c r="B15" s="42" t="s">
        <v>13</v>
      </c>
      <c r="C15" s="78">
        <f t="shared" ref="C15:N15" si="2">SUM(C5:C14)</f>
        <v>11.526854803991906</v>
      </c>
      <c r="D15" s="78">
        <f t="shared" si="2"/>
        <v>10.758110178548019</v>
      </c>
      <c r="E15" s="78">
        <f t="shared" si="2"/>
        <v>56.574961839310703</v>
      </c>
      <c r="F15" s="78">
        <f t="shared" si="2"/>
        <v>31.205142065821253</v>
      </c>
      <c r="G15" s="78">
        <f t="shared" si="2"/>
        <v>29.178459230423236</v>
      </c>
      <c r="H15" s="78">
        <f t="shared" si="2"/>
        <v>15.124208717822381</v>
      </c>
      <c r="I15" s="78">
        <f t="shared" si="2"/>
        <v>20.280617771298139</v>
      </c>
      <c r="J15" s="78">
        <f t="shared" si="2"/>
        <v>17.013828230186213</v>
      </c>
      <c r="K15" s="78">
        <f t="shared" si="2"/>
        <v>14.406854666041932</v>
      </c>
      <c r="L15" s="78">
        <f t="shared" si="2"/>
        <v>5.7909938939719181</v>
      </c>
      <c r="M15" s="78">
        <f t="shared" si="2"/>
        <v>14.895460784412453</v>
      </c>
      <c r="N15" s="43">
        <f t="shared" si="2"/>
        <v>15.153185313110509</v>
      </c>
      <c r="O15" s="41">
        <f t="shared" si="1"/>
        <v>15.153185313110505</v>
      </c>
    </row>
    <row r="17" spans="2:28" x14ac:dyDescent="0.2">
      <c r="B17" s="6" t="s">
        <v>33</v>
      </c>
      <c r="C17" s="44">
        <f>SUM(C2:M2)/1000000</f>
        <v>0</v>
      </c>
      <c r="D17" s="44">
        <f t="shared" ref="D17:M17" si="3">SUM(D2:N2)/1000000</f>
        <v>0</v>
      </c>
      <c r="E17" s="44">
        <f t="shared" si="3"/>
        <v>0</v>
      </c>
      <c r="F17" s="44">
        <f t="shared" si="3"/>
        <v>0</v>
      </c>
      <c r="G17" s="44">
        <f t="shared" si="3"/>
        <v>0</v>
      </c>
      <c r="H17" s="44">
        <f t="shared" si="3"/>
        <v>0</v>
      </c>
      <c r="I17" s="44">
        <f t="shared" si="3"/>
        <v>0</v>
      </c>
      <c r="J17" s="44">
        <f t="shared" si="3"/>
        <v>0</v>
      </c>
      <c r="K17" s="44">
        <f t="shared" si="3"/>
        <v>0</v>
      </c>
      <c r="L17" s="44">
        <f t="shared" si="3"/>
        <v>0</v>
      </c>
      <c r="M17" s="44">
        <f t="shared" si="3"/>
        <v>0</v>
      </c>
      <c r="N17" s="45">
        <f>SUM(C17:M17)</f>
        <v>0</v>
      </c>
    </row>
    <row r="18" spans="2:28" x14ac:dyDescent="0.2">
      <c r="B18" s="3" t="s">
        <v>35</v>
      </c>
      <c r="C18" s="46" t="e">
        <f>C17/$N$17</f>
        <v>#DIV/0!</v>
      </c>
      <c r="D18" s="46" t="e">
        <f t="shared" ref="D18:M18" si="4">D17/$N$17</f>
        <v>#DIV/0!</v>
      </c>
      <c r="E18" s="46" t="e">
        <f t="shared" si="4"/>
        <v>#DIV/0!</v>
      </c>
      <c r="F18" s="46" t="e">
        <f t="shared" si="4"/>
        <v>#DIV/0!</v>
      </c>
      <c r="G18" s="46" t="e">
        <f t="shared" si="4"/>
        <v>#DIV/0!</v>
      </c>
      <c r="H18" s="46" t="e">
        <f t="shared" si="4"/>
        <v>#DIV/0!</v>
      </c>
      <c r="I18" s="46" t="e">
        <f t="shared" si="4"/>
        <v>#DIV/0!</v>
      </c>
      <c r="J18" s="46" t="e">
        <f t="shared" si="4"/>
        <v>#DIV/0!</v>
      </c>
      <c r="K18" s="46" t="e">
        <f t="shared" si="4"/>
        <v>#DIV/0!</v>
      </c>
      <c r="L18" s="46" t="e">
        <f t="shared" si="4"/>
        <v>#DIV/0!</v>
      </c>
      <c r="M18" s="46" t="e">
        <f t="shared" si="4"/>
        <v>#DIV/0!</v>
      </c>
      <c r="N18" s="45" t="e">
        <f>SUM(C18:M18)</f>
        <v>#DIV/0!</v>
      </c>
    </row>
    <row r="19" spans="2:28" x14ac:dyDescent="0.2"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8"/>
    </row>
    <row r="20" spans="2:28" x14ac:dyDescent="0.2">
      <c r="B20" s="49" t="s">
        <v>32</v>
      </c>
      <c r="C20" s="50">
        <v>1645</v>
      </c>
      <c r="D20" s="50">
        <v>791</v>
      </c>
      <c r="E20" s="50">
        <v>877</v>
      </c>
      <c r="F20" s="50">
        <v>528</v>
      </c>
      <c r="G20" s="50">
        <v>501</v>
      </c>
      <c r="H20" s="50">
        <v>2074</v>
      </c>
      <c r="I20" s="50">
        <v>434</v>
      </c>
      <c r="J20" s="50">
        <v>434</v>
      </c>
      <c r="K20" s="50">
        <v>1105</v>
      </c>
      <c r="L20" s="50">
        <v>2306</v>
      </c>
      <c r="M20" s="50">
        <v>1484.6426277640151</v>
      </c>
    </row>
    <row r="22" spans="2:28" ht="13.5" thickBot="1" x14ac:dyDescent="0.25">
      <c r="B22" s="6" t="s">
        <v>28</v>
      </c>
    </row>
    <row r="23" spans="2:28" ht="13.5" thickBot="1" x14ac:dyDescent="0.25">
      <c r="B23" s="51" t="s">
        <v>44</v>
      </c>
      <c r="C23" s="52">
        <f>Q23/$AB$23*$N$23</f>
        <v>100472.22996272334</v>
      </c>
      <c r="D23" s="52">
        <f t="shared" ref="D23:M23" si="5">R23/$AB$23*$N$23</f>
        <v>130583.15502984304</v>
      </c>
      <c r="E23" s="52">
        <f t="shared" si="5"/>
        <v>23132.311976335677</v>
      </c>
      <c r="F23" s="52">
        <f t="shared" si="5"/>
        <v>56438.421622466813</v>
      </c>
      <c r="G23" s="52">
        <f t="shared" si="5"/>
        <v>81758.203423939936</v>
      </c>
      <c r="H23" s="52">
        <f t="shared" si="5"/>
        <v>53563.22886173732</v>
      </c>
      <c r="I23" s="52">
        <f t="shared" si="5"/>
        <v>135182.33459290228</v>
      </c>
      <c r="J23" s="52">
        <f t="shared" si="5"/>
        <v>257611.82699107882</v>
      </c>
      <c r="K23" s="52">
        <f t="shared" si="5"/>
        <v>269618.19627726084</v>
      </c>
      <c r="L23" s="52">
        <f t="shared" si="5"/>
        <v>51199.883130520728</v>
      </c>
      <c r="M23" s="52">
        <f t="shared" si="5"/>
        <v>46370.208131191219</v>
      </c>
      <c r="N23" s="86">
        <v>1205930</v>
      </c>
      <c r="Q23" s="52">
        <v>335613.37386018236</v>
      </c>
      <c r="R23" s="53">
        <v>436194.69026548672</v>
      </c>
      <c r="S23" s="53">
        <v>77270.239452679569</v>
      </c>
      <c r="T23" s="53">
        <v>188524.62121212122</v>
      </c>
      <c r="U23" s="53">
        <v>273101.79640718555</v>
      </c>
      <c r="V23" s="53">
        <v>178920.44358727097</v>
      </c>
      <c r="W23" s="53">
        <v>451557.60368663596</v>
      </c>
      <c r="X23" s="53">
        <v>860516.12903225806</v>
      </c>
      <c r="Y23" s="53">
        <v>900621.71945701353</v>
      </c>
      <c r="Z23" s="53">
        <v>171026.01908065914</v>
      </c>
      <c r="AA23" s="54">
        <v>154893.16802545186</v>
      </c>
      <c r="AB23" s="85">
        <f>SUM(Q23:AA23)</f>
        <v>4028239.8040669449</v>
      </c>
    </row>
    <row r="24" spans="2:28" x14ac:dyDescent="0.2">
      <c r="B24" s="3" t="s">
        <v>34</v>
      </c>
      <c r="C24" s="55">
        <f>C20*C23</f>
        <v>165276818.2886799</v>
      </c>
      <c r="D24" s="55">
        <f t="shared" ref="D24:M24" si="6">D20*D23</f>
        <v>103291275.62860584</v>
      </c>
      <c r="E24" s="55">
        <f>E20*E23</f>
        <v>20287037.603246387</v>
      </c>
      <c r="F24" s="55">
        <f t="shared" si="6"/>
        <v>29799486.616662476</v>
      </c>
      <c r="G24" s="55">
        <f t="shared" si="6"/>
        <v>40960859.915393911</v>
      </c>
      <c r="H24" s="55">
        <f t="shared" si="6"/>
        <v>111090136.6592432</v>
      </c>
      <c r="I24" s="55">
        <f t="shared" si="6"/>
        <v>58669133.213319585</v>
      </c>
      <c r="J24" s="55">
        <f t="shared" si="6"/>
        <v>111803532.91412821</v>
      </c>
      <c r="K24" s="55">
        <f t="shared" si="6"/>
        <v>297928106.88637322</v>
      </c>
      <c r="L24" s="55">
        <f t="shared" si="6"/>
        <v>118066930.49898081</v>
      </c>
      <c r="M24" s="55">
        <f t="shared" si="6"/>
        <v>68843187.649856031</v>
      </c>
      <c r="N24" s="48">
        <f>SUM(C24:M24)</f>
        <v>1126016505.8744895</v>
      </c>
    </row>
    <row r="25" spans="2:28" x14ac:dyDescent="0.2">
      <c r="C25" s="47">
        <f>C24/$N$24</f>
        <v>0.14678010262409275</v>
      </c>
      <c r="D25" s="47">
        <f t="shared" ref="D25:M25" si="7">D24/$N$24</f>
        <v>9.173158216574058E-2</v>
      </c>
      <c r="E25" s="47">
        <f>E24/$N$24</f>
        <v>1.8016643181878601E-2</v>
      </c>
      <c r="F25" s="47">
        <f t="shared" si="7"/>
        <v>2.6464520245659748E-2</v>
      </c>
      <c r="G25" s="47">
        <f t="shared" si="7"/>
        <v>3.637678462233801E-2</v>
      </c>
      <c r="H25" s="47">
        <f t="shared" si="7"/>
        <v>9.8657644963177624E-2</v>
      </c>
      <c r="I25" s="47">
        <f t="shared" si="7"/>
        <v>5.2103262169994412E-2</v>
      </c>
      <c r="J25" s="47">
        <f t="shared" si="7"/>
        <v>9.9291202509770582E-2</v>
      </c>
      <c r="K25" s="47">
        <f t="shared" si="7"/>
        <v>0.26458591444447399</v>
      </c>
      <c r="L25" s="47">
        <f t="shared" si="7"/>
        <v>0.10485364102836786</v>
      </c>
      <c r="M25" s="47">
        <f t="shared" si="7"/>
        <v>6.1138702044505888E-2</v>
      </c>
      <c r="N25" s="48">
        <f>SUM(C25:M25)</f>
        <v>1</v>
      </c>
    </row>
    <row r="26" spans="2:28" x14ac:dyDescent="0.2">
      <c r="B26" s="6"/>
    </row>
    <row r="27" spans="2:28" x14ac:dyDescent="0.2">
      <c r="B27" s="6" t="s">
        <v>30</v>
      </c>
    </row>
    <row r="28" spans="2:28" x14ac:dyDescent="0.2">
      <c r="B28" s="6"/>
    </row>
    <row r="29" spans="2:28" x14ac:dyDescent="0.2">
      <c r="C29" s="39" t="s">
        <v>26</v>
      </c>
      <c r="D29" s="39" t="s">
        <v>29</v>
      </c>
      <c r="E29" s="40" t="s">
        <v>43</v>
      </c>
    </row>
    <row r="30" spans="2:28" x14ac:dyDescent="0.2">
      <c r="B30" s="11" t="s">
        <v>3</v>
      </c>
      <c r="C30" s="56">
        <f>N5</f>
        <v>0.67001783607950161</v>
      </c>
      <c r="D30" s="56">
        <f>O5</f>
        <v>0.67001783607950161</v>
      </c>
      <c r="E30" s="57">
        <f>D30*C$43</f>
        <v>54855.578726873966</v>
      </c>
      <c r="F30" s="58"/>
      <c r="G30" s="58"/>
    </row>
    <row r="31" spans="2:28" x14ac:dyDescent="0.2">
      <c r="B31" s="11" t="s">
        <v>4</v>
      </c>
      <c r="C31" s="56">
        <f t="shared" ref="C31:C40" si="8">N6</f>
        <v>2.1256570164385065</v>
      </c>
      <c r="D31" s="56">
        <f t="shared" ref="D31:D40" si="9">O6</f>
        <v>2.1256570164385065</v>
      </c>
      <c r="E31" s="57">
        <f>D31*C$43</f>
        <v>174031.4056322207</v>
      </c>
      <c r="F31" s="58"/>
      <c r="G31" s="58"/>
    </row>
    <row r="32" spans="2:28" x14ac:dyDescent="0.2">
      <c r="B32" s="11" t="s">
        <v>5</v>
      </c>
      <c r="C32" s="56">
        <f t="shared" si="8"/>
        <v>0.41724700434777751</v>
      </c>
      <c r="D32" s="56">
        <f t="shared" si="9"/>
        <v>0.41724700434777751</v>
      </c>
      <c r="E32" s="57">
        <f t="shared" ref="E32:E40" si="10">D32*C$43</f>
        <v>34160.771046751652</v>
      </c>
      <c r="F32" s="58"/>
      <c r="G32" s="58"/>
    </row>
    <row r="33" spans="1:7" x14ac:dyDescent="0.2">
      <c r="B33" s="11" t="s">
        <v>6</v>
      </c>
      <c r="C33" s="56">
        <f t="shared" si="8"/>
        <v>1.9856035272226071</v>
      </c>
      <c r="D33" s="56">
        <f t="shared" si="9"/>
        <v>1.9856035272226071</v>
      </c>
      <c r="E33" s="57">
        <f t="shared" si="10"/>
        <v>162564.97177038461</v>
      </c>
      <c r="F33" s="58"/>
      <c r="G33" s="58"/>
    </row>
    <row r="34" spans="1:7" x14ac:dyDescent="0.2">
      <c r="B34" s="11" t="s">
        <v>7</v>
      </c>
      <c r="C34" s="56">
        <f t="shared" si="8"/>
        <v>8.6585692542724371E-2</v>
      </c>
      <c r="D34" s="56">
        <f t="shared" si="9"/>
        <v>8.6585692542724371E-2</v>
      </c>
      <c r="E34" s="57">
        <f t="shared" si="10"/>
        <v>7088.9281122581033</v>
      </c>
      <c r="F34" s="58"/>
      <c r="G34" s="58"/>
    </row>
    <row r="35" spans="1:7" x14ac:dyDescent="0.2">
      <c r="B35" s="11" t="s">
        <v>8</v>
      </c>
      <c r="C35" s="56">
        <f t="shared" si="8"/>
        <v>0.4713011713011428</v>
      </c>
      <c r="D35" s="56">
        <f t="shared" si="9"/>
        <v>0.4713011713011428</v>
      </c>
      <c r="E35" s="57">
        <f t="shared" si="10"/>
        <v>38586.283997535371</v>
      </c>
      <c r="F35" s="58"/>
      <c r="G35" s="58"/>
    </row>
    <row r="36" spans="1:7" x14ac:dyDescent="0.2">
      <c r="B36" s="11" t="s">
        <v>9</v>
      </c>
      <c r="C36" s="56">
        <f t="shared" si="8"/>
        <v>4.2417105417102832</v>
      </c>
      <c r="D36" s="56">
        <f t="shared" si="9"/>
        <v>4.2417105417102832</v>
      </c>
      <c r="E36" s="57">
        <f t="shared" si="10"/>
        <v>347276.55597781815</v>
      </c>
      <c r="F36" s="58"/>
      <c r="G36" s="58"/>
    </row>
    <row r="37" spans="1:7" x14ac:dyDescent="0.2">
      <c r="B37" s="11" t="s">
        <v>10</v>
      </c>
      <c r="C37" s="56">
        <f t="shared" si="8"/>
        <v>1.9713381152034231</v>
      </c>
      <c r="D37" s="56">
        <f t="shared" si="9"/>
        <v>1.9713381152034231</v>
      </c>
      <c r="E37" s="57">
        <f t="shared" si="10"/>
        <v>161397.03654545307</v>
      </c>
      <c r="F37" s="58"/>
      <c r="G37" s="58"/>
    </row>
    <row r="38" spans="1:7" x14ac:dyDescent="0.2">
      <c r="B38" s="11" t="s">
        <v>11</v>
      </c>
      <c r="C38" s="56">
        <f t="shared" si="8"/>
        <v>0.40209081018452991</v>
      </c>
      <c r="D38" s="56">
        <f t="shared" si="9"/>
        <v>0.40209081018452991</v>
      </c>
      <c r="E38" s="57">
        <f t="shared" si="10"/>
        <v>32919.905867719062</v>
      </c>
      <c r="F38" s="58"/>
      <c r="G38" s="58"/>
    </row>
    <row r="39" spans="1:7" x14ac:dyDescent="0.2">
      <c r="B39" s="11" t="s">
        <v>12</v>
      </c>
      <c r="C39" s="56">
        <f t="shared" si="8"/>
        <v>2.7816335980800106</v>
      </c>
      <c r="D39" s="56">
        <f t="shared" si="9"/>
        <v>2.7816335980800106</v>
      </c>
      <c r="E39" s="57">
        <f t="shared" si="10"/>
        <v>227737.40132298542</v>
      </c>
      <c r="F39" s="58"/>
      <c r="G39" s="58"/>
    </row>
    <row r="40" spans="1:7" x14ac:dyDescent="0.2">
      <c r="B40" s="42" t="s">
        <v>13</v>
      </c>
      <c r="C40" s="56">
        <f t="shared" si="8"/>
        <v>15.153185313110509</v>
      </c>
      <c r="D40" s="56">
        <f t="shared" si="9"/>
        <v>15.153185313110505</v>
      </c>
      <c r="E40" s="57">
        <f t="shared" si="10"/>
        <v>1240618.8389999999</v>
      </c>
    </row>
    <row r="41" spans="1:7" ht="13.5" thickBot="1" x14ac:dyDescent="0.25"/>
    <row r="42" spans="1:7" ht="13.5" thickBot="1" x14ac:dyDescent="0.25">
      <c r="A42" s="79" t="s">
        <v>100</v>
      </c>
      <c r="B42" s="51" t="s">
        <v>36</v>
      </c>
      <c r="C42" s="59">
        <v>1240618.8389999999</v>
      </c>
    </row>
    <row r="43" spans="1:7" x14ac:dyDescent="0.2">
      <c r="B43" s="49" t="s">
        <v>48</v>
      </c>
      <c r="C43" s="60">
        <f>C42/D40</f>
        <v>81871.818588968163</v>
      </c>
    </row>
    <row r="44" spans="1:7" x14ac:dyDescent="0.2">
      <c r="B44" s="61" t="s">
        <v>49</v>
      </c>
    </row>
  </sheetData>
  <phoneticPr fontId="2" type="noConversion"/>
  <pageMargins left="0.7" right="0.7" top="0.75" bottom="0.75" header="0.3" footer="0.3"/>
  <pageSetup scale="53" orientation="landscape" r:id="rId1"/>
  <headerFooter>
    <oddFooter>&amp;R&amp;"Times New Roman,Bold"&amp;12Attachment to Response to AG-1 Question No. 13 #8
Page &amp;P of &amp;N
Sinclair</oddFooter>
  </headerFooter>
  <colBreaks count="1" manualBreakCount="1">
    <brk id="1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view="pageBreakPreview" zoomScale="60" zoomScaleNormal="100" workbookViewId="0"/>
  </sheetViews>
  <sheetFormatPr defaultRowHeight="12.75" x14ac:dyDescent="0.2"/>
  <cols>
    <col min="1" max="1" width="9.140625" style="177"/>
    <col min="2" max="11" width="9.140625" style="178"/>
    <col min="12" max="12" width="2.5703125" style="178" customWidth="1"/>
    <col min="13" max="13" width="9.140625" style="167"/>
    <col min="14" max="14" width="9.140625" style="178"/>
    <col min="15" max="16384" width="9.140625" style="167"/>
  </cols>
  <sheetData>
    <row r="1" spans="1:15" x14ac:dyDescent="0.2">
      <c r="A1" s="165" t="s">
        <v>2</v>
      </c>
      <c r="B1" s="166" t="s">
        <v>14</v>
      </c>
      <c r="C1" s="166" t="s">
        <v>15</v>
      </c>
      <c r="D1" s="166" t="s">
        <v>16</v>
      </c>
      <c r="E1" s="166" t="s">
        <v>17</v>
      </c>
      <c r="F1" s="166" t="s">
        <v>7</v>
      </c>
      <c r="G1" s="166" t="s">
        <v>10</v>
      </c>
      <c r="H1" s="166" t="s">
        <v>18</v>
      </c>
      <c r="I1" s="166" t="s">
        <v>19</v>
      </c>
      <c r="J1" s="166" t="s">
        <v>11</v>
      </c>
      <c r="K1" s="166" t="s">
        <v>12</v>
      </c>
      <c r="L1" s="166"/>
      <c r="M1" s="166" t="s">
        <v>45</v>
      </c>
      <c r="N1" s="166" t="s">
        <v>13</v>
      </c>
      <c r="O1" s="166"/>
    </row>
    <row r="2" spans="1:15" s="171" customFormat="1" x14ac:dyDescent="0.2">
      <c r="A2" s="168">
        <v>1995</v>
      </c>
      <c r="B2" s="169">
        <f>B3*('KU Shares'!B2/'KU Shares'!B3)/('KU Efficiency'!B2/'KU Efficiency'!B3)</f>
        <v>0.75258249189034809</v>
      </c>
      <c r="C2" s="169">
        <f>C3*('KU Shares'!C2/'KU Shares'!C3)/('KU Efficiency'!C2/'KU Efficiency'!C3)</f>
        <v>2.1142249366177288</v>
      </c>
      <c r="D2" s="169">
        <f>D3*('KU Shares'!D2/'KU Shares'!D3)/('KU Efficiency'!D2/'KU Efficiency'!D3)</f>
        <v>2.0122515308999986</v>
      </c>
      <c r="E2" s="169">
        <f>E3*('KU Shares'!E2/'KU Shares'!E3)/('KU Efficiency'!E2/'KU Efficiency'!E3)</f>
        <v>0.38835699362719733</v>
      </c>
      <c r="F2" s="169">
        <f>F3*('KU Shares'!F2/'KU Shares'!F3)/('KU Efficiency'!F2/'KU Efficiency'!F3)</f>
        <v>8.345275111767031E-2</v>
      </c>
      <c r="G2" s="169">
        <f>G3*('KU Shares'!G2/'KU Shares'!G3)/('KU Efficiency'!G2/'KU Efficiency'!G3)</f>
        <v>2.0877606192672022</v>
      </c>
      <c r="H2" s="169">
        <f>H3*('KU Shares'!H2/'KU Shares'!H3)/('KU Efficiency'!H2/'KU Efficiency'!H3)</f>
        <v>0.50344388638386517</v>
      </c>
      <c r="I2" s="169">
        <f>I3*('KU Shares'!I2/'KU Shares'!I3)/('KU Efficiency'!I2/'KU Efficiency'!I3)</f>
        <v>4.5484394425099701</v>
      </c>
      <c r="J2" s="169">
        <f>J3*('KU Shares'!J2/'KU Shares'!J3)/('KU Efficiency'!J2/'KU Efficiency'!J3)</f>
        <v>0.32348662489383462</v>
      </c>
      <c r="K2" s="169">
        <f>K3*('KU Shares'!K2/'KU Shares'!K3)/('KU Efficiency'!K2/'KU Efficiency'!K3)</f>
        <v>2.294860643201861</v>
      </c>
      <c r="L2" s="170"/>
      <c r="M2" s="169">
        <f t="shared" ref="M2:M49" si="0">N2-B2-C2</f>
        <v>12.242052491901601</v>
      </c>
      <c r="N2" s="169">
        <f t="shared" ref="N2:N49" si="1">SUM(B2:K2)</f>
        <v>15.108859920409678</v>
      </c>
    </row>
    <row r="3" spans="1:15" s="171" customFormat="1" x14ac:dyDescent="0.2">
      <c r="A3" s="168">
        <v>1996</v>
      </c>
      <c r="B3" s="169">
        <f>B4*('KU Shares'!B3/'KU Shares'!B4)/('KU Efficiency'!B3/'KU Efficiency'!B4)</f>
        <v>0.7424889612004133</v>
      </c>
      <c r="C3" s="169">
        <f>C4*('KU Shares'!C3/'KU Shares'!C4)/('KU Efficiency'!C3/'KU Efficiency'!C4)</f>
        <v>2.1090304336396644</v>
      </c>
      <c r="D3" s="169">
        <f>D4*('KU Shares'!D3/'KU Shares'!D4)/('KU Efficiency'!D3/'KU Efficiency'!D4)</f>
        <v>2.0092553724792812</v>
      </c>
      <c r="E3" s="169">
        <f>E4*('KU Shares'!E3/'KU Shares'!E4)/('KU Efficiency'!E3/'KU Efficiency'!E4)</f>
        <v>0.39262834318045031</v>
      </c>
      <c r="F3" s="169">
        <f>F4*('KU Shares'!F3/'KU Shares'!F4)/('KU Efficiency'!F3/'KU Efficiency'!F4)</f>
        <v>8.3825088823529945E-2</v>
      </c>
      <c r="G3" s="169">
        <f>G4*('KU Shares'!G3/'KU Shares'!G4)/('KU Efficiency'!G3/'KU Efficiency'!G4)</f>
        <v>2.0741112587895341</v>
      </c>
      <c r="H3" s="169">
        <f>H4*('KU Shares'!H3/'KU Shares'!H4)/('KU Efficiency'!H3/'KU Efficiency'!H4)</f>
        <v>0.49959429766421315</v>
      </c>
      <c r="I3" s="169">
        <f>I4*('KU Shares'!I3/'KU Shares'!I4)/('KU Efficiency'!I3/'KU Efficiency'!I4)</f>
        <v>4.5117330153087698</v>
      </c>
      <c r="J3" s="169">
        <f>J4*('KU Shares'!J3/'KU Shares'!J4)/('KU Efficiency'!J3/'KU Efficiency'!J4)</f>
        <v>0.33140018996149656</v>
      </c>
      <c r="K3" s="169">
        <f>K4*('KU Shares'!K3/'KU Shares'!K4)/('KU Efficiency'!K3/'KU Efficiency'!K4)</f>
        <v>2.3444390183733028</v>
      </c>
      <c r="L3" s="169"/>
      <c r="M3" s="169">
        <f t="shared" si="0"/>
        <v>12.246986584580579</v>
      </c>
      <c r="N3" s="169">
        <f t="shared" si="1"/>
        <v>15.098505979420656</v>
      </c>
    </row>
    <row r="4" spans="1:15" s="171" customFormat="1" x14ac:dyDescent="0.2">
      <c r="A4" s="168">
        <v>1997</v>
      </c>
      <c r="B4" s="169">
        <f>B5*('KU Shares'!B4/'KU Shares'!B5)/('KU Efficiency'!B4/'KU Efficiency'!B5)</f>
        <v>0.73264521609196365</v>
      </c>
      <c r="C4" s="169">
        <f>C5*('KU Shares'!C4/'KU Shares'!C5)/('KU Efficiency'!C4/'KU Efficiency'!C5)</f>
        <v>2.1039010583088835</v>
      </c>
      <c r="D4" s="169">
        <f>D5*('KU Shares'!D4/'KU Shares'!D5)/('KU Efficiency'!D4/'KU Efficiency'!D5)</f>
        <v>2.0062681231026773</v>
      </c>
      <c r="E4" s="169">
        <f>E5*('KU Shares'!E4/'KU Shares'!E5)/('KU Efficiency'!E4/'KU Efficiency'!E5)</f>
        <v>0.39687036991916591</v>
      </c>
      <c r="F4" s="169">
        <f>F5*('KU Shares'!F4/'KU Shares'!F5)/('KU Efficiency'!F4/'KU Efficiency'!F5)</f>
        <v>8.4193063413015398E-2</v>
      </c>
      <c r="G4" s="169">
        <f>G5*('KU Shares'!G4/'KU Shares'!G5)/('KU Efficiency'!G4/'KU Efficiency'!G5)</f>
        <v>2.0606488181707152</v>
      </c>
      <c r="H4" s="169">
        <f>H5*('KU Shares'!H4/'KU Shares'!H5)/('KU Efficiency'!H4/'KU Efficiency'!H5)</f>
        <v>0.4958188230759169</v>
      </c>
      <c r="I4" s="169">
        <f>I5*('KU Shares'!I4/'KU Shares'!I5)/('KU Efficiency'!I4/'KU Efficiency'!I5)</f>
        <v>4.475726120665521</v>
      </c>
      <c r="J4" s="169">
        <f>J5*('KU Shares'!J4/'KU Shares'!J5)/('KU Efficiency'!J4/'KU Efficiency'!J5)</f>
        <v>0.33950734730550275</v>
      </c>
      <c r="K4" s="169">
        <f>K5*('KU Shares'!K4/'KU Shares'!K5)/('KU Efficiency'!K4/'KU Efficiency'!K5)</f>
        <v>2.3950884892088418</v>
      </c>
      <c r="L4" s="169"/>
      <c r="M4" s="169">
        <f t="shared" si="0"/>
        <v>12.254121154861357</v>
      </c>
      <c r="N4" s="169">
        <f t="shared" si="1"/>
        <v>15.090667429262204</v>
      </c>
    </row>
    <row r="5" spans="1:15" s="171" customFormat="1" x14ac:dyDescent="0.2">
      <c r="A5" s="168">
        <v>1998</v>
      </c>
      <c r="B5" s="169">
        <f>B6*('KU Shares'!B5/'KU Shares'!B6)/('KU Efficiency'!B5/'KU Efficiency'!B6)</f>
        <v>0.72304211995409184</v>
      </c>
      <c r="C5" s="169">
        <f>C6*('KU Shares'!C5/'KU Shares'!C6)/('KU Efficiency'!C5/'KU Efficiency'!C6)</f>
        <v>2.0988355934196572</v>
      </c>
      <c r="D5" s="169">
        <f>D6*('KU Shares'!D5/'KU Shares'!D6)/('KU Efficiency'!D5/'KU Efficiency'!D6)</f>
        <v>2.0032897430927603</v>
      </c>
      <c r="E5" s="169">
        <f>E6*('KU Shares'!E5/'KU Shares'!E6)/('KU Efficiency'!E5/'KU Efficiency'!E6)</f>
        <v>0.40108337476212153</v>
      </c>
      <c r="F5" s="169">
        <f>F6*('KU Shares'!F5/'KU Shares'!F6)/('KU Efficiency'!F5/'KU Efficiency'!F6)</f>
        <v>8.4556751131007718E-2</v>
      </c>
      <c r="G5" s="169">
        <f>G6*('KU Shares'!G5/'KU Shares'!G6)/('KU Efficiency'!G5/'KU Efficiency'!G6)</f>
        <v>2.0473694890777736</v>
      </c>
      <c r="H5" s="169">
        <f>H6*('KU Shares'!H5/'KU Shares'!H6)/('KU Efficiency'!H5/'KU Efficiency'!H6)</f>
        <v>0.49211539449807701</v>
      </c>
      <c r="I5" s="169">
        <f>I6*('KU Shares'!I5/'KU Shares'!I6)/('KU Efficiency'!I5/'KU Efficiency'!I6)</f>
        <v>4.4403992216351904</v>
      </c>
      <c r="J5" s="169">
        <f>J6*('KU Shares'!J5/'KU Shares'!J6)/('KU Efficiency'!J5/'KU Efficiency'!J6)</f>
        <v>0.3478128328405945</v>
      </c>
      <c r="K5" s="169">
        <f>K6*('KU Shares'!K5/'KU Shares'!K6)/('KU Efficiency'!K5/'KU Efficiency'!K6)</f>
        <v>2.4468321957552757</v>
      </c>
      <c r="L5" s="172"/>
      <c r="M5" s="169">
        <f t="shared" si="0"/>
        <v>12.2634590027928</v>
      </c>
      <c r="N5" s="169">
        <f t="shared" si="1"/>
        <v>15.08533671616655</v>
      </c>
    </row>
    <row r="6" spans="1:15" s="171" customFormat="1" x14ac:dyDescent="0.2">
      <c r="A6" s="168">
        <v>1999</v>
      </c>
      <c r="B6" s="169">
        <f>B7*('KU Shares'!B6/'KU Shares'!B7)/('KU Efficiency'!B6/'KU Efficiency'!B7)</f>
        <v>0.71367097637775545</v>
      </c>
      <c r="C6" s="169">
        <f>C7*('KU Shares'!C6/'KU Shares'!C7)/('KU Efficiency'!C6/'KU Efficiency'!C7)</f>
        <v>2.1026237531971268</v>
      </c>
      <c r="D6" s="169">
        <f>D7*('KU Shares'!D6/'KU Shares'!D7)/('KU Efficiency'!D6/'KU Efficiency'!D7)</f>
        <v>2.0003201930073646</v>
      </c>
      <c r="E6" s="169">
        <f>E7*('KU Shares'!E6/'KU Shares'!E7)/('KU Efficiency'!E6/'KU Efficiency'!E7)</f>
        <v>0.40721071862168612</v>
      </c>
      <c r="F6" s="169">
        <f>F7*('KU Shares'!F6/'KU Shares'!F7)/('KU Efficiency'!F6/'KU Efficiency'!F7)</f>
        <v>8.5595556267833245E-2</v>
      </c>
      <c r="G6" s="169">
        <f>G7*('KU Shares'!G6/'KU Shares'!G7)/('KU Efficiency'!G6/'KU Efficiency'!G7)</f>
        <v>2.0342695659376333</v>
      </c>
      <c r="H6" s="169">
        <f>H7*('KU Shares'!H6/'KU Shares'!H7)/('KU Efficiency'!H6/'KU Efficiency'!H7)</f>
        <v>0.48848202016886344</v>
      </c>
      <c r="I6" s="169">
        <f>I7*('KU Shares'!I6/'KU Shares'!I7)/('KU Efficiency'!I6/'KU Efficiency'!I7)</f>
        <v>4.4057335025783386</v>
      </c>
      <c r="J6" s="169">
        <f>J7*('KU Shares'!J6/'KU Shares'!J7)/('KU Efficiency'!J6/'KU Efficiency'!J7)</f>
        <v>0.35632149833783167</v>
      </c>
      <c r="K6" s="169">
        <f>K7*('KU Shares'!K6/'KU Shares'!K7)/('KU Efficiency'!K6/'KU Efficiency'!K7)</f>
        <v>2.4996937779790493</v>
      </c>
      <c r="L6" s="169"/>
      <c r="M6" s="169">
        <f t="shared" si="0"/>
        <v>12.277626832898598</v>
      </c>
      <c r="N6" s="169">
        <f t="shared" si="1"/>
        <v>15.093921562473481</v>
      </c>
    </row>
    <row r="7" spans="1:15" x14ac:dyDescent="0.2">
      <c r="A7" s="168">
        <v>2000</v>
      </c>
      <c r="B7" s="169">
        <f>B8*('KU Shares'!B7/'KU Shares'!B8)/('KU Efficiency'!B7/'KU Efficiency'!B8)</f>
        <v>0.70452350296017885</v>
      </c>
      <c r="C7" s="169">
        <f>C8*('KU Shares'!C7/'KU Shares'!C8)/('KU Efficiency'!C7/'KU Efficiency'!C8)</f>
        <v>2.1070527182502592</v>
      </c>
      <c r="D7" s="169">
        <f>D8*('KU Shares'!D7/'KU Shares'!D8)/('KU Efficiency'!D7/'KU Efficiency'!D8)</f>
        <v>1.9973594336378446</v>
      </c>
      <c r="E7" s="169">
        <f>E8*('KU Shares'!E7/'KU Shares'!E8)/('KU Efficiency'!E7/'KU Efficiency'!E8)</f>
        <v>0.41142912387308755</v>
      </c>
      <c r="F7" s="169">
        <f>F8*('KU Shares'!F7/'KU Shares'!F8)/('KU Efficiency'!F7/'KU Efficiency'!F8)</f>
        <v>8.6242475978345737E-2</v>
      </c>
      <c r="G7" s="169">
        <f>G8*('KU Shares'!G7/'KU Shares'!G8)/('KU Efficiency'!G7/'KU Efficiency'!G8)</f>
        <v>2.0213454424943897</v>
      </c>
      <c r="H7" s="169">
        <f>H8*('KU Shares'!H7/'KU Shares'!H8)/('KU Efficiency'!H7/'KU Efficiency'!H8)</f>
        <v>0.48491678119386639</v>
      </c>
      <c r="I7" s="169">
        <f>I8*('KU Shares'!I7/'KU Shares'!I8)/('KU Efficiency'!I7/'KU Efficiency'!I8)</f>
        <v>4.3717108361781101</v>
      </c>
      <c r="J7" s="169">
        <f>J8*('KU Shares'!J7/'KU Shares'!J8)/('KU Efficiency'!J7/'KU Efficiency'!J8)</f>
        <v>0.36503831425882577</v>
      </c>
      <c r="K7" s="169">
        <f>K8*('KU Shares'!K7/'KU Shares'!K8)/('KU Efficiency'!K7/'KU Efficiency'!K8)</f>
        <v>2.5536973865665638</v>
      </c>
      <c r="L7" s="173"/>
      <c r="M7" s="169">
        <f t="shared" si="0"/>
        <v>12.291739794181034</v>
      </c>
      <c r="N7" s="169">
        <f t="shared" si="1"/>
        <v>15.103316015391471</v>
      </c>
    </row>
    <row r="8" spans="1:15" x14ac:dyDescent="0.2">
      <c r="A8" s="168">
        <v>2001</v>
      </c>
      <c r="B8" s="169">
        <f>B9*('KU Shares'!B8/'KU Shares'!B9)/('KU Efficiency'!B8/'KU Efficiency'!B9)</f>
        <v>0.69559180695787648</v>
      </c>
      <c r="C8" s="169">
        <f>C9*('KU Shares'!C8/'KU Shares'!C9)/('KU Efficiency'!C8/'KU Efficiency'!C9)</f>
        <v>2.1115709599710759</v>
      </c>
      <c r="D8" s="169">
        <f>D9*('KU Shares'!D8/'KU Shares'!D9)/('KU Efficiency'!D8/'KU Efficiency'!D9)</f>
        <v>1.9944074260073492</v>
      </c>
      <c r="E8" s="169">
        <f>E9*('KU Shares'!E8/'KU Shares'!E9)/('KU Efficiency'!E8/'KU Efficiency'!E9)</f>
        <v>0.41422322667906358</v>
      </c>
      <c r="F8" s="169">
        <f>F9*('KU Shares'!F8/'KU Shares'!F9)/('KU Efficiency'!F8/'KU Efficiency'!F9)</f>
        <v>8.659867773745579E-2</v>
      </c>
      <c r="G8" s="169">
        <f>G9*('KU Shares'!G8/'KU Shares'!G9)/('KU Efficiency'!G8/'KU Efficiency'!G9)</f>
        <v>2.0085936085040696</v>
      </c>
      <c r="H8" s="169">
        <f>H9*('KU Shares'!H8/'KU Shares'!H9)/('KU Efficiency'!H8/'KU Efficiency'!H9)</f>
        <v>0.48141782824430429</v>
      </c>
      <c r="I8" s="169">
        <f>I9*('KU Shares'!I8/'KU Shares'!I9)/('KU Efficiency'!I8/'KU Efficiency'!I9)</f>
        <v>4.3383137522506647</v>
      </c>
      <c r="J8" s="169">
        <f>J9*('KU Shares'!J8/'KU Shares'!J9)/('KU Efficiency'!J8/'KU Efficiency'!J9)</f>
        <v>0.37396837265930799</v>
      </c>
      <c r="K8" s="169">
        <f>K9*('KU Shares'!K8/'KU Shares'!K9)/('KU Efficiency'!K8/'KU Efficiency'!K9)</f>
        <v>2.6088676939578135</v>
      </c>
      <c r="L8" s="173"/>
      <c r="M8" s="169">
        <f t="shared" si="0"/>
        <v>12.306390586040029</v>
      </c>
      <c r="N8" s="169">
        <f t="shared" si="1"/>
        <v>15.113553352968982</v>
      </c>
    </row>
    <row r="9" spans="1:15" x14ac:dyDescent="0.2">
      <c r="A9" s="168">
        <v>2002</v>
      </c>
      <c r="B9" s="169">
        <f>B10*('KU Shares'!B9/'KU Shares'!B10)/('KU Efficiency'!B9/'KU Efficiency'!B10)</f>
        <v>0.68686836263786499</v>
      </c>
      <c r="C9" s="169">
        <f>C10*('KU Shares'!C9/'KU Shares'!C10)/('KU Efficiency'!C9/'KU Efficiency'!C10)</f>
        <v>2.1161780352952699</v>
      </c>
      <c r="D9" s="169">
        <f>D10*('KU Shares'!D9/'KU Shares'!D10)/('KU Efficiency'!D9/'KU Efficiency'!D10)</f>
        <v>1.9914641313691115</v>
      </c>
      <c r="E9" s="169">
        <f>E10*('KU Shares'!E9/'KU Shares'!E10)/('KU Efficiency'!E9/'KU Efficiency'!E10)</f>
        <v>0.41595520264664737</v>
      </c>
      <c r="F9" s="169">
        <f>F10*('KU Shares'!F9/'KU Shares'!F10)/('KU Efficiency'!F9/'KU Efficiency'!F10)</f>
        <v>8.6739550662644466E-2</v>
      </c>
      <c r="G9" s="169">
        <f>G10*('KU Shares'!G9/'KU Shares'!G10)/('KU Efficiency'!G9/'KU Efficiency'!G10)</f>
        <v>1.9960106465605163</v>
      </c>
      <c r="H9" s="169">
        <f>H10*('KU Shares'!H9/'KU Shares'!H10)/('KU Efficiency'!H9/'KU Efficiency'!H10)</f>
        <v>0.4779833784331553</v>
      </c>
      <c r="I9" s="169">
        <f>I10*('KU Shares'!I9/'KU Shares'!I10)/('KU Efficiency'!I9/'KU Efficiency'!I10)</f>
        <v>4.3055254082363179</v>
      </c>
      <c r="J9" s="169">
        <f>J10*('KU Shares'!J9/'KU Shares'!J10)/('KU Efficiency'!J9/'KU Efficiency'!J10)</f>
        <v>0.3831168901637283</v>
      </c>
      <c r="K9" s="169">
        <f>K10*('KU Shares'!K9/'KU Shares'!K10)/('KU Efficiency'!K9/'KU Efficiency'!K10)</f>
        <v>2.6652299056184012</v>
      </c>
      <c r="L9" s="173"/>
      <c r="M9" s="169">
        <f t="shared" si="0"/>
        <v>12.322025113690522</v>
      </c>
      <c r="N9" s="169">
        <f t="shared" si="1"/>
        <v>15.125071511623657</v>
      </c>
    </row>
    <row r="10" spans="1:15" x14ac:dyDescent="0.2">
      <c r="A10" s="168">
        <v>2003</v>
      </c>
      <c r="B10" s="169">
        <f>B11*('KU Shares'!B10/'KU Shares'!B11)/('KU Efficiency'!B10/'KU Efficiency'!B11)</f>
        <v>0.6783459901904646</v>
      </c>
      <c r="C10" s="169">
        <f>C11*('KU Shares'!C10/'KU Shares'!C11)/('KU Efficiency'!C10/'KU Efficiency'!C11)</f>
        <v>2.1208735216538344</v>
      </c>
      <c r="D10" s="169">
        <f>D11*('KU Shares'!D10/'KU Shares'!D11)/('KU Efficiency'!D10/'KU Efficiency'!D11)</f>
        <v>1.9885295112047536</v>
      </c>
      <c r="E10" s="169">
        <f>E11*('KU Shares'!E10/'KU Shares'!E11)/('KU Efficiency'!E10/'KU Efficiency'!E11)</f>
        <v>0.41689570837293805</v>
      </c>
      <c r="F10" s="169">
        <f>F11*('KU Shares'!F10/'KU Shares'!F11)/('KU Efficiency'!F10/'KU Efficiency'!F11)</f>
        <v>8.6721270548819021E-2</v>
      </c>
      <c r="G10" s="169">
        <f>G11*('KU Shares'!G10/'KU Shares'!G11)/('KU Efficiency'!G10/'KU Efficiency'!G11)</f>
        <v>1.9835932290463694</v>
      </c>
      <c r="H10" s="169">
        <f>H11*('KU Shares'!H10/'KU Shares'!H11)/('KU Efficiency'!H10/'KU Efficiency'!H11)</f>
        <v>0.47461171235812422</v>
      </c>
      <c r="I10" s="169">
        <f>I11*('KU Shares'!I10/'KU Shares'!I11)/('KU Efficiency'!I10/'KU Efficiency'!I11)</f>
        <v>4.273329561266654</v>
      </c>
      <c r="J10" s="169">
        <f>J11*('KU Shares'!J10/'KU Shares'!J11)/('KU Efficiency'!J10/'KU Efficiency'!J11)</f>
        <v>0.39248921101262269</v>
      </c>
      <c r="K10" s="169">
        <f>K11*('KU Shares'!K10/'KU Shares'!K11)/('KU Efficiency'!K10/'KU Efficiency'!K11)</f>
        <v>2.7228097715550676</v>
      </c>
      <c r="L10" s="173"/>
      <c r="M10" s="169">
        <f t="shared" si="0"/>
        <v>12.338979975365348</v>
      </c>
      <c r="N10" s="169">
        <f t="shared" si="1"/>
        <v>15.138199487209647</v>
      </c>
    </row>
    <row r="11" spans="1:15" x14ac:dyDescent="0.2">
      <c r="A11" s="168">
        <v>2004</v>
      </c>
      <c r="B11" s="174">
        <f>'KU BaseYrInput'!N5</f>
        <v>0.67001783607950161</v>
      </c>
      <c r="C11" s="174">
        <f>'KU BaseYrInput'!N6</f>
        <v>2.1256570164385065</v>
      </c>
      <c r="D11" s="174">
        <f>'KU BaseYrInput'!N8</f>
        <v>1.9856035272226071</v>
      </c>
      <c r="E11" s="174">
        <f>'KU BaseYrInput'!N7</f>
        <v>0.41724700434777751</v>
      </c>
      <c r="F11" s="174">
        <f>'KU BaseYrInput'!N9</f>
        <v>8.6585692542724371E-2</v>
      </c>
      <c r="G11" s="174">
        <f>'KU BaseYrInput'!N12</f>
        <v>1.9713381152034231</v>
      </c>
      <c r="H11" s="174">
        <f>'KU BaseYrInput'!N10</f>
        <v>0.4713011713011428</v>
      </c>
      <c r="I11" s="174">
        <f>'KU BaseYrInput'!N11</f>
        <v>4.2417105417102832</v>
      </c>
      <c r="J11" s="174">
        <f>'KU BaseYrInput'!N13</f>
        <v>0.40209081018452991</v>
      </c>
      <c r="K11" s="174">
        <f>'KU BaseYrInput'!N14</f>
        <v>2.7816335980800106</v>
      </c>
      <c r="L11" s="175"/>
      <c r="M11" s="174">
        <f t="shared" si="0"/>
        <v>12.357510460592501</v>
      </c>
      <c r="N11" s="174">
        <f t="shared" si="1"/>
        <v>15.153185313110509</v>
      </c>
    </row>
    <row r="12" spans="1:15" x14ac:dyDescent="0.2">
      <c r="A12" s="168">
        <v>2005</v>
      </c>
      <c r="B12" s="169">
        <f>B11*('KU Shares'!B12/'KU Shares'!B11)/('KU Efficiency'!B12/'KU Efficiency'!B11)</f>
        <v>0.65545668797990964</v>
      </c>
      <c r="C12" s="169">
        <f>C11*('KU Shares'!C12/'KU Shares'!C11)/('KU Efficiency'!C12/'KU Efficiency'!C11)</f>
        <v>2.1394793971718657</v>
      </c>
      <c r="D12" s="169">
        <f>D11*('KU Shares'!D12/'KU Shares'!D11)/('KU Efficiency'!D12/'KU Efficiency'!D11)</f>
        <v>1.9839135265383765</v>
      </c>
      <c r="E12" s="169">
        <f>E11*('KU Shares'!E12/'KU Shares'!E11)/('KU Efficiency'!E12/'KU Efficiency'!E11)</f>
        <v>0.41170800689573916</v>
      </c>
      <c r="F12" s="169">
        <f>F11*('KU Shares'!F12/'KU Shares'!F11)/('KU Efficiency'!F12/'KU Efficiency'!F11)</f>
        <v>8.4831151671562618E-2</v>
      </c>
      <c r="G12" s="169">
        <f>G11*('KU Shares'!G12/'KU Shares'!G11)/('KU Efficiency'!G12/'KU Efficiency'!G11)</f>
        <v>1.9646639750849877</v>
      </c>
      <c r="H12" s="169">
        <f>H11*('KU Shares'!H12/'KU Shares'!H11)/('KU Efficiency'!H12/'KU Efficiency'!H11)</f>
        <v>0.45099974180872099</v>
      </c>
      <c r="I12" s="169">
        <f>I11*('KU Shares'!I12/'KU Shares'!I11)/('KU Efficiency'!I12/'KU Efficiency'!I11)</f>
        <v>4.0589976762784881</v>
      </c>
      <c r="J12" s="169">
        <f>J11*('KU Shares'!J12/'KU Shares'!J11)/('KU Efficiency'!J12/'KU Efficiency'!J11)</f>
        <v>0.41032478636629899</v>
      </c>
      <c r="K12" s="169">
        <f>K11*('KU Shares'!K12/'KU Shares'!K11)/('KU Efficiency'!K12/'KU Efficiency'!K11)</f>
        <v>2.8417282598293587</v>
      </c>
      <c r="L12" s="173"/>
      <c r="M12" s="169">
        <f t="shared" si="0"/>
        <v>12.207167124473532</v>
      </c>
      <c r="N12" s="169">
        <f t="shared" si="1"/>
        <v>15.002103209625307</v>
      </c>
    </row>
    <row r="13" spans="1:15" x14ac:dyDescent="0.2">
      <c r="A13" s="168">
        <v>2006</v>
      </c>
      <c r="B13" s="169">
        <f>B12*('KU Shares'!B13/'KU Shares'!B12)/('KU Efficiency'!B13/'KU Efficiency'!B12)</f>
        <v>0.64222274253041722</v>
      </c>
      <c r="C13" s="169">
        <f>C12*('KU Shares'!C13/'KU Shares'!C12)/('KU Efficiency'!C13/'KU Efficiency'!C12)</f>
        <v>2.1488984388389172</v>
      </c>
      <c r="D13" s="169">
        <f>D12*('KU Shares'!D13/'KU Shares'!D12)/('KU Efficiency'!D13/'KU Efficiency'!D12)</f>
        <v>1.9822249642592829</v>
      </c>
      <c r="E13" s="169">
        <f>E12*('KU Shares'!E13/'KU Shares'!E12)/('KU Efficiency'!E13/'KU Efficiency'!E12)</f>
        <v>0.39802535788817911</v>
      </c>
      <c r="F13" s="169">
        <f>F12*('KU Shares'!F13/'KU Shares'!F12)/('KU Efficiency'!F13/'KU Efficiency'!F12)</f>
        <v>8.2499700592971056E-2</v>
      </c>
      <c r="G13" s="169">
        <f>G12*('KU Shares'!G13/'KU Shares'!G12)/('KU Efficiency'!G13/'KU Efficiency'!G12)</f>
        <v>1.9522778555820213</v>
      </c>
      <c r="H13" s="169">
        <f>H12*('KU Shares'!H13/'KU Shares'!H12)/('KU Efficiency'!H13/'KU Efficiency'!H12)</f>
        <v>0.43278217908372735</v>
      </c>
      <c r="I13" s="169">
        <f>I12*('KU Shares'!I13/'KU Shares'!I12)/('KU Efficiency'!I13/'KU Efficiency'!I12)</f>
        <v>3.8950396117535457</v>
      </c>
      <c r="J13" s="169">
        <f>J12*('KU Shares'!J13/'KU Shares'!J12)/('KU Efficiency'!J13/'KU Efficiency'!J12)</f>
        <v>0.41872737710489127</v>
      </c>
      <c r="K13" s="169">
        <f>K12*('KU Shares'!K13/'KU Shares'!K12)/('KU Efficiency'!K13/'KU Efficiency'!K12)</f>
        <v>2.9462542710666622</v>
      </c>
      <c r="L13" s="173"/>
      <c r="M13" s="169">
        <f t="shared" si="0"/>
        <v>12.107831317331279</v>
      </c>
      <c r="N13" s="169">
        <f t="shared" si="1"/>
        <v>14.898952498700615</v>
      </c>
    </row>
    <row r="14" spans="1:15" x14ac:dyDescent="0.2">
      <c r="A14" s="168">
        <v>2007</v>
      </c>
      <c r="B14" s="169">
        <f>B13*('KU Shares'!B14/'KU Shares'!B13)/('KU Efficiency'!B14/'KU Efficiency'!B13)</f>
        <v>0.63189470928041447</v>
      </c>
      <c r="C14" s="169">
        <f>C13*('KU Shares'!C14/'KU Shares'!C13)/('KU Efficiency'!C14/'KU Efficiency'!C13)</f>
        <v>2.1600107907115951</v>
      </c>
      <c r="D14" s="169">
        <f>D13*('KU Shares'!D14/'KU Shares'!D13)/('KU Efficiency'!D14/'KU Efficiency'!D13)</f>
        <v>1.9805378391610604</v>
      </c>
      <c r="E14" s="169">
        <f>E13*('KU Shares'!E14/'KU Shares'!E13)/('KU Efficiency'!E14/'KU Efficiency'!E13)</f>
        <v>0.38566562444356861</v>
      </c>
      <c r="F14" s="169">
        <f>F13*('KU Shares'!F14/'KU Shares'!F13)/('KU Efficiency'!F14/'KU Efficiency'!F13)</f>
        <v>8.0733567719530053E-2</v>
      </c>
      <c r="G14" s="169">
        <f>G13*('KU Shares'!G14/'KU Shares'!G13)/('KU Efficiency'!G14/'KU Efficiency'!G13)</f>
        <v>1.9415907024382031</v>
      </c>
      <c r="H14" s="169">
        <f>H13*('KU Shares'!H14/'KU Shares'!H13)/('KU Efficiency'!H14/'KU Efficiency'!H13)</f>
        <v>0.41909326382802858</v>
      </c>
      <c r="I14" s="169">
        <f>I13*('KU Shares'!I14/'KU Shares'!I13)/('KU Efficiency'!I14/'KU Efficiency'!I13)</f>
        <v>3.7718393744522576</v>
      </c>
      <c r="J14" s="169">
        <f>J13*('KU Shares'!J14/'KU Shares'!J13)/('KU Efficiency'!J14/'KU Efficiency'!J13)</f>
        <v>0.42730203527266697</v>
      </c>
      <c r="K14" s="169">
        <f>K13*('KU Shares'!K14/'KU Shares'!K13)/('KU Efficiency'!K14/'KU Efficiency'!K13)</f>
        <v>3.0559456336843129</v>
      </c>
      <c r="L14" s="173"/>
      <c r="M14" s="169">
        <f t="shared" si="0"/>
        <v>12.062708040999629</v>
      </c>
      <c r="N14" s="169">
        <f t="shared" si="1"/>
        <v>14.85461354099164</v>
      </c>
    </row>
    <row r="15" spans="1:15" x14ac:dyDescent="0.2">
      <c r="A15" s="168">
        <v>2008</v>
      </c>
      <c r="B15" s="169">
        <f>B14*('KU Shares'!B15/'KU Shares'!B14)/('KU Efficiency'!B15/'KU Efficiency'!B14)</f>
        <v>0.61675149079353997</v>
      </c>
      <c r="C15" s="169">
        <f>C14*('KU Shares'!C15/'KU Shares'!C14)/('KU Efficiency'!C15/'KU Efficiency'!C14)</f>
        <v>2.1708727321484735</v>
      </c>
      <c r="D15" s="169">
        <f>D14*('KU Shares'!D15/'KU Shares'!D14)/('KU Efficiency'!D15/'KU Efficiency'!D14)</f>
        <v>1.9788521500204854</v>
      </c>
      <c r="E15" s="169">
        <f>E14*('KU Shares'!E15/'KU Shares'!E14)/('KU Efficiency'!E15/'KU Efficiency'!E14)</f>
        <v>0.37341727209491477</v>
      </c>
      <c r="F15" s="169">
        <f>F14*('KU Shares'!F15/'KU Shares'!F14)/('KU Efficiency'!F15/'KU Efficiency'!F14)</f>
        <v>7.8748851310230836E-2</v>
      </c>
      <c r="G15" s="169">
        <f>G14*('KU Shares'!G15/'KU Shares'!G14)/('KU Efficiency'!G15/'KU Efficiency'!G14)</f>
        <v>1.9306343727534199</v>
      </c>
      <c r="H15" s="169">
        <f>H14*('KU Shares'!H15/'KU Shares'!H14)/('KU Efficiency'!H15/'KU Efficiency'!H14)</f>
        <v>0.40511909577051197</v>
      </c>
      <c r="I15" s="169">
        <f>I14*('KU Shares'!I15/'KU Shares'!I14)/('KU Efficiency'!I15/'KU Efficiency'!I14)</f>
        <v>3.6460718619346086</v>
      </c>
      <c r="J15" s="169">
        <f>J14*('KU Shares'!J15/'KU Shares'!J14)/('KU Efficiency'!J15/'KU Efficiency'!J14)</f>
        <v>0.43605228444956784</v>
      </c>
      <c r="K15" s="169">
        <f>K14*('KU Shares'!K15/'KU Shares'!K14)/('KU Efficiency'!K15/'KU Efficiency'!K14)</f>
        <v>3.189869958129238</v>
      </c>
      <c r="L15" s="173"/>
      <c r="M15" s="169">
        <f t="shared" si="0"/>
        <v>12.038765846462976</v>
      </c>
      <c r="N15" s="169">
        <f t="shared" si="1"/>
        <v>14.82639006940499</v>
      </c>
    </row>
    <row r="16" spans="1:15" x14ac:dyDescent="0.2">
      <c r="A16" s="168">
        <v>2009</v>
      </c>
      <c r="B16" s="169">
        <f>B15*('KU Shares'!B16/'KU Shares'!B15)/('KU Efficiency'!B16/'KU Efficiency'!B15)</f>
        <v>0.60833077593266194</v>
      </c>
      <c r="C16" s="169">
        <f>C15*('KU Shares'!C16/'KU Shares'!C15)/('KU Efficiency'!C16/'KU Efficiency'!C15)</f>
        <v>2.1832764371928017</v>
      </c>
      <c r="D16" s="169">
        <f>D15*('KU Shares'!D16/'KU Shares'!D15)/('KU Efficiency'!D16/'KU Efficiency'!D15)</f>
        <v>1.9741299204065994</v>
      </c>
      <c r="E16" s="169">
        <f>E15*('KU Shares'!E16/'KU Shares'!E15)/('KU Efficiency'!E16/'KU Efficiency'!E15)</f>
        <v>0.36338765862773947</v>
      </c>
      <c r="F16" s="169">
        <f>F15*('KU Shares'!F16/'KU Shares'!F15)/('KU Efficiency'!F16/'KU Efficiency'!F15)</f>
        <v>7.7007213651793013E-2</v>
      </c>
      <c r="G16" s="169">
        <f>G15*('KU Shares'!G16/'KU Shares'!G15)/('KU Efficiency'!G16/'KU Efficiency'!G15)</f>
        <v>1.8697569182293685</v>
      </c>
      <c r="H16" s="169">
        <f>H15*('KU Shares'!H16/'KU Shares'!H15)/('KU Efficiency'!H16/'KU Efficiency'!H15)</f>
        <v>0.39285946946835681</v>
      </c>
      <c r="I16" s="169">
        <f>I15*('KU Shares'!I16/'KU Shares'!I15)/('KU Efficiency'!I16/'KU Efficiency'!I15)</f>
        <v>3.535735225215213</v>
      </c>
      <c r="J16" s="169">
        <f>J15*('KU Shares'!J16/'KU Shares'!J15)/('KU Efficiency'!J16/'KU Efficiency'!J15)</f>
        <v>0.44498172037106026</v>
      </c>
      <c r="K16" s="169">
        <f>K15*('KU Shares'!K16/'KU Shares'!K15)/('KU Efficiency'!K16/'KU Efficiency'!K15)</f>
        <v>3.2898959349340946</v>
      </c>
      <c r="L16" s="173"/>
      <c r="M16" s="169">
        <f t="shared" si="0"/>
        <v>11.947754060904225</v>
      </c>
      <c r="N16" s="169">
        <f t="shared" si="1"/>
        <v>14.73936127402969</v>
      </c>
    </row>
    <row r="17" spans="1:14" x14ac:dyDescent="0.2">
      <c r="A17" s="168">
        <v>2010</v>
      </c>
      <c r="B17" s="169">
        <f>B16*('KU Shares'!B17/'KU Shares'!B16)/('KU Efficiency'!B17/'KU Efficiency'!B16)</f>
        <v>0.60192751292221813</v>
      </c>
      <c r="C17" s="169">
        <f>C16*('KU Shares'!C17/'KU Shares'!C16)/('KU Efficiency'!C17/'KU Efficiency'!C16)</f>
        <v>2.1906536834489381</v>
      </c>
      <c r="D17" s="169">
        <f>D16*('KU Shares'!D17/'KU Shares'!D16)/('KU Efficiency'!D17/'KU Efficiency'!D16)</f>
        <v>1.9713510839344026</v>
      </c>
      <c r="E17" s="169">
        <f>E16*('KU Shares'!E17/'KU Shares'!E16)/('KU Efficiency'!E17/'KU Efficiency'!E16)</f>
        <v>0.3557940919305167</v>
      </c>
      <c r="F17" s="169">
        <f>F16*('KU Shares'!F17/'KU Shares'!F16)/('KU Efficiency'!F17/'KU Efficiency'!F16)</f>
        <v>7.6196535490533082E-2</v>
      </c>
      <c r="G17" s="169">
        <f>G16*('KU Shares'!G17/'KU Shares'!G16)/('KU Efficiency'!G17/'KU Efficiency'!G16)</f>
        <v>1.8140298718157029</v>
      </c>
      <c r="H17" s="169">
        <f>H16*('KU Shares'!H17/'KU Shares'!H16)/('KU Efficiency'!H17/'KU Efficiency'!H16)</f>
        <v>0.38204051834635705</v>
      </c>
      <c r="I17" s="169">
        <f>I16*('KU Shares'!I17/'KU Shares'!I16)/('KU Efficiency'!I17/'KU Efficiency'!I16)</f>
        <v>3.4383646651172155</v>
      </c>
      <c r="J17" s="169">
        <f>J16*('KU Shares'!J17/'KU Shares'!J16)/('KU Efficiency'!J17/'KU Efficiency'!J16)</f>
        <v>0.45409401240572889</v>
      </c>
      <c r="K17" s="169">
        <f>K16*('KU Shares'!K17/'KU Shares'!K16)/('KU Efficiency'!K17/'KU Efficiency'!K16)</f>
        <v>3.4092050712233175</v>
      </c>
      <c r="L17" s="173"/>
      <c r="M17" s="169">
        <f t="shared" si="0"/>
        <v>11.901075850263775</v>
      </c>
      <c r="N17" s="169">
        <f t="shared" si="1"/>
        <v>14.693657046634931</v>
      </c>
    </row>
    <row r="18" spans="1:14" x14ac:dyDescent="0.2">
      <c r="A18" s="168">
        <v>2011</v>
      </c>
      <c r="B18" s="169">
        <f>B17*('KU Shares'!B18/'KU Shares'!B17)/('KU Efficiency'!B18/'KU Efficiency'!B17)</f>
        <v>0.59560354639218316</v>
      </c>
      <c r="C18" s="169">
        <f>C17*('KU Shares'!C18/'KU Shares'!C17)/('KU Efficiency'!C18/'KU Efficiency'!C17)</f>
        <v>2.2026133094091178</v>
      </c>
      <c r="D18" s="169">
        <f>D17*('KU Shares'!D18/'KU Shares'!D17)/('KU Efficiency'!D18/'KU Efficiency'!D17)</f>
        <v>1.9699318692326537</v>
      </c>
      <c r="E18" s="169">
        <f>E17*('KU Shares'!E18/'KU Shares'!E17)/('KU Efficiency'!E18/'KU Efficiency'!E17)</f>
        <v>0.35277892139778549</v>
      </c>
      <c r="F18" s="169">
        <f>F17*('KU Shares'!F18/'KU Shares'!F17)/('KU Efficiency'!F18/'KU Efficiency'!F17)</f>
        <v>7.5522830317048151E-2</v>
      </c>
      <c r="G18" s="169">
        <f>G17*('KU Shares'!G18/'KU Shares'!G17)/('KU Efficiency'!G18/'KU Efficiency'!G17)</f>
        <v>1.7676937512552104</v>
      </c>
      <c r="H18" s="169">
        <f>H17*('KU Shares'!H18/'KU Shares'!H17)/('KU Efficiency'!H18/'KU Efficiency'!H17)</f>
        <v>0.37412400657323097</v>
      </c>
      <c r="I18" s="169">
        <f>I17*('KU Shares'!I18/'KU Shares'!I17)/('KU Efficiency'!I18/'KU Efficiency'!I17)</f>
        <v>3.3671160591590819</v>
      </c>
      <c r="J18" s="169">
        <f>J17*('KU Shares'!J18/'KU Shares'!J17)/('KU Efficiency'!J18/'KU Efficiency'!J17)</f>
        <v>0.46339290506312836</v>
      </c>
      <c r="K18" s="169">
        <f>K17*('KU Shares'!K18/'KU Shares'!K17)/('KU Efficiency'!K18/'KU Efficiency'!K17)</f>
        <v>3.5300879711069202</v>
      </c>
      <c r="L18" s="173"/>
      <c r="M18" s="169">
        <f t="shared" si="0"/>
        <v>11.900648314105061</v>
      </c>
      <c r="N18" s="169">
        <f t="shared" si="1"/>
        <v>14.698865169906362</v>
      </c>
    </row>
    <row r="19" spans="1:14" x14ac:dyDescent="0.2">
      <c r="A19" s="168">
        <v>2012</v>
      </c>
      <c r="B19" s="169">
        <f>B18*('KU Shares'!B19/'KU Shares'!B18)/('KU Efficiency'!B19/'KU Efficiency'!B18)</f>
        <v>0.59676395949522865</v>
      </c>
      <c r="C19" s="169">
        <f>C18*('KU Shares'!C19/'KU Shares'!C18)/('KU Efficiency'!C19/'KU Efficiency'!C18)</f>
        <v>2.19674605464601</v>
      </c>
      <c r="D19" s="169">
        <f>D18*('KU Shares'!D19/'KU Shares'!D18)/('KU Efficiency'!D19/'KU Efficiency'!D18)</f>
        <v>1.9711799420075173</v>
      </c>
      <c r="E19" s="169">
        <f>E18*('KU Shares'!E19/'KU Shares'!E18)/('KU Efficiency'!E19/'KU Efficiency'!E18)</f>
        <v>0.34931419823835069</v>
      </c>
      <c r="F19" s="169">
        <f>F18*('KU Shares'!F19/'KU Shares'!F18)/('KU Efficiency'!F19/'KU Efficiency'!F18)</f>
        <v>7.4662302006934897E-2</v>
      </c>
      <c r="G19" s="169">
        <f>G18*('KU Shares'!G19/'KU Shares'!G18)/('KU Efficiency'!G19/'KU Efficiency'!G18)</f>
        <v>1.7222101976165201</v>
      </c>
      <c r="H19" s="169">
        <f>H18*('KU Shares'!H19/'KU Shares'!H18)/('KU Efficiency'!H19/'KU Efficiency'!H18)</f>
        <v>0.36877187260676592</v>
      </c>
      <c r="I19" s="169">
        <f>I18*('KU Shares'!I19/'KU Shares'!I18)/('KU Efficiency'!I19/'KU Efficiency'!I18)</f>
        <v>3.318946853460897</v>
      </c>
      <c r="J19" s="169">
        <f>J18*('KU Shares'!J19/'KU Shares'!J18)/('KU Efficiency'!J19/'KU Efficiency'!J18)</f>
        <v>0.4728822195325128</v>
      </c>
      <c r="K19" s="169">
        <f>K18*('KU Shares'!K19/'KU Shares'!K18)/('KU Efficiency'!K19/'KU Efficiency'!K18)</f>
        <v>3.6399637190976488</v>
      </c>
      <c r="L19" s="173"/>
      <c r="M19" s="169">
        <f t="shared" si="0"/>
        <v>11.91793130456715</v>
      </c>
      <c r="N19" s="169">
        <f t="shared" si="1"/>
        <v>14.711441318708388</v>
      </c>
    </row>
    <row r="20" spans="1:14" x14ac:dyDescent="0.2">
      <c r="A20" s="168">
        <v>2013</v>
      </c>
      <c r="B20" s="169">
        <f>B19*('KU Shares'!B20/'KU Shares'!B19)/('KU Efficiency'!B20/'KU Efficiency'!B19)</f>
        <v>0.59299760787381628</v>
      </c>
      <c r="C20" s="169">
        <f>C19*('KU Shares'!C20/'KU Shares'!C19)/('KU Efficiency'!C20/'KU Efficiency'!C19)</f>
        <v>2.1883028399011386</v>
      </c>
      <c r="D20" s="169">
        <f>D19*('KU Shares'!D20/'KU Shares'!D19)/('KU Efficiency'!D20/'KU Efficiency'!D19)</f>
        <v>1.972590017548707</v>
      </c>
      <c r="E20" s="169">
        <f>E19*('KU Shares'!E20/'KU Shares'!E19)/('KU Efficiency'!E20/'KU Efficiency'!E19)</f>
        <v>0.3459317693443697</v>
      </c>
      <c r="F20" s="169">
        <f>F19*('KU Shares'!F20/'KU Shares'!F19)/('KU Efficiency'!F20/'KU Efficiency'!F19)</f>
        <v>7.3824115826575804E-2</v>
      </c>
      <c r="G20" s="169">
        <f>G19*('KU Shares'!G20/'KU Shares'!G19)/('KU Efficiency'!G20/'KU Efficiency'!G19)</f>
        <v>1.6749787637326763</v>
      </c>
      <c r="H20" s="169">
        <f>H19*('KU Shares'!H20/'KU Shares'!H19)/('KU Efficiency'!H20/'KU Efficiency'!H19)</f>
        <v>0.36300989344840601</v>
      </c>
      <c r="I20" s="169">
        <f>I19*('KU Shares'!I20/'KU Shares'!I19)/('KU Efficiency'!I20/'KU Efficiency'!I19)</f>
        <v>3.2670890410356588</v>
      </c>
      <c r="J20" s="169">
        <f>J19*('KU Shares'!J20/'KU Shares'!J19)/('KU Efficiency'!J20/'KU Efficiency'!J19)</f>
        <v>0.48256585525307527</v>
      </c>
      <c r="K20" s="169">
        <f>K19*('KU Shares'!K20/'KU Shares'!K19)/('KU Efficiency'!K20/'KU Efficiency'!K19)</f>
        <v>3.7490740535401854</v>
      </c>
      <c r="L20" s="173"/>
      <c r="M20" s="169">
        <f t="shared" si="0"/>
        <v>11.929063509729655</v>
      </c>
      <c r="N20" s="169">
        <f t="shared" si="1"/>
        <v>14.71036395750461</v>
      </c>
    </row>
    <row r="21" spans="1:14" x14ac:dyDescent="0.2">
      <c r="A21" s="168">
        <v>2014</v>
      </c>
      <c r="B21" s="169">
        <f>B20*('KU Shares'!B21/'KU Shares'!B20)/('KU Efficiency'!B21/'KU Efficiency'!B20)</f>
        <v>0.58618782579405293</v>
      </c>
      <c r="C21" s="169">
        <f>C20*('KU Shares'!C21/'KU Shares'!C20)/('KU Efficiency'!C21/'KU Efficiency'!C20)</f>
        <v>2.1770529273466281</v>
      </c>
      <c r="D21" s="169">
        <f>D20*('KU Shares'!D21/'KU Shares'!D20)/('KU Efficiency'!D21/'KU Efficiency'!D20)</f>
        <v>1.9744038514778868</v>
      </c>
      <c r="E21" s="169">
        <f>E20*('KU Shares'!E21/'KU Shares'!E20)/('KU Efficiency'!E21/'KU Efficiency'!E20)</f>
        <v>0.34202427311361583</v>
      </c>
      <c r="F21" s="169">
        <f>F20*('KU Shares'!F21/'KU Shares'!F20)/('KU Efficiency'!F21/'KU Efficiency'!F20)</f>
        <v>7.3006463728496174E-2</v>
      </c>
      <c r="G21" s="169">
        <f>G20*('KU Shares'!G21/'KU Shares'!G20)/('KU Efficiency'!G21/'KU Efficiency'!G20)</f>
        <v>1.6329723583738684</v>
      </c>
      <c r="H21" s="169">
        <f>H20*('KU Shares'!H21/'KU Shares'!H20)/('KU Efficiency'!H21/'KU Efficiency'!H20)</f>
        <v>0.35914356283788251</v>
      </c>
      <c r="I21" s="169">
        <f>I20*('KU Shares'!I21/'KU Shares'!I20)/('KU Efficiency'!I21/'KU Efficiency'!I20)</f>
        <v>3.2322920655409479</v>
      </c>
      <c r="J21" s="169">
        <f>J20*('KU Shares'!J21/'KU Shares'!J20)/('KU Efficiency'!J21/'KU Efficiency'!J20)</f>
        <v>0.4924477915163421</v>
      </c>
      <c r="K21" s="169">
        <f>K20*('KU Shares'!K21/'KU Shares'!K20)/('KU Efficiency'!K21/'KU Efficiency'!K20)</f>
        <v>3.8672055312127971</v>
      </c>
      <c r="L21" s="173"/>
      <c r="M21" s="169">
        <f t="shared" si="0"/>
        <v>11.973495897801838</v>
      </c>
      <c r="N21" s="169">
        <f t="shared" si="1"/>
        <v>14.736736650942518</v>
      </c>
    </row>
    <row r="22" spans="1:14" x14ac:dyDescent="0.2">
      <c r="A22" s="168">
        <v>2015</v>
      </c>
      <c r="B22" s="169">
        <f>B21*('KU Shares'!B22/'KU Shares'!B21)/('KU Efficiency'!B22/'KU Efficiency'!B21)</f>
        <v>0.57745507355550574</v>
      </c>
      <c r="C22" s="169">
        <f>C21*('KU Shares'!C22/'KU Shares'!C21)/('KU Efficiency'!C22/'KU Efficiency'!C21)</f>
        <v>2.1680979678576584</v>
      </c>
      <c r="D22" s="169">
        <f>D21*('KU Shares'!D22/'KU Shares'!D21)/('KU Efficiency'!D22/'KU Efficiency'!D21)</f>
        <v>1.9759612233208741</v>
      </c>
      <c r="E22" s="169">
        <f>E21*('KU Shares'!E22/'KU Shares'!E21)/('KU Efficiency'!E22/'KU Efficiency'!E21)</f>
        <v>0.33810725891969373</v>
      </c>
      <c r="F22" s="169">
        <f>F21*('KU Shares'!F22/'KU Shares'!F21)/('KU Efficiency'!F22/'KU Efficiency'!F21)</f>
        <v>7.2113663381550105E-2</v>
      </c>
      <c r="G22" s="169">
        <f>G21*('KU Shares'!G22/'KU Shares'!G21)/('KU Efficiency'!G22/'KU Efficiency'!G21)</f>
        <v>1.595391278422257</v>
      </c>
      <c r="H22" s="169">
        <f>H21*('KU Shares'!H22/'KU Shares'!H21)/('KU Efficiency'!H22/'KU Efficiency'!H21)</f>
        <v>0.35600159620023536</v>
      </c>
      <c r="I22" s="169">
        <f>I21*('KU Shares'!I22/'KU Shares'!I21)/('KU Efficiency'!I22/'KU Efficiency'!I21)</f>
        <v>3.2040143658021245</v>
      </c>
      <c r="J22" s="169">
        <f>J21*('KU Shares'!J22/'KU Shares'!J21)/('KU Efficiency'!J22/'KU Efficiency'!J21)</f>
        <v>0.50253208910138136</v>
      </c>
      <c r="K22" s="169">
        <f>K21*('KU Shares'!K22/'KU Shares'!K21)/('KU Efficiency'!K22/'KU Efficiency'!K21)</f>
        <v>3.9852586005424313</v>
      </c>
      <c r="L22" s="173"/>
      <c r="M22" s="169">
        <f t="shared" si="0"/>
        <v>12.029380075690547</v>
      </c>
      <c r="N22" s="169">
        <f t="shared" si="1"/>
        <v>14.774933117103711</v>
      </c>
    </row>
    <row r="23" spans="1:14" x14ac:dyDescent="0.2">
      <c r="A23" s="168">
        <v>2016</v>
      </c>
      <c r="B23" s="169">
        <f>B22*('KU Shares'!B23/'KU Shares'!B22)/('KU Efficiency'!B23/'KU Efficiency'!B22)</f>
        <v>0.57148946329556682</v>
      </c>
      <c r="C23" s="169">
        <f>C22*('KU Shares'!C23/'KU Shares'!C22)/('KU Efficiency'!C23/'KU Efficiency'!C22)</f>
        <v>2.1570673624821595</v>
      </c>
      <c r="D23" s="169">
        <f>D22*('KU Shares'!D23/'KU Shares'!D22)/('KU Efficiency'!D23/'KU Efficiency'!D22)</f>
        <v>1.9772645746923354</v>
      </c>
      <c r="E23" s="169">
        <f>E22*('KU Shares'!E23/'KU Shares'!E22)/('KU Efficiency'!E23/'KU Efficiency'!E22)</f>
        <v>0.33335769169005885</v>
      </c>
      <c r="F23" s="169">
        <f>F22*('KU Shares'!F23/'KU Shares'!F22)/('KU Efficiency'!F23/'KU Efficiency'!F22)</f>
        <v>7.1086069974723706E-2</v>
      </c>
      <c r="G23" s="169">
        <f>G22*('KU Shares'!G23/'KU Shares'!G22)/('KU Efficiency'!G23/'KU Efficiency'!G22)</f>
        <v>1.5613089887384757</v>
      </c>
      <c r="H23" s="169">
        <f>H22*('KU Shares'!H23/'KU Shares'!H22)/('KU Efficiency'!H23/'KU Efficiency'!H22)</f>
        <v>0.35341980668848277</v>
      </c>
      <c r="I23" s="169">
        <f>I22*('KU Shares'!I23/'KU Shares'!I22)/('KU Efficiency'!I23/'KU Efficiency'!I22)</f>
        <v>3.1807782601963517</v>
      </c>
      <c r="J23" s="169">
        <f>J22*('KU Shares'!J23/'KU Shares'!J22)/('KU Efficiency'!J23/'KU Efficiency'!J22)</f>
        <v>0.51282289194349673</v>
      </c>
      <c r="K23" s="169">
        <f>K22*('KU Shares'!K23/'KU Shares'!K22)/('KU Efficiency'!K23/'KU Efficiency'!K22)</f>
        <v>4.1045804513732955</v>
      </c>
      <c r="L23" s="173"/>
      <c r="M23" s="169">
        <f t="shared" si="0"/>
        <v>12.094618735297221</v>
      </c>
      <c r="N23" s="169">
        <f t="shared" si="1"/>
        <v>14.823175561074947</v>
      </c>
    </row>
    <row r="24" spans="1:14" x14ac:dyDescent="0.2">
      <c r="A24" s="168">
        <v>2017</v>
      </c>
      <c r="B24" s="169">
        <f>B23*('KU Shares'!B24/'KU Shares'!B23)/('KU Efficiency'!B24/'KU Efficiency'!B23)</f>
        <v>0.56483628333973601</v>
      </c>
      <c r="C24" s="169">
        <f>C23*('KU Shares'!C24/'KU Shares'!C23)/('KU Efficiency'!C24/'KU Efficiency'!C23)</f>
        <v>2.1417193316178755</v>
      </c>
      <c r="D24" s="169">
        <f>D23*('KU Shares'!D24/'KU Shares'!D23)/('KU Efficiency'!D24/'KU Efficiency'!D23)</f>
        <v>1.9795752858972895</v>
      </c>
      <c r="E24" s="169">
        <f>E23*('KU Shares'!E24/'KU Shares'!E23)/('KU Efficiency'!E24/'KU Efficiency'!E23)</f>
        <v>0.32846235687797715</v>
      </c>
      <c r="F24" s="169">
        <f>F23*('KU Shares'!F24/'KU Shares'!F23)/('KU Efficiency'!F24/'KU Efficiency'!F23)</f>
        <v>6.9922221709523294E-2</v>
      </c>
      <c r="G24" s="169">
        <f>G23*('KU Shares'!G24/'KU Shares'!G23)/('KU Efficiency'!G24/'KU Efficiency'!G23)</f>
        <v>1.5308431795823383</v>
      </c>
      <c r="H24" s="169">
        <f>H23*('KU Shares'!H24/'KU Shares'!H23)/('KU Efficiency'!H24/'KU Efficiency'!H23)</f>
        <v>0.35132366675321536</v>
      </c>
      <c r="I24" s="169">
        <f>I23*('KU Shares'!I24/'KU Shares'!I23)/('KU Efficiency'!I24/'KU Efficiency'!I23)</f>
        <v>3.1619130007789451</v>
      </c>
      <c r="J24" s="169">
        <f>J23*('KU Shares'!J24/'KU Shares'!J23)/('KU Efficiency'!J24/'KU Efficiency'!J23)</f>
        <v>0.52332442883709263</v>
      </c>
      <c r="K24" s="169">
        <f>K23*('KU Shares'!K24/'KU Shares'!K23)/('KU Efficiency'!K24/'KU Efficiency'!K23)</f>
        <v>4.2100998020834624</v>
      </c>
      <c r="L24" s="173"/>
      <c r="M24" s="169">
        <f t="shared" si="0"/>
        <v>12.155463942519845</v>
      </c>
      <c r="N24" s="169">
        <f t="shared" si="1"/>
        <v>14.862019557477456</v>
      </c>
    </row>
    <row r="25" spans="1:14" x14ac:dyDescent="0.2">
      <c r="A25" s="168">
        <v>2018</v>
      </c>
      <c r="B25" s="169">
        <f>B24*('KU Shares'!B25/'KU Shares'!B24)/('KU Efficiency'!B25/'KU Efficiency'!B24)</f>
        <v>0.55827233350326366</v>
      </c>
      <c r="C25" s="169">
        <f>C24*('KU Shares'!C25/'KU Shares'!C24)/('KU Efficiency'!C25/'KU Efficiency'!C24)</f>
        <v>2.1260871216188924</v>
      </c>
      <c r="D25" s="169">
        <f>D24*('KU Shares'!D25/'KU Shares'!D24)/('KU Efficiency'!D25/'KU Efficiency'!D24)</f>
        <v>1.9816411495894313</v>
      </c>
      <c r="E25" s="169">
        <f>E24*('KU Shares'!E25/'KU Shares'!E24)/('KU Efficiency'!E25/'KU Efficiency'!E24)</f>
        <v>0.32344536138647806</v>
      </c>
      <c r="F25" s="169">
        <f>F24*('KU Shares'!F25/'KU Shares'!F24)/('KU Efficiency'!F25/'KU Efficiency'!F24)</f>
        <v>6.8804707654928909E-2</v>
      </c>
      <c r="G25" s="169">
        <f>G24*('KU Shares'!G25/'KU Shares'!G24)/('KU Efficiency'!G25/'KU Efficiency'!G24)</f>
        <v>1.5039469108536669</v>
      </c>
      <c r="H25" s="169">
        <f>H24*('KU Shares'!H25/'KU Shares'!H24)/('KU Efficiency'!H25/'KU Efficiency'!H24)</f>
        <v>0.34960766044228442</v>
      </c>
      <c r="I25" s="169">
        <f>I24*('KU Shares'!I25/'KU Shares'!I24)/('KU Efficiency'!I25/'KU Efficiency'!I24)</f>
        <v>3.1464689439805675</v>
      </c>
      <c r="J25" s="169">
        <f>J24*('KU Shares'!J25/'KU Shares'!J24)/('KU Efficiency'!J25/'KU Efficiency'!J24)</f>
        <v>0.53404101517341052</v>
      </c>
      <c r="K25" s="169">
        <f>K24*('KU Shares'!K25/'KU Shares'!K24)/('KU Efficiency'!K25/'KU Efficiency'!K24)</f>
        <v>4.3084943101011008</v>
      </c>
      <c r="L25" s="173"/>
      <c r="M25" s="169">
        <f t="shared" si="0"/>
        <v>12.21645005918187</v>
      </c>
      <c r="N25" s="169">
        <f t="shared" si="1"/>
        <v>14.900809514304026</v>
      </c>
    </row>
    <row r="26" spans="1:14" x14ac:dyDescent="0.2">
      <c r="A26" s="168">
        <v>2019</v>
      </c>
      <c r="B26" s="169">
        <f>B25*('KU Shares'!B26/'KU Shares'!B25)/('KU Efficiency'!B26/'KU Efficiency'!B25)</f>
        <v>0.55278591517685194</v>
      </c>
      <c r="C26" s="169">
        <f>C25*('KU Shares'!C26/'KU Shares'!C25)/('KU Efficiency'!C26/'KU Efficiency'!C25)</f>
        <v>2.1114275907652766</v>
      </c>
      <c r="D26" s="169">
        <f>D25*('KU Shares'!D26/'KU Shares'!D25)/('KU Efficiency'!D26/'KU Efficiency'!D25)</f>
        <v>1.9841207202038436</v>
      </c>
      <c r="E26" s="169">
        <f>E25*('KU Shares'!E26/'KU Shares'!E25)/('KU Efficiency'!E26/'KU Efficiency'!E25)</f>
        <v>0.31921253942950023</v>
      </c>
      <c r="F26" s="169">
        <f>F25*('KU Shares'!F26/'KU Shares'!F25)/('KU Efficiency'!F26/'KU Efficiency'!F25)</f>
        <v>6.7968082581260289E-2</v>
      </c>
      <c r="G26" s="169">
        <f>G25*('KU Shares'!G26/'KU Shares'!G25)/('KU Efficiency'!G26/'KU Efficiency'!G25)</f>
        <v>1.480957813138712</v>
      </c>
      <c r="H26" s="169">
        <f>H25*('KU Shares'!H26/'KU Shares'!H25)/('KU Efficiency'!H26/'KU Efficiency'!H25)</f>
        <v>0.34817153580977334</v>
      </c>
      <c r="I26" s="169">
        <f>I25*('KU Shares'!I26/'KU Shares'!I25)/('KU Efficiency'!I26/'KU Efficiency'!I25)</f>
        <v>3.1335438222879684</v>
      </c>
      <c r="J26" s="169">
        <f>J25*('KU Shares'!J26/'KU Shares'!J25)/('KU Efficiency'!J26/'KU Efficiency'!J25)</f>
        <v>0.54497705471385072</v>
      </c>
      <c r="K26" s="169">
        <f>K25*('KU Shares'!K26/'KU Shares'!K25)/('KU Efficiency'!K26/'KU Efficiency'!K25)</f>
        <v>4.405883498228726</v>
      </c>
      <c r="L26" s="173"/>
      <c r="M26" s="169">
        <f t="shared" si="0"/>
        <v>12.284835066393633</v>
      </c>
      <c r="N26" s="169">
        <f t="shared" si="1"/>
        <v>14.949048572335762</v>
      </c>
    </row>
    <row r="27" spans="1:14" x14ac:dyDescent="0.2">
      <c r="A27" s="168">
        <v>2020</v>
      </c>
      <c r="B27" s="169">
        <f>B26*('KU Shares'!B27/'KU Shares'!B26)/('KU Efficiency'!B27/'KU Efficiency'!B26)</f>
        <v>0.54796958157699316</v>
      </c>
      <c r="C27" s="169">
        <f>C26*('KU Shares'!C27/'KU Shares'!C26)/('KU Efficiency'!C27/'KU Efficiency'!C26)</f>
        <v>2.0974413487631489</v>
      </c>
      <c r="D27" s="169">
        <f>D26*('KU Shares'!D27/'KU Shares'!D26)/('KU Efficiency'!D27/'KU Efficiency'!D26)</f>
        <v>1.9862515387320445</v>
      </c>
      <c r="E27" s="169">
        <f>E26*('KU Shares'!E27/'KU Shares'!E26)/('KU Efficiency'!E27/'KU Efficiency'!E26)</f>
        <v>0.31496162935204797</v>
      </c>
      <c r="F27" s="169">
        <f>F26*('KU Shares'!F27/'KU Shares'!F26)/('KU Efficiency'!F27/'KU Efficiency'!F26)</f>
        <v>6.703951205905527E-2</v>
      </c>
      <c r="G27" s="169">
        <f>G26*('KU Shares'!G27/'KU Shares'!G26)/('KU Efficiency'!G27/'KU Efficiency'!G26)</f>
        <v>1.4600492915662122</v>
      </c>
      <c r="H27" s="169">
        <f>H26*('KU Shares'!H27/'KU Shares'!H26)/('KU Efficiency'!H27/'KU Efficiency'!H26)</f>
        <v>0.34642610609287988</v>
      </c>
      <c r="I27" s="169">
        <f>I26*('KU Shares'!I27/'KU Shares'!I26)/('KU Efficiency'!I27/'KU Efficiency'!I26)</f>
        <v>3.1178349548359279</v>
      </c>
      <c r="J27" s="169">
        <f>J26*('KU Shares'!J27/'KU Shares'!J26)/('KU Efficiency'!J27/'KU Efficiency'!J26)</f>
        <v>0.55613704139960751</v>
      </c>
      <c r="K27" s="169">
        <f>K26*('KU Shares'!K27/'KU Shares'!K26)/('KU Efficiency'!K27/'KU Efficiency'!K26)</f>
        <v>4.4981960326998918</v>
      </c>
      <c r="L27" s="173"/>
      <c r="M27" s="169">
        <f t="shared" si="0"/>
        <v>12.346896106737667</v>
      </c>
      <c r="N27" s="169">
        <f t="shared" si="1"/>
        <v>14.992307037077808</v>
      </c>
    </row>
    <row r="28" spans="1:14" x14ac:dyDescent="0.2">
      <c r="A28" s="176">
        <v>2021</v>
      </c>
      <c r="B28" s="169">
        <f>B27*('KU Shares'!B28/'KU Shares'!B27)/('KU Efficiency'!B28/'KU Efficiency'!B27)</f>
        <v>0.54332428563063384</v>
      </c>
      <c r="C28" s="169">
        <f>C27*('KU Shares'!C28/'KU Shares'!C27)/('KU Efficiency'!C28/'KU Efficiency'!C27)</f>
        <v>2.0857423207055299</v>
      </c>
      <c r="D28" s="169">
        <f>D27*('KU Shares'!D28/'KU Shares'!D27)/('KU Efficiency'!D28/'KU Efficiency'!D27)</f>
        <v>1.9882239390617074</v>
      </c>
      <c r="E28" s="169">
        <f>E27*('KU Shares'!E28/'KU Shares'!E27)/('KU Efficiency'!E28/'KU Efficiency'!E27)</f>
        <v>0.31087393836660882</v>
      </c>
      <c r="F28" s="169">
        <f>F27*('KU Shares'!F28/'KU Shares'!F27)/('KU Efficiency'!F28/'KU Efficiency'!F27)</f>
        <v>6.6072774949394522E-2</v>
      </c>
      <c r="G28" s="169">
        <f>G27*('KU Shares'!G28/'KU Shares'!G27)/('KU Efficiency'!G28/'KU Efficiency'!G27)</f>
        <v>1.4420713865175323</v>
      </c>
      <c r="H28" s="169">
        <f>H27*('KU Shares'!H28/'KU Shares'!H27)/('KU Efficiency'!H28/'KU Efficiency'!H27)</f>
        <v>0.34491152786093821</v>
      </c>
      <c r="I28" s="169">
        <f>I27*('KU Shares'!I28/'KU Shares'!I27)/('KU Efficiency'!I28/'KU Efficiency'!I27)</f>
        <v>3.1042037507484532</v>
      </c>
      <c r="J28" s="169">
        <f>J27*('KU Shares'!J28/'KU Shares'!J27)/('KU Efficiency'!J28/'KU Efficiency'!J27)</f>
        <v>0.56752556119836239</v>
      </c>
      <c r="K28" s="169">
        <f>K27*('KU Shares'!K28/'KU Shares'!K27)/('KU Efficiency'!K28/'KU Efficiency'!K27)</f>
        <v>4.5906274889407674</v>
      </c>
      <c r="L28" s="173"/>
      <c r="M28" s="169">
        <f t="shared" si="0"/>
        <v>12.414510367643764</v>
      </c>
      <c r="N28" s="169">
        <f t="shared" si="1"/>
        <v>15.043576973979928</v>
      </c>
    </row>
    <row r="29" spans="1:14" x14ac:dyDescent="0.2">
      <c r="A29" s="176">
        <v>2022</v>
      </c>
      <c r="B29" s="169">
        <f>B28*('KU Shares'!B29/'KU Shares'!B28)/('KU Efficiency'!B29/'KU Efficiency'!B28)</f>
        <v>0.53908540741484323</v>
      </c>
      <c r="C29" s="169">
        <f>C28*('KU Shares'!C29/'KU Shares'!C28)/('KU Efficiency'!C29/'KU Efficiency'!C28)</f>
        <v>2.0785427569053625</v>
      </c>
      <c r="D29" s="169">
        <f>D28*('KU Shares'!D29/'KU Shares'!D28)/('KU Efficiency'!D29/'KU Efficiency'!D28)</f>
        <v>1.9899701676085979</v>
      </c>
      <c r="E29" s="169">
        <f>E28*('KU Shares'!E29/'KU Shares'!E28)/('KU Efficiency'!E29/'KU Efficiency'!E28)</f>
        <v>0.30741786430852636</v>
      </c>
      <c r="F29" s="169">
        <f>F28*('KU Shares'!F29/'KU Shares'!F28)/('KU Efficiency'!F29/'KU Efficiency'!F28)</f>
        <v>6.5310343965640547E-2</v>
      </c>
      <c r="G29" s="169">
        <f>G28*('KU Shares'!G29/'KU Shares'!G28)/('KU Efficiency'!G29/'KU Efficiency'!G28)</f>
        <v>1.4270326684448154</v>
      </c>
      <c r="H29" s="169">
        <f>H28*('KU Shares'!H29/'KU Shares'!H28)/('KU Efficiency'!H29/'KU Efficiency'!H28)</f>
        <v>0.34359382410729655</v>
      </c>
      <c r="I29" s="169">
        <f>I28*('KU Shares'!I29/'KU Shares'!I28)/('KU Efficiency'!I29/'KU Efficiency'!I28)</f>
        <v>3.0923444169656791</v>
      </c>
      <c r="J29" s="169">
        <f>J28*('KU Shares'!J29/'KU Shares'!J28)/('KU Efficiency'!J29/'KU Efficiency'!J28)</f>
        <v>0.57914729398879328</v>
      </c>
      <c r="K29" s="169">
        <f>K28*('KU Shares'!K29/'KU Shares'!K28)/('KU Efficiency'!K29/'KU Efficiency'!K28)</f>
        <v>4.6761917263940909</v>
      </c>
      <c r="L29" s="173"/>
      <c r="M29" s="169">
        <f t="shared" si="0"/>
        <v>12.48100830578344</v>
      </c>
      <c r="N29" s="169">
        <f t="shared" si="1"/>
        <v>15.098636470103646</v>
      </c>
    </row>
    <row r="30" spans="1:14" x14ac:dyDescent="0.2">
      <c r="A30" s="176">
        <v>2023</v>
      </c>
      <c r="B30" s="169">
        <f>B29*('KU Shares'!B30/'KU Shares'!B29)/('KU Efficiency'!B30/'KU Efficiency'!B29)</f>
        <v>0.53482179186310486</v>
      </c>
      <c r="C30" s="169">
        <f>C29*('KU Shares'!C30/'KU Shares'!C29)/('KU Efficiency'!C30/'KU Efficiency'!C29)</f>
        <v>2.0745700726816683</v>
      </c>
      <c r="D30" s="169">
        <f>D29*('KU Shares'!D30/'KU Shares'!D29)/('KU Efficiency'!D30/'KU Efficiency'!D29)</f>
        <v>1.9908462896592729</v>
      </c>
      <c r="E30" s="169">
        <f>E29*('KU Shares'!E30/'KU Shares'!E29)/('KU Efficiency'!E30/'KU Efficiency'!E29)</f>
        <v>0.30416906813174216</v>
      </c>
      <c r="F30" s="169">
        <f>F29*('KU Shares'!F30/'KU Shares'!F29)/('KU Efficiency'!F30/'KU Efficiency'!F29)</f>
        <v>6.4792020289377306E-2</v>
      </c>
      <c r="G30" s="169">
        <f>G29*('KU Shares'!G30/'KU Shares'!G29)/('KU Efficiency'!G30/'KU Efficiency'!G29)</f>
        <v>1.4146311132512637</v>
      </c>
      <c r="H30" s="169">
        <f>H29*('KU Shares'!H30/'KU Shares'!H29)/('KU Efficiency'!H30/'KU Efficiency'!H29)</f>
        <v>0.34241987087527892</v>
      </c>
      <c r="I30" s="169">
        <f>I29*('KU Shares'!I30/'KU Shares'!I29)/('KU Efficiency'!I30/'KU Efficiency'!I29)</f>
        <v>3.081778837877521</v>
      </c>
      <c r="J30" s="169">
        <f>J29*('KU Shares'!J30/'KU Shares'!J29)/('KU Efficiency'!J30/'KU Efficiency'!J29)</f>
        <v>0.59100701548367462</v>
      </c>
      <c r="K30" s="169">
        <f>K29*('KU Shares'!K30/'KU Shares'!K29)/('KU Efficiency'!K30/'KU Efficiency'!K29)</f>
        <v>4.7655333836789966</v>
      </c>
      <c r="L30" s="173"/>
      <c r="M30" s="169">
        <f t="shared" si="0"/>
        <v>12.555177599247125</v>
      </c>
      <c r="N30" s="169">
        <f t="shared" si="1"/>
        <v>15.164569463791899</v>
      </c>
    </row>
    <row r="31" spans="1:14" x14ac:dyDescent="0.2">
      <c r="A31" s="176">
        <v>2024</v>
      </c>
      <c r="B31" s="169">
        <f>B30*('KU Shares'!B31/'KU Shares'!B30)/('KU Efficiency'!B31/'KU Efficiency'!B30)</f>
        <v>0.53016827656760634</v>
      </c>
      <c r="C31" s="169">
        <f>C30*('KU Shares'!C31/'KU Shares'!C30)/('KU Efficiency'!C31/'KU Efficiency'!C30)</f>
        <v>2.073308688028491</v>
      </c>
      <c r="D31" s="169">
        <f>D30*('KU Shares'!D31/'KU Shares'!D30)/('KU Efficiency'!D31/'KU Efficiency'!D30)</f>
        <v>1.9915856533307665</v>
      </c>
      <c r="E31" s="169">
        <f>E30*('KU Shares'!E31/'KU Shares'!E30)/('KU Efficiency'!E31/'KU Efficiency'!E30)</f>
        <v>0.30097734463222525</v>
      </c>
      <c r="F31" s="169">
        <f>F30*('KU Shares'!F31/'KU Shares'!F30)/('KU Efficiency'!F31/'KU Efficiency'!F30)</f>
        <v>6.4056310251578819E-2</v>
      </c>
      <c r="G31" s="169">
        <f>G30*('KU Shares'!G31/'KU Shares'!G30)/('KU Efficiency'!G31/'KU Efficiency'!G30)</f>
        <v>1.4038441965469726</v>
      </c>
      <c r="H31" s="169">
        <f>H30*('KU Shares'!H31/'KU Shares'!H30)/('KU Efficiency'!H31/'KU Efficiency'!H30)</f>
        <v>0.34139065550517605</v>
      </c>
      <c r="I31" s="169">
        <f>I30*('KU Shares'!I31/'KU Shares'!I30)/('KU Efficiency'!I31/'KU Efficiency'!I30)</f>
        <v>3.0725158995465955</v>
      </c>
      <c r="J31" s="169">
        <f>J30*('KU Shares'!J31/'KU Shares'!J30)/('KU Efficiency'!J31/'KU Efficiency'!J30)</f>
        <v>0.60310959919235907</v>
      </c>
      <c r="K31" s="169">
        <f>K30*('KU Shares'!K31/'KU Shares'!K30)/('KU Efficiency'!K31/'KU Efficiency'!K30)</f>
        <v>4.8529516207995282</v>
      </c>
      <c r="L31" s="173"/>
      <c r="M31" s="169">
        <f t="shared" si="0"/>
        <v>12.630431279805205</v>
      </c>
      <c r="N31" s="169">
        <f t="shared" si="1"/>
        <v>15.233908244401301</v>
      </c>
    </row>
    <row r="32" spans="1:14" x14ac:dyDescent="0.2">
      <c r="A32" s="176">
        <v>2025</v>
      </c>
      <c r="B32" s="169">
        <f>B31*('KU Shares'!B32/'KU Shares'!B31)/('KU Efficiency'!B32/'KU Efficiency'!B31)</f>
        <v>0.52509924143683073</v>
      </c>
      <c r="C32" s="169">
        <f>C31*('KU Shares'!C32/'KU Shares'!C31)/('KU Efficiency'!C32/'KU Efficiency'!C31)</f>
        <v>2.0738968945268517</v>
      </c>
      <c r="D32" s="169">
        <f>D31*('KU Shares'!D32/'KU Shares'!D31)/('KU Efficiency'!D32/'KU Efficiency'!D31)</f>
        <v>1.9920987004340085</v>
      </c>
      <c r="E32" s="169">
        <f>E31*('KU Shares'!E32/'KU Shares'!E31)/('KU Efficiency'!E32/'KU Efficiency'!E31)</f>
        <v>0.29803507140600732</v>
      </c>
      <c r="F32" s="169">
        <f>F31*('KU Shares'!F32/'KU Shares'!F31)/('KU Efficiency'!F32/'KU Efficiency'!F31)</f>
        <v>6.332572338380256E-2</v>
      </c>
      <c r="G32" s="169">
        <f>G31*('KU Shares'!G32/'KU Shares'!G31)/('KU Efficiency'!G32/'KU Efficiency'!G31)</f>
        <v>1.3945621083136992</v>
      </c>
      <c r="H32" s="169">
        <f>H31*('KU Shares'!H32/'KU Shares'!H31)/('KU Efficiency'!H32/'KU Efficiency'!H31)</f>
        <v>0.34046551449489565</v>
      </c>
      <c r="I32" s="169">
        <f>I31*('KU Shares'!I32/'KU Shares'!I31)/('KU Efficiency'!I32/'KU Efficiency'!I31)</f>
        <v>3.0641896304540728</v>
      </c>
      <c r="J32" s="169">
        <f>J31*('KU Shares'!J32/'KU Shares'!J31)/('KU Efficiency'!J32/'KU Efficiency'!J31)</f>
        <v>0.61546001842344567</v>
      </c>
      <c r="K32" s="169">
        <f>K31*('KU Shares'!K32/'KU Shares'!K31)/('KU Efficiency'!K32/'KU Efficiency'!K31)</f>
        <v>4.941718835484739</v>
      </c>
      <c r="L32" s="173"/>
      <c r="M32" s="169">
        <f t="shared" si="0"/>
        <v>12.70985560239467</v>
      </c>
      <c r="N32" s="169">
        <f t="shared" si="1"/>
        <v>15.308851738358353</v>
      </c>
    </row>
    <row r="33" spans="1:14" x14ac:dyDescent="0.2">
      <c r="A33" s="176">
        <f t="shared" ref="A33:A49" si="2">A32+1</f>
        <v>2026</v>
      </c>
      <c r="B33" s="169">
        <f>B32*('KU Shares'!B33/'KU Shares'!B32)/('KU Efficiency'!B33/'KU Efficiency'!B32)</f>
        <v>0.51970893106579419</v>
      </c>
      <c r="C33" s="169">
        <f>C32*('KU Shares'!C33/'KU Shares'!C32)/('KU Efficiency'!C33/'KU Efficiency'!C32)</f>
        <v>2.0717713140806375</v>
      </c>
      <c r="D33" s="169">
        <f>D32*('KU Shares'!D33/'KU Shares'!D32)/('KU Efficiency'!D33/'KU Efficiency'!D32)</f>
        <v>1.9914332772082417</v>
      </c>
      <c r="E33" s="169">
        <f>E32*('KU Shares'!E33/'KU Shares'!E32)/('KU Efficiency'!E33/'KU Efficiency'!E32)</f>
        <v>0.29496708778366576</v>
      </c>
      <c r="F33" s="169">
        <f>F32*('KU Shares'!F33/'KU Shares'!F32)/('KU Efficiency'!F33/'KU Efficiency'!F32)</f>
        <v>6.2705021372209416E-2</v>
      </c>
      <c r="G33" s="169">
        <f>G32*('KU Shares'!G33/'KU Shares'!G32)/('KU Efficiency'!G33/'KU Efficiency'!G32)</f>
        <v>1.3866336453668753</v>
      </c>
      <c r="H33" s="169">
        <f>H32*('KU Shares'!H33/'KU Shares'!H32)/('KU Efficiency'!H33/'KU Efficiency'!H32)</f>
        <v>0.33958763265214609</v>
      </c>
      <c r="I33" s="169">
        <f>I32*('KU Shares'!I33/'KU Shares'!I32)/('KU Efficiency'!I33/'KU Efficiency'!I32)</f>
        <v>3.0562886938693272</v>
      </c>
      <c r="J33" s="169">
        <f>J32*('KU Shares'!J33/'KU Shares'!J32)/('KU Efficiency'!J33/'KU Efficiency'!J32)</f>
        <v>0.62806334832845923</v>
      </c>
      <c r="K33" s="169">
        <f>K32*('KU Shares'!K33/'KU Shares'!K32)/('KU Efficiency'!K33/'KU Efficiency'!K32)</f>
        <v>5.0263574955443833</v>
      </c>
      <c r="L33" s="173"/>
      <c r="M33" s="169">
        <f t="shared" si="0"/>
        <v>12.786036202125306</v>
      </c>
      <c r="N33" s="169">
        <f t="shared" si="1"/>
        <v>15.377516447271738</v>
      </c>
    </row>
    <row r="34" spans="1:14" x14ac:dyDescent="0.2">
      <c r="A34" s="176">
        <f t="shared" si="2"/>
        <v>2027</v>
      </c>
      <c r="B34" s="169">
        <f>B33*('KU Shares'!B34/'KU Shares'!B33)/('KU Efficiency'!B34/'KU Efficiency'!B33)</f>
        <v>0.51417332148289663</v>
      </c>
      <c r="C34" s="169">
        <f>C33*('KU Shares'!C34/'KU Shares'!C33)/('KU Efficiency'!C34/'KU Efficiency'!C33)</f>
        <v>2.0687617981486937</v>
      </c>
      <c r="D34" s="169">
        <f>D33*('KU Shares'!D34/'KU Shares'!D33)/('KU Efficiency'!D34/'KU Efficiency'!D33)</f>
        <v>1.9913255130531939</v>
      </c>
      <c r="E34" s="169">
        <f>E33*('KU Shares'!E34/'KU Shares'!E33)/('KU Efficiency'!E34/'KU Efficiency'!E33)</f>
        <v>0.29146205726474655</v>
      </c>
      <c r="F34" s="169">
        <f>F33*('KU Shares'!F34/'KU Shares'!F33)/('KU Efficiency'!F34/'KU Efficiency'!F33)</f>
        <v>6.2026595299651703E-2</v>
      </c>
      <c r="G34" s="169">
        <f>G33*('KU Shares'!G34/'KU Shares'!G33)/('KU Efficiency'!G34/'KU Efficiency'!G33)</f>
        <v>1.3795736409928407</v>
      </c>
      <c r="H34" s="169">
        <f>H33*('KU Shares'!H34/'KU Shares'!H33)/('KU Efficiency'!H34/'KU Efficiency'!H33)</f>
        <v>0.33875727723107074</v>
      </c>
      <c r="I34" s="169">
        <f>I33*('KU Shares'!I34/'KU Shares'!I33)/('KU Efficiency'!I34/'KU Efficiency'!I33)</f>
        <v>3.04881549507965</v>
      </c>
      <c r="J34" s="169">
        <f>J33*('KU Shares'!J34/'KU Shares'!J33)/('KU Efficiency'!J34/'KU Efficiency'!J33)</f>
        <v>0.64092476798737996</v>
      </c>
      <c r="K34" s="169">
        <f>K33*('KU Shares'!K34/'KU Shares'!K33)/('KU Efficiency'!K34/'KU Efficiency'!K33)</f>
        <v>5.1077682473855273</v>
      </c>
      <c r="L34" s="173"/>
      <c r="M34" s="169">
        <f t="shared" si="0"/>
        <v>12.86065359429406</v>
      </c>
      <c r="N34" s="169">
        <f t="shared" si="1"/>
        <v>15.443588713925651</v>
      </c>
    </row>
    <row r="35" spans="1:14" x14ac:dyDescent="0.2">
      <c r="A35" s="176">
        <f t="shared" si="2"/>
        <v>2028</v>
      </c>
      <c r="B35" s="169">
        <f>B34*('KU Shares'!B35/'KU Shares'!B34)/('KU Efficiency'!B35/'KU Efficiency'!B34)</f>
        <v>0.50839041219298298</v>
      </c>
      <c r="C35" s="169">
        <f>C34*('KU Shares'!C35/'KU Shares'!C34)/('KU Efficiency'!C35/'KU Efficiency'!C34)</f>
        <v>2.0629348763302464</v>
      </c>
      <c r="D35" s="169">
        <f>D34*('KU Shares'!D35/'KU Shares'!D34)/('KU Efficiency'!D35/'KU Efficiency'!D34)</f>
        <v>1.9911137347355383</v>
      </c>
      <c r="E35" s="169">
        <f>E34*('KU Shares'!E35/'KU Shares'!E34)/('KU Efficiency'!E35/'KU Efficiency'!E34)</f>
        <v>0.28763573764611855</v>
      </c>
      <c r="F35" s="169">
        <f>F34*('KU Shares'!F35/'KU Shares'!F34)/('KU Efficiency'!F35/'KU Efficiency'!F34)</f>
        <v>6.1167236513749806E-2</v>
      </c>
      <c r="G35" s="169">
        <f>G34*('KU Shares'!G35/'KU Shares'!G34)/('KU Efficiency'!G35/'KU Efficiency'!G34)</f>
        <v>1.372859102925202</v>
      </c>
      <c r="H35" s="169">
        <f>H34*('KU Shares'!H35/'KU Shares'!H34)/('KU Efficiency'!H35/'KU Efficiency'!H34)</f>
        <v>0.33797851076199209</v>
      </c>
      <c r="I35" s="169">
        <f>I34*('KU Shares'!I35/'KU Shares'!I34)/('KU Efficiency'!I35/'KU Efficiency'!I34)</f>
        <v>3.0418065968579429</v>
      </c>
      <c r="J35" s="169">
        <f>J34*('KU Shares'!J35/'KU Shares'!J34)/('KU Efficiency'!J35/'KU Efficiency'!J34)</f>
        <v>0.65404956253687996</v>
      </c>
      <c r="K35" s="169">
        <f>K34*('KU Shares'!K35/'KU Shares'!K34)/('KU Efficiency'!K35/'KU Efficiency'!K34)</f>
        <v>5.1869584853333537</v>
      </c>
      <c r="L35" s="173"/>
      <c r="M35" s="169">
        <f t="shared" si="0"/>
        <v>12.933568967310778</v>
      </c>
      <c r="N35" s="169">
        <f t="shared" si="1"/>
        <v>15.504894255834007</v>
      </c>
    </row>
    <row r="36" spans="1:14" x14ac:dyDescent="0.2">
      <c r="A36" s="176">
        <f t="shared" si="2"/>
        <v>2029</v>
      </c>
      <c r="B36" s="169">
        <f>B35*('KU Shares'!B36/'KU Shares'!B35)/('KU Efficiency'!B36/'KU Efficiency'!B35)</f>
        <v>0.50265412189197589</v>
      </c>
      <c r="C36" s="169">
        <f>C35*('KU Shares'!C36/'KU Shares'!C35)/('KU Efficiency'!C36/'KU Efficiency'!C35)</f>
        <v>2.0583070752864892</v>
      </c>
      <c r="D36" s="169">
        <f>D35*('KU Shares'!D36/'KU Shares'!D35)/('KU Efficiency'!D36/'KU Efficiency'!D35)</f>
        <v>1.9904749573313454</v>
      </c>
      <c r="E36" s="169">
        <f>E35*('KU Shares'!E36/'KU Shares'!E35)/('KU Efficiency'!E36/'KU Efficiency'!E35)</f>
        <v>0.28394512021653595</v>
      </c>
      <c r="F36" s="169">
        <f>F35*('KU Shares'!F36/'KU Shares'!F35)/('KU Efficiency'!F36/'KU Efficiency'!F35)</f>
        <v>6.0380762669143655E-2</v>
      </c>
      <c r="G36" s="169">
        <f>G35*('KU Shares'!G36/'KU Shares'!G35)/('KU Efficiency'!G36/'KU Efficiency'!G35)</f>
        <v>1.3670683519640641</v>
      </c>
      <c r="H36" s="169">
        <f>H35*('KU Shares'!H36/'KU Shares'!H35)/('KU Efficiency'!H36/'KU Efficiency'!H35)</f>
        <v>0.33729374757408598</v>
      </c>
      <c r="I36" s="169">
        <f>I35*('KU Shares'!I36/'KU Shares'!I35)/('KU Efficiency'!I36/'KU Efficiency'!I35)</f>
        <v>3.0356437281667885</v>
      </c>
      <c r="J36" s="169">
        <f>J35*('KU Shares'!J36/'KU Shares'!J35)/('KU Efficiency'!J36/'KU Efficiency'!J35)</f>
        <v>0.6674431253421419</v>
      </c>
      <c r="K36" s="169">
        <f>K35*('KU Shares'!K36/'KU Shares'!K35)/('KU Efficiency'!K36/'KU Efficiency'!K35)</f>
        <v>5.2640443340381244</v>
      </c>
      <c r="L36" s="173"/>
      <c r="M36" s="169">
        <f t="shared" si="0"/>
        <v>13.00629412730223</v>
      </c>
      <c r="N36" s="169">
        <f t="shared" si="1"/>
        <v>15.567255324480694</v>
      </c>
    </row>
    <row r="37" spans="1:14" x14ac:dyDescent="0.2">
      <c r="A37" s="176">
        <f t="shared" si="2"/>
        <v>2030</v>
      </c>
      <c r="B37" s="169">
        <f>B36*('KU Shares'!B37/'KU Shares'!B36)/('KU Efficiency'!B37/'KU Efficiency'!B36)</f>
        <v>0.49756062313816984</v>
      </c>
      <c r="C37" s="169">
        <f>C36*('KU Shares'!C37/'KU Shares'!C36)/('KU Efficiency'!C37/'KU Efficiency'!C36)</f>
        <v>2.0530857459407073</v>
      </c>
      <c r="D37" s="169">
        <f>D36*('KU Shares'!D37/'KU Shares'!D36)/('KU Efficiency'!D37/'KU Efficiency'!D36)</f>
        <v>1.9885017957541684</v>
      </c>
      <c r="E37" s="169">
        <f>E36*('KU Shares'!E37/'KU Shares'!E36)/('KU Efficiency'!E37/'KU Efficiency'!E36)</f>
        <v>0.2803351292518329</v>
      </c>
      <c r="F37" s="169">
        <f>F36*('KU Shares'!F37/'KU Shares'!F36)/('KU Efficiency'!F37/'KU Efficiency'!F36)</f>
        <v>5.9720093965865993E-2</v>
      </c>
      <c r="G37" s="169">
        <f>G36*('KU Shares'!G37/'KU Shares'!G36)/('KU Efficiency'!G37/'KU Efficiency'!G36)</f>
        <v>1.3627065425391831</v>
      </c>
      <c r="H37" s="169">
        <f>H36*('KU Shares'!H37/'KU Shares'!H36)/('KU Efficiency'!H37/'KU Efficiency'!H36)</f>
        <v>0.33665999182821504</v>
      </c>
      <c r="I37" s="169">
        <f>I36*('KU Shares'!I37/'KU Shares'!I36)/('KU Efficiency'!I37/'KU Efficiency'!I36)</f>
        <v>3.0299399264539342</v>
      </c>
      <c r="J37" s="169">
        <f>J36*('KU Shares'!J37/'KU Shares'!J36)/('KU Efficiency'!J37/'KU Efficiency'!J36)</f>
        <v>0.6811109602131532</v>
      </c>
      <c r="K37" s="169">
        <f>K36*('KU Shares'!K37/'KU Shares'!K36)/('KU Efficiency'!K37/'KU Efficiency'!K36)</f>
        <v>5.3411415879404949</v>
      </c>
      <c r="L37" s="173"/>
      <c r="M37" s="169">
        <f t="shared" si="0"/>
        <v>13.080116027946849</v>
      </c>
      <c r="N37" s="169">
        <f t="shared" si="1"/>
        <v>15.630762397025727</v>
      </c>
    </row>
    <row r="38" spans="1:14" x14ac:dyDescent="0.2">
      <c r="A38" s="176">
        <f t="shared" si="2"/>
        <v>2031</v>
      </c>
      <c r="B38" s="169">
        <f>B37*('KU Shares'!B38/'KU Shares'!B37)/('KU Efficiency'!B38/'KU Efficiency'!B37)</f>
        <v>0.49116148329351489</v>
      </c>
      <c r="C38" s="169">
        <f>C37*('KU Shares'!C38/'KU Shares'!C37)/('KU Efficiency'!C38/'KU Efficiency'!C37)</f>
        <v>2.0481474506048127</v>
      </c>
      <c r="D38" s="169">
        <f>D37*('KU Shares'!D38/'KU Shares'!D37)/('KU Efficiency'!D38/'KU Efficiency'!D37)</f>
        <v>1.9866065038232961</v>
      </c>
      <c r="E38" s="169">
        <f>E37*('KU Shares'!E38/'KU Shares'!E37)/('KU Efficiency'!E38/'KU Efficiency'!E37)</f>
        <v>0.27632399482856224</v>
      </c>
      <c r="F38" s="169">
        <f>F37*('KU Shares'!F38/'KU Shares'!F37)/('KU Efficiency'!F38/'KU Efficiency'!F37)</f>
        <v>5.8932569720665857E-2</v>
      </c>
      <c r="G38" s="169">
        <f>G37*('KU Shares'!G38/'KU Shares'!G37)/('KU Efficiency'!G38/'KU Efficiency'!G37)</f>
        <v>1.3435476477553527</v>
      </c>
      <c r="H38" s="169">
        <f>H37*('KU Shares'!H38/'KU Shares'!H37)/('KU Efficiency'!H38/'KU Efficiency'!H37)</f>
        <v>0.33613683500956998</v>
      </c>
      <c r="I38" s="169">
        <f>I37*('KU Shares'!I38/'KU Shares'!I37)/('KU Efficiency'!I38/'KU Efficiency'!I37)</f>
        <v>3.0245679229547129</v>
      </c>
      <c r="J38" s="169">
        <f>J37*('KU Shares'!J38/'KU Shares'!J37)/('KU Efficiency'!J38/'KU Efficiency'!J37)</f>
        <v>0.68773528759649882</v>
      </c>
      <c r="K38" s="169">
        <f>K37*('KU Shares'!K38/'KU Shares'!K37)/('KU Efficiency'!K38/'KU Efficiency'!K37)</f>
        <v>5.374752143333323</v>
      </c>
      <c r="L38" s="173"/>
      <c r="M38" s="169">
        <f t="shared" si="0"/>
        <v>13.088602905021983</v>
      </c>
      <c r="N38" s="169">
        <f t="shared" si="1"/>
        <v>15.62791183892031</v>
      </c>
    </row>
    <row r="39" spans="1:14" x14ac:dyDescent="0.2">
      <c r="A39" s="176">
        <f t="shared" si="2"/>
        <v>2032</v>
      </c>
      <c r="B39" s="169">
        <f>B38*('KU Shares'!B39/'KU Shares'!B38)/('KU Efficiency'!B39/'KU Efficiency'!B38)</f>
        <v>0.48488308265446467</v>
      </c>
      <c r="C39" s="169">
        <f>C38*('KU Shares'!C39/'KU Shares'!C38)/('KU Efficiency'!C39/'KU Efficiency'!C38)</f>
        <v>2.0435600355939889</v>
      </c>
      <c r="D39" s="169">
        <f>D38*('KU Shares'!D39/'KU Shares'!D38)/('KU Efficiency'!D39/'KU Efficiency'!D38)</f>
        <v>1.9847812647139311</v>
      </c>
      <c r="E39" s="169">
        <f>E38*('KU Shares'!E39/'KU Shares'!E38)/('KU Efficiency'!E39/'KU Efficiency'!E38)</f>
        <v>0.27232582950596074</v>
      </c>
      <c r="F39" s="169">
        <f>F38*('KU Shares'!F39/'KU Shares'!F38)/('KU Efficiency'!F39/'KU Efficiency'!F38)</f>
        <v>5.8149959726652205E-2</v>
      </c>
      <c r="G39" s="169">
        <f>G38*('KU Shares'!G39/'KU Shares'!G38)/('KU Efficiency'!G39/'KU Efficiency'!G38)</f>
        <v>1.3251057981493775</v>
      </c>
      <c r="H39" s="169">
        <f>H38*('KU Shares'!H39/'KU Shares'!H38)/('KU Efficiency'!H39/'KU Efficiency'!H38)</f>
        <v>0.33563627403489243</v>
      </c>
      <c r="I39" s="169">
        <f>I38*('KU Shares'!I39/'KU Shares'!I38)/('KU Efficiency'!I39/'KU Efficiency'!I38)</f>
        <v>3.0194023675330302</v>
      </c>
      <c r="J39" s="169">
        <f>J38*('KU Shares'!J39/'KU Shares'!J38)/('KU Efficiency'!J39/'KU Efficiency'!J38)</f>
        <v>0.69435961497984433</v>
      </c>
      <c r="K39" s="169">
        <f>K38*('KU Shares'!K39/'KU Shares'!K38)/('KU Efficiency'!K39/'KU Efficiency'!K38)</f>
        <v>5.4083626987261511</v>
      </c>
      <c r="L39" s="173"/>
      <c r="M39" s="169">
        <f t="shared" si="0"/>
        <v>13.098123807369841</v>
      </c>
      <c r="N39" s="169">
        <f t="shared" si="1"/>
        <v>15.626566925618295</v>
      </c>
    </row>
    <row r="40" spans="1:14" x14ac:dyDescent="0.2">
      <c r="A40" s="176">
        <f t="shared" si="2"/>
        <v>2033</v>
      </c>
      <c r="B40" s="169">
        <f>B39*('KU Shares'!B40/'KU Shares'!B39)/('KU Efficiency'!B40/'KU Efficiency'!B39)</f>
        <v>0.47876704043567009</v>
      </c>
      <c r="C40" s="169">
        <f>C39*('KU Shares'!C40/'KU Shares'!C39)/('KU Efficiency'!C40/'KU Efficiency'!C39)</f>
        <v>2.0392812128010225</v>
      </c>
      <c r="D40" s="169">
        <f>D39*('KU Shares'!D40/'KU Shares'!D39)/('KU Efficiency'!D40/'KU Efficiency'!D39)</f>
        <v>1.9830367571013088</v>
      </c>
      <c r="E40" s="169">
        <f>E39*('KU Shares'!E40/'KU Shares'!E39)/('KU Efficiency'!E40/'KU Efficiency'!E39)</f>
        <v>0.26834647068759182</v>
      </c>
      <c r="F40" s="169">
        <f>F39*('KU Shares'!F40/'KU Shares'!F39)/('KU Efficiency'!F40/'KU Efficiency'!F39)</f>
        <v>5.7371572511124166E-2</v>
      </c>
      <c r="G40" s="169">
        <f>G39*('KU Shares'!G40/'KU Shares'!G39)/('KU Efficiency'!G40/'KU Efficiency'!G39)</f>
        <v>1.3072941514619991</v>
      </c>
      <c r="H40" s="169">
        <f>H39*('KU Shares'!H40/'KU Shares'!H39)/('KU Efficiency'!H40/'KU Efficiency'!H39)</f>
        <v>0.33519094338923822</v>
      </c>
      <c r="I40" s="169">
        <f>I39*('KU Shares'!I40/'KU Shares'!I39)/('KU Efficiency'!I40/'KU Efficiency'!I39)</f>
        <v>3.0147366362584056</v>
      </c>
      <c r="J40" s="169">
        <f>J39*('KU Shares'!J40/'KU Shares'!J39)/('KU Efficiency'!J40/'KU Efficiency'!J39)</f>
        <v>0.70098394236318984</v>
      </c>
      <c r="K40" s="169">
        <f>K39*('KU Shares'!K40/'KU Shares'!K39)/('KU Efficiency'!K40/'KU Efficiency'!K39)</f>
        <v>5.4419732541189791</v>
      </c>
      <c r="L40" s="173"/>
      <c r="M40" s="169">
        <f t="shared" si="0"/>
        <v>13.108933727891838</v>
      </c>
      <c r="N40" s="169">
        <f t="shared" si="1"/>
        <v>15.62698198112853</v>
      </c>
    </row>
    <row r="41" spans="1:14" x14ac:dyDescent="0.2">
      <c r="A41" s="176">
        <f t="shared" si="2"/>
        <v>2034</v>
      </c>
      <c r="B41" s="169">
        <f>B40*('KU Shares'!B41/'KU Shares'!B40)/('KU Efficiency'!B41/'KU Efficiency'!B40)</f>
        <v>0.47276079522860959</v>
      </c>
      <c r="C41" s="169">
        <f>C40*('KU Shares'!C41/'KU Shares'!C40)/('KU Efficiency'!C41/'KU Efficiency'!C40)</f>
        <v>2.0354423832066018</v>
      </c>
      <c r="D41" s="169">
        <f>D40*('KU Shares'!D41/'KU Shares'!D40)/('KU Efficiency'!D41/'KU Efficiency'!D40)</f>
        <v>1.9813320987798186</v>
      </c>
      <c r="E41" s="169">
        <f>E40*('KU Shares'!E41/'KU Shares'!E40)/('KU Efficiency'!E41/'KU Efficiency'!E40)</f>
        <v>0.26438523012948378</v>
      </c>
      <c r="F41" s="169">
        <f>F40*('KU Shares'!F41/'KU Shares'!F40)/('KU Efficiency'!F41/'KU Efficiency'!F40)</f>
        <v>5.6595788291993528E-2</v>
      </c>
      <c r="G41" s="169">
        <f>G40*('KU Shares'!G41/'KU Shares'!G40)/('KU Efficiency'!G41/'KU Efficiency'!G40)</f>
        <v>1.2900275684258651</v>
      </c>
      <c r="H41" s="169">
        <f>H40*('KU Shares'!H41/'KU Shares'!H40)/('KU Efficiency'!H41/'KU Efficiency'!H40)</f>
        <v>0.33477418467006304</v>
      </c>
      <c r="I41" s="169">
        <f>I40*('KU Shares'!I41/'KU Shares'!I40)/('KU Efficiency'!I41/'KU Efficiency'!I40)</f>
        <v>3.0103306803146923</v>
      </c>
      <c r="J41" s="169">
        <f>J40*('KU Shares'!J41/'KU Shares'!J40)/('KU Efficiency'!J41/'KU Efficiency'!J40)</f>
        <v>0.70760826974653535</v>
      </c>
      <c r="K41" s="169">
        <f>K40*('KU Shares'!K41/'KU Shares'!K40)/('KU Efficiency'!K41/'KU Efficiency'!K40)</f>
        <v>5.4755838095118072</v>
      </c>
      <c r="L41" s="173"/>
      <c r="M41" s="169">
        <f t="shared" si="0"/>
        <v>13.120637629870258</v>
      </c>
      <c r="N41" s="169">
        <f t="shared" si="1"/>
        <v>15.628840808305469</v>
      </c>
    </row>
    <row r="42" spans="1:14" x14ac:dyDescent="0.2">
      <c r="A42" s="176">
        <f t="shared" si="2"/>
        <v>2035</v>
      </c>
      <c r="B42" s="169">
        <f>B41*('KU Shares'!B42/'KU Shares'!B41)/('KU Efficiency'!B42/'KU Efficiency'!B41)</f>
        <v>0.46693998486889671</v>
      </c>
      <c r="C42" s="169">
        <f>C41*('KU Shares'!C42/'KU Shares'!C41)/('KU Efficiency'!C42/'KU Efficiency'!C41)</f>
        <v>2.0317909460399721</v>
      </c>
      <c r="D42" s="169">
        <f>D41*('KU Shares'!D42/'KU Shares'!D41)/('KU Efficiency'!D42/'KU Efficiency'!D41)</f>
        <v>1.9796891269824863</v>
      </c>
      <c r="E42" s="169">
        <f>E41*('KU Shares'!E42/'KU Shares'!E41)/('KU Efficiency'!E42/'KU Efficiency'!E41)</f>
        <v>0.26041701740301998</v>
      </c>
      <c r="F42" s="169">
        <f>F41*('KU Shares'!F42/'KU Shares'!F41)/('KU Efficiency'!F42/'KU Efficiency'!F41)</f>
        <v>5.5823473893369474E-2</v>
      </c>
      <c r="G42" s="169">
        <f>G41*('KU Shares'!G42/'KU Shares'!G41)/('KU Efficiency'!G42/'KU Efficiency'!G41)</f>
        <v>1.2731957286851674</v>
      </c>
      <c r="H42" s="169">
        <f>H41*('KU Shares'!H42/'KU Shares'!H41)/('KU Efficiency'!H42/'KU Efficiency'!H41)</f>
        <v>0.33439756938237686</v>
      </c>
      <c r="I42" s="169">
        <f>I41*('KU Shares'!I42/'KU Shares'!I41)/('KU Efficiency'!I42/'KU Efficiency'!I41)</f>
        <v>3.0062883541732397</v>
      </c>
      <c r="J42" s="169">
        <f>J41*('KU Shares'!J42/'KU Shares'!J41)/('KU Efficiency'!J42/'KU Efficiency'!J41)</f>
        <v>0.71423259712988096</v>
      </c>
      <c r="K42" s="169">
        <f>K41*('KU Shares'!K42/'KU Shares'!K41)/('KU Efficiency'!K42/'KU Efficiency'!K41)</f>
        <v>5.5091943649046353</v>
      </c>
      <c r="L42" s="173"/>
      <c r="M42" s="169">
        <f t="shared" si="0"/>
        <v>13.133238232554174</v>
      </c>
      <c r="N42" s="169">
        <f t="shared" si="1"/>
        <v>15.631969163463044</v>
      </c>
    </row>
    <row r="43" spans="1:14" x14ac:dyDescent="0.2">
      <c r="A43" s="176">
        <f t="shared" si="2"/>
        <v>2036</v>
      </c>
      <c r="B43" s="169">
        <f>B42*('KU Shares'!B43/'KU Shares'!B42)/('KU Efficiency'!B43/'KU Efficiency'!B42)</f>
        <v>0.4621276935426431</v>
      </c>
      <c r="C43" s="169">
        <f>C42*('KU Shares'!C43/'KU Shares'!C42)/('KU Efficiency'!C43/'KU Efficiency'!C42)</f>
        <v>2.0259072847154735</v>
      </c>
      <c r="D43" s="169">
        <f>D42*('KU Shares'!D43/'KU Shares'!D42)/('KU Efficiency'!D43/'KU Efficiency'!D42)</f>
        <v>1.9774880743209076</v>
      </c>
      <c r="E43" s="169">
        <f>E42*('KU Shares'!E43/'KU Shares'!E42)/('KU Efficiency'!E43/'KU Efficiency'!E42)</f>
        <v>0.25678004289604717</v>
      </c>
      <c r="F43" s="169">
        <f>F42*('KU Shares'!F43/'KU Shares'!F42)/('KU Efficiency'!F43/'KU Efficiency'!F42)</f>
        <v>5.5030983056687258E-2</v>
      </c>
      <c r="G43" s="169">
        <f>G42*('KU Shares'!G43/'KU Shares'!G42)/('KU Efficiency'!G43/'KU Efficiency'!G42)</f>
        <v>1.2591638883956624</v>
      </c>
      <c r="H43" s="169">
        <f>H42*('KU Shares'!H43/'KU Shares'!H42)/('KU Efficiency'!H43/'KU Efficiency'!H42)</f>
        <v>0.33466163446916519</v>
      </c>
      <c r="I43" s="169">
        <f>I42*('KU Shares'!I43/'KU Shares'!I42)/('KU Efficiency'!I43/'KU Efficiency'!I42)</f>
        <v>3.008007163995309</v>
      </c>
      <c r="J43" s="169">
        <f>J42*('KU Shares'!J43/'KU Shares'!J42)/('KU Efficiency'!J43/'KU Efficiency'!J42)</f>
        <v>0.72085692451322647</v>
      </c>
      <c r="K43" s="169">
        <f>K42*('KU Shares'!K43/'KU Shares'!K42)/('KU Efficiency'!K43/'KU Efficiency'!K42)</f>
        <v>5.5428049202974634</v>
      </c>
      <c r="L43" s="173"/>
      <c r="M43" s="169">
        <f t="shared" si="0"/>
        <v>13.154793631944468</v>
      </c>
      <c r="N43" s="169">
        <f t="shared" si="1"/>
        <v>15.642828610202583</v>
      </c>
    </row>
    <row r="44" spans="1:14" x14ac:dyDescent="0.2">
      <c r="A44" s="176">
        <f t="shared" si="2"/>
        <v>2037</v>
      </c>
      <c r="B44" s="169">
        <f>B43*('KU Shares'!B44/'KU Shares'!B43)/('KU Efficiency'!B44/'KU Efficiency'!B43)</f>
        <v>0.45735826117882966</v>
      </c>
      <c r="C44" s="169">
        <f>C43*('KU Shares'!C44/'KU Shares'!C43)/('KU Efficiency'!C44/'KU Efficiency'!C43)</f>
        <v>2.0200751246761692</v>
      </c>
      <c r="D44" s="169">
        <f>D43*('KU Shares'!D44/'KU Shares'!D43)/('KU Efficiency'!D44/'KU Efficiency'!D43)</f>
        <v>1.975291910560711</v>
      </c>
      <c r="E44" s="169">
        <f>E43*('KU Shares'!E44/'KU Shares'!E43)/('KU Efficiency'!E44/'KU Efficiency'!E43)</f>
        <v>0.25314377150333112</v>
      </c>
      <c r="F44" s="169">
        <f>F43*('KU Shares'!F44/'KU Shares'!F43)/('KU Efficiency'!F44/'KU Efficiency'!F43)</f>
        <v>5.4239730278982143E-2</v>
      </c>
      <c r="G44" s="169">
        <f>G43*('KU Shares'!G44/'KU Shares'!G43)/('KU Efficiency'!G44/'KU Efficiency'!G43)</f>
        <v>1.2451416386513043</v>
      </c>
      <c r="H44" s="169">
        <f>H43*('KU Shares'!H44/'KU Shares'!H43)/('KU Efficiency'!H44/'KU Efficiency'!H43)</f>
        <v>0.33492567573136922</v>
      </c>
      <c r="I44" s="169">
        <f>I43*('KU Shares'!I44/'KU Shares'!I43)/('KU Efficiency'!I44/'KU Efficiency'!I43)</f>
        <v>3.0097258187422415</v>
      </c>
      <c r="J44" s="169">
        <f>J43*('KU Shares'!J44/'KU Shares'!J43)/('KU Efficiency'!J44/'KU Efficiency'!J43)</f>
        <v>0.72748125189657198</v>
      </c>
      <c r="K44" s="169">
        <f>K43*('KU Shares'!K44/'KU Shares'!K43)/('KU Efficiency'!K44/'KU Efficiency'!K43)</f>
        <v>5.5764154756902906</v>
      </c>
      <c r="L44" s="173"/>
      <c r="M44" s="169">
        <f t="shared" si="0"/>
        <v>13.176365273054802</v>
      </c>
      <c r="N44" s="169">
        <f t="shared" si="1"/>
        <v>15.6537986589098</v>
      </c>
    </row>
    <row r="45" spans="1:14" x14ac:dyDescent="0.2">
      <c r="A45" s="176">
        <f t="shared" si="2"/>
        <v>2038</v>
      </c>
      <c r="B45" s="169">
        <f>B44*('KU Shares'!B45/'KU Shares'!B44)/('KU Efficiency'!B45/'KU Efficiency'!B44)</f>
        <v>0.4526311177536379</v>
      </c>
      <c r="C45" s="169">
        <f>C44*('KU Shares'!C45/'KU Shares'!C44)/('KU Efficiency'!C45/'KU Efficiency'!C44)</f>
        <v>2.0142937926615749</v>
      </c>
      <c r="D45" s="169">
        <f>D44*('KU Shares'!D45/'KU Shares'!D44)/('KU Efficiency'!D45/'KU Efficiency'!D44)</f>
        <v>1.9731006194313803</v>
      </c>
      <c r="E45" s="169">
        <f>E44*('KU Shares'!E45/'KU Shares'!E44)/('KU Efficiency'!E45/'KU Efficiency'!E44)</f>
        <v>0.24950820302099835</v>
      </c>
      <c r="F45" s="169">
        <f>F44*('KU Shares'!F45/'KU Shares'!F44)/('KU Efficiency'!F45/'KU Efficiency'!F44)</f>
        <v>5.3449712661305132E-2</v>
      </c>
      <c r="G45" s="169">
        <f>G44*('KU Shares'!G45/'KU Shares'!G44)/('KU Efficiency'!G45/'KU Efficiency'!G44)</f>
        <v>1.2311289696229688</v>
      </c>
      <c r="H45" s="169">
        <f>H44*('KU Shares'!H45/'KU Shares'!H44)/('KU Efficiency'!H45/'KU Efficiency'!H44)</f>
        <v>0.33518969317221314</v>
      </c>
      <c r="I45" s="169">
        <f>I44*('KU Shares'!I45/'KU Shares'!I44)/('KU Efficiency'!I45/'KU Efficiency'!I44)</f>
        <v>3.0114443184350237</v>
      </c>
      <c r="J45" s="169">
        <f>J44*('KU Shares'!J45/'KU Shares'!J44)/('KU Efficiency'!J45/'KU Efficiency'!J44)</f>
        <v>0.7341055792799176</v>
      </c>
      <c r="K45" s="169">
        <f>K44*('KU Shares'!K45/'KU Shares'!K44)/('KU Efficiency'!K45/'KU Efficiency'!K44)</f>
        <v>5.6100260310831187</v>
      </c>
      <c r="L45" s="173"/>
      <c r="M45" s="169">
        <f t="shared" si="0"/>
        <v>13.197953126706924</v>
      </c>
      <c r="N45" s="169">
        <f t="shared" si="1"/>
        <v>15.664878037122136</v>
      </c>
    </row>
    <row r="46" spans="1:14" x14ac:dyDescent="0.2">
      <c r="A46" s="176">
        <f t="shared" si="2"/>
        <v>2039</v>
      </c>
      <c r="B46" s="169">
        <f>B45*('KU Shares'!B46/'KU Shares'!B45)/('KU Efficiency'!B46/'KU Efficiency'!B45)</f>
        <v>0.44794570330704886</v>
      </c>
      <c r="C46" s="169">
        <f>C45*('KU Shares'!C46/'KU Shares'!C45)/('KU Efficiency'!C46/'KU Efficiency'!C45)</f>
        <v>2.0085626270953947</v>
      </c>
      <c r="D46" s="169">
        <f>D45*('KU Shares'!D46/'KU Shares'!D45)/('KU Efficiency'!D46/'KU Efficiency'!D45)</f>
        <v>1.9709141847345182</v>
      </c>
      <c r="E46" s="169">
        <f>E45*('KU Shares'!E46/'KU Shares'!E45)/('KU Efficiency'!E46/'KU Efficiency'!E45)</f>
        <v>0.24587333724525409</v>
      </c>
      <c r="F46" s="169">
        <f>F45*('KU Shares'!F46/'KU Shares'!F45)/('KU Efficiency'!F46/'KU Efficiency'!F45)</f>
        <v>5.2660927313750806E-2</v>
      </c>
      <c r="G46" s="169">
        <f>G45*('KU Shares'!G46/'KU Shares'!G45)/('KU Efficiency'!G46/'KU Efficiency'!G45)</f>
        <v>1.2171258714949587</v>
      </c>
      <c r="H46" s="169">
        <f>H45*('KU Shares'!H46/'KU Shares'!H45)/('KU Efficiency'!H46/'KU Efficiency'!H45)</f>
        <v>0.33545368679492049</v>
      </c>
      <c r="I46" s="169">
        <f>I45*('KU Shares'!I46/'KU Shares'!I45)/('KU Efficiency'!I46/'KU Efficiency'!I45)</f>
        <v>3.0131626630946364</v>
      </c>
      <c r="J46" s="169">
        <f>J45*('KU Shares'!J46/'KU Shares'!J45)/('KU Efficiency'!J46/'KU Efficiency'!J45)</f>
        <v>0.7407299066632631</v>
      </c>
      <c r="K46" s="169">
        <f>K45*('KU Shares'!K46/'KU Shares'!K45)/('KU Efficiency'!K46/'KU Efficiency'!K45)</f>
        <v>5.6436365864759459</v>
      </c>
      <c r="L46" s="173"/>
      <c r="M46" s="169">
        <f t="shared" si="0"/>
        <v>13.21955716381725</v>
      </c>
      <c r="N46" s="169">
        <f t="shared" si="1"/>
        <v>15.676065494219692</v>
      </c>
    </row>
    <row r="47" spans="1:14" x14ac:dyDescent="0.2">
      <c r="A47" s="176">
        <f t="shared" si="2"/>
        <v>2040</v>
      </c>
      <c r="B47" s="169">
        <f>B46*('KU Shares'!B47/'KU Shares'!B46)/('KU Efficiency'!B47/'KU Efficiency'!B46)</f>
        <v>0.44330146772172274</v>
      </c>
      <c r="C47" s="169">
        <f>C46*('KU Shares'!C47/'KU Shares'!C46)/('KU Efficiency'!C47/'KU Efficiency'!C46)</f>
        <v>2.0028809778331489</v>
      </c>
      <c r="D47" s="169">
        <f>D46*('KU Shares'!D47/'KU Shares'!D46)/('KU Efficiency'!D47/'KU Efficiency'!D46)</f>
        <v>1.9687325903434472</v>
      </c>
      <c r="E47" s="169">
        <f>E46*('KU Shares'!E47/'KU Shares'!E46)/('KU Efficiency'!E47/'KU Efficiency'!E46)</f>
        <v>0.24223917397238243</v>
      </c>
      <c r="F47" s="169">
        <f>F46*('KU Shares'!F47/'KU Shares'!F46)/('KU Efficiency'!F47/'KU Efficiency'!F46)</f>
        <v>5.1873371355422061E-2</v>
      </c>
      <c r="G47" s="169">
        <f>G46*('KU Shares'!G47/'KU Shares'!G46)/('KU Efficiency'!G47/'KU Efficiency'!G46)</f>
        <v>1.2031323344649807</v>
      </c>
      <c r="H47" s="169">
        <f>H46*('KU Shares'!H47/'KU Shares'!H46)/('KU Efficiency'!H47/'KU Efficiency'!H46)</f>
        <v>0.33571765660271408</v>
      </c>
      <c r="I47" s="169">
        <f>I46*('KU Shares'!I47/'KU Shares'!I46)/('KU Efficiency'!I47/'KU Efficiency'!I46)</f>
        <v>3.0148808527420581</v>
      </c>
      <c r="J47" s="169">
        <f>J46*('KU Shares'!J47/'KU Shares'!J46)/('KU Efficiency'!J47/'KU Efficiency'!J46)</f>
        <v>0.74735423404660861</v>
      </c>
      <c r="K47" s="169">
        <f>K46*('KU Shares'!K47/'KU Shares'!K46)/('KU Efficiency'!K47/'KU Efficiency'!K46)</f>
        <v>5.677247141868774</v>
      </c>
      <c r="L47" s="173"/>
      <c r="M47" s="169">
        <f t="shared" si="0"/>
        <v>13.241177355396388</v>
      </c>
      <c r="N47" s="169">
        <f t="shared" si="1"/>
        <v>15.68735980095126</v>
      </c>
    </row>
    <row r="48" spans="1:14" x14ac:dyDescent="0.2">
      <c r="A48" s="176">
        <f t="shared" si="2"/>
        <v>2041</v>
      </c>
      <c r="B48" s="169">
        <f>B47*('KU Shares'!B48/'KU Shares'!B47)/('KU Efficiency'!B48/'KU Efficiency'!B47)</f>
        <v>0.43871385465912827</v>
      </c>
      <c r="C48" s="169">
        <f>C47*('KU Shares'!C48/'KU Shares'!C47)/('KU Efficiency'!C48/'KU Efficiency'!C47)</f>
        <v>1.9972526724049822</v>
      </c>
      <c r="D48" s="169">
        <f>D47*('KU Shares'!D48/'KU Shares'!D47)/('KU Efficiency'!D48/'KU Efficiency'!D47)</f>
        <v>1.9665558202028128</v>
      </c>
      <c r="E48" s="169">
        <f>E47*('KU Shares'!E48/'KU Shares'!E47)/('KU Efficiency'!E48/'KU Efficiency'!E47)</f>
        <v>0.23865872815745498</v>
      </c>
      <c r="F48" s="169">
        <f>F47*('KU Shares'!F48/'KU Shares'!F47)/('KU Efficiency'!F48/'KU Efficiency'!F47)</f>
        <v>5.109762450421218E-2</v>
      </c>
      <c r="G48" s="169">
        <f>G47*('KU Shares'!G48/'KU Shares'!G47)/('KU Efficiency'!G48/'KU Efficiency'!G47)</f>
        <v>1.1892998225110452</v>
      </c>
      <c r="H48" s="169">
        <f>H47*('KU Shares'!H48/'KU Shares'!H47)/('KU Efficiency'!H48/'KU Efficiency'!H47)</f>
        <v>0.33598183481291849</v>
      </c>
      <c r="I48" s="169">
        <f>I47*('KU Shares'!I48/'KU Shares'!I47)/('KU Efficiency'!I48/'KU Efficiency'!I47)</f>
        <v>3.0166000282864656</v>
      </c>
      <c r="J48" s="169">
        <f>J47*('KU Shares'!J48/'KU Shares'!J47)/('KU Efficiency'!J48/'KU Efficiency'!J47)</f>
        <v>0.75403780260934627</v>
      </c>
      <c r="K48" s="169">
        <f>K47*('KU Shares'!K48/'KU Shares'!K47)/('KU Efficiency'!K48/'KU Efficiency'!K47)</f>
        <v>5.7110578641959018</v>
      </c>
      <c r="L48" s="173"/>
      <c r="M48" s="169">
        <f t="shared" si="0"/>
        <v>13.263289525280157</v>
      </c>
      <c r="N48" s="169">
        <f t="shared" si="1"/>
        <v>15.699256052344268</v>
      </c>
    </row>
    <row r="49" spans="1:14" x14ac:dyDescent="0.2">
      <c r="A49" s="176">
        <f t="shared" si="2"/>
        <v>2042</v>
      </c>
      <c r="B49" s="169">
        <f>B48*('KU Shares'!B49/'KU Shares'!B48)/('KU Efficiency'!B49/'KU Efficiency'!B48)</f>
        <v>0.43418202867732558</v>
      </c>
      <c r="C49" s="169">
        <f>C48*('KU Shares'!C49/'KU Shares'!C48)/('KU Efficiency'!C49/'KU Efficiency'!C48)</f>
        <v>1.9916770320707302</v>
      </c>
      <c r="D49" s="169">
        <f>D48*('KU Shares'!D49/'KU Shares'!D48)/('KU Efficiency'!D49/'KU Efficiency'!D48)</f>
        <v>1.9643838583281903</v>
      </c>
      <c r="E49" s="169">
        <f>E48*('KU Shares'!E49/'KU Shares'!E48)/('KU Efficiency'!E49/'KU Efficiency'!E48)</f>
        <v>0.23513120575619828</v>
      </c>
      <c r="F49" s="169">
        <f>F48*('KU Shares'!F49/'KU Shares'!F48)/('KU Efficiency'!F49/'KU Efficiency'!F48)</f>
        <v>5.0333509176585564E-2</v>
      </c>
      <c r="G49" s="169">
        <f>G48*('KU Shares'!G49/'KU Shares'!G48)/('KU Efficiency'!G49/'KU Efficiency'!G48)</f>
        <v>1.1756264810152426</v>
      </c>
      <c r="H49" s="169">
        <f>H48*('KU Shares'!H49/'KU Shares'!H48)/('KU Efficiency'!H49/'KU Efficiency'!H48)</f>
        <v>0.33624622159054046</v>
      </c>
      <c r="I49" s="169">
        <f>I48*('KU Shares'!I49/'KU Shares'!I48)/('KU Efficiency'!I49/'KU Efficiency'!I48)</f>
        <v>3.0183201902964911</v>
      </c>
      <c r="J49" s="169">
        <f>J48*('KU Shares'!J49/'KU Shares'!J48)/('KU Efficiency'!J49/'KU Efficiency'!J48)</f>
        <v>0.76078114214373005</v>
      </c>
      <c r="K49" s="169">
        <f>K48*('KU Shares'!K49/'KU Shares'!K48)/('KU Efficiency'!K49/'KU Efficiency'!K48)</f>
        <v>5.7450699455471677</v>
      </c>
      <c r="L49" s="173"/>
      <c r="M49" s="169">
        <f t="shared" si="0"/>
        <v>13.285892553854143</v>
      </c>
      <c r="N49" s="169">
        <f t="shared" si="1"/>
        <v>15.7117516146022</v>
      </c>
    </row>
  </sheetData>
  <pageMargins left="0.7" right="0.7" top="0.75" bottom="0.75" header="0.3" footer="0.3"/>
  <pageSetup scale="76" orientation="portrait" r:id="rId1"/>
  <headerFooter>
    <oddHeader>&amp;R&amp;"Times New Roman,Bold"&amp;12Attachment to Response to AG-1 Question No. 13 #8
Page &amp;P of &amp;N
Sinclair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view="pageBreakPreview" zoomScale="60" zoomScaleNormal="100" workbookViewId="0">
      <pane xSplit="1" ySplit="1" topLeftCell="B16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9.140625" style="30"/>
    <col min="2" max="2" width="9.28515625" style="37" customWidth="1"/>
    <col min="3" max="3" width="9.140625" style="37"/>
    <col min="4" max="4" width="9.28515625" style="37" customWidth="1"/>
    <col min="5" max="6" width="9.140625" style="37"/>
    <col min="7" max="7" width="9.5703125" style="37" customWidth="1"/>
    <col min="8" max="9" width="9.140625" style="37"/>
    <col min="10" max="10" width="9.28515625" style="37" customWidth="1"/>
    <col min="11" max="11" width="9.140625" style="37"/>
    <col min="12" max="16384" width="9.140625" style="10"/>
  </cols>
  <sheetData>
    <row r="1" spans="1:11" s="7" customFormat="1" x14ac:dyDescent="0.2">
      <c r="A1" s="15" t="s">
        <v>2</v>
      </c>
      <c r="B1" s="32" t="s">
        <v>14</v>
      </c>
      <c r="C1" s="32" t="s">
        <v>15</v>
      </c>
      <c r="D1" s="32" t="s">
        <v>16</v>
      </c>
      <c r="E1" s="32" t="s">
        <v>17</v>
      </c>
      <c r="F1" s="32" t="s">
        <v>7</v>
      </c>
      <c r="G1" s="32" t="s">
        <v>10</v>
      </c>
      <c r="H1" s="32" t="s">
        <v>18</v>
      </c>
      <c r="I1" s="32" t="s">
        <v>19</v>
      </c>
      <c r="J1" s="32" t="s">
        <v>11</v>
      </c>
      <c r="K1" s="32" t="s">
        <v>12</v>
      </c>
    </row>
    <row r="2" spans="1:11" x14ac:dyDescent="0.2">
      <c r="A2" s="15">
        <v>1995</v>
      </c>
      <c r="B2" s="35">
        <v>1.048</v>
      </c>
      <c r="C2" s="35">
        <v>2.5685406477883133</v>
      </c>
      <c r="D2" s="35">
        <v>0.53033393953811403</v>
      </c>
      <c r="E2" s="35">
        <v>0.95184293296036304</v>
      </c>
      <c r="F2" s="35">
        <v>0.671040296494257</v>
      </c>
      <c r="G2" s="35">
        <v>1.8273766067603101</v>
      </c>
      <c r="H2" s="35">
        <v>35.749458421964</v>
      </c>
      <c r="I2" s="35">
        <v>35.749458421964</v>
      </c>
      <c r="J2" s="35">
        <v>1</v>
      </c>
      <c r="K2" s="35">
        <v>1</v>
      </c>
    </row>
    <row r="3" spans="1:11" x14ac:dyDescent="0.2">
      <c r="A3" s="15">
        <v>1996</v>
      </c>
      <c r="B3" s="35">
        <v>1.0612621111111111</v>
      </c>
      <c r="C3" s="35">
        <v>2.5848470202562783</v>
      </c>
      <c r="D3" s="35">
        <v>0.53112476210875559</v>
      </c>
      <c r="E3" s="35">
        <v>0.95513271818698942</v>
      </c>
      <c r="F3" s="35">
        <v>0.67501859688378396</v>
      </c>
      <c r="G3" s="35">
        <v>1.8400454282313867</v>
      </c>
      <c r="H3" s="35">
        <v>36.092066930634665</v>
      </c>
      <c r="I3" s="35">
        <v>36.092066930634665</v>
      </c>
      <c r="J3" s="35">
        <v>1</v>
      </c>
      <c r="K3" s="35">
        <v>1</v>
      </c>
    </row>
    <row r="4" spans="1:11" x14ac:dyDescent="0.2">
      <c r="A4" s="15">
        <v>1997</v>
      </c>
      <c r="B4" s="35">
        <v>1.0745242222222222</v>
      </c>
      <c r="C4" s="35">
        <v>2.6011533927242434</v>
      </c>
      <c r="D4" s="35">
        <v>0.53191558467939715</v>
      </c>
      <c r="E4" s="35">
        <v>0.95842250341361579</v>
      </c>
      <c r="F4" s="35">
        <v>0.67899689727331092</v>
      </c>
      <c r="G4" s="35">
        <v>1.8527142497024633</v>
      </c>
      <c r="H4" s="35">
        <v>36.43467543930533</v>
      </c>
      <c r="I4" s="35">
        <v>36.43467543930533</v>
      </c>
      <c r="J4" s="35">
        <v>1</v>
      </c>
      <c r="K4" s="35">
        <v>1</v>
      </c>
    </row>
    <row r="5" spans="1:11" x14ac:dyDescent="0.2">
      <c r="A5" s="15">
        <v>1998</v>
      </c>
      <c r="B5" s="35">
        <v>1.0877863333333333</v>
      </c>
      <c r="C5" s="35">
        <v>2.6174597651922085</v>
      </c>
      <c r="D5" s="35">
        <v>0.5327064072500387</v>
      </c>
      <c r="E5" s="35">
        <v>0.96171228864024216</v>
      </c>
      <c r="F5" s="35">
        <v>0.68297519766283787</v>
      </c>
      <c r="G5" s="35">
        <v>1.86538307117354</v>
      </c>
      <c r="H5" s="35">
        <v>36.777283947975995</v>
      </c>
      <c r="I5" s="35">
        <v>36.777283947975995</v>
      </c>
      <c r="J5" s="35">
        <v>1</v>
      </c>
      <c r="K5" s="35">
        <v>1</v>
      </c>
    </row>
    <row r="6" spans="1:11" x14ac:dyDescent="0.2">
      <c r="A6" s="15">
        <v>1999</v>
      </c>
      <c r="B6" s="35">
        <v>1.1010484444444444</v>
      </c>
      <c r="C6" s="35">
        <v>2.6337661376601735</v>
      </c>
      <c r="D6" s="35">
        <v>0.53349722982068026</v>
      </c>
      <c r="E6" s="35">
        <v>0.96500207386686854</v>
      </c>
      <c r="F6" s="35">
        <v>0.68695349805236483</v>
      </c>
      <c r="G6" s="35">
        <v>1.8780518926446166</v>
      </c>
      <c r="H6" s="35">
        <v>37.11989245664666</v>
      </c>
      <c r="I6" s="35">
        <v>37.11989245664666</v>
      </c>
      <c r="J6" s="35">
        <v>1</v>
      </c>
      <c r="K6" s="35">
        <v>1</v>
      </c>
    </row>
    <row r="7" spans="1:11" x14ac:dyDescent="0.2">
      <c r="A7" s="15">
        <v>2000</v>
      </c>
      <c r="B7" s="35">
        <v>1.1143105555555555</v>
      </c>
      <c r="C7" s="35">
        <v>2.6500725101281386</v>
      </c>
      <c r="D7" s="35">
        <v>0.53428805239132182</v>
      </c>
      <c r="E7" s="35">
        <v>0.96829185909349491</v>
      </c>
      <c r="F7" s="35">
        <v>0.69093179844189179</v>
      </c>
      <c r="G7" s="35">
        <v>1.8907207141156932</v>
      </c>
      <c r="H7" s="35">
        <v>37.462500965317325</v>
      </c>
      <c r="I7" s="35">
        <v>37.462500965317325</v>
      </c>
      <c r="J7" s="35">
        <v>1</v>
      </c>
      <c r="K7" s="35">
        <v>1</v>
      </c>
    </row>
    <row r="8" spans="1:11" x14ac:dyDescent="0.2">
      <c r="A8" s="15">
        <v>2001</v>
      </c>
      <c r="B8" s="35">
        <v>1.1275726666666666</v>
      </c>
      <c r="C8" s="35">
        <v>2.6663788825961037</v>
      </c>
      <c r="D8" s="35">
        <v>0.53507887496196338</v>
      </c>
      <c r="E8" s="35">
        <v>0.97158164432012128</v>
      </c>
      <c r="F8" s="35">
        <v>0.69491009883141874</v>
      </c>
      <c r="G8" s="35">
        <v>1.9033895355867698</v>
      </c>
      <c r="H8" s="35">
        <v>37.80510947398799</v>
      </c>
      <c r="I8" s="35">
        <v>37.80510947398799</v>
      </c>
      <c r="J8" s="35">
        <v>1</v>
      </c>
      <c r="K8" s="35">
        <v>1</v>
      </c>
    </row>
    <row r="9" spans="1:11" x14ac:dyDescent="0.2">
      <c r="A9" s="15">
        <v>2002</v>
      </c>
      <c r="B9" s="35">
        <v>1.1408347777777776</v>
      </c>
      <c r="C9" s="35">
        <v>2.6826852550640687</v>
      </c>
      <c r="D9" s="35">
        <v>0.53586969753260494</v>
      </c>
      <c r="E9" s="35">
        <v>0.97487142954674766</v>
      </c>
      <c r="F9" s="35">
        <v>0.6988883992209457</v>
      </c>
      <c r="G9" s="35">
        <v>1.9160583570578464</v>
      </c>
      <c r="H9" s="35">
        <v>38.147717982658655</v>
      </c>
      <c r="I9" s="35">
        <v>38.147717982658655</v>
      </c>
      <c r="J9" s="35">
        <v>1</v>
      </c>
      <c r="K9" s="35">
        <v>1</v>
      </c>
    </row>
    <row r="10" spans="1:11" x14ac:dyDescent="0.2">
      <c r="A10" s="15">
        <v>2003</v>
      </c>
      <c r="B10" s="35">
        <v>1.1540968888888887</v>
      </c>
      <c r="C10" s="35">
        <v>2.6989916275320338</v>
      </c>
      <c r="D10" s="35">
        <v>0.5366605201032465</v>
      </c>
      <c r="E10" s="35">
        <v>0.97816121477337403</v>
      </c>
      <c r="F10" s="35">
        <v>0.70286669961047266</v>
      </c>
      <c r="G10" s="35">
        <v>1.9287271785289231</v>
      </c>
      <c r="H10" s="35">
        <v>38.49032649132932</v>
      </c>
      <c r="I10" s="35">
        <v>38.49032649132932</v>
      </c>
      <c r="J10" s="35">
        <v>1</v>
      </c>
      <c r="K10" s="35">
        <v>1</v>
      </c>
    </row>
    <row r="11" spans="1:11" x14ac:dyDescent="0.2">
      <c r="A11" s="15">
        <v>2004</v>
      </c>
      <c r="B11" s="36">
        <v>1.167359</v>
      </c>
      <c r="C11" s="36">
        <v>2.7152980000000002</v>
      </c>
      <c r="D11" s="36">
        <v>0.53745134267388772</v>
      </c>
      <c r="E11" s="36">
        <v>0.98145099999999996</v>
      </c>
      <c r="F11" s="36">
        <v>0.70684499999999995</v>
      </c>
      <c r="G11" s="36">
        <v>1.9413959999999999</v>
      </c>
      <c r="H11" s="36">
        <v>38.832934999999999</v>
      </c>
      <c r="I11" s="36">
        <v>38.832934999999999</v>
      </c>
      <c r="J11" s="35">
        <v>1</v>
      </c>
      <c r="K11" s="35">
        <v>1</v>
      </c>
    </row>
    <row r="12" spans="1:11" x14ac:dyDescent="0.2">
      <c r="A12" s="15">
        <v>2005</v>
      </c>
      <c r="B12" s="36">
        <v>1.200447</v>
      </c>
      <c r="C12" s="36">
        <v>2.7460819999999999</v>
      </c>
      <c r="D12" s="36">
        <v>0.53790917166930985</v>
      </c>
      <c r="E12" s="36">
        <v>0.98268</v>
      </c>
      <c r="F12" s="36">
        <v>0.71293899999999999</v>
      </c>
      <c r="G12" s="36">
        <v>1.9531050000000001</v>
      </c>
      <c r="H12" s="36">
        <v>40.606833999999999</v>
      </c>
      <c r="I12" s="36">
        <v>40.606833999999999</v>
      </c>
      <c r="J12" s="35">
        <v>1</v>
      </c>
      <c r="K12" s="35">
        <v>1</v>
      </c>
    </row>
    <row r="13" spans="1:11" x14ac:dyDescent="0.2">
      <c r="A13" s="15">
        <v>2006</v>
      </c>
      <c r="B13" s="36">
        <v>1.2325299999999999</v>
      </c>
      <c r="C13" s="36">
        <v>2.7830219999999999</v>
      </c>
      <c r="D13" s="36">
        <v>0.53836739066727246</v>
      </c>
      <c r="E13" s="36">
        <v>0.984761</v>
      </c>
      <c r="F13" s="36">
        <v>0.71849200000000002</v>
      </c>
      <c r="G13" s="36">
        <v>1.964297</v>
      </c>
      <c r="H13" s="36">
        <v>42.343108999999998</v>
      </c>
      <c r="I13" s="36">
        <v>42.343108999999998</v>
      </c>
      <c r="J13" s="35">
        <v>1</v>
      </c>
      <c r="K13" s="35">
        <v>1</v>
      </c>
    </row>
    <row r="14" spans="1:11" x14ac:dyDescent="0.2">
      <c r="A14" s="15">
        <v>2007</v>
      </c>
      <c r="B14" s="36">
        <v>1.260186</v>
      </c>
      <c r="C14" s="36">
        <v>2.8183020000000001</v>
      </c>
      <c r="D14" s="36">
        <v>0.53882600000000003</v>
      </c>
      <c r="E14" s="36">
        <v>0.98672300000000002</v>
      </c>
      <c r="F14" s="36">
        <v>0.72317799999999999</v>
      </c>
      <c r="G14" s="36">
        <v>1.9732609999999999</v>
      </c>
      <c r="H14" s="36">
        <v>43.754035999999999</v>
      </c>
      <c r="I14" s="36">
        <v>43.754035999999999</v>
      </c>
      <c r="J14" s="35">
        <v>1</v>
      </c>
      <c r="K14" s="35">
        <v>1</v>
      </c>
    </row>
    <row r="15" spans="1:11" x14ac:dyDescent="0.2">
      <c r="A15" s="15">
        <v>2008</v>
      </c>
      <c r="B15" s="36">
        <v>1.2988690000000001</v>
      </c>
      <c r="C15" s="36">
        <v>2.8544339999999999</v>
      </c>
      <c r="D15" s="36">
        <v>0.53928500000000001</v>
      </c>
      <c r="E15" s="36">
        <v>0.99065899999999996</v>
      </c>
      <c r="F15" s="36">
        <v>0.72990500000000003</v>
      </c>
      <c r="G15" s="36">
        <v>1.986405</v>
      </c>
      <c r="H15" s="36">
        <v>45.292133</v>
      </c>
      <c r="I15" s="36">
        <v>45.292133</v>
      </c>
      <c r="J15" s="35">
        <v>1</v>
      </c>
      <c r="K15" s="35">
        <v>1</v>
      </c>
    </row>
    <row r="16" spans="1:11" x14ac:dyDescent="0.2">
      <c r="A16" s="15">
        <v>2009</v>
      </c>
      <c r="B16" s="36">
        <v>1.3247439999999999</v>
      </c>
      <c r="C16" s="36">
        <v>2.8890600000000002</v>
      </c>
      <c r="D16" s="36">
        <v>0.54057500000000003</v>
      </c>
      <c r="E16" s="36">
        <v>0.99448199999999998</v>
      </c>
      <c r="F16" s="36">
        <v>0.73533199999999999</v>
      </c>
      <c r="G16" s="36">
        <v>2.0504199999999999</v>
      </c>
      <c r="H16" s="36">
        <v>46.735290999999997</v>
      </c>
      <c r="I16" s="36">
        <v>46.735290999999997</v>
      </c>
      <c r="J16" s="35">
        <v>1</v>
      </c>
      <c r="K16" s="35">
        <v>1</v>
      </c>
    </row>
    <row r="17" spans="1:13" x14ac:dyDescent="0.2">
      <c r="A17" s="15">
        <v>2010</v>
      </c>
      <c r="B17" s="36">
        <v>1.3468640000000001</v>
      </c>
      <c r="C17" s="36">
        <v>2.9309099999999999</v>
      </c>
      <c r="D17" s="36">
        <v>0.54133699999999996</v>
      </c>
      <c r="E17" s="36">
        <v>0.99884200000000001</v>
      </c>
      <c r="F17" s="36">
        <v>0.740093</v>
      </c>
      <c r="G17" s="36">
        <v>2.1152869999999999</v>
      </c>
      <c r="H17" s="36">
        <v>48.089409000000003</v>
      </c>
      <c r="I17" s="36">
        <v>48.089409000000003</v>
      </c>
      <c r="J17" s="35">
        <v>1</v>
      </c>
      <c r="K17" s="35">
        <v>1</v>
      </c>
    </row>
    <row r="18" spans="1:13" x14ac:dyDescent="0.2">
      <c r="A18" s="15">
        <v>2011</v>
      </c>
      <c r="B18" s="36">
        <v>1.369326</v>
      </c>
      <c r="C18" s="36">
        <v>2.9672139999999998</v>
      </c>
      <c r="D18" s="36">
        <v>0.54172699999999996</v>
      </c>
      <c r="E18" s="36">
        <v>1.0030349999999999</v>
      </c>
      <c r="F18" s="36">
        <v>0.74376399999999998</v>
      </c>
      <c r="G18" s="36">
        <v>2.174302</v>
      </c>
      <c r="H18" s="36">
        <v>49.138283000000001</v>
      </c>
      <c r="I18" s="36">
        <v>49.138283000000001</v>
      </c>
      <c r="J18" s="35">
        <v>1</v>
      </c>
      <c r="K18" s="35">
        <v>1</v>
      </c>
      <c r="L18" s="14">
        <f t="shared" ref="L18:M21" si="0">B18/B17-1</f>
        <v>1.667725917390328E-2</v>
      </c>
      <c r="M18" s="14">
        <f t="shared" si="0"/>
        <v>1.2386596654281323E-2</v>
      </c>
    </row>
    <row r="19" spans="1:13" x14ac:dyDescent="0.2">
      <c r="A19" s="15">
        <v>2012</v>
      </c>
      <c r="B19" s="36">
        <v>1.388447</v>
      </c>
      <c r="C19" s="36">
        <v>2.9973369999999999</v>
      </c>
      <c r="D19" s="36">
        <v>0.54138399999999998</v>
      </c>
      <c r="E19" s="36">
        <v>1.006159</v>
      </c>
      <c r="F19" s="36">
        <v>0.74661699999999998</v>
      </c>
      <c r="G19" s="36">
        <v>2.2355960000000001</v>
      </c>
      <c r="H19" s="36">
        <v>49.883217000000002</v>
      </c>
      <c r="I19" s="36">
        <v>49.883217000000002</v>
      </c>
      <c r="J19" s="35">
        <v>1</v>
      </c>
      <c r="K19" s="35">
        <v>1</v>
      </c>
      <c r="L19" s="14">
        <f t="shared" si="0"/>
        <v>1.3963804090479481E-2</v>
      </c>
      <c r="M19" s="14">
        <f t="shared" si="0"/>
        <v>1.015194724748536E-2</v>
      </c>
    </row>
    <row r="20" spans="1:13" x14ac:dyDescent="0.2">
      <c r="A20" s="15">
        <v>2013</v>
      </c>
      <c r="B20" s="36">
        <v>1.4060349999999999</v>
      </c>
      <c r="C20" s="36">
        <v>3.024575</v>
      </c>
      <c r="D20" s="36">
        <v>0.54099699999999995</v>
      </c>
      <c r="E20" s="36">
        <v>1.008842</v>
      </c>
      <c r="F20" s="36">
        <v>0.74908600000000003</v>
      </c>
      <c r="G20" s="36">
        <v>2.3030889999999999</v>
      </c>
      <c r="H20" s="36">
        <v>50.707298000000002</v>
      </c>
      <c r="I20" s="36">
        <v>50.707298000000002</v>
      </c>
      <c r="J20" s="35">
        <v>1</v>
      </c>
      <c r="K20" s="35">
        <v>1</v>
      </c>
      <c r="L20" s="14">
        <f t="shared" si="0"/>
        <v>1.2667390256884126E-2</v>
      </c>
      <c r="M20" s="14">
        <f t="shared" si="0"/>
        <v>9.087399915324923E-3</v>
      </c>
    </row>
    <row r="21" spans="1:13" x14ac:dyDescent="0.2">
      <c r="A21" s="15">
        <v>2014</v>
      </c>
      <c r="B21" s="36">
        <v>1.422369</v>
      </c>
      <c r="C21" s="36">
        <v>3.0492910000000002</v>
      </c>
      <c r="D21" s="36">
        <v>0.54049999999999998</v>
      </c>
      <c r="E21" s="36">
        <v>1.0110859999999999</v>
      </c>
      <c r="F21" s="36">
        <v>0.75118300000000005</v>
      </c>
      <c r="G21" s="36">
        <v>2.3665500000000002</v>
      </c>
      <c r="H21" s="36">
        <v>51.285846999999997</v>
      </c>
      <c r="I21" s="36">
        <v>51.285846999999997</v>
      </c>
      <c r="J21" s="35">
        <v>1</v>
      </c>
      <c r="K21" s="35">
        <v>1</v>
      </c>
      <c r="L21" s="14">
        <f t="shared" si="0"/>
        <v>1.1617065009050354E-2</v>
      </c>
      <c r="M21" s="14">
        <f t="shared" si="0"/>
        <v>8.1717266062175664E-3</v>
      </c>
    </row>
    <row r="22" spans="1:13" x14ac:dyDescent="0.2">
      <c r="A22" s="15">
        <v>2015</v>
      </c>
      <c r="B22" s="36">
        <v>1.4374610000000001</v>
      </c>
      <c r="C22" s="36">
        <v>3.0738940000000001</v>
      </c>
      <c r="D22" s="36">
        <v>0.54007400000000005</v>
      </c>
      <c r="E22" s="36">
        <v>1.01308</v>
      </c>
      <c r="F22" s="36">
        <v>0.75301799999999997</v>
      </c>
      <c r="G22" s="36">
        <v>2.4257780000000002</v>
      </c>
      <c r="H22" s="36">
        <v>51.771453999999999</v>
      </c>
      <c r="I22" s="36">
        <v>51.771453999999999</v>
      </c>
      <c r="J22" s="35">
        <v>1</v>
      </c>
      <c r="K22" s="35">
        <v>1</v>
      </c>
    </row>
    <row r="23" spans="1:13" x14ac:dyDescent="0.2">
      <c r="A23" s="15">
        <v>2016</v>
      </c>
      <c r="B23" s="36">
        <v>1.4517370000000001</v>
      </c>
      <c r="C23" s="36">
        <v>3.0973229999999998</v>
      </c>
      <c r="D23" s="36">
        <v>0.53971800000000003</v>
      </c>
      <c r="E23" s="36">
        <v>1.014996</v>
      </c>
      <c r="F23" s="36">
        <v>0.75462399999999996</v>
      </c>
      <c r="G23" s="36">
        <v>2.4802740000000001</v>
      </c>
      <c r="H23" s="36">
        <v>52.182887999999998</v>
      </c>
      <c r="I23" s="36">
        <v>52.182887999999998</v>
      </c>
      <c r="J23" s="35">
        <v>1</v>
      </c>
      <c r="K23" s="35">
        <v>1</v>
      </c>
    </row>
    <row r="24" spans="1:13" x14ac:dyDescent="0.2">
      <c r="A24" s="15">
        <v>2017</v>
      </c>
      <c r="B24" s="36">
        <v>1.464785</v>
      </c>
      <c r="C24" s="36">
        <v>3.1193939999999998</v>
      </c>
      <c r="D24" s="36">
        <v>0.53908800000000001</v>
      </c>
      <c r="E24" s="36">
        <v>1.015779</v>
      </c>
      <c r="F24" s="36">
        <v>0.756027</v>
      </c>
      <c r="G24" s="36">
        <v>2.5301879999999999</v>
      </c>
      <c r="H24" s="36">
        <v>52.527687</v>
      </c>
      <c r="I24" s="36">
        <v>52.527687</v>
      </c>
      <c r="J24" s="35">
        <v>1</v>
      </c>
      <c r="K24" s="35">
        <v>1</v>
      </c>
    </row>
    <row r="25" spans="1:13" x14ac:dyDescent="0.2">
      <c r="A25" s="15">
        <v>2018</v>
      </c>
      <c r="B25" s="36">
        <v>1.477622</v>
      </c>
      <c r="C25" s="36">
        <v>3.1402399999999999</v>
      </c>
      <c r="D25" s="36">
        <v>0.53852599999999995</v>
      </c>
      <c r="E25" s="36">
        <v>1.0164709999999999</v>
      </c>
      <c r="F25" s="36">
        <v>0.75726400000000005</v>
      </c>
      <c r="G25" s="36">
        <v>2.5757560000000002</v>
      </c>
      <c r="H25" s="36">
        <v>52.819153</v>
      </c>
      <c r="I25" s="36">
        <v>52.819153</v>
      </c>
      <c r="J25" s="35">
        <v>1</v>
      </c>
      <c r="K25" s="35">
        <v>1</v>
      </c>
    </row>
    <row r="26" spans="1:13" x14ac:dyDescent="0.2">
      <c r="A26" s="15">
        <v>2019</v>
      </c>
      <c r="B26" s="36">
        <v>1.4905299999999999</v>
      </c>
      <c r="C26" s="36">
        <v>3.159516</v>
      </c>
      <c r="D26" s="36">
        <v>0.53785300000000003</v>
      </c>
      <c r="E26" s="36">
        <v>1.0171250000000001</v>
      </c>
      <c r="F26" s="36">
        <v>0.75835900000000001</v>
      </c>
      <c r="G26" s="36">
        <v>2.6171030000000002</v>
      </c>
      <c r="H26" s="36">
        <v>53.070819999999998</v>
      </c>
      <c r="I26" s="36">
        <v>53.070819999999998</v>
      </c>
      <c r="J26" s="35">
        <v>1</v>
      </c>
      <c r="K26" s="35">
        <v>1</v>
      </c>
    </row>
    <row r="27" spans="1:13" x14ac:dyDescent="0.2">
      <c r="A27" s="15">
        <v>2020</v>
      </c>
      <c r="B27" s="36">
        <v>1.502264</v>
      </c>
      <c r="C27" s="36">
        <v>3.1811989999999999</v>
      </c>
      <c r="D27" s="36">
        <v>0.53727599999999998</v>
      </c>
      <c r="E27" s="36">
        <v>1.018249</v>
      </c>
      <c r="F27" s="36">
        <v>0.75931300000000002</v>
      </c>
      <c r="G27" s="36">
        <v>2.655303</v>
      </c>
      <c r="H27" s="36">
        <v>53.372204000000004</v>
      </c>
      <c r="I27" s="36">
        <v>53.372204000000004</v>
      </c>
      <c r="J27" s="35">
        <v>1</v>
      </c>
      <c r="K27" s="35">
        <v>1</v>
      </c>
    </row>
    <row r="28" spans="1:13" x14ac:dyDescent="0.2">
      <c r="A28" s="29">
        <v>2021</v>
      </c>
      <c r="B28" s="36">
        <v>1.514383</v>
      </c>
      <c r="C28" s="36">
        <v>3.201241</v>
      </c>
      <c r="D28" s="36">
        <v>0.53674299999999997</v>
      </c>
      <c r="E28" s="36">
        <v>1.019296</v>
      </c>
      <c r="F28" s="36">
        <v>0.76014300000000001</v>
      </c>
      <c r="G28" s="36">
        <v>2.689791</v>
      </c>
      <c r="H28" s="36">
        <v>53.640735999999997</v>
      </c>
      <c r="I28" s="36">
        <v>53.640735999999997</v>
      </c>
      <c r="J28" s="35">
        <v>1</v>
      </c>
      <c r="K28" s="35">
        <v>1</v>
      </c>
    </row>
    <row r="29" spans="1:13" x14ac:dyDescent="0.2">
      <c r="A29" s="29">
        <v>2022</v>
      </c>
      <c r="B29" s="36">
        <v>1.5258890000000001</v>
      </c>
      <c r="C29" s="36">
        <v>3.219827</v>
      </c>
      <c r="D29" s="36">
        <v>0.53627199999999997</v>
      </c>
      <c r="E29" s="36">
        <v>1.020295</v>
      </c>
      <c r="F29" s="36">
        <v>0.76080499999999995</v>
      </c>
      <c r="G29" s="36">
        <v>2.720923</v>
      </c>
      <c r="H29" s="36">
        <v>53.880768000000003</v>
      </c>
      <c r="I29" s="36">
        <v>53.880768000000003</v>
      </c>
      <c r="J29" s="35">
        <v>1</v>
      </c>
      <c r="K29" s="35">
        <v>1</v>
      </c>
    </row>
    <row r="30" spans="1:13" x14ac:dyDescent="0.2">
      <c r="A30" s="29">
        <v>2023</v>
      </c>
      <c r="B30" s="36">
        <v>1.5381320000000001</v>
      </c>
      <c r="C30" s="36">
        <v>3.237231</v>
      </c>
      <c r="D30" s="36">
        <v>0.53603599999999996</v>
      </c>
      <c r="E30" s="36">
        <v>1.0212399999999999</v>
      </c>
      <c r="F30" s="36">
        <v>0.76139900000000005</v>
      </c>
      <c r="G30" s="36">
        <v>2.748901</v>
      </c>
      <c r="H30" s="36">
        <v>54.099949000000002</v>
      </c>
      <c r="I30" s="36">
        <v>54.099949000000002</v>
      </c>
      <c r="J30" s="35">
        <v>1</v>
      </c>
      <c r="K30" s="35">
        <v>1</v>
      </c>
    </row>
    <row r="31" spans="1:13" x14ac:dyDescent="0.2">
      <c r="A31" s="29">
        <v>2024</v>
      </c>
      <c r="B31" s="36">
        <v>1.550638</v>
      </c>
      <c r="C31" s="36">
        <v>3.2534999999999998</v>
      </c>
      <c r="D31" s="36">
        <v>0.53583700000000001</v>
      </c>
      <c r="E31" s="36">
        <v>1.0221549999999999</v>
      </c>
      <c r="F31" s="36">
        <v>0.76194799999999996</v>
      </c>
      <c r="G31" s="36">
        <v>2.7740770000000001</v>
      </c>
      <c r="H31" s="36">
        <v>54.297629999999998</v>
      </c>
      <c r="I31" s="36">
        <v>54.297629999999998</v>
      </c>
      <c r="J31" s="35">
        <v>1</v>
      </c>
      <c r="K31" s="35">
        <v>1</v>
      </c>
    </row>
    <row r="32" spans="1:13" x14ac:dyDescent="0.2">
      <c r="A32" s="29">
        <v>2025</v>
      </c>
      <c r="B32" s="36">
        <v>1.562708</v>
      </c>
      <c r="C32" s="36">
        <v>3.2687940000000002</v>
      </c>
      <c r="D32" s="36">
        <v>0.53569900000000004</v>
      </c>
      <c r="E32" s="36">
        <v>1.0230250000000001</v>
      </c>
      <c r="F32" s="36">
        <v>0.76243000000000005</v>
      </c>
      <c r="G32" s="36">
        <v>2.7966890000000002</v>
      </c>
      <c r="H32" s="36">
        <v>54.479869999999998</v>
      </c>
      <c r="I32" s="36">
        <v>54.479869999999998</v>
      </c>
      <c r="J32" s="35">
        <v>1</v>
      </c>
      <c r="K32" s="35">
        <v>1</v>
      </c>
    </row>
    <row r="33" spans="1:11" x14ac:dyDescent="0.2">
      <c r="A33" s="29">
        <f>A32+1</f>
        <v>2026</v>
      </c>
      <c r="B33" s="36">
        <v>1.5753250000000001</v>
      </c>
      <c r="C33" s="36">
        <v>3.2833290000000002</v>
      </c>
      <c r="D33" s="36">
        <v>0.53587799999999997</v>
      </c>
      <c r="E33" s="36">
        <v>1.0238750000000001</v>
      </c>
      <c r="F33" s="36">
        <v>0.76285599999999998</v>
      </c>
      <c r="G33" s="36">
        <v>2.8168039999999999</v>
      </c>
      <c r="H33" s="36">
        <v>54.655518000000001</v>
      </c>
      <c r="I33" s="36">
        <v>54.655518000000001</v>
      </c>
      <c r="J33" s="35">
        <v>1</v>
      </c>
      <c r="K33" s="35">
        <v>1</v>
      </c>
    </row>
    <row r="34" spans="1:11" x14ac:dyDescent="0.2">
      <c r="A34" s="29">
        <f>A33+1</f>
        <v>2027</v>
      </c>
      <c r="B34" s="36">
        <v>1.587723</v>
      </c>
      <c r="C34" s="36">
        <v>3.2971979999999999</v>
      </c>
      <c r="D34" s="36">
        <v>0.53590700000000002</v>
      </c>
      <c r="E34" s="36">
        <v>1.024681</v>
      </c>
      <c r="F34" s="36">
        <v>0.76321700000000003</v>
      </c>
      <c r="G34" s="36">
        <v>2.834803</v>
      </c>
      <c r="H34" s="36">
        <v>54.824406000000003</v>
      </c>
      <c r="I34" s="36">
        <v>54.824406000000003</v>
      </c>
      <c r="J34" s="35">
        <v>1</v>
      </c>
      <c r="K34" s="35">
        <v>1</v>
      </c>
    </row>
    <row r="35" spans="1:11" x14ac:dyDescent="0.2">
      <c r="A35" s="29">
        <f>A34+1</f>
        <v>2028</v>
      </c>
      <c r="B35" s="36">
        <v>1.599861</v>
      </c>
      <c r="C35" s="36">
        <v>3.3103829999999999</v>
      </c>
      <c r="D35" s="36">
        <v>0.535964</v>
      </c>
      <c r="E35" s="36">
        <v>1.0254490000000001</v>
      </c>
      <c r="F35" s="36">
        <v>0.76388900000000004</v>
      </c>
      <c r="G35" s="36">
        <v>2.8508800000000001</v>
      </c>
      <c r="H35" s="36">
        <v>54.985751999999998</v>
      </c>
      <c r="I35" s="36">
        <v>54.985751999999998</v>
      </c>
      <c r="J35" s="35">
        <v>1</v>
      </c>
      <c r="K35" s="35">
        <v>1</v>
      </c>
    </row>
    <row r="36" spans="1:11" x14ac:dyDescent="0.2">
      <c r="A36" s="29">
        <f>A35+1</f>
        <v>2029</v>
      </c>
      <c r="B36" s="36">
        <v>1.6121749999999999</v>
      </c>
      <c r="C36" s="36">
        <v>3.3227880000000001</v>
      </c>
      <c r="D36" s="36">
        <v>0.53613599999999995</v>
      </c>
      <c r="E36" s="36">
        <v>1.026186</v>
      </c>
      <c r="F36" s="36">
        <v>0.76448199999999999</v>
      </c>
      <c r="G36" s="36">
        <v>2.8652280000000001</v>
      </c>
      <c r="H36" s="36">
        <v>55.132496000000003</v>
      </c>
      <c r="I36" s="36">
        <v>55.132496000000003</v>
      </c>
      <c r="J36" s="35">
        <v>1</v>
      </c>
      <c r="K36" s="35">
        <v>1</v>
      </c>
    </row>
    <row r="37" spans="1:11" x14ac:dyDescent="0.2">
      <c r="A37" s="29">
        <f>A36+1</f>
        <v>2030</v>
      </c>
      <c r="B37" s="36">
        <v>1.6243559999999999</v>
      </c>
      <c r="C37" s="36">
        <v>3.3367249999999999</v>
      </c>
      <c r="D37" s="36">
        <v>0.53666800000000003</v>
      </c>
      <c r="E37" s="36">
        <v>1.0274799999999999</v>
      </c>
      <c r="F37" s="36">
        <v>0.76500999999999997</v>
      </c>
      <c r="G37" s="36">
        <v>2.8780359999999998</v>
      </c>
      <c r="H37" s="36">
        <v>55.271484000000001</v>
      </c>
      <c r="I37" s="36">
        <v>55.271484000000001</v>
      </c>
      <c r="J37" s="35">
        <v>1</v>
      </c>
      <c r="K37" s="35">
        <v>1</v>
      </c>
    </row>
    <row r="38" spans="1:11" x14ac:dyDescent="0.2">
      <c r="A38" s="29">
        <v>2031</v>
      </c>
      <c r="B38" s="159">
        <v>1.6361520000000001</v>
      </c>
      <c r="C38" s="159">
        <v>3.3498480000000002</v>
      </c>
      <c r="D38" s="159">
        <v>0.53717999999999999</v>
      </c>
      <c r="E38" s="159">
        <v>1.0288740000000001</v>
      </c>
      <c r="F38" s="159">
        <v>0.76548000000000005</v>
      </c>
      <c r="G38" s="159">
        <v>2.8894739999999999</v>
      </c>
      <c r="H38" s="159">
        <v>55.403914999999998</v>
      </c>
      <c r="I38" s="159">
        <v>55.403914999999998</v>
      </c>
      <c r="J38" s="110">
        <f t="shared" ref="H38:K49" si="1">J37+(J$37/J$36-1)</f>
        <v>1</v>
      </c>
      <c r="K38" s="110">
        <f t="shared" si="1"/>
        <v>1</v>
      </c>
    </row>
    <row r="39" spans="1:11" x14ac:dyDescent="0.2">
      <c r="A39" s="29">
        <v>2032</v>
      </c>
      <c r="B39" s="159">
        <v>1.6478489999999999</v>
      </c>
      <c r="C39" s="159">
        <v>3.362457</v>
      </c>
      <c r="D39" s="159">
        <v>0.53767399999999999</v>
      </c>
      <c r="E39" s="159">
        <v>1.03026</v>
      </c>
      <c r="F39" s="159">
        <v>0.76589799999999997</v>
      </c>
      <c r="G39" s="159">
        <v>2.8996729999999999</v>
      </c>
      <c r="H39" s="159">
        <v>55.53302</v>
      </c>
      <c r="I39" s="159">
        <v>55.53302</v>
      </c>
      <c r="J39" s="110">
        <f t="shared" si="1"/>
        <v>1</v>
      </c>
      <c r="K39" s="110">
        <f t="shared" si="1"/>
        <v>1</v>
      </c>
    </row>
    <row r="40" spans="1:11" x14ac:dyDescent="0.2">
      <c r="A40" s="29">
        <v>2033</v>
      </c>
      <c r="B40" s="159">
        <v>1.6592899999999999</v>
      </c>
      <c r="C40" s="159">
        <v>3.3746119999999999</v>
      </c>
      <c r="D40" s="159">
        <v>0.53814700000000004</v>
      </c>
      <c r="E40" s="159">
        <v>1.0316149999999999</v>
      </c>
      <c r="F40" s="159">
        <v>0.76627100000000004</v>
      </c>
      <c r="G40" s="159">
        <v>2.908757</v>
      </c>
      <c r="H40" s="159">
        <v>55.653339000000003</v>
      </c>
      <c r="I40" s="159">
        <v>55.653339000000003</v>
      </c>
      <c r="J40" s="110">
        <f t="shared" si="1"/>
        <v>1</v>
      </c>
      <c r="K40" s="110">
        <f t="shared" si="1"/>
        <v>1</v>
      </c>
    </row>
    <row r="41" spans="1:11" x14ac:dyDescent="0.2">
      <c r="A41" s="29">
        <v>2034</v>
      </c>
      <c r="B41" s="159">
        <v>1.670639</v>
      </c>
      <c r="C41" s="159">
        <v>3.3860860000000002</v>
      </c>
      <c r="D41" s="159">
        <v>0.53861000000000003</v>
      </c>
      <c r="E41" s="159">
        <v>1.03294</v>
      </c>
      <c r="F41" s="159">
        <v>0.76661900000000005</v>
      </c>
      <c r="G41" s="159">
        <v>2.9168590000000001</v>
      </c>
      <c r="H41" s="159">
        <v>55.769218000000002</v>
      </c>
      <c r="I41" s="159">
        <v>55.769218000000002</v>
      </c>
      <c r="J41" s="110">
        <f t="shared" si="1"/>
        <v>1</v>
      </c>
      <c r="K41" s="110">
        <f t="shared" si="1"/>
        <v>1</v>
      </c>
    </row>
    <row r="42" spans="1:11" x14ac:dyDescent="0.2">
      <c r="A42" s="29">
        <v>2035</v>
      </c>
      <c r="B42" s="159">
        <v>1.6816120000000001</v>
      </c>
      <c r="C42" s="159">
        <v>3.3972899999999999</v>
      </c>
      <c r="D42" s="159">
        <v>0.53905700000000001</v>
      </c>
      <c r="E42" s="159">
        <v>1.0343329999999999</v>
      </c>
      <c r="F42" s="159">
        <v>0.76692899999999997</v>
      </c>
      <c r="G42" s="159">
        <v>2.9241820000000001</v>
      </c>
      <c r="H42" s="159">
        <v>55.878677000000003</v>
      </c>
      <c r="I42" s="159">
        <v>55.878677000000003</v>
      </c>
      <c r="J42" s="110">
        <f t="shared" si="1"/>
        <v>1</v>
      </c>
      <c r="K42" s="110">
        <f t="shared" si="1"/>
        <v>1</v>
      </c>
    </row>
    <row r="43" spans="1:11" x14ac:dyDescent="0.2">
      <c r="A43" s="29">
        <v>2036</v>
      </c>
      <c r="B43" s="110">
        <f t="shared" ref="B43:B49" si="2">B42+(B$37/B$36-1)</f>
        <v>1.6891676313675625</v>
      </c>
      <c r="C43" s="111">
        <f t="shared" ref="C43:C49" si="3">C42+0.015</f>
        <v>3.41229</v>
      </c>
      <c r="D43" s="111">
        <f t="shared" ref="D43:D49" si="4">D42+0.0006</f>
        <v>0.53965700000000005</v>
      </c>
      <c r="E43" s="111">
        <f t="shared" ref="E43:E49" si="5">E42+0.0001</f>
        <v>1.0344329999999999</v>
      </c>
      <c r="F43" s="111">
        <f t="shared" ref="F43:F49" si="6">F42+0.0006</f>
        <v>0.76752900000000002</v>
      </c>
      <c r="G43" s="111">
        <f t="shared" ref="G43:G49" si="7">G42+0.001</f>
        <v>2.9251819999999999</v>
      </c>
      <c r="H43" s="110">
        <f t="shared" si="1"/>
        <v>55.881197981455294</v>
      </c>
      <c r="I43" s="110">
        <f t="shared" si="1"/>
        <v>55.881197981455294</v>
      </c>
      <c r="J43" s="110">
        <f t="shared" si="1"/>
        <v>1</v>
      </c>
      <c r="K43" s="110">
        <f t="shared" si="1"/>
        <v>1</v>
      </c>
    </row>
    <row r="44" spans="1:11" x14ac:dyDescent="0.2">
      <c r="A44" s="29">
        <v>2037</v>
      </c>
      <c r="B44" s="110">
        <f t="shared" si="2"/>
        <v>1.696723262735125</v>
      </c>
      <c r="C44" s="111">
        <f t="shared" si="3"/>
        <v>3.4272900000000002</v>
      </c>
      <c r="D44" s="111">
        <f t="shared" si="4"/>
        <v>0.5402570000000001</v>
      </c>
      <c r="E44" s="111">
        <f t="shared" si="5"/>
        <v>1.0345329999999999</v>
      </c>
      <c r="F44" s="111">
        <f t="shared" si="6"/>
        <v>0.76812900000000006</v>
      </c>
      <c r="G44" s="111">
        <f t="shared" si="7"/>
        <v>2.9261819999999998</v>
      </c>
      <c r="H44" s="110">
        <f t="shared" si="1"/>
        <v>55.883718962910585</v>
      </c>
      <c r="I44" s="110">
        <f t="shared" si="1"/>
        <v>55.883718962910585</v>
      </c>
      <c r="J44" s="110">
        <f t="shared" si="1"/>
        <v>1</v>
      </c>
      <c r="K44" s="110">
        <f t="shared" si="1"/>
        <v>1</v>
      </c>
    </row>
    <row r="45" spans="1:11" x14ac:dyDescent="0.2">
      <c r="A45" s="29">
        <v>2038</v>
      </c>
      <c r="B45" s="110">
        <f t="shared" si="2"/>
        <v>1.7042788941026874</v>
      </c>
      <c r="C45" s="111">
        <f t="shared" si="3"/>
        <v>3.4422900000000003</v>
      </c>
      <c r="D45" s="111">
        <f t="shared" si="4"/>
        <v>0.54085700000000014</v>
      </c>
      <c r="E45" s="111">
        <f t="shared" si="5"/>
        <v>1.0346329999999999</v>
      </c>
      <c r="F45" s="111">
        <f t="shared" si="6"/>
        <v>0.76872900000000011</v>
      </c>
      <c r="G45" s="111">
        <f t="shared" si="7"/>
        <v>2.9271819999999997</v>
      </c>
      <c r="H45" s="110">
        <f t="shared" si="1"/>
        <v>55.886239944365876</v>
      </c>
      <c r="I45" s="110">
        <f t="shared" si="1"/>
        <v>55.886239944365876</v>
      </c>
      <c r="J45" s="110">
        <f t="shared" si="1"/>
        <v>1</v>
      </c>
      <c r="K45" s="110">
        <f t="shared" si="1"/>
        <v>1</v>
      </c>
    </row>
    <row r="46" spans="1:11" x14ac:dyDescent="0.2">
      <c r="A46" s="29">
        <v>2039</v>
      </c>
      <c r="B46" s="110">
        <f t="shared" si="2"/>
        <v>1.7118345254702498</v>
      </c>
      <c r="C46" s="111">
        <f t="shared" si="3"/>
        <v>3.4572900000000004</v>
      </c>
      <c r="D46" s="111">
        <f t="shared" si="4"/>
        <v>0.54145700000000019</v>
      </c>
      <c r="E46" s="111">
        <f t="shared" si="5"/>
        <v>1.0347329999999999</v>
      </c>
      <c r="F46" s="111">
        <f t="shared" si="6"/>
        <v>0.76932900000000015</v>
      </c>
      <c r="G46" s="111">
        <f t="shared" si="7"/>
        <v>2.9281819999999996</v>
      </c>
      <c r="H46" s="110">
        <f t="shared" si="1"/>
        <v>55.888760925821167</v>
      </c>
      <c r="I46" s="110">
        <f t="shared" si="1"/>
        <v>55.888760925821167</v>
      </c>
      <c r="J46" s="110">
        <f t="shared" si="1"/>
        <v>1</v>
      </c>
      <c r="K46" s="110">
        <f t="shared" si="1"/>
        <v>1</v>
      </c>
    </row>
    <row r="47" spans="1:11" x14ac:dyDescent="0.2">
      <c r="A47" s="29">
        <v>2040</v>
      </c>
      <c r="B47" s="110">
        <f t="shared" si="2"/>
        <v>1.7193901568378123</v>
      </c>
      <c r="C47" s="111">
        <f t="shared" si="3"/>
        <v>3.4722900000000005</v>
      </c>
      <c r="D47" s="111">
        <f t="shared" si="4"/>
        <v>0.54205700000000023</v>
      </c>
      <c r="E47" s="111">
        <f t="shared" si="5"/>
        <v>1.0348329999999999</v>
      </c>
      <c r="F47" s="111">
        <f t="shared" si="6"/>
        <v>0.7699290000000002</v>
      </c>
      <c r="G47" s="111">
        <f t="shared" si="7"/>
        <v>2.9291819999999995</v>
      </c>
      <c r="H47" s="110">
        <f t="shared" si="1"/>
        <v>55.891281907276458</v>
      </c>
      <c r="I47" s="110">
        <f t="shared" si="1"/>
        <v>55.891281907276458</v>
      </c>
      <c r="J47" s="110">
        <f t="shared" si="1"/>
        <v>1</v>
      </c>
      <c r="K47" s="110">
        <f t="shared" si="1"/>
        <v>1</v>
      </c>
    </row>
    <row r="48" spans="1:11" x14ac:dyDescent="0.2">
      <c r="A48" s="29">
        <v>2041</v>
      </c>
      <c r="B48" s="110">
        <f t="shared" si="2"/>
        <v>1.7269457882053747</v>
      </c>
      <c r="C48" s="111">
        <f t="shared" si="3"/>
        <v>3.4872900000000007</v>
      </c>
      <c r="D48" s="111">
        <f t="shared" si="4"/>
        <v>0.54265700000000028</v>
      </c>
      <c r="E48" s="111">
        <f t="shared" si="5"/>
        <v>1.0349329999999999</v>
      </c>
      <c r="F48" s="111">
        <f t="shared" si="6"/>
        <v>0.77052900000000024</v>
      </c>
      <c r="G48" s="111">
        <f t="shared" si="7"/>
        <v>2.9301819999999994</v>
      </c>
      <c r="H48" s="110">
        <f t="shared" si="1"/>
        <v>55.893802888731749</v>
      </c>
      <c r="I48" s="110">
        <f t="shared" si="1"/>
        <v>55.893802888731749</v>
      </c>
      <c r="J48" s="110">
        <f t="shared" si="1"/>
        <v>1</v>
      </c>
      <c r="K48" s="110">
        <f t="shared" si="1"/>
        <v>1</v>
      </c>
    </row>
    <row r="49" spans="1:11" x14ac:dyDescent="0.2">
      <c r="A49" s="29">
        <v>2042</v>
      </c>
      <c r="B49" s="110">
        <f t="shared" si="2"/>
        <v>1.7345014195729371</v>
      </c>
      <c r="C49" s="111">
        <f t="shared" si="3"/>
        <v>3.5022900000000008</v>
      </c>
      <c r="D49" s="111">
        <f t="shared" si="4"/>
        <v>0.54325700000000032</v>
      </c>
      <c r="E49" s="111">
        <f t="shared" si="5"/>
        <v>1.0350329999999999</v>
      </c>
      <c r="F49" s="111">
        <f t="shared" si="6"/>
        <v>0.77112900000000029</v>
      </c>
      <c r="G49" s="111">
        <f t="shared" si="7"/>
        <v>2.9311819999999993</v>
      </c>
      <c r="H49" s="110">
        <f t="shared" si="1"/>
        <v>55.89632387018704</v>
      </c>
      <c r="I49" s="110">
        <f t="shared" si="1"/>
        <v>55.89632387018704</v>
      </c>
      <c r="J49" s="110">
        <f t="shared" si="1"/>
        <v>1</v>
      </c>
      <c r="K49" s="110">
        <f t="shared" si="1"/>
        <v>1</v>
      </c>
    </row>
  </sheetData>
  <phoneticPr fontId="2" type="noConversion"/>
  <pageMargins left="0.7" right="0.7" top="0.75" bottom="0.75" header="0.3" footer="0.3"/>
  <pageSetup scale="77" orientation="portrait" r:id="rId1"/>
  <headerFooter>
    <oddHeader>&amp;R&amp;"Times New Roman,Bold"&amp;12Attachment to Response to AG-1 Question No. 13 #8
Page &amp;P of &amp;N
Sinclair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9"/>
  <sheetViews>
    <sheetView view="pageBreakPreview" zoomScale="60" zoomScaleNormal="100" workbookViewId="0">
      <pane xSplit="1" ySplit="1" topLeftCell="B8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9.140625" style="30"/>
    <col min="2" max="11" width="9.140625" style="31"/>
    <col min="12" max="16384" width="9.140625" style="3"/>
  </cols>
  <sheetData>
    <row r="1" spans="1:18" s="6" customFormat="1" x14ac:dyDescent="0.2">
      <c r="A1" s="15" t="s">
        <v>2</v>
      </c>
      <c r="B1" s="32" t="s">
        <v>14</v>
      </c>
      <c r="C1" s="32" t="s">
        <v>15</v>
      </c>
      <c r="D1" s="32" t="s">
        <v>16</v>
      </c>
      <c r="E1" s="32" t="s">
        <v>17</v>
      </c>
      <c r="F1" s="32" t="s">
        <v>7</v>
      </c>
      <c r="G1" s="32" t="s">
        <v>10</v>
      </c>
      <c r="H1" s="32" t="s">
        <v>18</v>
      </c>
      <c r="I1" s="32" t="s">
        <v>19</v>
      </c>
      <c r="J1" s="32" t="s">
        <v>11</v>
      </c>
      <c r="K1" s="32" t="s">
        <v>12</v>
      </c>
      <c r="L1" s="6" t="s">
        <v>119</v>
      </c>
      <c r="M1" s="6" t="s">
        <v>120</v>
      </c>
      <c r="N1" s="32" t="s">
        <v>121</v>
      </c>
      <c r="P1" s="152">
        <v>7.0000000000000007E-2</v>
      </c>
      <c r="Q1" s="152">
        <v>0.17499999999999999</v>
      </c>
      <c r="R1" s="152">
        <v>0.27500000000000002</v>
      </c>
    </row>
    <row r="2" spans="1:18" x14ac:dyDescent="0.2">
      <c r="A2" s="15">
        <v>1995</v>
      </c>
      <c r="B2" s="33">
        <v>0.45500000000000002</v>
      </c>
      <c r="C2" s="33">
        <v>0.86</v>
      </c>
      <c r="D2" s="33">
        <v>1</v>
      </c>
      <c r="E2" s="33">
        <v>0.4946982865316738</v>
      </c>
      <c r="F2" s="33">
        <v>0.19486259228716113</v>
      </c>
      <c r="G2" s="33">
        <v>0.47961855400317938</v>
      </c>
      <c r="H2" s="33">
        <v>0.73529380625400409</v>
      </c>
      <c r="I2" s="33">
        <v>1</v>
      </c>
      <c r="J2" s="34">
        <v>1</v>
      </c>
      <c r="K2" s="34">
        <v>1</v>
      </c>
      <c r="L2" s="151">
        <f>B2-$P$1</f>
        <v>0.38500000000000001</v>
      </c>
      <c r="M2" s="151">
        <f>C2-Q$1</f>
        <v>0.68500000000000005</v>
      </c>
      <c r="N2" s="151">
        <f t="shared" ref="N2:N19" si="0">F2+R$1</f>
        <v>0.46986259228716115</v>
      </c>
    </row>
    <row r="3" spans="1:18" x14ac:dyDescent="0.2">
      <c r="A3" s="15">
        <v>1996</v>
      </c>
      <c r="B3" s="33">
        <v>0.45457826220129377</v>
      </c>
      <c r="C3" s="33">
        <v>0.86333333333333329</v>
      </c>
      <c r="D3" s="33">
        <v>1</v>
      </c>
      <c r="E3" s="33">
        <v>0.50186782691619081</v>
      </c>
      <c r="F3" s="33">
        <v>0.19689241095681906</v>
      </c>
      <c r="G3" s="33">
        <v>0.4797862607753729</v>
      </c>
      <c r="H3" s="33">
        <v>0.73666425336574604</v>
      </c>
      <c r="I3" s="33">
        <v>1.0014361446981628</v>
      </c>
      <c r="J3" s="34">
        <v>1.0244633454946062</v>
      </c>
      <c r="K3" s="34">
        <v>1.0216040896942085</v>
      </c>
      <c r="L3" s="151">
        <f t="shared" ref="L3:L49" si="1">B3-$P$1</f>
        <v>0.38457826220129376</v>
      </c>
      <c r="M3" s="151">
        <f t="shared" ref="M3:M48" si="2">C3-Q$1</f>
        <v>0.68833333333333324</v>
      </c>
      <c r="N3" s="151">
        <f t="shared" si="0"/>
        <v>0.47189241095681911</v>
      </c>
    </row>
    <row r="4" spans="1:18" x14ac:dyDescent="0.2">
      <c r="A4" s="15">
        <v>1997</v>
      </c>
      <c r="B4" s="33">
        <v>0.45415691530977625</v>
      </c>
      <c r="C4" s="33">
        <v>0.86666666666666659</v>
      </c>
      <c r="D4" s="33">
        <v>1</v>
      </c>
      <c r="E4" s="33">
        <v>0.50903736730070781</v>
      </c>
      <c r="F4" s="33">
        <v>0.19892222962647699</v>
      </c>
      <c r="G4" s="33">
        <v>0.47995402618908728</v>
      </c>
      <c r="H4" s="33">
        <v>0.73803725472895876</v>
      </c>
      <c r="I4" s="33">
        <v>1.0028743519079195</v>
      </c>
      <c r="J4" s="34">
        <v>1.0495251462620008</v>
      </c>
      <c r="K4" s="34">
        <v>1.0436749160799323</v>
      </c>
      <c r="L4" s="151">
        <f t="shared" si="1"/>
        <v>0.38415691530977625</v>
      </c>
      <c r="M4" s="151">
        <f t="shared" si="2"/>
        <v>0.69166666666666665</v>
      </c>
      <c r="N4" s="151">
        <f t="shared" si="0"/>
        <v>0.47392222962647701</v>
      </c>
    </row>
    <row r="5" spans="1:18" x14ac:dyDescent="0.2">
      <c r="A5" s="15">
        <v>1998</v>
      </c>
      <c r="B5" s="33">
        <v>0.45373595896311703</v>
      </c>
      <c r="C5" s="33">
        <v>0.87</v>
      </c>
      <c r="D5" s="33">
        <v>1</v>
      </c>
      <c r="E5" s="33">
        <v>0.51620690768522481</v>
      </c>
      <c r="F5" s="33">
        <v>0.20095204829613492</v>
      </c>
      <c r="G5" s="33">
        <v>0.48012185026482757</v>
      </c>
      <c r="H5" s="33">
        <v>0.73941281510427881</v>
      </c>
      <c r="I5" s="33">
        <v>1.0043146245913355</v>
      </c>
      <c r="J5" s="34">
        <v>1.0752000425202852</v>
      </c>
      <c r="K5" s="34">
        <v>1.0662225625785187</v>
      </c>
      <c r="L5" s="151">
        <f t="shared" si="1"/>
        <v>0.38373595896311702</v>
      </c>
      <c r="M5" s="151">
        <f t="shared" si="2"/>
        <v>0.69500000000000006</v>
      </c>
      <c r="N5" s="151">
        <f t="shared" si="0"/>
        <v>0.47595204829613491</v>
      </c>
    </row>
    <row r="6" spans="1:18" x14ac:dyDescent="0.2">
      <c r="A6" s="15">
        <v>1999</v>
      </c>
      <c r="B6" s="33">
        <v>0.45331539279932148</v>
      </c>
      <c r="C6" s="33">
        <v>0.877</v>
      </c>
      <c r="D6" s="33">
        <v>1</v>
      </c>
      <c r="E6" s="33">
        <v>0.52588578720432277</v>
      </c>
      <c r="F6" s="33">
        <v>0.20460572190151918</v>
      </c>
      <c r="G6" s="33">
        <v>0.48028973302310585</v>
      </c>
      <c r="H6" s="33">
        <v>0.74079093926121553</v>
      </c>
      <c r="I6" s="33">
        <v>1.0057569657147296</v>
      </c>
      <c r="J6" s="34">
        <v>1.1015030326362742</v>
      </c>
      <c r="K6" s="34">
        <v>1.0892573304544537</v>
      </c>
      <c r="L6" s="151">
        <f t="shared" si="1"/>
        <v>0.38331539279932147</v>
      </c>
      <c r="M6" s="151">
        <f t="shared" si="2"/>
        <v>0.70199999999999996</v>
      </c>
      <c r="N6" s="151">
        <f t="shared" si="0"/>
        <v>0.47960572190151918</v>
      </c>
    </row>
    <row r="7" spans="1:18" x14ac:dyDescent="0.2">
      <c r="A7" s="15">
        <v>2000</v>
      </c>
      <c r="B7" s="33">
        <v>0.45289521645673064</v>
      </c>
      <c r="C7" s="33">
        <v>0.88428849819180655</v>
      </c>
      <c r="D7" s="33">
        <v>1</v>
      </c>
      <c r="E7" s="33">
        <v>0.53314494684364622</v>
      </c>
      <c r="F7" s="33">
        <v>0.20734597710555738</v>
      </c>
      <c r="G7" s="33">
        <v>0.48045767448444154</v>
      </c>
      <c r="H7" s="33">
        <v>0.74217163197816793</v>
      </c>
      <c r="I7" s="33">
        <v>1.0072013782486811</v>
      </c>
      <c r="J7" s="34">
        <v>1.1284494818870119</v>
      </c>
      <c r="K7" s="34">
        <v>1.1127897435216658</v>
      </c>
      <c r="L7" s="151">
        <f t="shared" si="1"/>
        <v>0.38289521645673064</v>
      </c>
      <c r="M7" s="151">
        <f t="shared" si="2"/>
        <v>0.70928849819180662</v>
      </c>
      <c r="N7" s="151">
        <f t="shared" si="0"/>
        <v>0.48234597710555738</v>
      </c>
    </row>
    <row r="8" spans="1:18" x14ac:dyDescent="0.2">
      <c r="A8" s="15">
        <v>2001</v>
      </c>
      <c r="B8" s="33">
        <v>0.45247542957402065</v>
      </c>
      <c r="C8" s="33">
        <v>0.89163756902431079</v>
      </c>
      <c r="D8" s="33">
        <v>1</v>
      </c>
      <c r="E8" s="33">
        <v>0.53858931657313891</v>
      </c>
      <c r="F8" s="33">
        <v>0.20940116850858606</v>
      </c>
      <c r="G8" s="33">
        <v>0.48062567466936112</v>
      </c>
      <c r="H8" s="33">
        <v>0.7435548980424409</v>
      </c>
      <c r="I8" s="33">
        <v>1.0086478651680351</v>
      </c>
      <c r="J8" s="34">
        <v>1.1560551314356231</v>
      </c>
      <c r="K8" s="34">
        <v>1.136830552951503</v>
      </c>
      <c r="L8" s="151">
        <f t="shared" si="1"/>
        <v>0.38247542957402064</v>
      </c>
      <c r="M8" s="151">
        <f t="shared" si="2"/>
        <v>0.71663756902431075</v>
      </c>
      <c r="N8" s="151">
        <f t="shared" si="0"/>
        <v>0.48440116850858606</v>
      </c>
    </row>
    <row r="9" spans="1:18" x14ac:dyDescent="0.2">
      <c r="A9" s="15">
        <v>2002</v>
      </c>
      <c r="B9" s="33">
        <v>0.45205603179020259</v>
      </c>
      <c r="C9" s="33">
        <v>0.89904771589954502</v>
      </c>
      <c r="D9" s="33">
        <v>1</v>
      </c>
      <c r="E9" s="33">
        <v>0.54267259387025835</v>
      </c>
      <c r="F9" s="33">
        <v>0.21094256206085754</v>
      </c>
      <c r="G9" s="33">
        <v>0.48079373359839833</v>
      </c>
      <c r="H9" s="33">
        <v>0.74494074225026197</v>
      </c>
      <c r="I9" s="33">
        <v>1.0100964294519093</v>
      </c>
      <c r="J9" s="34">
        <v>1.1843361075267451</v>
      </c>
      <c r="K9" s="34">
        <v>1.1613907421845839</v>
      </c>
      <c r="L9" s="151">
        <f t="shared" si="1"/>
        <v>0.38205603179020259</v>
      </c>
      <c r="M9" s="151">
        <f t="shared" si="2"/>
        <v>0.72404771589954509</v>
      </c>
      <c r="N9" s="151">
        <f t="shared" si="0"/>
        <v>0.48594256206085756</v>
      </c>
    </row>
    <row r="10" spans="1:18" x14ac:dyDescent="0.2">
      <c r="A10" s="15">
        <v>2003</v>
      </c>
      <c r="B10" s="33">
        <v>0.4516370227446222</v>
      </c>
      <c r="C10" s="33">
        <v>0.90651944640317261</v>
      </c>
      <c r="D10" s="33">
        <v>1</v>
      </c>
      <c r="E10" s="33">
        <v>0.54573505184309812</v>
      </c>
      <c r="F10" s="33">
        <v>0.21209860722506113</v>
      </c>
      <c r="G10" s="33">
        <v>0.48096185129209401</v>
      </c>
      <c r="H10" s="33">
        <v>0.74632916940679794</v>
      </c>
      <c r="I10" s="33">
        <v>1.0115470740836998</v>
      </c>
      <c r="J10" s="34">
        <v>1.2133089309069089</v>
      </c>
      <c r="K10" s="34">
        <v>1.1864815319487629</v>
      </c>
      <c r="L10" s="151">
        <f t="shared" si="1"/>
        <v>0.38163702274462219</v>
      </c>
      <c r="M10" s="151">
        <f t="shared" si="2"/>
        <v>0.73151944640317268</v>
      </c>
      <c r="N10" s="151">
        <f t="shared" si="0"/>
        <v>0.48709860722506115</v>
      </c>
    </row>
    <row r="11" spans="1:18" x14ac:dyDescent="0.2">
      <c r="A11" s="15">
        <v>2004</v>
      </c>
      <c r="B11" s="33">
        <v>0.45121840207695946</v>
      </c>
      <c r="C11" s="33">
        <v>0.91405327233925804</v>
      </c>
      <c r="D11" s="33">
        <v>1</v>
      </c>
      <c r="E11" s="33">
        <v>0.54803189532272778</v>
      </c>
      <c r="F11" s="33">
        <v>0.21296564109821381</v>
      </c>
      <c r="G11" s="33">
        <v>0.48113002777099612</v>
      </c>
      <c r="H11" s="33">
        <v>0.74772018432617182</v>
      </c>
      <c r="I11" s="33">
        <v>1.0129998020510871</v>
      </c>
      <c r="J11" s="34">
        <v>1.242990526475376</v>
      </c>
      <c r="K11" s="34">
        <v>1.2121143853855059</v>
      </c>
      <c r="L11" s="151">
        <f t="shared" si="1"/>
        <v>0.38121840207695945</v>
      </c>
      <c r="M11" s="151">
        <f t="shared" si="2"/>
        <v>0.73905327233925799</v>
      </c>
      <c r="N11" s="151">
        <f t="shared" si="0"/>
        <v>0.48796564109821383</v>
      </c>
    </row>
    <row r="12" spans="1:18" x14ac:dyDescent="0.2">
      <c r="A12" s="15">
        <v>2005</v>
      </c>
      <c r="B12" s="33">
        <v>0.45392384075740366</v>
      </c>
      <c r="C12" s="33">
        <v>0.93042726320784319</v>
      </c>
      <c r="D12" s="33">
        <v>1</v>
      </c>
      <c r="E12" s="33">
        <v>0.5414338652841757</v>
      </c>
      <c r="F12" s="33">
        <v>0.21044904168847148</v>
      </c>
      <c r="G12" s="33">
        <v>0.48239309947259829</v>
      </c>
      <c r="H12" s="33">
        <v>0.74819670760767165</v>
      </c>
      <c r="I12" s="33">
        <v>1.0136453884615533</v>
      </c>
      <c r="J12" s="34">
        <v>1.2684443645883781</v>
      </c>
      <c r="K12" s="34">
        <v>1.2383010132870163</v>
      </c>
      <c r="L12" s="151">
        <f t="shared" si="1"/>
        <v>0.38392384075740366</v>
      </c>
      <c r="M12" s="151">
        <f t="shared" si="2"/>
        <v>0.75542726320784315</v>
      </c>
      <c r="N12" s="151">
        <f t="shared" si="0"/>
        <v>0.48544904168847147</v>
      </c>
    </row>
    <row r="13" spans="1:18" x14ac:dyDescent="0.2">
      <c r="A13" s="15">
        <v>2006</v>
      </c>
      <c r="B13" s="33">
        <v>0.45664550084730271</v>
      </c>
      <c r="C13" s="33">
        <v>0.9470945713097646</v>
      </c>
      <c r="D13" s="33">
        <v>1</v>
      </c>
      <c r="E13" s="33">
        <v>0.52454840170513761</v>
      </c>
      <c r="F13" s="33">
        <v>0.20625929361866521</v>
      </c>
      <c r="G13" s="33">
        <v>0.48209873795306385</v>
      </c>
      <c r="H13" s="33">
        <v>0.74867353457822861</v>
      </c>
      <c r="I13" s="33">
        <v>1.0142913863052818</v>
      </c>
      <c r="J13" s="34">
        <v>1.2944194439022443</v>
      </c>
      <c r="K13" s="34">
        <v>1.2838488819765352</v>
      </c>
      <c r="L13" s="151">
        <f t="shared" si="1"/>
        <v>0.3866455008473027</v>
      </c>
      <c r="M13" s="151">
        <f t="shared" si="2"/>
        <v>0.77209457130976467</v>
      </c>
      <c r="N13" s="151">
        <f t="shared" si="0"/>
        <v>0.48125929361866526</v>
      </c>
    </row>
    <row r="14" spans="1:18" x14ac:dyDescent="0.2">
      <c r="A14" s="15">
        <v>2007</v>
      </c>
      <c r="B14" s="33">
        <v>0.45938347960782411</v>
      </c>
      <c r="C14" s="33">
        <v>0.96406045101459303</v>
      </c>
      <c r="D14" s="33">
        <v>1</v>
      </c>
      <c r="E14" s="33">
        <v>0.50927243252272525</v>
      </c>
      <c r="F14" s="33">
        <v>0.20316017001472331</v>
      </c>
      <c r="G14" s="33">
        <v>0.48164763170853275</v>
      </c>
      <c r="H14" s="33">
        <v>0.74915066543138431</v>
      </c>
      <c r="I14" s="33">
        <v>1.0149377958444799</v>
      </c>
      <c r="J14" s="34">
        <v>1.3209264383431731</v>
      </c>
      <c r="K14" s="34">
        <v>1.3316475851102498</v>
      </c>
      <c r="L14" s="151">
        <f t="shared" si="1"/>
        <v>0.3893834796078241</v>
      </c>
      <c r="M14" s="151">
        <f t="shared" si="2"/>
        <v>0.7890604510145931</v>
      </c>
      <c r="N14" s="151">
        <f t="shared" si="0"/>
        <v>0.47816017001472333</v>
      </c>
    </row>
    <row r="15" spans="1:18" x14ac:dyDescent="0.2">
      <c r="A15" s="15">
        <v>2008</v>
      </c>
      <c r="B15" s="33">
        <v>0.46213787488329888</v>
      </c>
      <c r="C15" s="33">
        <v>0.98133025081660941</v>
      </c>
      <c r="D15" s="33">
        <v>1</v>
      </c>
      <c r="E15" s="33">
        <v>0.49506540297991253</v>
      </c>
      <c r="F15" s="33">
        <v>0.2000091126203154</v>
      </c>
      <c r="G15" s="33">
        <v>0.48211988778793685</v>
      </c>
      <c r="H15" s="33">
        <v>0.74962810036080352</v>
      </c>
      <c r="I15" s="33">
        <v>1.0155846173415215</v>
      </c>
      <c r="J15" s="34">
        <v>1.3479762404169764</v>
      </c>
      <c r="K15" s="34">
        <v>1.390005954208458</v>
      </c>
      <c r="L15" s="151">
        <f t="shared" si="1"/>
        <v>0.39213787488329888</v>
      </c>
      <c r="M15" s="151">
        <f t="shared" si="2"/>
        <v>0.80633025081660947</v>
      </c>
      <c r="N15" s="151">
        <f t="shared" si="0"/>
        <v>0.47500911262031542</v>
      </c>
    </row>
    <row r="16" spans="1:18" x14ac:dyDescent="0.2">
      <c r="A16" s="15">
        <v>2009</v>
      </c>
      <c r="B16" s="33">
        <v>0.46490878510471828</v>
      </c>
      <c r="C16" s="33">
        <v>0.99890941502091812</v>
      </c>
      <c r="D16" s="33">
        <v>1</v>
      </c>
      <c r="E16" s="33">
        <v>0.48362760994303755</v>
      </c>
      <c r="F16" s="33">
        <v>0.19703986093146195</v>
      </c>
      <c r="G16" s="33">
        <v>0.48196465600523375</v>
      </c>
      <c r="H16" s="33">
        <v>0.75010583956027466</v>
      </c>
      <c r="I16" s="33">
        <v>1.0162318510589483</v>
      </c>
      <c r="J16" s="34">
        <v>1.3755799656851324</v>
      </c>
      <c r="K16" s="34">
        <v>1.4335929045102844</v>
      </c>
      <c r="L16" s="151">
        <f t="shared" si="1"/>
        <v>0.39490878510471827</v>
      </c>
      <c r="M16" s="151">
        <f t="shared" si="2"/>
        <v>0.82390941502091808</v>
      </c>
      <c r="N16" s="151">
        <f t="shared" si="0"/>
        <v>0.472039860931462</v>
      </c>
    </row>
    <row r="17" spans="1:14" x14ac:dyDescent="0.2">
      <c r="A17" s="15">
        <v>2010</v>
      </c>
      <c r="B17" s="33">
        <v>0.46769630929325107</v>
      </c>
      <c r="C17" s="33">
        <v>1.0168034854597638</v>
      </c>
      <c r="D17" s="33">
        <v>1</v>
      </c>
      <c r="E17" s="33">
        <v>0.47559744591200792</v>
      </c>
      <c r="F17" s="33">
        <v>0.19622789207983143</v>
      </c>
      <c r="G17" s="33">
        <v>0.48239294514545988</v>
      </c>
      <c r="H17" s="33">
        <v>0.75058388322370939</v>
      </c>
      <c r="I17" s="33">
        <v>1.0168794972594688</v>
      </c>
      <c r="J17" s="34">
        <v>1.403748957332497</v>
      </c>
      <c r="K17" s="34">
        <v>1.4855826131850383</v>
      </c>
      <c r="L17" s="151">
        <f t="shared" si="1"/>
        <v>0.39769630929325106</v>
      </c>
      <c r="M17" s="151">
        <f t="shared" si="2"/>
        <v>0.8418034854597638</v>
      </c>
      <c r="N17" s="151">
        <f t="shared" si="0"/>
        <v>0.47122789207983146</v>
      </c>
    </row>
    <row r="18" spans="1:14" x14ac:dyDescent="0.2">
      <c r="A18" s="15">
        <v>2011</v>
      </c>
      <c r="B18" s="33">
        <v>0.47050054706378264</v>
      </c>
      <c r="C18" s="33">
        <v>1.0350181032395946</v>
      </c>
      <c r="D18" s="33">
        <v>1</v>
      </c>
      <c r="E18" s="33">
        <v>0.47354657683767576</v>
      </c>
      <c r="F18" s="33">
        <v>0.19545762967348987</v>
      </c>
      <c r="G18" s="33">
        <v>0.48318573598323644</v>
      </c>
      <c r="H18" s="33">
        <v>0.75106223154514318</v>
      </c>
      <c r="I18" s="33">
        <v>1.0175275562059594</v>
      </c>
      <c r="J18" s="34">
        <v>1.4324947908285537</v>
      </c>
      <c r="K18" s="34">
        <v>1.5382580992724824</v>
      </c>
      <c r="L18" s="192">
        <v>0.4</v>
      </c>
      <c r="M18" s="192">
        <f t="shared" si="2"/>
        <v>0.8600181032395946</v>
      </c>
      <c r="N18" s="151">
        <f t="shared" si="0"/>
        <v>0.47045762967348992</v>
      </c>
    </row>
    <row r="19" spans="1:14" x14ac:dyDescent="0.2">
      <c r="A19" s="15">
        <v>2012</v>
      </c>
      <c r="B19" s="33">
        <v>0.47799999999999998</v>
      </c>
      <c r="C19" s="33">
        <v>1.0427405130566814</v>
      </c>
      <c r="D19" s="33">
        <v>1</v>
      </c>
      <c r="E19" s="33">
        <v>0.47035616474472924</v>
      </c>
      <c r="F19" s="33">
        <v>0.19397174249014201</v>
      </c>
      <c r="G19" s="33">
        <v>0.48402377378976569</v>
      </c>
      <c r="H19" s="33">
        <v>0.75154088471873504</v>
      </c>
      <c r="I19" s="33">
        <v>1.0181760281614636</v>
      </c>
      <c r="J19" s="34">
        <v>1.4618292786841143</v>
      </c>
      <c r="K19" s="34">
        <v>1.5861371494955177</v>
      </c>
      <c r="L19" s="193">
        <f>L18*(B19/B18)</f>
        <v>0.40637572303200803</v>
      </c>
      <c r="M19" s="151">
        <f t="shared" si="2"/>
        <v>0.86774051305668132</v>
      </c>
      <c r="N19" s="151">
        <f t="shared" si="0"/>
        <v>0.46897174249014206</v>
      </c>
    </row>
    <row r="20" spans="1:14" x14ac:dyDescent="0.2">
      <c r="A20" s="15">
        <v>2013</v>
      </c>
      <c r="B20" s="33">
        <v>0.48099999999999998</v>
      </c>
      <c r="C20" s="33">
        <v>1.0481721095125962</v>
      </c>
      <c r="D20" s="33">
        <v>1</v>
      </c>
      <c r="E20" s="33">
        <v>0.46704377556619064</v>
      </c>
      <c r="F20" s="33">
        <v>0.1924283923041524</v>
      </c>
      <c r="G20" s="33">
        <v>0.48496147430391384</v>
      </c>
      <c r="H20" s="33">
        <v>0.75201984293876778</v>
      </c>
      <c r="I20" s="33">
        <v>1.0188249133891927</v>
      </c>
      <c r="J20" s="34">
        <v>1.4917644753054291</v>
      </c>
      <c r="K20" s="34">
        <v>1.6336826659371184</v>
      </c>
      <c r="L20" s="193">
        <f>L19*(B20/B19)</f>
        <v>0.40892619828116289</v>
      </c>
      <c r="M20" s="151">
        <v>0.874</v>
      </c>
      <c r="N20" s="156">
        <f>N19-0.1%</f>
        <v>0.46797174249014206</v>
      </c>
    </row>
    <row r="21" spans="1:14" x14ac:dyDescent="0.2">
      <c r="A21" s="15">
        <v>2014</v>
      </c>
      <c r="B21" s="33">
        <v>0.48099999999999998</v>
      </c>
      <c r="C21" s="33">
        <v>1.0513048715832358</v>
      </c>
      <c r="D21" s="33">
        <v>1</v>
      </c>
      <c r="E21" s="33">
        <v>0.46279537639576812</v>
      </c>
      <c r="F21" s="33">
        <v>0.19082983743909848</v>
      </c>
      <c r="G21" s="33">
        <v>0.48582709380187361</v>
      </c>
      <c r="H21" s="33">
        <v>0.75249910639964801</v>
      </c>
      <c r="I21" s="33">
        <v>1.0194742121525258</v>
      </c>
      <c r="J21" s="34">
        <v>1.5223126819476975</v>
      </c>
      <c r="K21" s="34">
        <v>1.685159202441658</v>
      </c>
      <c r="L21" s="193">
        <f>L20*(B21/B20)</f>
        <v>0.40892619828116289</v>
      </c>
      <c r="M21" s="151">
        <f t="shared" si="2"/>
        <v>0.87630487158323578</v>
      </c>
      <c r="N21" s="156">
        <f t="shared" ref="N21:N49" si="3">N20-0.1%</f>
        <v>0.46697174249014206</v>
      </c>
    </row>
    <row r="22" spans="1:14" x14ac:dyDescent="0.2">
      <c r="A22" s="15">
        <v>2015</v>
      </c>
      <c r="B22" s="33">
        <v>0.47886189010918495</v>
      </c>
      <c r="C22" s="33">
        <v>1.0554279888592968</v>
      </c>
      <c r="D22" s="33">
        <v>1</v>
      </c>
      <c r="E22" s="33">
        <v>0.45839748101338429</v>
      </c>
      <c r="F22" s="33">
        <v>0.18895662910297945</v>
      </c>
      <c r="G22" s="33">
        <v>0.48652535656482843</v>
      </c>
      <c r="H22" s="33">
        <v>0.75297867529590612</v>
      </c>
      <c r="I22" s="33">
        <v>1.0201239247150098</v>
      </c>
      <c r="J22" s="34">
        <v>1.5534864517700167</v>
      </c>
      <c r="K22" s="34">
        <v>1.736601572016188</v>
      </c>
      <c r="L22" s="151">
        <f t="shared" si="1"/>
        <v>0.40886189010918494</v>
      </c>
      <c r="M22" s="151">
        <f t="shared" si="2"/>
        <v>0.88042798885929674</v>
      </c>
      <c r="N22" s="156">
        <f t="shared" si="3"/>
        <v>0.46597174249014206</v>
      </c>
    </row>
    <row r="23" spans="1:14" x14ac:dyDescent="0.2">
      <c r="A23" s="15">
        <v>2016</v>
      </c>
      <c r="B23" s="33">
        <v>0.47862147040356073</v>
      </c>
      <c r="C23" s="33">
        <v>1.0580617700490274</v>
      </c>
      <c r="D23" s="33">
        <v>1</v>
      </c>
      <c r="E23" s="33">
        <v>0.45281290630549348</v>
      </c>
      <c r="F23" s="33">
        <v>0.1866613209412944</v>
      </c>
      <c r="G23" s="33">
        <v>0.48682820736577703</v>
      </c>
      <c r="H23" s="33">
        <v>0.75345854982219662</v>
      </c>
      <c r="I23" s="33">
        <v>1.0207740513403594</v>
      </c>
      <c r="J23" s="34">
        <v>1.5852985949938447</v>
      </c>
      <c r="K23" s="34">
        <v>1.7885968211326584</v>
      </c>
      <c r="L23" s="151">
        <f t="shared" si="1"/>
        <v>0.40862147040356073</v>
      </c>
      <c r="M23" s="151">
        <f t="shared" si="2"/>
        <v>0.88306177004902731</v>
      </c>
      <c r="N23" s="156">
        <f t="shared" si="3"/>
        <v>0.46497174249014206</v>
      </c>
    </row>
    <row r="24" spans="1:14" x14ac:dyDescent="0.2">
      <c r="A24" s="15">
        <v>2017</v>
      </c>
      <c r="B24" s="33">
        <v>0.47730114257503198</v>
      </c>
      <c r="C24" s="33">
        <v>1.0580193404821752</v>
      </c>
      <c r="D24" s="33">
        <v>1</v>
      </c>
      <c r="E24" s="33">
        <v>0.44650756440446143</v>
      </c>
      <c r="F24" s="33">
        <v>0.18394659015090165</v>
      </c>
      <c r="G24" s="33">
        <v>0.48693468198017753</v>
      </c>
      <c r="H24" s="33">
        <v>0.75393873017329804</v>
      </c>
      <c r="I24" s="33">
        <v>1.0214245922924576</v>
      </c>
      <c r="J24" s="34">
        <v>1.6177621841670984</v>
      </c>
      <c r="K24" s="34">
        <v>1.8345775437629195</v>
      </c>
      <c r="L24" s="151">
        <f t="shared" si="1"/>
        <v>0.40730114257503197</v>
      </c>
      <c r="M24" s="151">
        <f t="shared" si="2"/>
        <v>0.88301934048217512</v>
      </c>
      <c r="N24" s="156">
        <f t="shared" si="3"/>
        <v>0.46397174249014206</v>
      </c>
    </row>
    <row r="25" spans="1:14" x14ac:dyDescent="0.2">
      <c r="A25" s="15">
        <v>2018</v>
      </c>
      <c r="B25" s="33">
        <v>0.47588877152535164</v>
      </c>
      <c r="C25" s="33">
        <v>1.0573157839470488</v>
      </c>
      <c r="D25" s="33">
        <v>1</v>
      </c>
      <c r="E25" s="33">
        <v>0.43998706169466251</v>
      </c>
      <c r="F25" s="33">
        <v>0.18130287119873309</v>
      </c>
      <c r="G25" s="33">
        <v>0.48699492920642851</v>
      </c>
      <c r="H25" s="33">
        <v>0.75441921654411304</v>
      </c>
      <c r="I25" s="33">
        <v>1.0220755478353558</v>
      </c>
      <c r="J25" s="34">
        <v>1.6508905595360492</v>
      </c>
      <c r="K25" s="34">
        <v>1.8774535712503035</v>
      </c>
      <c r="L25" s="151">
        <f t="shared" si="1"/>
        <v>0.40588877152535163</v>
      </c>
      <c r="M25" s="151">
        <f t="shared" si="2"/>
        <v>0.88231578394704879</v>
      </c>
      <c r="N25" s="156">
        <f t="shared" si="3"/>
        <v>0.46297174249014206</v>
      </c>
    </row>
    <row r="26" spans="1:14" x14ac:dyDescent="0.2">
      <c r="A26" s="15">
        <v>2019</v>
      </c>
      <c r="B26" s="33">
        <v>0.47532832374336942</v>
      </c>
      <c r="C26" s="33">
        <v>1.0564709721191332</v>
      </c>
      <c r="D26" s="33">
        <v>1</v>
      </c>
      <c r="E26" s="33">
        <v>0.43450848132911069</v>
      </c>
      <c r="F26" s="33">
        <v>0.17935730944375686</v>
      </c>
      <c r="G26" s="33">
        <v>0.48724872979568234</v>
      </c>
      <c r="H26" s="33">
        <v>0.75490000912966837</v>
      </c>
      <c r="I26" s="33">
        <v>1.0227269182332732</v>
      </c>
      <c r="J26" s="34">
        <v>1.6846973345272234</v>
      </c>
      <c r="K26" s="34">
        <v>1.9198915242546066</v>
      </c>
      <c r="L26" s="151">
        <f t="shared" si="1"/>
        <v>0.40532832374336941</v>
      </c>
      <c r="M26" s="151">
        <f t="shared" si="2"/>
        <v>0.88147097211913317</v>
      </c>
      <c r="N26" s="156">
        <f t="shared" si="3"/>
        <v>0.46197174249014206</v>
      </c>
    </row>
    <row r="27" spans="1:14" x14ac:dyDescent="0.2">
      <c r="A27" s="15">
        <v>2020</v>
      </c>
      <c r="B27" s="33">
        <v>0.4748962217043014</v>
      </c>
      <c r="C27" s="33">
        <v>1.0566751157158558</v>
      </c>
      <c r="D27" s="33">
        <v>1</v>
      </c>
      <c r="E27" s="33">
        <v>0.42919596126049764</v>
      </c>
      <c r="F27" s="33">
        <v>0.1771295000502294</v>
      </c>
      <c r="G27" s="33">
        <v>0.48738124958268525</v>
      </c>
      <c r="H27" s="33">
        <v>0.75538110812511527</v>
      </c>
      <c r="I27" s="33">
        <v>1.0233787037505975</v>
      </c>
      <c r="J27" s="34">
        <v>1.7191964013415604</v>
      </c>
      <c r="K27" s="34">
        <v>1.9601172934073547</v>
      </c>
      <c r="L27" s="151">
        <f t="shared" si="1"/>
        <v>0.4048962217043014</v>
      </c>
      <c r="M27" s="151">
        <f t="shared" si="2"/>
        <v>0.88167511571585577</v>
      </c>
      <c r="N27" s="156">
        <f t="shared" si="3"/>
        <v>0.46097174249014206</v>
      </c>
    </row>
    <row r="28" spans="1:14" x14ac:dyDescent="0.2">
      <c r="A28" s="29">
        <v>2021</v>
      </c>
      <c r="B28" s="33">
        <v>0.47466897517636863</v>
      </c>
      <c r="C28" s="33">
        <v>1.0574013028983287</v>
      </c>
      <c r="D28" s="33">
        <v>1</v>
      </c>
      <c r="E28" s="33">
        <v>0.42406128104280422</v>
      </c>
      <c r="F28" s="33">
        <v>0.17476604742205304</v>
      </c>
      <c r="G28" s="33">
        <v>0.48763234936583794</v>
      </c>
      <c r="H28" s="33">
        <v>0.75586251372572921</v>
      </c>
      <c r="I28" s="33">
        <v>1.024030904651885</v>
      </c>
      <c r="J28" s="34">
        <v>1.7544019366631289</v>
      </c>
      <c r="K28" s="34">
        <v>2.0003948834713476</v>
      </c>
      <c r="L28" s="151">
        <f t="shared" si="1"/>
        <v>0.40466897517636863</v>
      </c>
      <c r="M28" s="151">
        <f t="shared" si="2"/>
        <v>0.88240130289832863</v>
      </c>
      <c r="N28" s="156">
        <f t="shared" si="3"/>
        <v>0.45997174249014205</v>
      </c>
    </row>
    <row r="29" spans="1:14" x14ac:dyDescent="0.2">
      <c r="A29" s="29">
        <v>2022</v>
      </c>
      <c r="B29" s="33">
        <v>0.47454403816466301</v>
      </c>
      <c r="C29" s="33">
        <v>1.0598693128984695</v>
      </c>
      <c r="D29" s="33">
        <v>1</v>
      </c>
      <c r="E29" s="33">
        <v>0.41975786800673109</v>
      </c>
      <c r="F29" s="33">
        <v>0.17289982190844061</v>
      </c>
      <c r="G29" s="33">
        <v>0.48813211345141949</v>
      </c>
      <c r="H29" s="33">
        <v>0.75634422612691021</v>
      </c>
      <c r="I29" s="33">
        <v>1.0246835212018606</v>
      </c>
      <c r="J29" s="34">
        <v>1.7903284074847432</v>
      </c>
      <c r="K29" s="34">
        <v>2.0376800396340076</v>
      </c>
      <c r="L29" s="151">
        <f t="shared" si="1"/>
        <v>0.404544038164663</v>
      </c>
      <c r="M29" s="151">
        <f t="shared" si="2"/>
        <v>0.88486931289846948</v>
      </c>
      <c r="N29" s="156">
        <f t="shared" si="3"/>
        <v>0.45897174249014205</v>
      </c>
    </row>
    <row r="30" spans="1:14" x14ac:dyDescent="0.2">
      <c r="A30" s="29">
        <v>2023</v>
      </c>
      <c r="B30" s="33">
        <v>0.47456827874595725</v>
      </c>
      <c r="C30" s="33">
        <v>1.0635615213199707</v>
      </c>
      <c r="D30" s="33">
        <v>1</v>
      </c>
      <c r="E30" s="33">
        <v>0.41570653337664187</v>
      </c>
      <c r="F30" s="33">
        <v>0.17166155442984254</v>
      </c>
      <c r="G30" s="33">
        <v>0.48886564464228649</v>
      </c>
      <c r="H30" s="33">
        <v>0.75682624552418276</v>
      </c>
      <c r="I30" s="33">
        <v>1.025336553665418</v>
      </c>
      <c r="J30" s="34">
        <v>1.826990577052878</v>
      </c>
      <c r="K30" s="34">
        <v>2.0766112303141764</v>
      </c>
      <c r="L30" s="151">
        <f t="shared" si="1"/>
        <v>0.40456827874595724</v>
      </c>
      <c r="M30" s="151">
        <f t="shared" si="2"/>
        <v>0.88856152131997068</v>
      </c>
      <c r="N30" s="156">
        <f t="shared" si="3"/>
        <v>0.45797174249014205</v>
      </c>
    </row>
    <row r="31" spans="1:14" x14ac:dyDescent="0.2">
      <c r="A31" s="29">
        <v>2024</v>
      </c>
      <c r="B31" s="33">
        <v>0.47426400390969142</v>
      </c>
      <c r="C31" s="33">
        <v>1.0682566279581736</v>
      </c>
      <c r="D31" s="33">
        <v>1</v>
      </c>
      <c r="E31" s="33">
        <v>0.41171297094398779</v>
      </c>
      <c r="F31" s="33">
        <v>0.16983471594475236</v>
      </c>
      <c r="G31" s="33">
        <v>0.48958109082710882</v>
      </c>
      <c r="H31" s="33">
        <v>0.75730857211319591</v>
      </c>
      <c r="I31" s="33">
        <v>1.0259900023076194</v>
      </c>
      <c r="J31" s="34">
        <v>1.8644035109343218</v>
      </c>
      <c r="K31" s="34">
        <v>2.1147042785258372</v>
      </c>
      <c r="L31" s="151">
        <f t="shared" si="1"/>
        <v>0.40426400390969142</v>
      </c>
      <c r="M31" s="151">
        <f t="shared" si="2"/>
        <v>0.89325662795817351</v>
      </c>
      <c r="N31" s="156">
        <f t="shared" si="3"/>
        <v>0.45697174249014205</v>
      </c>
    </row>
    <row r="32" spans="1:14" x14ac:dyDescent="0.2">
      <c r="A32" s="29">
        <v>2025</v>
      </c>
      <c r="B32" s="33">
        <v>0.47338580360362759</v>
      </c>
      <c r="C32" s="33">
        <v>1.0735827649917253</v>
      </c>
      <c r="D32" s="33">
        <v>1</v>
      </c>
      <c r="E32" s="33">
        <v>0.4080351770531061</v>
      </c>
      <c r="F32" s="33">
        <v>0.16800389590166426</v>
      </c>
      <c r="G32" s="33">
        <v>0.49030830337785669</v>
      </c>
      <c r="H32" s="33">
        <v>0.7577912060897235</v>
      </c>
      <c r="I32" s="33">
        <v>1.0266438673936962</v>
      </c>
      <c r="J32" s="34">
        <v>1.9025825832070622</v>
      </c>
      <c r="K32" s="34">
        <v>2.153385152219919</v>
      </c>
      <c r="L32" s="151">
        <f t="shared" si="1"/>
        <v>0.40338580360362758</v>
      </c>
      <c r="M32" s="151">
        <f t="shared" si="2"/>
        <v>0.89858276499172529</v>
      </c>
      <c r="N32" s="156">
        <f t="shared" si="3"/>
        <v>0.45597174249014205</v>
      </c>
    </row>
    <row r="33" spans="1:14" x14ac:dyDescent="0.2">
      <c r="A33" s="29">
        <v>2026</v>
      </c>
      <c r="B33" s="33">
        <v>0.47230913855748241</v>
      </c>
      <c r="C33" s="33">
        <v>1.0772513214844859</v>
      </c>
      <c r="D33" s="33">
        <v>1</v>
      </c>
      <c r="E33" s="33">
        <v>0.40417038238386332</v>
      </c>
      <c r="F33" s="33">
        <v>0.16645011646914157</v>
      </c>
      <c r="G33" s="33">
        <v>0.49102722876258631</v>
      </c>
      <c r="H33" s="33">
        <v>0.75827414764966405</v>
      </c>
      <c r="I33" s="33">
        <v>1.0272981491890487</v>
      </c>
      <c r="J33" s="34">
        <v>1.9415434827779483</v>
      </c>
      <c r="K33" s="34">
        <v>2.1902669821952476</v>
      </c>
      <c r="L33" s="151">
        <f t="shared" si="1"/>
        <v>0.4023091385574824</v>
      </c>
      <c r="M33" s="151">
        <f t="shared" si="2"/>
        <v>0.90225132148448584</v>
      </c>
      <c r="N33" s="156">
        <f t="shared" si="3"/>
        <v>0.45497174249014205</v>
      </c>
    </row>
    <row r="34" spans="1:14" x14ac:dyDescent="0.2">
      <c r="A34" s="29">
        <v>2027</v>
      </c>
      <c r="B34" s="33">
        <v>0.47095593951683062</v>
      </c>
      <c r="C34" s="33">
        <v>1.0802302457273243</v>
      </c>
      <c r="D34" s="33">
        <v>1</v>
      </c>
      <c r="E34" s="33">
        <v>0.39968209702946167</v>
      </c>
      <c r="F34" s="33">
        <v>0.16472715397404086</v>
      </c>
      <c r="G34" s="33">
        <v>0.49164880127287253</v>
      </c>
      <c r="H34" s="33">
        <v>0.7587573969890411</v>
      </c>
      <c r="I34" s="33">
        <v>1.0279528479592466</v>
      </c>
      <c r="J34" s="34">
        <v>1.9813022198297252</v>
      </c>
      <c r="K34" s="34">
        <v>2.2257422308044865</v>
      </c>
      <c r="L34" s="151">
        <f t="shared" si="1"/>
        <v>0.40095593951683062</v>
      </c>
      <c r="M34" s="151">
        <f t="shared" si="2"/>
        <v>0.90523024572732425</v>
      </c>
      <c r="N34" s="156">
        <f t="shared" si="3"/>
        <v>0.45397174249014205</v>
      </c>
    </row>
    <row r="35" spans="1:14" x14ac:dyDescent="0.2">
      <c r="A35" s="29">
        <v>2028</v>
      </c>
      <c r="B35" s="33">
        <v>0.46921901833126239</v>
      </c>
      <c r="C35" s="33">
        <v>1.0814951562387656</v>
      </c>
      <c r="D35" s="33">
        <v>1</v>
      </c>
      <c r="E35" s="33">
        <v>0.39473069229258978</v>
      </c>
      <c r="F35" s="33">
        <v>0.16258794162221291</v>
      </c>
      <c r="G35" s="33">
        <v>0.49203060576515484</v>
      </c>
      <c r="H35" s="33">
        <v>0.75924095430400285</v>
      </c>
      <c r="I35" s="33">
        <v>1.0286079639700283</v>
      </c>
      <c r="J35" s="34">
        <v>2.0218751324000901</v>
      </c>
      <c r="K35" s="34">
        <v>2.2602498764789258</v>
      </c>
      <c r="L35" s="151">
        <f t="shared" si="1"/>
        <v>0.39921901833126239</v>
      </c>
      <c r="M35" s="151">
        <f t="shared" si="2"/>
        <v>0.90649515623876553</v>
      </c>
      <c r="N35" s="156">
        <f t="shared" si="3"/>
        <v>0.45297174249014205</v>
      </c>
    </row>
    <row r="36" spans="1:14" x14ac:dyDescent="0.2">
      <c r="A36" s="29">
        <v>2029</v>
      </c>
      <c r="B36" s="33">
        <v>0.46749549895983977</v>
      </c>
      <c r="C36" s="33">
        <v>1.0831126240208953</v>
      </c>
      <c r="D36" s="33">
        <v>1</v>
      </c>
      <c r="E36" s="33">
        <v>0.38994600981780086</v>
      </c>
      <c r="F36" s="33">
        <v>0.16062201703791573</v>
      </c>
      <c r="G36" s="33">
        <v>0.49242107170563132</v>
      </c>
      <c r="H36" s="33">
        <v>0.75972481979082263</v>
      </c>
      <c r="I36" s="33">
        <v>1.0292634974873021</v>
      </c>
      <c r="J36" s="34">
        <v>2.0632788930954749</v>
      </c>
      <c r="K36" s="34">
        <v>2.2938405212673683</v>
      </c>
      <c r="L36" s="151">
        <f t="shared" si="1"/>
        <v>0.39749549895983977</v>
      </c>
      <c r="M36" s="151">
        <f t="shared" si="2"/>
        <v>0.90811262402089521</v>
      </c>
      <c r="N36" s="156">
        <f t="shared" si="3"/>
        <v>0.45197174249014205</v>
      </c>
    </row>
    <row r="37" spans="1:14" x14ac:dyDescent="0.2">
      <c r="A37" s="29">
        <v>2030</v>
      </c>
      <c r="B37" s="33">
        <v>0.46625470074335584</v>
      </c>
      <c r="C37" s="33">
        <v>1.0848965308972365</v>
      </c>
      <c r="D37" s="33">
        <v>1</v>
      </c>
      <c r="E37" s="33">
        <v>0.38547381873969566</v>
      </c>
      <c r="F37" s="33">
        <v>0.15897425972744256</v>
      </c>
      <c r="G37" s="33">
        <v>0.4930441112473139</v>
      </c>
      <c r="H37" s="33">
        <v>0.76020899364590078</v>
      </c>
      <c r="I37" s="33">
        <v>1.0299194487771424</v>
      </c>
      <c r="J37" s="34">
        <v>2.1055305159423141</v>
      </c>
      <c r="K37" s="34">
        <v>2.3274361359426026</v>
      </c>
      <c r="L37" s="151">
        <f t="shared" si="1"/>
        <v>0.39625470074335584</v>
      </c>
      <c r="M37" s="151">
        <f t="shared" si="2"/>
        <v>0.90989653089723643</v>
      </c>
      <c r="N37" s="156">
        <f t="shared" si="3"/>
        <v>0.45097174249014205</v>
      </c>
    </row>
    <row r="38" spans="1:14" x14ac:dyDescent="0.2">
      <c r="A38" s="29">
        <v>2031</v>
      </c>
      <c r="B38" s="33">
        <v>0.46360056135753358</v>
      </c>
      <c r="C38" s="191">
        <v>1.086543549717605</v>
      </c>
      <c r="D38" s="191">
        <v>1</v>
      </c>
      <c r="E38" s="33">
        <v>0.38047381873969566</v>
      </c>
      <c r="F38" s="33">
        <v>0.15697425972744256</v>
      </c>
      <c r="G38" s="33">
        <v>0.48804411124731389</v>
      </c>
      <c r="H38" s="112">
        <v>0.76084629526151926</v>
      </c>
      <c r="I38" s="112">
        <v>1.0305567503927555</v>
      </c>
      <c r="J38" s="112">
        <v>2.1260084178819065</v>
      </c>
      <c r="K38" s="112">
        <v>2.3420821474520133</v>
      </c>
      <c r="L38" s="151">
        <f t="shared" si="1"/>
        <v>0.39360056135753357</v>
      </c>
      <c r="M38" s="151">
        <f t="shared" si="2"/>
        <v>0.91154354971760498</v>
      </c>
      <c r="N38" s="156">
        <f t="shared" si="3"/>
        <v>0.44997174249014205</v>
      </c>
    </row>
    <row r="39" spans="1:14" x14ac:dyDescent="0.2">
      <c r="A39" s="29">
        <v>2032</v>
      </c>
      <c r="B39" s="33">
        <v>0.46094642197171132</v>
      </c>
      <c r="C39" s="191">
        <v>1.0881905685379736</v>
      </c>
      <c r="D39" s="191">
        <v>1</v>
      </c>
      <c r="E39" s="33">
        <v>0.37547381873969565</v>
      </c>
      <c r="F39" s="33">
        <v>0.15497425972744255</v>
      </c>
      <c r="G39" s="33">
        <v>0.48304411124731389</v>
      </c>
      <c r="H39" s="112">
        <v>0.76148359687713774</v>
      </c>
      <c r="I39" s="112">
        <v>1.0311940520083687</v>
      </c>
      <c r="J39" s="112">
        <v>2.1464863198214985</v>
      </c>
      <c r="K39" s="112">
        <v>2.356728158961424</v>
      </c>
      <c r="L39" s="151">
        <f t="shared" si="1"/>
        <v>0.39094642197171131</v>
      </c>
      <c r="M39" s="151">
        <f t="shared" si="2"/>
        <v>0.91319056853797353</v>
      </c>
      <c r="N39" s="156">
        <f t="shared" si="3"/>
        <v>0.44897174249014205</v>
      </c>
    </row>
    <row r="40" spans="1:14" x14ac:dyDescent="0.2">
      <c r="A40" s="29">
        <v>2033</v>
      </c>
      <c r="B40" s="33">
        <v>0.45829228258588905</v>
      </c>
      <c r="C40" s="191">
        <v>1.0898375873583421</v>
      </c>
      <c r="D40" s="191">
        <v>1</v>
      </c>
      <c r="E40" s="33">
        <v>0.37047381873969565</v>
      </c>
      <c r="F40" s="33">
        <v>0.15297425972744255</v>
      </c>
      <c r="G40" s="33">
        <v>0.47804411124731389</v>
      </c>
      <c r="H40" s="112">
        <v>0.76212089849275622</v>
      </c>
      <c r="I40" s="112">
        <v>1.0318313536239818</v>
      </c>
      <c r="J40" s="112">
        <v>2.1669642217610905</v>
      </c>
      <c r="K40" s="112">
        <v>2.3713741704708347</v>
      </c>
      <c r="L40" s="151">
        <f t="shared" si="1"/>
        <v>0.38829228258588905</v>
      </c>
      <c r="M40" s="151">
        <f t="shared" si="2"/>
        <v>0.91483758735834209</v>
      </c>
      <c r="N40" s="156">
        <f t="shared" si="3"/>
        <v>0.44797174249014204</v>
      </c>
    </row>
    <row r="41" spans="1:14" x14ac:dyDescent="0.2">
      <c r="A41" s="29">
        <v>2034</v>
      </c>
      <c r="B41" s="33">
        <v>0.45563814320006679</v>
      </c>
      <c r="C41" s="191">
        <v>1.0914846061787107</v>
      </c>
      <c r="D41" s="191">
        <v>1</v>
      </c>
      <c r="E41" s="33">
        <v>0.36547381873969564</v>
      </c>
      <c r="F41" s="33">
        <v>0.15097425972744255</v>
      </c>
      <c r="G41" s="33">
        <v>0.47304411124731388</v>
      </c>
      <c r="H41" s="112">
        <v>0.7627582001083747</v>
      </c>
      <c r="I41" s="112">
        <v>1.032468655239595</v>
      </c>
      <c r="J41" s="112">
        <v>2.1874421237006825</v>
      </c>
      <c r="K41" s="112">
        <v>2.3860201819802453</v>
      </c>
      <c r="L41" s="151">
        <f t="shared" si="1"/>
        <v>0.38563814320006679</v>
      </c>
      <c r="M41" s="151">
        <f t="shared" si="2"/>
        <v>0.91648460617871064</v>
      </c>
      <c r="N41" s="156">
        <f t="shared" si="3"/>
        <v>0.44697174249014204</v>
      </c>
    </row>
    <row r="42" spans="1:14" x14ac:dyDescent="0.2">
      <c r="A42" s="29">
        <v>2035</v>
      </c>
      <c r="B42" s="33">
        <v>0.45298400381424453</v>
      </c>
      <c r="C42" s="191">
        <v>1.0931316249990792</v>
      </c>
      <c r="D42" s="191">
        <v>1</v>
      </c>
      <c r="E42" s="33">
        <v>0.36047381873969564</v>
      </c>
      <c r="F42" s="33">
        <v>0.14897425972744255</v>
      </c>
      <c r="G42" s="33">
        <v>0.46804411124731388</v>
      </c>
      <c r="H42" s="112">
        <v>0.76339550172399318</v>
      </c>
      <c r="I42" s="112">
        <v>1.0331059568552081</v>
      </c>
      <c r="J42" s="112">
        <v>2.2079200256402745</v>
      </c>
      <c r="K42" s="112">
        <v>2.400666193489656</v>
      </c>
      <c r="L42" s="151">
        <f t="shared" si="1"/>
        <v>0.38298400381424452</v>
      </c>
      <c r="M42" s="151">
        <f t="shared" si="2"/>
        <v>0.91813162499907919</v>
      </c>
      <c r="N42" s="156">
        <f t="shared" si="3"/>
        <v>0.44597174249014204</v>
      </c>
    </row>
    <row r="43" spans="1:14" x14ac:dyDescent="0.2">
      <c r="A43" s="29">
        <v>2036</v>
      </c>
      <c r="B43" s="33">
        <v>0.45032986442842227</v>
      </c>
      <c r="C43" s="191">
        <v>1.0947786438194478</v>
      </c>
      <c r="D43" s="191">
        <v>1</v>
      </c>
      <c r="E43" s="33">
        <v>0.35547381873969564</v>
      </c>
      <c r="F43" s="33">
        <v>0.14697425972744255</v>
      </c>
      <c r="G43" s="33">
        <v>0.46304411124731387</v>
      </c>
      <c r="H43" s="112">
        <v>0.76403280333961165</v>
      </c>
      <c r="I43" s="112">
        <v>1.0337432584708213</v>
      </c>
      <c r="J43" s="112">
        <v>2.2283979275798664</v>
      </c>
      <c r="K43" s="112">
        <v>2.4153122049990667</v>
      </c>
      <c r="L43" s="151">
        <f t="shared" si="1"/>
        <v>0.38032986442842226</v>
      </c>
      <c r="M43" s="151">
        <f t="shared" si="2"/>
        <v>0.91977864381944774</v>
      </c>
      <c r="N43" s="156">
        <f t="shared" si="3"/>
        <v>0.44497174249014204</v>
      </c>
    </row>
    <row r="44" spans="1:14" x14ac:dyDescent="0.2">
      <c r="A44" s="29">
        <v>2037</v>
      </c>
      <c r="B44" s="33">
        <v>0.4476757250426</v>
      </c>
      <c r="C44" s="191">
        <v>1.0964256626398163</v>
      </c>
      <c r="D44" s="191">
        <v>1</v>
      </c>
      <c r="E44" s="33">
        <v>0.35047381873969563</v>
      </c>
      <c r="F44" s="33">
        <v>0.14497425972744254</v>
      </c>
      <c r="G44" s="33">
        <v>0.45804411124731387</v>
      </c>
      <c r="H44" s="112">
        <v>0.76467010495523013</v>
      </c>
      <c r="I44" s="112">
        <v>1.0343805600864344</v>
      </c>
      <c r="J44" s="112">
        <v>2.2488758295194584</v>
      </c>
      <c r="K44" s="112">
        <v>2.4299582165084774</v>
      </c>
      <c r="L44" s="151">
        <f t="shared" si="1"/>
        <v>0.3776757250426</v>
      </c>
      <c r="M44" s="151">
        <f t="shared" si="2"/>
        <v>0.92142566263981629</v>
      </c>
      <c r="N44" s="156">
        <f t="shared" si="3"/>
        <v>0.44397174249014204</v>
      </c>
    </row>
    <row r="45" spans="1:14" x14ac:dyDescent="0.2">
      <c r="A45" s="29">
        <v>2038</v>
      </c>
      <c r="B45" s="33">
        <v>0.44502158565677774</v>
      </c>
      <c r="C45" s="191">
        <v>1.0980726814601849</v>
      </c>
      <c r="D45" s="191">
        <v>1</v>
      </c>
      <c r="E45" s="33">
        <v>0.34547381873969563</v>
      </c>
      <c r="F45" s="33">
        <v>0.14297425972744254</v>
      </c>
      <c r="G45" s="33">
        <v>0.45304411124731386</v>
      </c>
      <c r="H45" s="112">
        <v>0.76530740657084861</v>
      </c>
      <c r="I45" s="112">
        <v>1.0350178617020476</v>
      </c>
      <c r="J45" s="112">
        <v>2.2693537314590504</v>
      </c>
      <c r="K45" s="112">
        <v>2.4446042280178881</v>
      </c>
      <c r="L45" s="151">
        <f t="shared" si="1"/>
        <v>0.37502158565677773</v>
      </c>
      <c r="M45" s="151">
        <f t="shared" si="2"/>
        <v>0.92307268146018484</v>
      </c>
      <c r="N45" s="156">
        <f t="shared" si="3"/>
        <v>0.44297174249014204</v>
      </c>
    </row>
    <row r="46" spans="1:14" x14ac:dyDescent="0.2">
      <c r="A46" s="29">
        <v>2039</v>
      </c>
      <c r="B46" s="33">
        <v>0.44236744627095548</v>
      </c>
      <c r="C46" s="191">
        <v>1.0997197002805534</v>
      </c>
      <c r="D46" s="191">
        <v>1</v>
      </c>
      <c r="E46" s="33">
        <v>0.34047381873969562</v>
      </c>
      <c r="F46" s="33">
        <v>0.14097425972744254</v>
      </c>
      <c r="G46" s="33">
        <v>0.44804411124731386</v>
      </c>
      <c r="H46" s="112">
        <v>0.76594470818646709</v>
      </c>
      <c r="I46" s="112">
        <v>1.0356551633176607</v>
      </c>
      <c r="J46" s="112">
        <v>2.2898316333986424</v>
      </c>
      <c r="K46" s="112">
        <v>2.4592502395272988</v>
      </c>
      <c r="L46" s="151">
        <f t="shared" si="1"/>
        <v>0.37236744627095547</v>
      </c>
      <c r="M46" s="151">
        <f t="shared" si="2"/>
        <v>0.92471970028055339</v>
      </c>
      <c r="N46" s="156">
        <f t="shared" si="3"/>
        <v>0.44197174249014204</v>
      </c>
    </row>
    <row r="47" spans="1:14" x14ac:dyDescent="0.2">
      <c r="A47" s="29">
        <v>2040</v>
      </c>
      <c r="B47" s="33">
        <v>0.43971330688513321</v>
      </c>
      <c r="C47" s="191">
        <v>1.101366719100922</v>
      </c>
      <c r="D47" s="191">
        <v>1</v>
      </c>
      <c r="E47" s="33">
        <v>0.33547381873969562</v>
      </c>
      <c r="F47" s="33">
        <v>0.13897425972744254</v>
      </c>
      <c r="G47" s="33">
        <v>0.44304411124731385</v>
      </c>
      <c r="H47" s="112">
        <v>0.76658200980208557</v>
      </c>
      <c r="I47" s="112">
        <v>1.0362924649332739</v>
      </c>
      <c r="J47" s="112">
        <v>2.3103095353382344</v>
      </c>
      <c r="K47" s="112">
        <v>2.4738962510367095</v>
      </c>
      <c r="L47" s="151">
        <f t="shared" si="1"/>
        <v>0.36971330688513321</v>
      </c>
      <c r="M47" s="151">
        <f t="shared" si="2"/>
        <v>0.92636671910092194</v>
      </c>
      <c r="N47" s="156">
        <f t="shared" si="3"/>
        <v>0.44097174249014204</v>
      </c>
    </row>
    <row r="48" spans="1:14" x14ac:dyDescent="0.2">
      <c r="A48" s="29">
        <v>2041</v>
      </c>
      <c r="B48" s="33">
        <f t="shared" ref="B48:E49" si="4">(B47/B46)*B47</f>
        <v>0.43707509194388466</v>
      </c>
      <c r="C48" s="33">
        <f t="shared" si="4"/>
        <v>1.1030162046143888</v>
      </c>
      <c r="D48" s="33">
        <f t="shared" si="4"/>
        <v>1</v>
      </c>
      <c r="E48" s="33">
        <f t="shared" si="4"/>
        <v>0.33054724582461081</v>
      </c>
      <c r="F48" s="33">
        <f t="shared" ref="F48:K49" si="5">(F47/F46)*F47</f>
        <v>0.13700263370158317</v>
      </c>
      <c r="G48" s="33">
        <f t="shared" si="5"/>
        <v>0.43809990932471837</v>
      </c>
      <c r="H48" s="113">
        <f t="shared" si="5"/>
        <v>0.76721984168228452</v>
      </c>
      <c r="I48" s="113">
        <f t="shared" si="5"/>
        <v>1.0369301587193349</v>
      </c>
      <c r="J48" s="113">
        <f t="shared" si="5"/>
        <v>2.330970570597207</v>
      </c>
      <c r="K48" s="113">
        <f t="shared" si="5"/>
        <v>2.4886294865502845</v>
      </c>
      <c r="L48" s="151">
        <f t="shared" si="1"/>
        <v>0.36707509194388466</v>
      </c>
      <c r="M48" s="151">
        <f t="shared" si="2"/>
        <v>0.92801620461438872</v>
      </c>
      <c r="N48" s="156">
        <f t="shared" si="3"/>
        <v>0.43997174249014204</v>
      </c>
    </row>
    <row r="49" spans="1:14" x14ac:dyDescent="0.2">
      <c r="A49" s="29">
        <v>2042</v>
      </c>
      <c r="B49" s="33">
        <f t="shared" si="4"/>
        <v>0.43445270590289281</v>
      </c>
      <c r="C49" s="33">
        <f t="shared" si="4"/>
        <v>1.1046681605152495</v>
      </c>
      <c r="D49" s="33">
        <f t="shared" si="4"/>
        <v>1</v>
      </c>
      <c r="E49" s="33">
        <f t="shared" si="4"/>
        <v>0.32569302168708136</v>
      </c>
      <c r="F49" s="33">
        <f t="shared" si="5"/>
        <v>0.13505897910866016</v>
      </c>
      <c r="G49" s="33">
        <f t="shared" si="5"/>
        <v>0.43321088279443898</v>
      </c>
      <c r="H49" s="113">
        <f t="shared" si="5"/>
        <v>0.76785820426826856</v>
      </c>
      <c r="I49" s="113">
        <f t="shared" si="5"/>
        <v>1.0375682449171701</v>
      </c>
      <c r="J49" s="113">
        <f t="shared" si="5"/>
        <v>2.3518163769318488</v>
      </c>
      <c r="K49" s="113">
        <f t="shared" si="5"/>
        <v>2.5034504655286907</v>
      </c>
      <c r="L49" s="151">
        <f t="shared" si="1"/>
        <v>0.3644527059028928</v>
      </c>
      <c r="M49" s="151">
        <f>C49-Q$1</f>
        <v>0.92966816051524948</v>
      </c>
      <c r="N49" s="156">
        <f t="shared" si="3"/>
        <v>0.43897174249014204</v>
      </c>
    </row>
  </sheetData>
  <phoneticPr fontId="2" type="noConversion"/>
  <pageMargins left="0.7" right="0.7" top="0.75" bottom="0.75" header="0.3" footer="0.3"/>
  <pageSetup scale="72" orientation="portrait" r:id="rId1"/>
  <headerFooter>
    <oddHeader>&amp;R&amp;"Times New Roman,Bold"&amp;12Attachment to Response to AG-1 Question No. 13 #8
Page &amp;P of &amp;N
Sinclair</oddHeader>
  </headerFooter>
  <colBreaks count="1" manualBreakCount="1">
    <brk id="1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60" zoomScaleNormal="100"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9.140625" style="30"/>
    <col min="2" max="11" width="9.140625" style="31"/>
    <col min="12" max="12" width="2.5703125" style="31" customWidth="1"/>
    <col min="13" max="13" width="9.140625" style="3"/>
    <col min="14" max="14" width="9.140625" style="31"/>
    <col min="15" max="16384" width="9.140625" style="3"/>
  </cols>
  <sheetData>
    <row r="1" spans="1:26" x14ac:dyDescent="0.2">
      <c r="A1" s="15" t="s">
        <v>2</v>
      </c>
      <c r="B1" s="16" t="s">
        <v>14</v>
      </c>
      <c r="C1" s="16" t="s">
        <v>15</v>
      </c>
      <c r="D1" s="16" t="s">
        <v>16</v>
      </c>
      <c r="E1" s="16" t="s">
        <v>17</v>
      </c>
      <c r="F1" s="16" t="s">
        <v>7</v>
      </c>
      <c r="G1" s="16" t="s">
        <v>10</v>
      </c>
      <c r="H1" s="16" t="s">
        <v>18</v>
      </c>
      <c r="I1" s="16" t="s">
        <v>19</v>
      </c>
      <c r="J1" s="16" t="s">
        <v>11</v>
      </c>
      <c r="K1" s="16" t="s">
        <v>12</v>
      </c>
      <c r="L1" s="16"/>
      <c r="M1" s="16" t="s">
        <v>45</v>
      </c>
      <c r="N1" s="16" t="s">
        <v>13</v>
      </c>
      <c r="O1" s="16"/>
      <c r="Q1" s="16" t="s">
        <v>14</v>
      </c>
      <c r="R1" s="16" t="s">
        <v>15</v>
      </c>
      <c r="S1" s="16" t="s">
        <v>16</v>
      </c>
      <c r="T1" s="16" t="s">
        <v>17</v>
      </c>
      <c r="U1" s="16" t="s">
        <v>7</v>
      </c>
      <c r="V1" s="16" t="s">
        <v>10</v>
      </c>
      <c r="W1" s="16" t="s">
        <v>18</v>
      </c>
      <c r="X1" s="16" t="s">
        <v>19</v>
      </c>
      <c r="Y1" s="16" t="s">
        <v>11</v>
      </c>
      <c r="Z1" s="16" t="s">
        <v>12</v>
      </c>
    </row>
    <row r="2" spans="1:26" s="10" customFormat="1" x14ac:dyDescent="0.2">
      <c r="A2" s="15">
        <v>1995</v>
      </c>
      <c r="B2" s="17">
        <f>B3*('KU Shares'!L2/'KU Shares'!L3)/('KU Efficiency'!B2/'KU Efficiency'!B3)</f>
        <v>61709.329468419179</v>
      </c>
      <c r="C2" s="17">
        <f>C3*('KU Shares'!M2/'KU Shares'!M3)/('KU Efficiency'!C2/'KU Efficiency'!C3)</f>
        <v>170519.2885365969</v>
      </c>
      <c r="D2" s="17">
        <f>D3*('KU Shares'!D2/'KU Shares'!D3)/('KU Efficiency'!D2/'KU Efficiency'!D3)</f>
        <v>164746.69229321822</v>
      </c>
      <c r="E2" s="17">
        <f>E3*('KU Shares'!E2/'KU Shares'!E3)/('KU Efficiency'!E2/'KU Efficiency'!E3)</f>
        <v>31795.493330002962</v>
      </c>
      <c r="F2" s="17">
        <f>F3*('KU Shares'!N2/'KU Shares'!N3)/('KU Efficiency'!F2/'KU Efficiency'!F3)</f>
        <v>7190.1473229802859</v>
      </c>
      <c r="G2" s="17">
        <f>G3*('KU Shares'!G2/'KU Shares'!G3)/('KU Efficiency'!G2/'KU Efficiency'!G3)</f>
        <v>170928.75867783622</v>
      </c>
      <c r="H2" s="17">
        <f>H3*('KU Shares'!H2/'KU Shares'!H3)/('KU Efficiency'!H2/'KU Efficiency'!H3)</f>
        <v>41217.866535744906</v>
      </c>
      <c r="I2" s="17">
        <f>I3*('KU Shares'!I2/'KU Shares'!I3)/('KU Efficiency'!I2/'KU Efficiency'!I3)</f>
        <v>372389.00890008366</v>
      </c>
      <c r="J2" s="17">
        <f>J3*('KU Shares'!J2/'KU Shares'!J3)/('KU Efficiency'!J2/'KU Efficiency'!J3)</f>
        <v>26484.438269265615</v>
      </c>
      <c r="K2" s="17">
        <f>K3*('KU Shares'!K2/'KU Shares'!K3)/('KU Efficiency'!K2/'KU Efficiency'!K3)</f>
        <v>187884.41426718552</v>
      </c>
      <c r="L2" s="18"/>
      <c r="M2" s="19">
        <f t="shared" ref="M2:M37" si="0">N2-B2-C2</f>
        <v>1002636.8195963172</v>
      </c>
      <c r="N2" s="20">
        <f>SUM(B2:K2)</f>
        <v>1234865.4376013333</v>
      </c>
    </row>
    <row r="3" spans="1:26" s="10" customFormat="1" x14ac:dyDescent="0.2">
      <c r="A3" s="15">
        <v>1996</v>
      </c>
      <c r="B3" s="17">
        <f>B4*('KU Shares'!L3/'KU Shares'!L4)/('KU Efficiency'!B3/'KU Efficiency'!B4)</f>
        <v>60871.422904759231</v>
      </c>
      <c r="C3" s="17">
        <f>C4*('KU Shares'!M3/'KU Shares'!M4)/('KU Efficiency'!C3/'KU Efficiency'!C4)</f>
        <v>170268.11945934693</v>
      </c>
      <c r="D3" s="17">
        <f>D4*('KU Shares'!D3/'KU Shares'!D4)/('KU Efficiency'!D3/'KU Efficiency'!D4)</f>
        <v>164501.39135453341</v>
      </c>
      <c r="E3" s="17">
        <f>E4*('KU Shares'!E3/'KU Shares'!E4)/('KU Efficiency'!E3/'KU Efficiency'!E4)</f>
        <v>32145.196485756962</v>
      </c>
      <c r="F3" s="17">
        <f>F4*('KU Shares'!N3/'KU Shares'!N4)/('KU Efficiency'!F3/'KU Efficiency'!F4)</f>
        <v>7178.6499147466002</v>
      </c>
      <c r="G3" s="17">
        <f>G4*('KU Shares'!G3/'KU Shares'!G4)/('KU Efficiency'!G3/'KU Efficiency'!G4)</f>
        <v>169811.26071295311</v>
      </c>
      <c r="H3" s="17">
        <f>H4*('KU Shares'!H3/'KU Shares'!H4)/('KU Efficiency'!H3/'KU Efficiency'!H4)</f>
        <v>40902.693706447426</v>
      </c>
      <c r="I3" s="17">
        <f>I4*('KU Shares'!I3/'KU Shares'!I4)/('KU Efficiency'!I3/'KU Efficiency'!I4)</f>
        <v>369383.78695121786</v>
      </c>
      <c r="J3" s="17">
        <f>J4*('KU Shares'!J3/'KU Shares'!J4)/('KU Efficiency'!J3/'KU Efficiency'!J4)</f>
        <v>27132.336232877227</v>
      </c>
      <c r="K3" s="17">
        <f>K4*('KU Shares'!K3/'KU Shares'!K4)/('KU Efficiency'!K3/'KU Efficiency'!K4)</f>
        <v>191943.48600515761</v>
      </c>
      <c r="L3" s="17"/>
      <c r="M3" s="19">
        <f t="shared" si="0"/>
        <v>1002998.8013636903</v>
      </c>
      <c r="N3" s="20">
        <f t="shared" ref="N3:N37" si="1">SUM(B3:K3)</f>
        <v>1234138.3437277963</v>
      </c>
    </row>
    <row r="4" spans="1:26" s="10" customFormat="1" x14ac:dyDescent="0.2">
      <c r="A4" s="15">
        <v>1997</v>
      </c>
      <c r="B4" s="17">
        <f>B5*('KU Shares'!L4/'KU Shares'!L5)/('KU Efficiency'!B4/'KU Efficiency'!B5)</f>
        <v>60054.260855822795</v>
      </c>
      <c r="C4" s="17">
        <f>C5*('KU Shares'!M4/'KU Shares'!M5)/('KU Efficiency'!C4/'KU Efficiency'!C5)</f>
        <v>170020.09949013311</v>
      </c>
      <c r="D4" s="17">
        <f>D5*('KU Shares'!D4/'KU Shares'!D5)/('KU Efficiency'!D4/'KU Efficiency'!D5)</f>
        <v>164256.81981549208</v>
      </c>
      <c r="E4" s="17">
        <f>E5*('KU Shares'!E4/'KU Shares'!E5)/('KU Efficiency'!E4/'KU Efficiency'!E5)</f>
        <v>32492.498929358637</v>
      </c>
      <c r="F4" s="17">
        <f>F5*('KU Shares'!N4/'KU Shares'!N5)/('KU Efficiency'!F4/'KU Efficiency'!F5)</f>
        <v>7167.2872350921989</v>
      </c>
      <c r="G4" s="17">
        <f>G5*('KU Shares'!G4/'KU Shares'!G5)/('KU Efficiency'!G4/'KU Efficiency'!G5)</f>
        <v>168709.06621684443</v>
      </c>
      <c r="H4" s="17">
        <f>H5*('KU Shares'!H4/'KU Shares'!H5)/('KU Efficiency'!H4/'KU Efficiency'!H5)</f>
        <v>40593.588735867183</v>
      </c>
      <c r="I4" s="17">
        <f>I5*('KU Shares'!I4/'KU Shares'!I5)/('KU Efficiency'!I4/'KU Efficiency'!I5)</f>
        <v>366435.83700503368</v>
      </c>
      <c r="J4" s="17">
        <f>J5*('KU Shares'!J4/'KU Shares'!J5)/('KU Efficiency'!J4/'KU Efficiency'!J5)</f>
        <v>27796.083948217925</v>
      </c>
      <c r="K4" s="17">
        <f>K5*('KU Shares'!K4/'KU Shares'!K5)/('KU Efficiency'!K4/'KU Efficiency'!K5)</f>
        <v>196090.25029303209</v>
      </c>
      <c r="L4" s="21"/>
      <c r="M4" s="19">
        <f t="shared" si="0"/>
        <v>1003541.4321789383</v>
      </c>
      <c r="N4" s="20">
        <f t="shared" si="1"/>
        <v>1233615.7925248942</v>
      </c>
    </row>
    <row r="5" spans="1:26" s="10" customFormat="1" x14ac:dyDescent="0.2">
      <c r="A5" s="15">
        <v>1998</v>
      </c>
      <c r="B5" s="17">
        <f>B6*('KU Shares'!L5/'KU Shares'!L6)/('KU Efficiency'!B5/'KU Efficiency'!B6)</f>
        <v>59257.084524578022</v>
      </c>
      <c r="C5" s="17">
        <f>C6*('KU Shares'!M5/'KU Shares'!M6)/('KU Efficiency'!C5/'KU Efficiency'!C6)</f>
        <v>169775.16977357666</v>
      </c>
      <c r="D5" s="17">
        <f>D6*('KU Shares'!D5/'KU Shares'!D6)/('KU Efficiency'!D5/'KU Efficiency'!D6)</f>
        <v>164012.97442763115</v>
      </c>
      <c r="E5" s="17">
        <f>E6*('KU Shares'!E5/'KU Shares'!E6)/('KU Efficiency'!E5/'KU Efficiency'!E6)</f>
        <v>32837.425297575544</v>
      </c>
      <c r="F5" s="17">
        <f>F6*('KU Shares'!N5/'KU Shares'!N6)/('KU Efficiency'!F5/'KU Efficiency'!F6)</f>
        <v>7156.0569296529966</v>
      </c>
      <c r="G5" s="17">
        <f>G6*('KU Shares'!G5/'KU Shares'!G6)/('KU Efficiency'!G5/'KU Efficiency'!G6)</f>
        <v>167621.8633943639</v>
      </c>
      <c r="H5" s="17">
        <f>H6*('KU Shares'!H5/'KU Shares'!H6)/('KU Efficiency'!H5/'KU Efficiency'!H6)</f>
        <v>40290.38230318507</v>
      </c>
      <c r="I5" s="17">
        <f>I6*('KU Shares'!I5/'KU Shares'!I6)/('KU Efficiency'!I5/'KU Efficiency'!I6)</f>
        <v>363543.55953631166</v>
      </c>
      <c r="J5" s="17">
        <f>J6*('KU Shares'!J5/'KU Shares'!J6)/('KU Efficiency'!J5/'KU Efficiency'!J6)</f>
        <v>28476.069153240256</v>
      </c>
      <c r="K5" s="17">
        <f>K6*('KU Shares'!K5/'KU Shares'!K6)/('KU Efficiency'!K5/'KU Efficiency'!K6)</f>
        <v>200326.60164852254</v>
      </c>
      <c r="L5" s="22"/>
      <c r="M5" s="19">
        <f t="shared" si="0"/>
        <v>1004264.9326904832</v>
      </c>
      <c r="N5" s="20">
        <f t="shared" si="1"/>
        <v>1233297.1869886378</v>
      </c>
    </row>
    <row r="6" spans="1:26" s="10" customFormat="1" x14ac:dyDescent="0.2">
      <c r="A6" s="15">
        <v>1999</v>
      </c>
      <c r="B6" s="17">
        <f>B7*('KU Shares'!L6/'KU Shares'!L7)/('KU Efficiency'!B6/'KU Efficiency'!B7)</f>
        <v>58479.171672837307</v>
      </c>
      <c r="C6" s="17">
        <f>C7*('KU Shares'!M6/'KU Shares'!M7)/('KU Efficiency'!C6/'KU Efficiency'!C7)</f>
        <v>170423.42374814977</v>
      </c>
      <c r="D6" s="17">
        <f>D7*('KU Shares'!D6/'KU Shares'!D7)/('KU Efficiency'!D6/'KU Efficiency'!D7)</f>
        <v>163769.85196174876</v>
      </c>
      <c r="E6" s="17">
        <f>E7*('KU Shares'!E6/'KU Shares'!E7)/('KU Efficiency'!E6/'KU Efficiency'!E7)</f>
        <v>33339.082082478039</v>
      </c>
      <c r="F6" s="17">
        <f>F7*('KU Shares'!N6/'KU Shares'!N7)/('KU Efficiency'!F6/'KU Efficiency'!F7)</f>
        <v>7169.2303667119231</v>
      </c>
      <c r="G6" s="17">
        <f>G7*('KU Shares'!G6/'KU Shares'!G7)/('KU Efficiency'!G6/'KU Efficiency'!G7)</f>
        <v>166549.34886350491</v>
      </c>
      <c r="H6" s="17">
        <f>H7*('KU Shares'!H6/'KU Shares'!H7)/('KU Efficiency'!H6/'KU Efficiency'!H7)</f>
        <v>39992.911339237886</v>
      </c>
      <c r="I6" s="17">
        <f>I7*('KU Shares'!I6/'KU Shares'!I7)/('KU Efficiency'!I6/'KU Efficiency'!I7)</f>
        <v>360705.41407443298</v>
      </c>
      <c r="J6" s="17">
        <f>J7*('KU Shares'!J6/'KU Shares'!J7)/('KU Efficiency'!J6/'KU Efficiency'!J7)</f>
        <v>29172.689071264271</v>
      </c>
      <c r="K6" s="17">
        <f>K7*('KU Shares'!K6/'KU Shares'!K7)/('KU Efficiency'!K6/'KU Efficiency'!K7)</f>
        <v>204654.47551867319</v>
      </c>
      <c r="L6" s="21"/>
      <c r="M6" s="19">
        <f t="shared" si="0"/>
        <v>1005353.0032780517</v>
      </c>
      <c r="N6" s="20">
        <f t="shared" si="1"/>
        <v>1234255.5986990388</v>
      </c>
    </row>
    <row r="7" spans="1:26" x14ac:dyDescent="0.2">
      <c r="A7" s="15">
        <v>2000</v>
      </c>
      <c r="B7" s="17">
        <f>B8*('KU Shares'!L7/'KU Shares'!L8)/('KU Efficiency'!B7/'KU Efficiency'!B8)</f>
        <v>57719.834445708235</v>
      </c>
      <c r="C7" s="17">
        <f>C8*('KU Shares'!M7/'KU Shares'!M8)/('KU Efficiency'!C7/'KU Efficiency'!C8)</f>
        <v>171133.3073656421</v>
      </c>
      <c r="D7" s="17">
        <f>D8*('KU Shares'!D7/'KU Shares'!D8)/('KU Efficiency'!D7/'KU Efficiency'!D8)</f>
        <v>163527.44920776182</v>
      </c>
      <c r="E7" s="17">
        <f>E8*('KU Shares'!E7/'KU Shares'!E8)/('KU Efficiency'!E7/'KU Efficiency'!E8)</f>
        <v>33684.45059195553</v>
      </c>
      <c r="F7" s="17">
        <f>F8*('KU Shares'!N7/'KU Shares'!N8)/('KU Efficiency'!F7/'KU Efficiency'!F8)</f>
        <v>7168.6767810952633</v>
      </c>
      <c r="G7" s="17">
        <f>G8*('KU Shares'!G7/'KU Shares'!G8)/('KU Efficiency'!G7/'KU Efficiency'!G8)</f>
        <v>165491.22737353825</v>
      </c>
      <c r="H7" s="17">
        <f>H8*('KU Shares'!H7/'KU Shares'!H8)/('KU Efficiency'!H7/'KU Efficiency'!H8)</f>
        <v>39701.018740650601</v>
      </c>
      <c r="I7" s="17">
        <f>I8*('KU Shares'!I7/'KU Shares'!I8)/('KU Efficiency'!I7/'KU Efficiency'!I8)</f>
        <v>357919.91650300048</v>
      </c>
      <c r="J7" s="17">
        <f>J8*('KU Shares'!J7/'KU Shares'!J8)/('KU Efficiency'!J7/'KU Efficiency'!J8)</f>
        <v>29886.350643021331</v>
      </c>
      <c r="K7" s="17">
        <f>K8*('KU Shares'!K7/'KU Shares'!K8)/('KU Efficiency'!K7/'KU Efficiency'!K8)</f>
        <v>209075.84916409981</v>
      </c>
      <c r="L7" s="23"/>
      <c r="M7" s="19">
        <f t="shared" si="0"/>
        <v>1006454.939005123</v>
      </c>
      <c r="N7" s="20">
        <f t="shared" si="1"/>
        <v>1235308.0808164733</v>
      </c>
    </row>
    <row r="8" spans="1:26" x14ac:dyDescent="0.2">
      <c r="A8" s="15">
        <v>2001</v>
      </c>
      <c r="B8" s="17">
        <f>B9*('KU Shares'!L8/'KU Shares'!L9)/('KU Efficiency'!B8/'KU Efficiency'!B9)</f>
        <v>56978.417349572665</v>
      </c>
      <c r="C8" s="17">
        <f>C9*('KU Shares'!M8/'KU Shares'!M9)/('KU Efficiency'!C8/'KU Efficiency'!C9)</f>
        <v>171849.0335899411</v>
      </c>
      <c r="D8" s="17">
        <f>D9*('KU Shares'!D8/'KU Shares'!D9)/('KU Efficiency'!D8/'KU Efficiency'!D9)</f>
        <v>163285.76297456466</v>
      </c>
      <c r="E8" s="17">
        <f>E9*('KU Shares'!E8/'KU Shares'!E9)/('KU Efficiency'!E8/'KU Efficiency'!E9)</f>
        <v>33913.208870005328</v>
      </c>
      <c r="F8" s="17">
        <f>F9*('KU Shares'!N8/'KU Shares'!N9)/('KU Efficiency'!F8/'KU Efficiency'!F9)</f>
        <v>7158.0063316342439</v>
      </c>
      <c r="G8" s="17">
        <f>G9*('KU Shares'!G8/'KU Shares'!G9)/('KU Efficiency'!G8/'KU Efficiency'!G9)</f>
        <v>164447.21153440612</v>
      </c>
      <c r="H8" s="17">
        <f>H9*('KU Shares'!H8/'KU Shares'!H9)/('KU Efficiency'!H8/'KU Efficiency'!H9)</f>
        <v>39414.553099512719</v>
      </c>
      <c r="I8" s="17">
        <f>I9*('KU Shares'!I8/'KU Shares'!I9)/('KU Efficiency'!I8/'KU Efficiency'!I9)</f>
        <v>355185.63650629215</v>
      </c>
      <c r="J8" s="17">
        <f>J9*('KU Shares'!J8/'KU Shares'!J9)/('KU Efficiency'!J8/'KU Efficiency'!J9)</f>
        <v>30617.470764374502</v>
      </c>
      <c r="K8" s="17">
        <f>K9*('KU Shares'!K8/'KU Shares'!K9)/('KU Efficiency'!K8/'KU Efficiency'!K9)</f>
        <v>213592.74256233382</v>
      </c>
      <c r="L8" s="23"/>
      <c r="M8" s="19">
        <f t="shared" si="0"/>
        <v>1007614.5926431235</v>
      </c>
      <c r="N8" s="20">
        <f t="shared" si="1"/>
        <v>1236442.0435826373</v>
      </c>
    </row>
    <row r="9" spans="1:26" x14ac:dyDescent="0.2">
      <c r="A9" s="15">
        <v>2002</v>
      </c>
      <c r="B9" s="17">
        <f>B10*('KU Shares'!L9/'KU Shares'!L10)/('KU Efficiency'!B9/'KU Efficiency'!B10)</f>
        <v>56254.295371100859</v>
      </c>
      <c r="C9" s="17">
        <f>C10*('KU Shares'!M9/'KU Shares'!M10)/('KU Efficiency'!C9/'KU Efficiency'!C10)</f>
        <v>172570.61586193915</v>
      </c>
      <c r="D9" s="17">
        <f>D10*('KU Shares'!D9/'KU Shares'!D10)/('KU Efficiency'!D9/'KU Efficiency'!D10)</f>
        <v>163044.79008988896</v>
      </c>
      <c r="E9" s="17">
        <f>E10*('KU Shares'!E9/'KU Shares'!E10)/('KU Efficiency'!E9/'KU Efficiency'!E10)</f>
        <v>34055.008892223799</v>
      </c>
      <c r="F9" s="17">
        <f>F10*('KU Shares'!N9/'KU Shares'!N10)/('KU Efficiency'!F9/'KU Efficiency'!F10)</f>
        <v>7139.9081782156754</v>
      </c>
      <c r="G9" s="17">
        <f>G10*('KU Shares'!G9/'KU Shares'!G10)/('KU Efficiency'!G9/'KU Efficiency'!G10)</f>
        <v>163417.02155685166</v>
      </c>
      <c r="H9" s="17">
        <f>H10*('KU Shares'!H9/'KU Shares'!H10)/('KU Efficiency'!H9/'KU Efficiency'!H10)</f>
        <v>39133.368447621411</v>
      </c>
      <c r="I9" s="17">
        <f>I10*('KU Shares'!I9/'KU Shares'!I10)/('KU Efficiency'!I9/'KU Efficiency'!I10)</f>
        <v>352501.19515331689</v>
      </c>
      <c r="J9" s="17">
        <f>J10*('KU Shares'!J9/'KU Shares'!J10)/('KU Efficiency'!J9/'KU Efficiency'!J10)</f>
        <v>31366.476529854401</v>
      </c>
      <c r="K9" s="17">
        <f>K10*('KU Shares'!K9/'KU Shares'!K10)/('KU Efficiency'!K9/'KU Efficiency'!K10)</f>
        <v>218207.21933068248</v>
      </c>
      <c r="L9" s="23"/>
      <c r="M9" s="19">
        <f t="shared" si="0"/>
        <v>1008864.9881786554</v>
      </c>
      <c r="N9" s="20">
        <f t="shared" si="1"/>
        <v>1237689.8994116953</v>
      </c>
    </row>
    <row r="10" spans="1:26" x14ac:dyDescent="0.2">
      <c r="A10" s="15">
        <v>2003</v>
      </c>
      <c r="B10" s="17">
        <f>B11*('KU Shares'!L10/'KU Shares'!L11)/('KU Efficiency'!B10/'KU Efficiency'!B11)</f>
        <v>55546.872225955791</v>
      </c>
      <c r="C10" s="17">
        <f>C11*('KU Shares'!M10/'KU Shares'!M11)/('KU Efficiency'!C10/'KU Efficiency'!C11)</f>
        <v>173298.06828881614</v>
      </c>
      <c r="D10" s="17">
        <f>D11*('KU Shares'!D10/'KU Shares'!D11)/('KU Efficiency'!D10/'KU Efficiency'!D11)</f>
        <v>162804.52740016513</v>
      </c>
      <c r="E10" s="17">
        <f>E11*('KU Shares'!E10/'KU Shares'!E11)/('KU Efficiency'!E10/'KU Efficiency'!E11)</f>
        <v>34132.009806428556</v>
      </c>
      <c r="F10" s="17">
        <f>F11*('KU Shares'!N10/'KU Shares'!N11)/('KU Efficiency'!F10/'KU Efficiency'!F11)</f>
        <v>7116.3850591571381</v>
      </c>
      <c r="G10" s="17">
        <f>G11*('KU Shares'!G10/'KU Shares'!G11)/('KU Efficiency'!G10/'KU Efficiency'!G11)</f>
        <v>162400.38500278993</v>
      </c>
      <c r="H10" s="17">
        <f>H11*('KU Shares'!H10/'KU Shares'!H11)/('KU Efficiency'!H10/'KU Efficiency'!H11)</f>
        <v>38857.324014383885</v>
      </c>
      <c r="I10" s="17">
        <f>I11*('KU Shares'!I10/'KU Shares'!I11)/('KU Efficiency'!I10/'KU Efficiency'!I11)</f>
        <v>349865.26261089835</v>
      </c>
      <c r="J10" s="17">
        <f>J11*('KU Shares'!J10/'KU Shares'!J11)/('KU Efficiency'!J10/'KU Efficiency'!J11)</f>
        <v>32133.805482152686</v>
      </c>
      <c r="K10" s="17">
        <f>K11*('KU Shares'!K10/'KU Shares'!K11)/('KU Efficiency'!K10/'KU Efficiency'!K11)</f>
        <v>222921.38766902636</v>
      </c>
      <c r="L10" s="23"/>
      <c r="M10" s="19">
        <f t="shared" si="0"/>
        <v>1010231.087045002</v>
      </c>
      <c r="N10" s="20">
        <f t="shared" si="1"/>
        <v>1239076.027559774</v>
      </c>
    </row>
    <row r="11" spans="1:26" x14ac:dyDescent="0.2">
      <c r="A11" s="15">
        <v>2004</v>
      </c>
      <c r="B11" s="24">
        <f>'KU BaseYrInput'!E30</f>
        <v>54855.578726873966</v>
      </c>
      <c r="C11" s="24">
        <f>'KU BaseYrInput'!E31</f>
        <v>174031.4056322207</v>
      </c>
      <c r="D11" s="24">
        <f>'KU BaseYrInput'!E33</f>
        <v>162564.97177038461</v>
      </c>
      <c r="E11" s="24">
        <f>'KU BaseYrInput'!E32</f>
        <v>34160.771046751652</v>
      </c>
      <c r="F11" s="24">
        <f>'KU BaseYrInput'!E34</f>
        <v>7088.9281122581033</v>
      </c>
      <c r="G11" s="24">
        <f>'KU BaseYrInput'!E37</f>
        <v>161397.03654545307</v>
      </c>
      <c r="H11" s="24">
        <f>'KU BaseYrInput'!E35</f>
        <v>38586.283997535371</v>
      </c>
      <c r="I11" s="24">
        <f>'KU BaseYrInput'!E36</f>
        <v>347276.55597781815</v>
      </c>
      <c r="J11" s="24">
        <f>'KU BaseYrInput'!E38</f>
        <v>32919.905867719062</v>
      </c>
      <c r="K11" s="24">
        <f>'KU BaseYrInput'!E39</f>
        <v>227737.40132298542</v>
      </c>
      <c r="L11" s="25"/>
      <c r="M11" s="26">
        <f t="shared" si="0"/>
        <v>1011731.8546409055</v>
      </c>
      <c r="N11" s="27">
        <f t="shared" si="1"/>
        <v>1240618.8390000002</v>
      </c>
    </row>
    <row r="12" spans="1:26" x14ac:dyDescent="0.2">
      <c r="A12" s="15">
        <v>2005</v>
      </c>
      <c r="B12" s="17">
        <f>B11*('KU Shares'!L12/'KU Shares'!L11)/('KU Efficiency'!B12/'KU Efficiency'!B11)</f>
        <v>53722.16068891684</v>
      </c>
      <c r="C12" s="17">
        <f>C11*('KU Shares'!M12/'KU Shares'!M11)/('KU Efficiency'!C12/'KU Efficiency'!C11)</f>
        <v>175892.99194253873</v>
      </c>
      <c r="D12" s="17">
        <f>D11*('KU Shares'!D12/'KU Shares'!D11)/('KU Efficiency'!D12/'KU Efficiency'!D11)</f>
        <v>162426.60834095004</v>
      </c>
      <c r="E12" s="17">
        <f>E11*('KU Shares'!E12/'KU Shares'!E11)/('KU Efficiency'!E12/'KU Efficiency'!E11)</f>
        <v>33707.283252193607</v>
      </c>
      <c r="F12" s="17">
        <f>F11*('KU Shares'!N12/'KU Shares'!N11)/('KU Efficiency'!F12/'KU Efficiency'!F11)</f>
        <v>6992.0865375439316</v>
      </c>
      <c r="G12" s="17">
        <f>G11*('KU Shares'!G12/'KU Shares'!G11)/('KU Efficiency'!G12/'KU Efficiency'!G11)</f>
        <v>160850.61255643916</v>
      </c>
      <c r="H12" s="17">
        <f>H11*('KU Shares'!H12/'KU Shares'!H11)/('KU Efficiency'!H12/'KU Efficiency'!H11)</f>
        <v>36924.16904503508</v>
      </c>
      <c r="I12" s="17">
        <f>I11*('KU Shares'!I12/'KU Shares'!I11)/('KU Efficiency'!I12/'KU Efficiency'!I11)</f>
        <v>332317.52140531561</v>
      </c>
      <c r="J12" s="17">
        <f>J11*('KU Shares'!J12/'KU Shares'!J11)/('KU Efficiency'!J12/'KU Efficiency'!J11)</f>
        <v>33594.036471938743</v>
      </c>
      <c r="K12" s="17">
        <f>K11*('KU Shares'!K12/'KU Shares'!K11)/('KU Efficiency'!K12/'KU Efficiency'!K11)</f>
        <v>232657.46056789346</v>
      </c>
      <c r="L12" s="23"/>
      <c r="M12" s="19">
        <f t="shared" si="0"/>
        <v>999469.77817730943</v>
      </c>
      <c r="N12" s="20">
        <f t="shared" si="1"/>
        <v>1229084.9308087651</v>
      </c>
    </row>
    <row r="13" spans="1:26" x14ac:dyDescent="0.2">
      <c r="A13" s="15">
        <v>2006</v>
      </c>
      <c r="B13" s="17">
        <f>B12*('KU Shares'!L13/'KU Shares'!L12)/('KU Efficiency'!B13/'KU Efficiency'!B12)</f>
        <v>52694.688625440649</v>
      </c>
      <c r="C13" s="17">
        <f>C12*('KU Shares'!M13/'KU Shares'!M12)/('KU Efficiency'!C13/'KU Efficiency'!C12)</f>
        <v>177387.5938403956</v>
      </c>
      <c r="D13" s="17">
        <f>D12*('KU Shares'!D13/'KU Shares'!D12)/('KU Efficiency'!D13/'KU Efficiency'!D12)</f>
        <v>162288.36267635992</v>
      </c>
      <c r="E13" s="17">
        <f>E12*('KU Shares'!E13/'KU Shares'!E12)/('KU Efficiency'!E13/'KU Efficiency'!E12)</f>
        <v>32587.059894830127</v>
      </c>
      <c r="F13" s="17">
        <f>F12*('KU Shares'!N13/'KU Shares'!N12)/('KU Efficiency'!F13/'KU Efficiency'!F12)</f>
        <v>6878.1669284060636</v>
      </c>
      <c r="G13" s="17">
        <f>G12*('KU Shares'!G13/'KU Shares'!G12)/('KU Efficiency'!G13/'KU Efficiency'!G12)</f>
        <v>159836.53842747101</v>
      </c>
      <c r="H13" s="17">
        <f>H12*('KU Shares'!H13/'KU Shares'!H12)/('KU Efficiency'!H13/'KU Efficiency'!H12)</f>
        <v>35432.664054481254</v>
      </c>
      <c r="I13" s="17">
        <f>I12*('KU Shares'!I13/'KU Shares'!I12)/('KU Efficiency'!I13/'KU Efficiency'!I12)</f>
        <v>318893.97649033129</v>
      </c>
      <c r="J13" s="17">
        <f>J12*('KU Shares'!J13/'KU Shares'!J12)/('KU Efficiency'!J13/'KU Efficiency'!J12)</f>
        <v>34281.971856566117</v>
      </c>
      <c r="K13" s="17">
        <f>K12*('KU Shares'!K13/'KU Shares'!K12)/('KU Efficiency'!K13/'KU Efficiency'!K12)</f>
        <v>241215.19519774243</v>
      </c>
      <c r="L13" s="23"/>
      <c r="M13" s="19">
        <f t="shared" si="0"/>
        <v>991413.93552618823</v>
      </c>
      <c r="N13" s="20">
        <f t="shared" si="1"/>
        <v>1221496.2179920245</v>
      </c>
    </row>
    <row r="14" spans="1:26" x14ac:dyDescent="0.2">
      <c r="A14" s="15">
        <v>2007</v>
      </c>
      <c r="B14" s="17">
        <f>B13*('KU Shares'!L14/'KU Shares'!L13)/('KU Efficiency'!B14/'KU Efficiency'!B13)</f>
        <v>51903.214034818084</v>
      </c>
      <c r="C14" s="17">
        <f>C13*('KU Shares'!M14/'KU Shares'!M13)/('KU Efficiency'!C14/'KU Efficiency'!C13)</f>
        <v>179016.11627325069</v>
      </c>
      <c r="D14" s="17">
        <f>D13*('KU Shares'!D14/'KU Shares'!D13)/('KU Efficiency'!D14/'KU Efficiency'!D13)</f>
        <v>162150.23467638137</v>
      </c>
      <c r="E14" s="17">
        <f>E13*('KU Shares'!E14/'KU Shares'!E13)/('KU Efficiency'!E14/'KU Efficiency'!E13)</f>
        <v>31575.146040444975</v>
      </c>
      <c r="F14" s="17">
        <f>F13*('KU Shares'!N14/'KU Shares'!N13)/('KU Efficiency'!F14/'KU Efficiency'!F13)</f>
        <v>6789.5925184128946</v>
      </c>
      <c r="G14" s="17">
        <f>G13*('KU Shares'!G14/'KU Shares'!G13)/('KU Efficiency'!G14/'KU Efficiency'!G13)</f>
        <v>158961.5617640478</v>
      </c>
      <c r="H14" s="17">
        <f>H13*('KU Shares'!H14/'KU Shares'!H13)/('KU Efficiency'!H14/'KU Efficiency'!H13)</f>
        <v>34311.927667986922</v>
      </c>
      <c r="I14" s="17">
        <f>I13*('KU Shares'!I14/'KU Shares'!I13)/('KU Efficiency'!I14/'KU Efficiency'!I13)</f>
        <v>308807.34901188238</v>
      </c>
      <c r="J14" s="17">
        <f>J13*('KU Shares'!J14/'KU Shares'!J13)/('KU Efficiency'!J14/'KU Efficiency'!J13)</f>
        <v>34983.994714540662</v>
      </c>
      <c r="K14" s="17">
        <f>K13*('KU Shares'!K14/'KU Shares'!K13)/('KU Efficiency'!K14/'KU Efficiency'!K13)</f>
        <v>250195.82653875148</v>
      </c>
      <c r="L14" s="23"/>
      <c r="M14" s="19">
        <f t="shared" si="0"/>
        <v>987775.63293244853</v>
      </c>
      <c r="N14" s="20">
        <f t="shared" si="1"/>
        <v>1218694.9632405173</v>
      </c>
    </row>
    <row r="15" spans="1:26" x14ac:dyDescent="0.2">
      <c r="A15" s="15">
        <v>2008</v>
      </c>
      <c r="B15" s="17">
        <f>B14*('KU Shares'!L15/'KU Shares'!L14)/('KU Efficiency'!B15/'KU Efficiency'!B14)</f>
        <v>50713.644254104998</v>
      </c>
      <c r="C15" s="17">
        <f>C14*('KU Shares'!M15/'KU Shares'!M14)/('KU Efficiency'!C15/'KU Efficiency'!C14)</f>
        <v>180618.54151189429</v>
      </c>
      <c r="D15" s="17">
        <f>D14*('KU Shares'!D15/'KU Shares'!D14)/('KU Efficiency'!D15/'KU Efficiency'!D14)</f>
        <v>162012.22424086681</v>
      </c>
      <c r="E15" s="17">
        <f>E14*('KU Shares'!E15/'KU Shares'!E14)/('KU Efficiency'!E15/'KU Efficiency'!E14)</f>
        <v>30572.351158942223</v>
      </c>
      <c r="F15" s="17">
        <f>F14*('KU Shares'!N15/'KU Shares'!N14)/('KU Efficiency'!F15/'KU Efficiency'!F14)</f>
        <v>6682.6870226370502</v>
      </c>
      <c r="G15" s="17">
        <f>G14*('KU Shares'!G15/'KU Shares'!G14)/('KU Efficiency'!G15/'KU Efficiency'!G14)</f>
        <v>158064.5471276943</v>
      </c>
      <c r="H15" s="17">
        <f>H14*('KU Shares'!H15/'KU Shares'!H14)/('KU Efficiency'!H15/'KU Efficiency'!H14)</f>
        <v>33167.837115850169</v>
      </c>
      <c r="I15" s="17">
        <f>I14*('KU Shares'!I15/'KU Shares'!I14)/('KU Efficiency'!I15/'KU Efficiency'!I14)</f>
        <v>298510.53404265165</v>
      </c>
      <c r="J15" s="17">
        <f>J14*('KU Shares'!J15/'KU Shares'!J14)/('KU Efficiency'!J15/'KU Efficiency'!J14)</f>
        <v>35700.393527760163</v>
      </c>
      <c r="K15" s="17">
        <f>K14*('KU Shares'!K15/'KU Shares'!K14)/('KU Efficiency'!K15/'KU Efficiency'!K14)</f>
        <v>261160.45453435651</v>
      </c>
      <c r="L15" s="23"/>
      <c r="M15" s="19">
        <f t="shared" si="0"/>
        <v>985871.02877075889</v>
      </c>
      <c r="N15" s="20">
        <f t="shared" si="1"/>
        <v>1217203.2145367581</v>
      </c>
    </row>
    <row r="16" spans="1:26" x14ac:dyDescent="0.2">
      <c r="A16" s="15">
        <v>2009</v>
      </c>
      <c r="B16" s="17">
        <f>B15*('KU Shares'!L16/'KU Shares'!L15)/('KU Efficiency'!B16/'KU Efficiency'!B15)</f>
        <v>50074.453069217816</v>
      </c>
      <c r="C16" s="17">
        <f>C15*('KU Shares'!M16/'KU Shares'!M15)/('KU Efficiency'!C16/'KU Efficiency'!C15)</f>
        <v>182344.34017916306</v>
      </c>
      <c r="D16" s="17">
        <f>D15*('KU Shares'!D16/'KU Shares'!D15)/('KU Efficiency'!D16/'KU Efficiency'!D15)</f>
        <v>161625.60671458329</v>
      </c>
      <c r="E16" s="17">
        <f>E15*('KU Shares'!E16/'KU Shares'!E15)/('KU Efficiency'!E16/'KU Efficiency'!E15)</f>
        <v>29751.208464640174</v>
      </c>
      <c r="F16" s="17">
        <f>F15*('KU Shares'!N16/'KU Shares'!N15)/('KU Efficiency'!F16/'KU Efficiency'!F15)</f>
        <v>6591.901770509</v>
      </c>
      <c r="G16" s="17">
        <f>G15*('KU Shares'!G16/'KU Shares'!G15)/('KU Efficiency'!G16/'KU Efficiency'!G15)</f>
        <v>153080.399214743</v>
      </c>
      <c r="H16" s="17">
        <f>H15*('KU Shares'!H16/'KU Shares'!H15)/('KU Efficiency'!H16/'KU Efficiency'!H15)</f>
        <v>32164.119215271578</v>
      </c>
      <c r="I16" s="17">
        <f>I15*('KU Shares'!I16/'KU Shares'!I15)/('KU Efficiency'!I16/'KU Efficiency'!I15)</f>
        <v>289477.07293744438</v>
      </c>
      <c r="J16" s="17">
        <f>J15*('KU Shares'!J16/'KU Shares'!J15)/('KU Efficiency'!J16/'KU Efficiency'!J15)</f>
        <v>36431.462685626408</v>
      </c>
      <c r="K16" s="17">
        <f>K15*('KU Shares'!K16/'KU Shares'!K15)/('KU Efficiency'!K16/'KU Efficiency'!K15)</f>
        <v>269349.76316150808</v>
      </c>
      <c r="L16" s="23"/>
      <c r="M16" s="19">
        <f t="shared" si="0"/>
        <v>978471.53416432627</v>
      </c>
      <c r="N16" s="20">
        <f t="shared" si="1"/>
        <v>1210890.327412707</v>
      </c>
    </row>
    <row r="17" spans="1:26" x14ac:dyDescent="0.2">
      <c r="A17" s="15">
        <v>2010</v>
      </c>
      <c r="B17" s="17">
        <f>B16*('KU Shares'!L17/'KU Shares'!L16)/('KU Efficiency'!B17/'KU Efficiency'!B16)</f>
        <v>49599.716741369732</v>
      </c>
      <c r="C17" s="17">
        <f>C16*('KU Shares'!M17/'KU Shares'!M16)/('KU Efficiency'!C17/'KU Efficiency'!C16)</f>
        <v>183644.37068839328</v>
      </c>
      <c r="D17" s="17">
        <f>D16*('KU Shares'!D17/'KU Shares'!D16)/('KU Efficiency'!D17/'KU Efficiency'!D16)</f>
        <v>161398.0983190432</v>
      </c>
      <c r="E17" s="17">
        <f>E16*('KU Shares'!E17/'KU Shares'!E16)/('KU Efficiency'!E17/'KU Efficiency'!E16)</f>
        <v>29129.509349561918</v>
      </c>
      <c r="F17" s="17">
        <f>F16*('KU Shares'!N17/'KU Shares'!N16)/('KU Efficiency'!F17/'KU Efficiency'!F16)</f>
        <v>6538.2302590965655</v>
      </c>
      <c r="G17" s="17">
        <f>G16*('KU Shares'!G17/'KU Shares'!G16)/('KU Efficiency'!G17/'KU Efficiency'!G16)</f>
        <v>148517.92458026434</v>
      </c>
      <c r="H17" s="17">
        <f>H16*('KU Shares'!H17/'KU Shares'!H16)/('KU Efficiency'!H17/'KU Efficiency'!H16)</f>
        <v>31278.352011688297</v>
      </c>
      <c r="I17" s="17">
        <f>I16*('KU Shares'!I17/'KU Shares'!I16)/('KU Efficiency'!I17/'KU Efficiency'!I16)</f>
        <v>281505.16810519487</v>
      </c>
      <c r="J17" s="17">
        <f>J16*('KU Shares'!J17/'KU Shares'!J16)/('KU Efficiency'!J17/'KU Efficiency'!J16)</f>
        <v>37177.502606018497</v>
      </c>
      <c r="K17" s="17">
        <f>K16*('KU Shares'!K17/'KU Shares'!K16)/('KU Efficiency'!K17/'KU Efficiency'!K16)</f>
        <v>279117.81912378583</v>
      </c>
      <c r="L17" s="23"/>
      <c r="M17" s="19">
        <f t="shared" si="0"/>
        <v>974662.60435465327</v>
      </c>
      <c r="N17" s="20">
        <f t="shared" si="1"/>
        <v>1207906.6917844163</v>
      </c>
    </row>
    <row r="18" spans="1:26" x14ac:dyDescent="0.2">
      <c r="A18" s="15">
        <v>2011</v>
      </c>
      <c r="B18" s="17">
        <f>B17*('KU Shares'!L18/'KU Shares'!L17)/('KU Efficiency'!B18/'KU Efficiency'!B17)</f>
        <v>49068.696083245763</v>
      </c>
      <c r="C18" s="17">
        <f>C17*('KU Shares'!M18/'KU Shares'!M17)/('KU Efficiency'!C18/'KU Efficiency'!C17)</f>
        <v>185322.48162328801</v>
      </c>
      <c r="D18" s="17">
        <f>D17*('KU Shares'!D18/'KU Shares'!D17)/('KU Efficiency'!D18/'KU Efficiency'!D17)</f>
        <v>161281.90463044282</v>
      </c>
      <c r="E18" s="17">
        <f>E17*('KU Shares'!E18/'KU Shares'!E17)/('KU Efficiency'!E18/'KU Efficiency'!E17)</f>
        <v>28882.651854691343</v>
      </c>
      <c r="F18" s="17">
        <f>F17*('KU Shares'!N18/'KU Shares'!N17)/('KU Efficiency'!F18/'KU Efficiency'!F17)</f>
        <v>6495.3249318416811</v>
      </c>
      <c r="G18" s="17">
        <f>G17*('KU Shares'!G18/'KU Shares'!G17)/('KU Efficiency'!G18/'KU Efficiency'!G17)</f>
        <v>144724.30212361913</v>
      </c>
      <c r="H18" s="17">
        <f>H17*('KU Shares'!H18/'KU Shares'!H17)/('KU Efficiency'!H18/'KU Efficiency'!H17)</f>
        <v>30630.21279594149</v>
      </c>
      <c r="I18" s="17">
        <f>I17*('KU Shares'!I18/'KU Shares'!I17)/('KU Efficiency'!I18/'KU Efficiency'!I17)</f>
        <v>275671.91516347369</v>
      </c>
      <c r="J18" s="17">
        <f>J17*('KU Shares'!J18/'KU Shares'!J17)/('KU Efficiency'!J18/'KU Efficiency'!J17)</f>
        <v>37938.819858743394</v>
      </c>
      <c r="K18" s="17">
        <f>K17*('KU Shares'!K18/'KU Shares'!K17)/('KU Efficiency'!K18/'KU Efficiency'!K17)</f>
        <v>289014.72197356453</v>
      </c>
      <c r="L18" s="23"/>
      <c r="M18" s="19">
        <f t="shared" si="0"/>
        <v>974639.85333231813</v>
      </c>
      <c r="N18" s="20">
        <f t="shared" si="1"/>
        <v>1209031.0310388519</v>
      </c>
    </row>
    <row r="19" spans="1:26" x14ac:dyDescent="0.2">
      <c r="A19" s="15">
        <v>2012</v>
      </c>
      <c r="B19" s="17">
        <f>B18*('KU Shares'!L19/'KU Shares'!L18)/('KU Efficiency'!B19/'KU Efficiency'!B18)</f>
        <v>49164.296517845702</v>
      </c>
      <c r="C19" s="17">
        <f>C18*('KU Shares'!M19/'KU Shares'!M18)/('KU Efficiency'!C19/'KU Efficiency'!C18)</f>
        <v>185107.35826178369</v>
      </c>
      <c r="D19" s="17">
        <f>D18*('KU Shares'!D19/'KU Shares'!D18)/('KU Efficiency'!D19/'KU Efficiency'!D18)</f>
        <v>161384.08661825227</v>
      </c>
      <c r="E19" s="17">
        <f>E18*('KU Shares'!E19/'KU Shares'!E18)/('KU Efficiency'!E19/'KU Efficiency'!E18)</f>
        <v>28598.9886687211</v>
      </c>
      <c r="F19" s="17">
        <f>F18*('KU Shares'!N19/'KU Shares'!N18)/('KU Efficiency'!F19/'KU Efficiency'!F18)</f>
        <v>6450.0684032385352</v>
      </c>
      <c r="G19" s="17">
        <f>G18*('KU Shares'!G19/'KU Shares'!G18)/('KU Efficiency'!G19/'KU Efficiency'!G18)</f>
        <v>141000.48087133066</v>
      </c>
      <c r="H19" s="17">
        <f>H18*('KU Shares'!H19/'KU Shares'!H18)/('KU Efficiency'!H19/'KU Efficiency'!H18)</f>
        <v>30192.023854775209</v>
      </c>
      <c r="I19" s="17">
        <f>I18*('KU Shares'!I19/'KU Shares'!I18)/('KU Efficiency'!I19/'KU Efficiency'!I18)</f>
        <v>271728.2146929772</v>
      </c>
      <c r="J19" s="17">
        <f>J18*('KU Shares'!J19/'KU Shares'!J18)/('KU Efficiency'!J19/'KU Efficiency'!J18)</f>
        <v>38715.727291514508</v>
      </c>
      <c r="K19" s="17">
        <f>K18*('KU Shares'!K19/'KU Shares'!K18)/('KU Efficiency'!K19/'KU Efficiency'!K18)</f>
        <v>298010.44928038865</v>
      </c>
      <c r="L19" s="23"/>
      <c r="M19" s="19">
        <f t="shared" si="0"/>
        <v>976080.03968119796</v>
      </c>
      <c r="N19" s="20">
        <f t="shared" si="1"/>
        <v>1210351.6944608274</v>
      </c>
      <c r="P19" s="15">
        <v>2012</v>
      </c>
      <c r="Q19" s="194">
        <f>B19/$N19</f>
        <v>4.0619843589963171E-2</v>
      </c>
      <c r="R19" s="194">
        <f t="shared" ref="R19:Z19" si="2">C19/$N19</f>
        <v>0.15293683572215186</v>
      </c>
      <c r="S19" s="194">
        <f t="shared" si="2"/>
        <v>0.13333652305922838</v>
      </c>
      <c r="T19" s="194">
        <f t="shared" si="2"/>
        <v>2.3628659999902778E-2</v>
      </c>
      <c r="U19" s="194">
        <f t="shared" si="2"/>
        <v>5.3290861100597975E-3</v>
      </c>
      <c r="V19" s="194">
        <f t="shared" si="2"/>
        <v>0.11649546286143038</v>
      </c>
      <c r="W19" s="194">
        <f t="shared" si="2"/>
        <v>2.4944835449852269E-2</v>
      </c>
      <c r="X19" s="194">
        <f t="shared" si="2"/>
        <v>0.22450351904867069</v>
      </c>
      <c r="Y19" s="194">
        <f t="shared" si="2"/>
        <v>3.198717155410033E-2</v>
      </c>
      <c r="Z19" s="194">
        <f t="shared" si="2"/>
        <v>0.24621806260464046</v>
      </c>
    </row>
    <row r="20" spans="1:26" x14ac:dyDescent="0.2">
      <c r="A20" s="15">
        <v>2013</v>
      </c>
      <c r="B20" s="17">
        <f>B19*('KU Shares'!L20/'KU Shares'!L19)/('KU Efficiency'!B20/'KU Efficiency'!B19)</f>
        <v>48854.006285067211</v>
      </c>
      <c r="C20" s="17">
        <f>C19*('KU Shares'!M20/'KU Shares'!M19)/('KU Efficiency'!C20/'KU Efficiency'!C19)</f>
        <v>184763.61799740369</v>
      </c>
      <c r="D20" s="17">
        <f>D19*('KU Shares'!D20/'KU Shares'!D19)/('KU Efficiency'!D20/'KU Efficiency'!D19)</f>
        <v>161499.5320671573</v>
      </c>
      <c r="E20" s="17">
        <f>E19*('KU Shares'!E20/'KU Shares'!E19)/('KU Efficiency'!E20/'KU Efficiency'!E19)</f>
        <v>28322.063063923004</v>
      </c>
      <c r="F20" s="17">
        <f>F19*('KU Shares'!N20/'KU Shares'!N19)/('KU Efficiency'!F20/'KU Efficiency'!F19)</f>
        <v>6415.1005622385046</v>
      </c>
      <c r="G20" s="17">
        <f>G19*('KU Shares'!G20/'KU Shares'!G19)/('KU Efficiency'!G20/'KU Efficiency'!G19)</f>
        <v>137133.55748469578</v>
      </c>
      <c r="H20" s="17">
        <f>H19*('KU Shares'!H20/'KU Shares'!H19)/('KU Efficiency'!H20/'KU Efficiency'!H19)</f>
        <v>29720.280142408552</v>
      </c>
      <c r="I20" s="17">
        <f>I19*('KU Shares'!I20/'KU Shares'!I19)/('KU Efficiency'!I20/'KU Efficiency'!I19)</f>
        <v>267482.52128167736</v>
      </c>
      <c r="J20" s="17">
        <f>J19*('KU Shares'!J20/'KU Shares'!J19)/('KU Efficiency'!J20/'KU Efficiency'!J19)</f>
        <v>39508.544158510049</v>
      </c>
      <c r="K20" s="17">
        <f>K19*('KU Shares'!K20/'KU Shares'!K19)/('KU Efficiency'!K20/'KU Efficiency'!K19)</f>
        <v>306943.51078804967</v>
      </c>
      <c r="L20" s="23"/>
      <c r="M20" s="19">
        <f t="shared" si="0"/>
        <v>977025.10954866023</v>
      </c>
      <c r="N20" s="20">
        <f t="shared" si="1"/>
        <v>1210642.7338311311</v>
      </c>
      <c r="O20" s="85"/>
      <c r="P20" s="15">
        <v>2013</v>
      </c>
      <c r="Q20" s="194">
        <f t="shared" ref="Q20:Q49" si="3">B20/$N20</f>
        <v>4.0353776485707392E-2</v>
      </c>
      <c r="R20" s="194">
        <f t="shared" ref="R20:R49" si="4">C20/$N20</f>
        <v>0.15261613755588427</v>
      </c>
      <c r="S20" s="194">
        <f t="shared" ref="S20:S49" si="5">D20/$N20</f>
        <v>0.13339982767342523</v>
      </c>
      <c r="T20" s="194">
        <f t="shared" ref="T20:T49" si="6">E20/$N20</f>
        <v>2.339423702176497E-2</v>
      </c>
      <c r="U20" s="194">
        <f t="shared" ref="U20:U49" si="7">F20/$N20</f>
        <v>5.2989212944248567E-3</v>
      </c>
      <c r="V20" s="194">
        <f t="shared" ref="V20:V49" si="8">G20/$N20</f>
        <v>0.11327334948001605</v>
      </c>
      <c r="W20" s="194">
        <f t="shared" ref="W20:W49" si="9">H20/$N20</f>
        <v>2.4549174840671158E-2</v>
      </c>
      <c r="X20" s="194">
        <f t="shared" ref="X20:X49" si="10">I20/$N20</f>
        <v>0.22094257356604072</v>
      </c>
      <c r="Y20" s="194">
        <f t="shared" ref="Y20:Y49" si="11">J20/$N20</f>
        <v>3.26343545081079E-2</v>
      </c>
      <c r="Z20" s="194">
        <f t="shared" ref="Z20:Z49" si="12">K20/$N20</f>
        <v>0.25353764757395741</v>
      </c>
    </row>
    <row r="21" spans="1:26" x14ac:dyDescent="0.2">
      <c r="A21" s="15">
        <v>2014</v>
      </c>
      <c r="B21" s="17">
        <f>B20*('KU Shares'!L21/'KU Shares'!L20)/('KU Efficiency'!B21/'KU Efficiency'!B20)</f>
        <v>48292.983555620565</v>
      </c>
      <c r="C21" s="17">
        <f>C20*('KU Shares'!M21/'KU Shares'!M20)/('KU Efficiency'!C21/'KU Efficiency'!C20)</f>
        <v>183749.31870105784</v>
      </c>
      <c r="D21" s="17">
        <f>D20*('KU Shares'!D21/'KU Shares'!D20)/('KU Efficiency'!D21/'KU Efficiency'!D20)</f>
        <v>161648.0339495576</v>
      </c>
      <c r="E21" s="17">
        <f>E20*('KU Shares'!E21/'KU Shares'!E20)/('KU Efficiency'!E21/'KU Efficiency'!E20)</f>
        <v>28002.149241381641</v>
      </c>
      <c r="F21" s="17">
        <f>F20*('KU Shares'!N21/'KU Shares'!N20)/('KU Efficiency'!F21/'KU Efficiency'!F20)</f>
        <v>6383.5221490758449</v>
      </c>
      <c r="G21" s="17">
        <f>G20*('KU Shares'!G21/'KU Shares'!G20)/('KU Efficiency'!G21/'KU Efficiency'!G20)</f>
        <v>133694.41668558479</v>
      </c>
      <c r="H21" s="17">
        <f>H20*('KU Shares'!H21/'KU Shares'!H20)/('KU Efficiency'!H21/'KU Efficiency'!H20)</f>
        <v>29403.736624058798</v>
      </c>
      <c r="I21" s="17">
        <f>I20*('KU Shares'!I21/'KU Shares'!I20)/('KU Efficiency'!I21/'KU Efficiency'!I20)</f>
        <v>264633.62961652962</v>
      </c>
      <c r="J21" s="17">
        <f>J20*('KU Shares'!J21/'KU Shares'!J20)/('KU Efficiency'!J21/'KU Efficiency'!J20)</f>
        <v>40317.596251563977</v>
      </c>
      <c r="K21" s="17">
        <f>K20*('KU Shares'!K21/'KU Shares'!K20)/('KU Efficiency'!K21/'KU Efficiency'!K20)</f>
        <v>316615.14969770849</v>
      </c>
      <c r="L21" s="23"/>
      <c r="M21" s="19">
        <f t="shared" si="0"/>
        <v>980698.23421546083</v>
      </c>
      <c r="N21" s="20">
        <f t="shared" si="1"/>
        <v>1212740.5364721392</v>
      </c>
      <c r="P21" s="15">
        <v>2014</v>
      </c>
      <c r="Q21" s="194">
        <f t="shared" si="3"/>
        <v>3.9821365002034814E-2</v>
      </c>
      <c r="R21" s="194">
        <f t="shared" si="4"/>
        <v>0.15151577206744024</v>
      </c>
      <c r="S21" s="194">
        <f t="shared" si="5"/>
        <v>0.13329152369210939</v>
      </c>
      <c r="T21" s="194">
        <f t="shared" si="6"/>
        <v>2.3089975472280214E-2</v>
      </c>
      <c r="U21" s="194">
        <f t="shared" si="7"/>
        <v>5.2637163161425304E-3</v>
      </c>
      <c r="V21" s="194">
        <f t="shared" si="8"/>
        <v>0.11024156665406905</v>
      </c>
      <c r="W21" s="194">
        <f t="shared" si="9"/>
        <v>2.4245694556887028E-2</v>
      </c>
      <c r="X21" s="194">
        <f t="shared" si="10"/>
        <v>0.2182112510119836</v>
      </c>
      <c r="Y21" s="194">
        <f t="shared" si="11"/>
        <v>3.3245030605514203E-2</v>
      </c>
      <c r="Z21" s="194">
        <f t="shared" si="12"/>
        <v>0.2610741046215389</v>
      </c>
    </row>
    <row r="22" spans="1:26" x14ac:dyDescent="0.2">
      <c r="A22" s="15">
        <v>2015</v>
      </c>
      <c r="B22" s="17">
        <f>B21*('KU Shares'!L22/'KU Shares'!L21)/('KU Efficiency'!B22/'KU Efficiency'!B21)</f>
        <v>47778.437393724722</v>
      </c>
      <c r="C22" s="17">
        <f>C21*('KU Shares'!M22/'KU Shares'!M21)/('KU Efficiency'!C22/'KU Efficiency'!C21)</f>
        <v>183136.25819168575</v>
      </c>
      <c r="D22" s="17">
        <f>D21*('KU Shares'!D22/'KU Shares'!D21)/('KU Efficiency'!D22/'KU Efficiency'!D21)</f>
        <v>161775.53881456223</v>
      </c>
      <c r="E22" s="17">
        <f>E21*('KU Shares'!E22/'KU Shares'!E21)/('KU Efficiency'!E22/'KU Efficiency'!E21)</f>
        <v>27681.456165886437</v>
      </c>
      <c r="F22" s="17">
        <f>F21*('KU Shares'!N22/'KU Shares'!N21)/('KU Efficiency'!F22/'KU Efficiency'!F21)</f>
        <v>6354.329667090944</v>
      </c>
      <c r="G22" s="17">
        <f>G21*('KU Shares'!G22/'KU Shares'!G21)/('KU Efficiency'!G22/'KU Efficiency'!G21)</f>
        <v>130617.58532540897</v>
      </c>
      <c r="H22" s="17">
        <f>H21*('KU Shares'!H22/'KU Shares'!H21)/('KU Efficiency'!H22/'KU Efficiency'!H21)</f>
        <v>29146.49810148876</v>
      </c>
      <c r="I22" s="17">
        <f>I21*('KU Shares'!I22/'KU Shares'!I21)/('KU Efficiency'!I22/'KU Efficiency'!I21)</f>
        <v>262318.48291339941</v>
      </c>
      <c r="J22" s="17">
        <f>J21*('KU Shares'!J22/'KU Shares'!J21)/('KU Efficiency'!J22/'KU Efficiency'!J21)</f>
        <v>41143.216034043486</v>
      </c>
      <c r="K22" s="17">
        <f>K21*('KU Shares'!K22/'KU Shares'!K21)/('KU Efficiency'!K22/'KU Efficiency'!K21)</f>
        <v>326280.36917373521</v>
      </c>
      <c r="L22" s="23"/>
      <c r="M22" s="19">
        <f t="shared" si="0"/>
        <v>985317.4761956156</v>
      </c>
      <c r="N22" s="20">
        <f t="shared" si="1"/>
        <v>1216232.1717810261</v>
      </c>
      <c r="P22" s="15">
        <v>2015</v>
      </c>
      <c r="Q22" s="194">
        <f t="shared" si="3"/>
        <v>3.9283977600887615E-2</v>
      </c>
      <c r="R22" s="194">
        <f t="shared" si="4"/>
        <v>0.15057672576076053</v>
      </c>
      <c r="S22" s="194">
        <f t="shared" si="5"/>
        <v>0.1330136980159482</v>
      </c>
      <c r="T22" s="194">
        <f t="shared" si="6"/>
        <v>2.2760009814039261E-2</v>
      </c>
      <c r="U22" s="194">
        <f t="shared" si="7"/>
        <v>5.2246025179434209E-3</v>
      </c>
      <c r="V22" s="194">
        <f t="shared" si="8"/>
        <v>0.10739527234683753</v>
      </c>
      <c r="W22" s="194">
        <f t="shared" si="9"/>
        <v>2.3964584047145548E-2</v>
      </c>
      <c r="X22" s="194">
        <f t="shared" si="10"/>
        <v>0.21568125642431038</v>
      </c>
      <c r="Y22" s="194">
        <f t="shared" si="11"/>
        <v>3.3828422721127481E-2</v>
      </c>
      <c r="Z22" s="194">
        <f t="shared" si="12"/>
        <v>0.2682714507509999</v>
      </c>
    </row>
    <row r="23" spans="1:26" x14ac:dyDescent="0.2">
      <c r="A23" s="15">
        <v>2016</v>
      </c>
      <c r="B23" s="17">
        <f>B22*('KU Shares'!L23/'KU Shares'!L22)/('KU Efficiency'!B23/'KU Efficiency'!B22)</f>
        <v>47280.77831485754</v>
      </c>
      <c r="C23" s="17">
        <f>C22*('KU Shares'!M23/'KU Shares'!M22)/('KU Efficiency'!C23/'KU Efficiency'!C22)</f>
        <v>182294.6694077288</v>
      </c>
      <c r="D23" s="17">
        <f>D22*('KU Shares'!D23/'KU Shares'!D22)/('KU Efficiency'!D23/'KU Efficiency'!D22)</f>
        <v>161882.24656160417</v>
      </c>
      <c r="E23" s="17">
        <f>E22*('KU Shares'!E23/'KU Shares'!E22)/('KU Efficiency'!E23/'KU Efficiency'!E22)</f>
        <v>27292.600459285663</v>
      </c>
      <c r="F23" s="17">
        <f>F22*('KU Shares'!N23/'KU Shares'!N22)/('KU Efficiency'!F23/'KU Efficiency'!F22)</f>
        <v>6327.1985995644663</v>
      </c>
      <c r="G23" s="17">
        <f>G22*('KU Shares'!G23/'KU Shares'!G22)/('KU Efficiency'!G23/'KU Efficiency'!G22)</f>
        <v>127827.20628732175</v>
      </c>
      <c r="H23" s="17">
        <f>H22*('KU Shares'!H23/'KU Shares'!H22)/('KU Efficiency'!H23/'KU Efficiency'!H22)</f>
        <v>28935.122298947652</v>
      </c>
      <c r="I23" s="17">
        <f>I22*('KU Shares'!I23/'KU Shares'!I22)/('KU Efficiency'!I23/'KU Efficiency'!I22)</f>
        <v>260416.10069052945</v>
      </c>
      <c r="J23" s="17">
        <f>J22*('KU Shares'!J23/'KU Shares'!J22)/('KU Efficiency'!J23/'KU Efficiency'!J22)</f>
        <v>41985.742777467996</v>
      </c>
      <c r="K23" s="17">
        <f>K22*('KU Shares'!K23/'KU Shares'!K22)/('KU Efficiency'!K23/'KU Efficiency'!K22)</f>
        <v>336049.46609865961</v>
      </c>
      <c r="L23" s="23"/>
      <c r="M23" s="19">
        <f t="shared" si="0"/>
        <v>990715.68377338094</v>
      </c>
      <c r="N23" s="20">
        <f t="shared" si="1"/>
        <v>1220291.1314959673</v>
      </c>
      <c r="P23" s="15">
        <v>2016</v>
      </c>
      <c r="Q23" s="194">
        <f t="shared" si="3"/>
        <v>3.8745490395308828E-2</v>
      </c>
      <c r="R23" s="194">
        <f t="shared" si="4"/>
        <v>0.14938621178394693</v>
      </c>
      <c r="S23" s="194">
        <f t="shared" si="5"/>
        <v>0.13265870937138671</v>
      </c>
      <c r="T23" s="194">
        <f t="shared" si="6"/>
        <v>2.2365646815631107E-2</v>
      </c>
      <c r="U23" s="194">
        <f t="shared" si="7"/>
        <v>5.1849910535757887E-3</v>
      </c>
      <c r="V23" s="194">
        <f t="shared" si="8"/>
        <v>0.10475140152056754</v>
      </c>
      <c r="W23" s="194">
        <f t="shared" si="9"/>
        <v>2.3711654991277198E-2</v>
      </c>
      <c r="X23" s="194">
        <f t="shared" si="10"/>
        <v>0.21340489492149525</v>
      </c>
      <c r="Y23" s="194">
        <f t="shared" si="11"/>
        <v>3.4406332795352899E-2</v>
      </c>
      <c r="Z23" s="194">
        <f t="shared" si="12"/>
        <v>0.27538466635145759</v>
      </c>
    </row>
    <row r="24" spans="1:26" x14ac:dyDescent="0.2">
      <c r="A24" s="15">
        <v>2017</v>
      </c>
      <c r="B24" s="17">
        <f>B23*('KU Shares'!L24/'KU Shares'!L23)/('KU Efficiency'!B24/'KU Efficiency'!B23)</f>
        <v>46708.199335893834</v>
      </c>
      <c r="C24" s="17">
        <f>C23*('KU Shares'!M24/'KU Shares'!M23)/('KU Efficiency'!C24/'KU Efficiency'!C23)</f>
        <v>180996.16241867433</v>
      </c>
      <c r="D24" s="17">
        <f>D23*('KU Shares'!D24/'KU Shares'!D23)/('KU Efficiency'!D24/'KU Efficiency'!D23)</f>
        <v>162071.42869018766</v>
      </c>
      <c r="E24" s="17">
        <f>E23*('KU Shares'!E24/'KU Shares'!E23)/('KU Efficiency'!E24/'KU Efficiency'!E23)</f>
        <v>26891.810495618647</v>
      </c>
      <c r="F24" s="17">
        <f>F23*('KU Shares'!N24/'KU Shares'!N23)/('KU Efficiency'!F24/'KU Efficiency'!F23)</f>
        <v>6301.8744234557544</v>
      </c>
      <c r="G24" s="17">
        <f>G23*('KU Shares'!G24/'KU Shares'!G23)/('KU Efficiency'!G24/'KU Efficiency'!G23)</f>
        <v>125332.91508692436</v>
      </c>
      <c r="H24" s="17">
        <f>H23*('KU Shares'!H24/'KU Shares'!H23)/('KU Efficiency'!H24/'KU Efficiency'!H23)</f>
        <v>28763.507510430343</v>
      </c>
      <c r="I24" s="17">
        <f>I23*('KU Shares'!I24/'KU Shares'!I23)/('KU Efficiency'!I24/'KU Efficiency'!I23)</f>
        <v>258871.56759387374</v>
      </c>
      <c r="J24" s="17">
        <f>J23*('KU Shares'!J24/'KU Shares'!J23)/('KU Efficiency'!J24/'KU Efficiency'!J23)</f>
        <v>42845.522700925838</v>
      </c>
      <c r="K24" s="17">
        <f>K23*('KU Shares'!K24/'KU Shares'!K23)/('KU Efficiency'!K24/'KU Efficiency'!K23)</f>
        <v>344688.52723762812</v>
      </c>
      <c r="L24" s="23"/>
      <c r="M24" s="19">
        <f t="shared" si="0"/>
        <v>995767.15373904433</v>
      </c>
      <c r="N24" s="20">
        <f t="shared" si="1"/>
        <v>1223471.5154936125</v>
      </c>
      <c r="P24" s="15">
        <v>2017</v>
      </c>
      <c r="Q24" s="194">
        <f t="shared" si="3"/>
        <v>3.8176777100568049E-2</v>
      </c>
      <c r="R24" s="194">
        <f t="shared" si="4"/>
        <v>0.14793655604286871</v>
      </c>
      <c r="S24" s="194">
        <f t="shared" si="5"/>
        <v>0.1324684936574102</v>
      </c>
      <c r="T24" s="194">
        <f t="shared" si="6"/>
        <v>2.1979923647645432E-2</v>
      </c>
      <c r="U24" s="194">
        <f t="shared" si="7"/>
        <v>5.1508141739722057E-3</v>
      </c>
      <c r="V24" s="194">
        <f t="shared" si="8"/>
        <v>0.10244040298425623</v>
      </c>
      <c r="W24" s="194">
        <f t="shared" si="9"/>
        <v>2.3509748405401688E-2</v>
      </c>
      <c r="X24" s="194">
        <f t="shared" si="10"/>
        <v>0.21158773564861572</v>
      </c>
      <c r="Y24" s="194">
        <f t="shared" si="11"/>
        <v>3.5019632380766712E-2</v>
      </c>
      <c r="Z24" s="194">
        <f t="shared" si="12"/>
        <v>0.28172991595849511</v>
      </c>
    </row>
    <row r="25" spans="1:26" x14ac:dyDescent="0.2">
      <c r="A25" s="15">
        <v>2018</v>
      </c>
      <c r="B25" s="17">
        <f>B24*('KU Shares'!L25/'KU Shares'!L24)/('KU Efficiency'!B25/'KU Efficiency'!B24)</f>
        <v>46141.85702452057</v>
      </c>
      <c r="C25" s="17">
        <f>C24*('KU Shares'!M25/'KU Shares'!M24)/('KU Efficiency'!C25/'KU Efficiency'!C24)</f>
        <v>179651.39364768006</v>
      </c>
      <c r="D25" s="17">
        <f>D24*('KU Shares'!D25/'KU Shares'!D24)/('KU Efficiency'!D25/'KU Efficiency'!D24)</f>
        <v>162240.56470762024</v>
      </c>
      <c r="E25" s="17">
        <f>E24*('KU Shares'!E25/'KU Shares'!E24)/('KU Efficiency'!E25/'KU Efficiency'!E24)</f>
        <v>26481.059950876963</v>
      </c>
      <c r="F25" s="17">
        <f>F24*('KU Shares'!N25/'KU Shares'!N24)/('KU Efficiency'!F25/'KU Efficiency'!F24)</f>
        <v>6278.019968579295</v>
      </c>
      <c r="G25" s="17">
        <f>G24*('KU Shares'!G25/'KU Shares'!G24)/('KU Efficiency'!G25/'KU Efficiency'!G24)</f>
        <v>123130.86865285045</v>
      </c>
      <c r="H25" s="17">
        <f>H24*('KU Shares'!H25/'KU Shares'!H24)/('KU Efficiency'!H25/'KU Efficiency'!H24)</f>
        <v>28623.01495304428</v>
      </c>
      <c r="I25" s="17">
        <f>I24*('KU Shares'!I25/'KU Shares'!I24)/('KU Efficiency'!I25/'KU Efficiency'!I24)</f>
        <v>257607.13457739924</v>
      </c>
      <c r="J25" s="17">
        <f>J24*('KU Shares'!J25/'KU Shares'!J24)/('KU Efficiency'!J25/'KU Efficiency'!J24)</f>
        <v>43722.909113345871</v>
      </c>
      <c r="K25" s="17">
        <f>K24*('KU Shares'!K25/'KU Shares'!K24)/('KU Efficiency'!K25/'KU Efficiency'!K24)</f>
        <v>352744.26454819902</v>
      </c>
      <c r="L25" s="23"/>
      <c r="M25" s="19">
        <f t="shared" si="0"/>
        <v>1000827.8364719152</v>
      </c>
      <c r="N25" s="20">
        <f t="shared" si="1"/>
        <v>1226621.0871441159</v>
      </c>
      <c r="P25" s="15">
        <v>2018</v>
      </c>
      <c r="Q25" s="194">
        <f t="shared" si="3"/>
        <v>3.7617042058155449E-2</v>
      </c>
      <c r="R25" s="194">
        <f t="shared" si="4"/>
        <v>0.1464603825342298</v>
      </c>
      <c r="S25" s="194">
        <f t="shared" si="5"/>
        <v>0.13226624457056849</v>
      </c>
      <c r="T25" s="194">
        <f t="shared" si="6"/>
        <v>2.1588622785322864E-2</v>
      </c>
      <c r="U25" s="194">
        <f t="shared" si="7"/>
        <v>5.118141237239051E-3</v>
      </c>
      <c r="V25" s="194">
        <f t="shared" si="8"/>
        <v>0.10038215545399619</v>
      </c>
      <c r="W25" s="194">
        <f t="shared" si="9"/>
        <v>2.3334846639303988E-2</v>
      </c>
      <c r="X25" s="194">
        <f t="shared" si="10"/>
        <v>0.2100136197537365</v>
      </c>
      <c r="Y25" s="194">
        <f t="shared" si="11"/>
        <v>3.5645000376720949E-2</v>
      </c>
      <c r="Z25" s="194">
        <f t="shared" si="12"/>
        <v>0.28757394459072677</v>
      </c>
    </row>
    <row r="26" spans="1:26" x14ac:dyDescent="0.2">
      <c r="A26" s="15">
        <v>2019</v>
      </c>
      <c r="B26" s="17">
        <f>B25*('KU Shares'!L26/'KU Shares'!L25)/('KU Efficiency'!B26/'KU Efficiency'!B25)</f>
        <v>45679.107689933044</v>
      </c>
      <c r="C26" s="17">
        <f>C25*('KU Shares'!M26/'KU Shares'!M25)/('KU Efficiency'!C26/'KU Efficiency'!C25)</f>
        <v>178384.38664210541</v>
      </c>
      <c r="D26" s="17">
        <f>D25*('KU Shares'!D26/'KU Shares'!D25)/('KU Efficiency'!D26/'KU Efficiency'!D25)</f>
        <v>162443.57166314195</v>
      </c>
      <c r="E26" s="17">
        <f>E25*('KU Shares'!E26/'KU Shares'!E25)/('KU Efficiency'!E26/'KU Efficiency'!E25)</f>
        <v>26134.511119495877</v>
      </c>
      <c r="F26" s="17">
        <f>F25*('KU Shares'!N26/'KU Shares'!N25)/('KU Efficiency'!F26/'KU Efficiency'!F25)</f>
        <v>6255.4144042999151</v>
      </c>
      <c r="G26" s="17">
        <f>G25*('KU Shares'!G26/'KU Shares'!G25)/('KU Efficiency'!G26/'KU Efficiency'!G25)</f>
        <v>121248.7094152076</v>
      </c>
      <c r="H26" s="17">
        <f>H25*('KU Shares'!H26/'KU Shares'!H25)/('KU Efficiency'!H26/'KU Efficiency'!H25)</f>
        <v>28505.436817660178</v>
      </c>
      <c r="I26" s="17">
        <f>I25*('KU Shares'!I26/'KU Shares'!I25)/('KU Efficiency'!I26/'KU Efficiency'!I25)</f>
        <v>256548.93135894241</v>
      </c>
      <c r="J26" s="17">
        <f>J25*('KU Shares'!J26/'KU Shares'!J25)/('KU Efficiency'!J26/'KU Efficiency'!J25)</f>
        <v>44618.262558682574</v>
      </c>
      <c r="K26" s="17">
        <f>K25*('KU Shares'!K26/'KU Shares'!K25)/('KU Efficiency'!K26/'KU Efficiency'!K25)</f>
        <v>360717.69449111086</v>
      </c>
      <c r="L26" s="23"/>
      <c r="M26" s="19">
        <f t="shared" si="0"/>
        <v>1006472.5318285413</v>
      </c>
      <c r="N26" s="20">
        <f t="shared" si="1"/>
        <v>1230536.0261605799</v>
      </c>
      <c r="P26" s="15">
        <v>2019</v>
      </c>
      <c r="Q26" s="194">
        <f t="shared" si="3"/>
        <v>3.712130869703778E-2</v>
      </c>
      <c r="R26" s="194">
        <f t="shared" si="4"/>
        <v>0.14496478189158438</v>
      </c>
      <c r="S26" s="194">
        <f t="shared" si="5"/>
        <v>0.13201041514402906</v>
      </c>
      <c r="T26" s="194">
        <f t="shared" si="6"/>
        <v>2.1238314493756585E-2</v>
      </c>
      <c r="U26" s="194">
        <f t="shared" si="7"/>
        <v>5.0834874163071513E-3</v>
      </c>
      <c r="V26" s="194">
        <f t="shared" si="8"/>
        <v>9.8533246355669998E-2</v>
      </c>
      <c r="W26" s="194">
        <f t="shared" si="9"/>
        <v>2.316505670020939E-2</v>
      </c>
      <c r="X26" s="194">
        <f t="shared" si="10"/>
        <v>0.20848551030188517</v>
      </c>
      <c r="Y26" s="194">
        <f t="shared" si="11"/>
        <v>3.6259208678267561E-2</v>
      </c>
      <c r="Z26" s="194">
        <f t="shared" si="12"/>
        <v>0.2931386703212529</v>
      </c>
    </row>
    <row r="27" spans="1:26" x14ac:dyDescent="0.2">
      <c r="A27" s="15">
        <v>2020</v>
      </c>
      <c r="B27" s="17">
        <f>B26*('KU Shares'!L27/'KU Shares'!L26)/('KU Efficiency'!B27/'KU Efficiency'!B26)</f>
        <v>45273.997726204107</v>
      </c>
      <c r="C27" s="17">
        <f>C26*('KU Shares'!M27/'KU Shares'!M26)/('KU Efficiency'!C27/'KU Efficiency'!C26)</f>
        <v>177209.55280864277</v>
      </c>
      <c r="D27" s="17">
        <f>D26*('KU Shares'!D27/'KU Shares'!D26)/('KU Efficiency'!D27/'KU Efficiency'!D26)</f>
        <v>162618.02565112885</v>
      </c>
      <c r="E27" s="17">
        <f>E26*('KU Shares'!E27/'KU Shares'!E26)/('KU Efficiency'!E27/'KU Efficiency'!E26)</f>
        <v>25786.481380796689</v>
      </c>
      <c r="F27" s="17">
        <f>F26*('KU Shares'!N27/'KU Shares'!N26)/('KU Efficiency'!F27/'KU Efficiency'!F26)</f>
        <v>6234.0314349612445</v>
      </c>
      <c r="G27" s="17">
        <f>G26*('KU Shares'!G27/'KU Shares'!G26)/('KU Efficiency'!G27/'KU Efficiency'!G26)</f>
        <v>119536.89073006038</v>
      </c>
      <c r="H27" s="17">
        <f>H26*('KU Shares'!H27/'KU Shares'!H26)/('KU Efficiency'!H27/'KU Efficiency'!H26)</f>
        <v>28362.535312518881</v>
      </c>
      <c r="I27" s="17">
        <f>I26*('KU Shares'!I27/'KU Shares'!I26)/('KU Efficiency'!I27/'KU Efficiency'!I26)</f>
        <v>255262.81781267078</v>
      </c>
      <c r="J27" s="17">
        <f>J26*('KU Shares'!J27/'KU Shares'!J26)/('KU Efficiency'!J27/'KU Efficiency'!J26)</f>
        <v>45531.950964074153</v>
      </c>
      <c r="K27" s="17">
        <f>K26*('KU Shares'!K27/'KU Shares'!K26)/('KU Efficiency'!K27/'KU Efficiency'!K26)</f>
        <v>368275.48956682195</v>
      </c>
      <c r="L27" s="28"/>
      <c r="M27" s="19">
        <f t="shared" si="0"/>
        <v>1011608.2228530328</v>
      </c>
      <c r="N27" s="20">
        <f t="shared" si="1"/>
        <v>1234091.7733878796</v>
      </c>
      <c r="P27" s="15">
        <v>2020</v>
      </c>
      <c r="Q27" s="194">
        <f t="shared" si="3"/>
        <v>3.6686086644849812E-2</v>
      </c>
      <c r="R27" s="194">
        <f t="shared" si="4"/>
        <v>0.14359511717848972</v>
      </c>
      <c r="S27" s="194">
        <f t="shared" si="5"/>
        <v>0.1317714202118884</v>
      </c>
      <c r="T27" s="194">
        <f t="shared" si="6"/>
        <v>2.0895108400250152E-2</v>
      </c>
      <c r="U27" s="194">
        <f t="shared" si="7"/>
        <v>5.0515136470339842E-3</v>
      </c>
      <c r="V27" s="194">
        <f t="shared" si="8"/>
        <v>9.6862237726374895E-2</v>
      </c>
      <c r="W27" s="194">
        <f t="shared" si="9"/>
        <v>2.298251712241536E-2</v>
      </c>
      <c r="X27" s="194">
        <f t="shared" si="10"/>
        <v>0.20684265410173894</v>
      </c>
      <c r="Y27" s="194">
        <f t="shared" si="11"/>
        <v>3.6895109379975824E-2</v>
      </c>
      <c r="Z27" s="194">
        <f t="shared" si="12"/>
        <v>0.29841823558698305</v>
      </c>
    </row>
    <row r="28" spans="1:26" x14ac:dyDescent="0.2">
      <c r="A28" s="29">
        <v>2021</v>
      </c>
      <c r="B28" s="17">
        <f>B27*('KU Shares'!L28/'KU Shares'!L27)/('KU Efficiency'!B28/'KU Efficiency'!B27)</f>
        <v>44886.481552573277</v>
      </c>
      <c r="C28" s="17">
        <f>C27*('KU Shares'!M28/'KU Shares'!M27)/('KU Efficiency'!C28/'KU Efficiency'!C27)</f>
        <v>176245.14143003486</v>
      </c>
      <c r="D28" s="17">
        <f>D27*('KU Shares'!D28/'KU Shares'!D27)/('KU Efficiency'!D28/'KU Efficiency'!D27)</f>
        <v>162779.50965310383</v>
      </c>
      <c r="E28" s="17">
        <f>E27*('KU Shares'!E28/'KU Shares'!E27)/('KU Efficiency'!E28/'KU Efficiency'!E27)</f>
        <v>25451.814685989055</v>
      </c>
      <c r="F28" s="17">
        <f>F27*('KU Shares'!N28/'KU Shares'!N27)/('KU Efficiency'!F28/'KU Efficiency'!F27)</f>
        <v>6213.7155899863246</v>
      </c>
      <c r="G28" s="17">
        <f>G27*('KU Shares'!G28/'KU Shares'!G27)/('KU Efficiency'!G28/'KU Efficiency'!G27)</f>
        <v>118065.00694930516</v>
      </c>
      <c r="H28" s="17">
        <f>H27*('KU Shares'!H28/'KU Shares'!H27)/('KU Efficiency'!H28/'KU Efficiency'!H27)</f>
        <v>28238.534038274549</v>
      </c>
      <c r="I28" s="17">
        <f>I27*('KU Shares'!I28/'KU Shares'!I27)/('KU Efficiency'!I28/'KU Efficiency'!I27)</f>
        <v>254146.80634447184</v>
      </c>
      <c r="J28" s="17">
        <f>J27*('KU Shares'!J28/'KU Shares'!J27)/('KU Efficiency'!J28/'KU Efficiency'!J27)</f>
        <v>46464.349791034685</v>
      </c>
      <c r="K28" s="17">
        <f>K27*('KU Shares'!K28/'KU Shares'!K27)/('KU Efficiency'!K28/'KU Efficiency'!K27)</f>
        <v>375843.02098408906</v>
      </c>
      <c r="L28" s="28"/>
      <c r="M28" s="19">
        <f t="shared" si="0"/>
        <v>1017202.7580362543</v>
      </c>
      <c r="N28" s="20">
        <f t="shared" si="1"/>
        <v>1238334.3810188626</v>
      </c>
      <c r="P28" s="29">
        <v>2021</v>
      </c>
      <c r="Q28" s="194">
        <f t="shared" si="3"/>
        <v>3.6247464530252398E-2</v>
      </c>
      <c r="R28" s="194">
        <f t="shared" si="4"/>
        <v>0.14232435449706718</v>
      </c>
      <c r="S28" s="194">
        <f t="shared" si="5"/>
        <v>0.13145036764559018</v>
      </c>
      <c r="T28" s="194">
        <f t="shared" si="6"/>
        <v>2.0553264995394945E-2</v>
      </c>
      <c r="U28" s="194">
        <f t="shared" si="7"/>
        <v>5.0178010763731479E-3</v>
      </c>
      <c r="V28" s="194">
        <f t="shared" si="8"/>
        <v>9.5341782283525855E-2</v>
      </c>
      <c r="W28" s="194">
        <f t="shared" si="9"/>
        <v>2.280364211081725E-2</v>
      </c>
      <c r="X28" s="194">
        <f t="shared" si="10"/>
        <v>0.20523277899735598</v>
      </c>
      <c r="Y28" s="194">
        <f t="shared" si="11"/>
        <v>3.7521650455029185E-2</v>
      </c>
      <c r="Z28" s="194">
        <f t="shared" si="12"/>
        <v>0.30350689340859394</v>
      </c>
    </row>
    <row r="29" spans="1:26" x14ac:dyDescent="0.2">
      <c r="A29" s="29">
        <v>2022</v>
      </c>
      <c r="B29" s="17">
        <f>B28*('KU Shares'!L29/'KU Shares'!L28)/('KU Efficiency'!B29/'KU Efficiency'!B28)</f>
        <v>44534.260338226952</v>
      </c>
      <c r="C29" s="17">
        <f>C28*('KU Shares'!M29/'KU Shares'!M28)/('KU Efficiency'!C29/'KU Efficiency'!C28)</f>
        <v>175717.88999437561</v>
      </c>
      <c r="D29" s="17">
        <f>D28*('KU Shares'!D29/'KU Shares'!D28)/('KU Efficiency'!D29/'KU Efficiency'!D28)</f>
        <v>162922.47655990973</v>
      </c>
      <c r="E29" s="17">
        <f>E28*('KU Shares'!E29/'KU Shares'!E28)/('KU Efficiency'!E29/'KU Efficiency'!E28)</f>
        <v>25168.859617675691</v>
      </c>
      <c r="F29" s="17">
        <f>F28*('KU Shares'!N29/'KU Shares'!N28)/('KU Efficiency'!F29/'KU Efficiency'!F28)</f>
        <v>6194.8116908580032</v>
      </c>
      <c r="G29" s="17">
        <f>G28*('KU Shares'!G29/'KU Shares'!G28)/('KU Efficiency'!G29/'KU Efficiency'!G28)</f>
        <v>116833.75975144503</v>
      </c>
      <c r="H29" s="17">
        <f>H28*('KU Shares'!H29/'KU Shares'!H28)/('KU Efficiency'!H29/'KU Efficiency'!H28)</f>
        <v>28130.651235602396</v>
      </c>
      <c r="I29" s="17">
        <f>I28*('KU Shares'!I29/'KU Shares'!I28)/('KU Efficiency'!I29/'KU Efficiency'!I28)</f>
        <v>253175.86112042255</v>
      </c>
      <c r="J29" s="17">
        <f>J28*('KU Shares'!J29/'KU Shares'!J28)/('KU Efficiency'!J29/'KU Efficiency'!J28)</f>
        <v>47415.842189742303</v>
      </c>
      <c r="K29" s="17">
        <f>K28*('KU Shares'!K29/'KU Shares'!K28)/('KU Efficiency'!K29/'KU Efficiency'!K28)</f>
        <v>382848.32071057096</v>
      </c>
      <c r="L29" s="28"/>
      <c r="M29" s="19">
        <f t="shared" si="0"/>
        <v>1022690.5828762266</v>
      </c>
      <c r="N29" s="20">
        <f t="shared" si="1"/>
        <v>1242942.7332088293</v>
      </c>
      <c r="P29" s="29">
        <v>2022</v>
      </c>
      <c r="Q29" s="194">
        <f t="shared" si="3"/>
        <v>3.5829696049837767E-2</v>
      </c>
      <c r="R29" s="194">
        <f t="shared" si="4"/>
        <v>0.14137247461171076</v>
      </c>
      <c r="S29" s="194">
        <f t="shared" si="5"/>
        <v>0.13107802331270946</v>
      </c>
      <c r="T29" s="194">
        <f t="shared" si="6"/>
        <v>2.0249412096966676E-2</v>
      </c>
      <c r="U29" s="194">
        <f t="shared" si="7"/>
        <v>4.9839880191947673E-3</v>
      </c>
      <c r="V29" s="194">
        <f t="shared" si="8"/>
        <v>9.3997701285740212E-2</v>
      </c>
      <c r="W29" s="194">
        <f t="shared" si="9"/>
        <v>2.2632298724639722E-2</v>
      </c>
      <c r="X29" s="194">
        <f t="shared" si="10"/>
        <v>0.20369068852175828</v>
      </c>
      <c r="Y29" s="194">
        <f t="shared" si="11"/>
        <v>3.8148050527904626E-2</v>
      </c>
      <c r="Z29" s="194">
        <f t="shared" si="12"/>
        <v>0.30801766684953769</v>
      </c>
    </row>
    <row r="30" spans="1:26" x14ac:dyDescent="0.2">
      <c r="A30" s="29">
        <v>2023</v>
      </c>
      <c r="B30" s="17">
        <f>B29*('KU Shares'!L30/'KU Shares'!L29)/('KU Efficiency'!B30/'KU Efficiency'!B29)</f>
        <v>44182.430277756372</v>
      </c>
      <c r="C30" s="17">
        <f>C29*('KU Shares'!M30/'KU Shares'!M29)/('KU Efficiency'!C30/'KU Efficiency'!C29)</f>
        <v>175502.4547191216</v>
      </c>
      <c r="D30" s="17">
        <f>D29*('KU Shares'!D30/'KU Shares'!D29)/('KU Efficiency'!D30/'KU Efficiency'!D29)</f>
        <v>162994.20626550438</v>
      </c>
      <c r="E30" s="17">
        <f>E29*('KU Shares'!E30/'KU Shares'!E29)/('KU Efficiency'!E30/'KU Efficiency'!E29)</f>
        <v>24902.874766457484</v>
      </c>
      <c r="F30" s="17">
        <f>F29*('KU Shares'!N30/'KU Shares'!N29)/('KU Efficiency'!F30/'KU Efficiency'!F29)</f>
        <v>6176.4922297080384</v>
      </c>
      <c r="G30" s="17">
        <f>G29*('KU Shares'!G30/'KU Shares'!G29)/('KU Efficiency'!G30/'KU Efficiency'!G29)</f>
        <v>115818.42187441749</v>
      </c>
      <c r="H30" s="17">
        <f>H29*('KU Shares'!H30/'KU Shares'!H29)/('KU Efficiency'!H30/'KU Efficiency'!H29)</f>
        <v>28034.537549558714</v>
      </c>
      <c r="I30" s="17">
        <f>I29*('KU Shares'!I30/'KU Shares'!I29)/('KU Efficiency'!I30/'KU Efficiency'!I29)</f>
        <v>252310.83794602947</v>
      </c>
      <c r="J30" s="17">
        <f>J29*('KU Shares'!J30/'KU Shares'!J29)/('KU Efficiency'!J30/'KU Efficiency'!J29)</f>
        <v>48386.819156486919</v>
      </c>
      <c r="K30" s="17">
        <f>K29*('KU Shares'!K30/'KU Shares'!K29)/('KU Efficiency'!K30/'KU Efficiency'!K29)</f>
        <v>390162.88466823858</v>
      </c>
      <c r="L30" s="28"/>
      <c r="M30" s="19">
        <f t="shared" si="0"/>
        <v>1028787.0744564012</v>
      </c>
      <c r="N30" s="20">
        <f t="shared" si="1"/>
        <v>1248471.9594532792</v>
      </c>
      <c r="P30" s="29">
        <v>2023</v>
      </c>
      <c r="Q30" s="194">
        <f t="shared" si="3"/>
        <v>3.5389205134494478E-2</v>
      </c>
      <c r="R30" s="194">
        <f t="shared" si="4"/>
        <v>0.14057380575529804</v>
      </c>
      <c r="S30" s="194">
        <f t="shared" si="5"/>
        <v>0.13055495962991551</v>
      </c>
      <c r="T30" s="194">
        <f t="shared" si="6"/>
        <v>1.994668328583267E-2</v>
      </c>
      <c r="U30" s="194">
        <f t="shared" si="7"/>
        <v>4.9472414521931265E-3</v>
      </c>
      <c r="V30" s="194">
        <f t="shared" si="8"/>
        <v>9.2768140283371492E-2</v>
      </c>
      <c r="W30" s="194">
        <f t="shared" si="9"/>
        <v>2.2455079857648844E-2</v>
      </c>
      <c r="X30" s="194">
        <f t="shared" si="10"/>
        <v>0.20209571871884044</v>
      </c>
      <c r="Y30" s="194">
        <f t="shared" si="11"/>
        <v>3.8756832934939194E-2</v>
      </c>
      <c r="Z30" s="194">
        <f t="shared" si="12"/>
        <v>0.31251233294746611</v>
      </c>
    </row>
    <row r="31" spans="1:26" x14ac:dyDescent="0.2">
      <c r="A31" s="29">
        <v>2024</v>
      </c>
      <c r="B31" s="17">
        <f>B30*('KU Shares'!L31/'KU Shares'!L30)/('KU Efficiency'!B31/'KU Efficiency'!B30)</f>
        <v>43793.134497049439</v>
      </c>
      <c r="C31" s="17">
        <f>C30*('KU Shares'!M31/'KU Shares'!M30)/('KU Efficiency'!C31/'KU Efficiency'!C30)</f>
        <v>175547.56899398577</v>
      </c>
      <c r="D31" s="17">
        <f>D30*('KU Shares'!D31/'KU Shares'!D30)/('KU Efficiency'!D31/'KU Efficiency'!D30)</f>
        <v>163054.73931388819</v>
      </c>
      <c r="E31" s="17">
        <f>E30*('KU Shares'!E31/'KU Shares'!E30)/('KU Efficiency'!E31/'KU Efficiency'!E30)</f>
        <v>24641.562559118891</v>
      </c>
      <c r="F31" s="17">
        <f>F30*('KU Shares'!N31/'KU Shares'!N30)/('KU Efficiency'!F31/'KU Efficiency'!F30)</f>
        <v>6158.565027996292</v>
      </c>
      <c r="G31" s="17">
        <f>G30*('KU Shares'!G31/'KU Shares'!G30)/('KU Efficiency'!G31/'KU Efficiency'!G30)</f>
        <v>114935.27738686946</v>
      </c>
      <c r="H31" s="17">
        <f>H30*('KU Shares'!H31/'KU Shares'!H30)/('KU Efficiency'!H31/'KU Efficiency'!H30)</f>
        <v>27950.273815488672</v>
      </c>
      <c r="I31" s="17">
        <f>I30*('KU Shares'!I31/'KU Shares'!I30)/('KU Efficiency'!I31/'KU Efficiency'!I30)</f>
        <v>251552.46433939916</v>
      </c>
      <c r="J31" s="17">
        <f>J30*('KU Shares'!J31/'KU Shares'!J30)/('KU Efficiency'!J31/'KU Efficiency'!J30)</f>
        <v>49377.679694342136</v>
      </c>
      <c r="K31" s="17">
        <f>K30*('KU Shares'!K31/'KU Shares'!K30)/('KU Efficiency'!K31/'KU Efficiency'!K30)</f>
        <v>397319.97471913812</v>
      </c>
      <c r="L31" s="28"/>
      <c r="M31" s="19">
        <f t="shared" si="0"/>
        <v>1034990.5368562409</v>
      </c>
      <c r="N31" s="20">
        <f t="shared" si="1"/>
        <v>1254331.2403472762</v>
      </c>
      <c r="P31" s="29">
        <v>2024</v>
      </c>
      <c r="Q31" s="194">
        <f t="shared" si="3"/>
        <v>3.491353247721455E-2</v>
      </c>
      <c r="R31" s="194">
        <f t="shared" si="4"/>
        <v>0.13995311871956834</v>
      </c>
      <c r="S31" s="194">
        <f t="shared" si="5"/>
        <v>0.12999336544368023</v>
      </c>
      <c r="T31" s="194">
        <f t="shared" si="6"/>
        <v>1.9645179651506237E-2</v>
      </c>
      <c r="U31" s="194">
        <f t="shared" si="7"/>
        <v>4.9098394665600623E-3</v>
      </c>
      <c r="V31" s="194">
        <f t="shared" si="8"/>
        <v>9.1630722164783435E-2</v>
      </c>
      <c r="W31" s="194">
        <f t="shared" si="9"/>
        <v>2.2283008599666476E-2</v>
      </c>
      <c r="X31" s="194">
        <f t="shared" si="10"/>
        <v>0.20054707739699917</v>
      </c>
      <c r="Y31" s="194">
        <f t="shared" si="11"/>
        <v>3.9365741764249888E-2</v>
      </c>
      <c r="Z31" s="194">
        <f t="shared" si="12"/>
        <v>0.31675841431577151</v>
      </c>
    </row>
    <row r="32" spans="1:26" x14ac:dyDescent="0.2">
      <c r="A32" s="29">
        <v>2025</v>
      </c>
      <c r="B32" s="17">
        <f>B31*('KU Shares'!L32/'KU Shares'!L31)/('KU Efficiency'!B32/'KU Efficiency'!B31)</f>
        <v>43360.487376770019</v>
      </c>
      <c r="C32" s="17">
        <f>C31*('KU Shares'!M32/'KU Shares'!M31)/('KU Efficiency'!C32/'KU Efficiency'!C31)</f>
        <v>175768.0423629554</v>
      </c>
      <c r="D32" s="17">
        <f>D31*('KU Shares'!D32/'KU Shares'!D31)/('KU Efficiency'!D32/'KU Efficiency'!D31)</f>
        <v>163096.74341325241</v>
      </c>
      <c r="E32" s="17">
        <f>E31*('KU Shares'!E32/'KU Shares'!E31)/('KU Efficiency'!E32/'KU Efficiency'!E31)</f>
        <v>24400.673299302798</v>
      </c>
      <c r="F32" s="17">
        <f>F31*('KU Shares'!N32/'KU Shares'!N31)/('KU Efficiency'!F32/'KU Efficiency'!F31)</f>
        <v>6141.2032641632231</v>
      </c>
      <c r="G32" s="17">
        <f>G31*('KU Shares'!G32/'KU Shares'!G31)/('KU Efficiency'!G32/'KU Efficiency'!G31)</f>
        <v>114175.33594290812</v>
      </c>
      <c r="H32" s="17">
        <f>H31*('KU Shares'!H32/'KU Shares'!H31)/('KU Efficiency'!H32/'KU Efficiency'!H31)</f>
        <v>27874.530838525778</v>
      </c>
      <c r="I32" s="17">
        <f>I31*('KU Shares'!I32/'KU Shares'!I31)/('KU Efficiency'!I32/'KU Efficiency'!I31)</f>
        <v>250870.77754673318</v>
      </c>
      <c r="J32" s="17">
        <f>J31*('KU Shares'!J32/'KU Shares'!J31)/('KU Efficiency'!J32/'KU Efficiency'!J31)</f>
        <v>50388.830977127356</v>
      </c>
      <c r="K32" s="17">
        <f>K31*('KU Shares'!K32/'KU Shares'!K31)/('KU Efficiency'!K32/'KU Efficiency'!K31)</f>
        <v>404587.5080164937</v>
      </c>
      <c r="L32" s="28"/>
      <c r="M32" s="19">
        <f t="shared" si="0"/>
        <v>1041535.6032985065</v>
      </c>
      <c r="N32" s="20">
        <f t="shared" si="1"/>
        <v>1260664.1330382319</v>
      </c>
      <c r="P32" s="29">
        <v>2025</v>
      </c>
      <c r="Q32" s="194">
        <f t="shared" si="3"/>
        <v>3.4394955992180225E-2</v>
      </c>
      <c r="R32" s="194">
        <f t="shared" si="4"/>
        <v>0.13942495685932624</v>
      </c>
      <c r="S32" s="194">
        <f t="shared" si="5"/>
        <v>0.12937366832209718</v>
      </c>
      <c r="T32" s="194">
        <f t="shared" si="6"/>
        <v>1.9355411691214353E-2</v>
      </c>
      <c r="U32" s="194">
        <f t="shared" si="7"/>
        <v>4.8714031780715226E-3</v>
      </c>
      <c r="V32" s="194">
        <f t="shared" si="8"/>
        <v>9.0567608731552257E-2</v>
      </c>
      <c r="W32" s="194">
        <f t="shared" si="9"/>
        <v>2.2110989047770771E-2</v>
      </c>
      <c r="X32" s="194">
        <f t="shared" si="10"/>
        <v>0.19899890142993787</v>
      </c>
      <c r="Y32" s="194">
        <f t="shared" si="11"/>
        <v>3.9970067884527678E-2</v>
      </c>
      <c r="Z32" s="194">
        <f t="shared" si="12"/>
        <v>0.320932036863322</v>
      </c>
    </row>
    <row r="33" spans="1:26" x14ac:dyDescent="0.2">
      <c r="A33" s="29">
        <f>A32+1</f>
        <v>2026</v>
      </c>
      <c r="B33" s="17">
        <f>B32*('KU Shares'!L33/'KU Shares'!L32)/('KU Efficiency'!B33/'KU Efficiency'!B32)</f>
        <v>42898.401849481532</v>
      </c>
      <c r="C33" s="17">
        <f>C32*('KU Shares'!M33/'KU Shares'!M32)/('KU Efficiency'!C33/'KU Efficiency'!C32)</f>
        <v>175704.34755200418</v>
      </c>
      <c r="D33" s="17">
        <f>D32*('KU Shares'!D33/'KU Shares'!D32)/('KU Efficiency'!D33/'KU Efficiency'!D32)</f>
        <v>163042.26400362753</v>
      </c>
      <c r="E33" s="17">
        <f>E32*('KU Shares'!E33/'KU Shares'!E32)/('KU Efficiency'!E33/'KU Efficiency'!E32)</f>
        <v>24149.491900740522</v>
      </c>
      <c r="F33" s="17">
        <f>F32*('KU Shares'!N33/'KU Shares'!N32)/('KU Efficiency'!F33/'KU Efficiency'!F32)</f>
        <v>6124.312981008492</v>
      </c>
      <c r="G33" s="17">
        <f>G32*('KU Shares'!G33/'KU Shares'!G32)/('KU Efficiency'!G33/'KU Efficiency'!G32)</f>
        <v>113526.2182628364</v>
      </c>
      <c r="H33" s="17">
        <f>H32*('KU Shares'!H33/'KU Shares'!H32)/('KU Efficiency'!H33/'KU Efficiency'!H32)</f>
        <v>27802.657055553638</v>
      </c>
      <c r="I33" s="17">
        <f>I32*('KU Shares'!I33/'KU Shares'!I32)/('KU Efficiency'!I33/'KU Efficiency'!I32)</f>
        <v>250223.91349998399</v>
      </c>
      <c r="J33" s="17">
        <f>J32*('KU Shares'!J33/'KU Shares'!J32)/('KU Efficiency'!J33/'KU Efficiency'!J32)</f>
        <v>51420.688516727547</v>
      </c>
      <c r="K33" s="17">
        <f>K32*('KU Shares'!K33/'KU Shares'!K32)/('KU Efficiency'!K33/'KU Efficiency'!K32)</f>
        <v>411517.02903851023</v>
      </c>
      <c r="L33" s="28"/>
      <c r="M33" s="19">
        <f t="shared" si="0"/>
        <v>1047806.5752589883</v>
      </c>
      <c r="N33" s="20">
        <f t="shared" si="1"/>
        <v>1266409.324660474</v>
      </c>
      <c r="P33" s="29">
        <f>P32+1</f>
        <v>2026</v>
      </c>
      <c r="Q33" s="194">
        <f t="shared" si="3"/>
        <v>3.3874041365719296E-2</v>
      </c>
      <c r="R33" s="194">
        <f t="shared" si="4"/>
        <v>0.13874214610596836</v>
      </c>
      <c r="S33" s="194">
        <f t="shared" si="5"/>
        <v>0.1287437330322401</v>
      </c>
      <c r="T33" s="194">
        <f t="shared" si="6"/>
        <v>1.9069262544489738E-2</v>
      </c>
      <c r="U33" s="194">
        <f t="shared" si="7"/>
        <v>4.8359664302459462E-3</v>
      </c>
      <c r="V33" s="194">
        <f t="shared" si="8"/>
        <v>8.9644174321973608E-2</v>
      </c>
      <c r="W33" s="194">
        <f t="shared" si="9"/>
        <v>2.1953926360268682E-2</v>
      </c>
      <c r="X33" s="194">
        <f t="shared" si="10"/>
        <v>0.19758533724241911</v>
      </c>
      <c r="Y33" s="194">
        <f t="shared" si="11"/>
        <v>4.0603529613550106E-2</v>
      </c>
      <c r="Z33" s="194">
        <f t="shared" si="12"/>
        <v>0.32494788298312516</v>
      </c>
    </row>
    <row r="34" spans="1:26" x14ac:dyDescent="0.2">
      <c r="A34" s="29">
        <f>A33+1</f>
        <v>2027</v>
      </c>
      <c r="B34" s="17">
        <f>B33*('KU Shares'!L34/'KU Shares'!L33)/('KU Efficiency'!B34/'KU Efficiency'!B33)</f>
        <v>42420.257035927774</v>
      </c>
      <c r="C34" s="17">
        <f>C33*('KU Shares'!M34/'KU Shares'!M33)/('KU Efficiency'!C34/'KU Efficiency'!C33)</f>
        <v>175542.95788639045</v>
      </c>
      <c r="D34" s="17">
        <f>D33*('KU Shares'!D34/'KU Shares'!D33)/('KU Efficiency'!D34/'KU Efficiency'!D33)</f>
        <v>163033.44115627508</v>
      </c>
      <c r="E34" s="17">
        <f>E33*('KU Shares'!E34/'KU Shares'!E33)/('KU Efficiency'!E34/'KU Efficiency'!E33)</f>
        <v>23862.528677946771</v>
      </c>
      <c r="F34" s="17">
        <f>F33*('KU Shares'!N34/'KU Shares'!N33)/('KU Efficiency'!F34/'KU Efficiency'!F33)</f>
        <v>6107.9616965875512</v>
      </c>
      <c r="G34" s="17">
        <f>G33*('KU Shares'!G34/'KU Shares'!G33)/('KU Efficiency'!G34/'KU Efficiency'!G33)</f>
        <v>112948.20286548811</v>
      </c>
      <c r="H34" s="17">
        <f>H33*('KU Shares'!H34/'KU Shares'!H33)/('KU Efficiency'!H34/'KU Efficiency'!H33)</f>
        <v>27734.674347154996</v>
      </c>
      <c r="I34" s="17">
        <f>I33*('KU Shares'!I34/'KU Shares'!I33)/('KU Efficiency'!I34/'KU Efficiency'!I33)</f>
        <v>249612.06912439622</v>
      </c>
      <c r="J34" s="17">
        <f>J33*('KU Shares'!J34/'KU Shares'!J33)/('KU Efficiency'!J34/'KU Efficiency'!J33)</f>
        <v>52473.676333839292</v>
      </c>
      <c r="K34" s="17">
        <f>K33*('KU Shares'!K34/'KU Shares'!K33)/('KU Efficiency'!K34/'KU Efficiency'!K33)</f>
        <v>418182.27534443984</v>
      </c>
      <c r="L34" s="28"/>
      <c r="M34" s="19">
        <f t="shared" si="0"/>
        <v>1053954.8295461279</v>
      </c>
      <c r="N34" s="20">
        <f t="shared" si="1"/>
        <v>1271918.0444684462</v>
      </c>
      <c r="P34" s="29">
        <f>P33+1</f>
        <v>2027</v>
      </c>
      <c r="Q34" s="194">
        <f t="shared" si="3"/>
        <v>3.335140752221645E-2</v>
      </c>
      <c r="R34" s="194">
        <f t="shared" si="4"/>
        <v>0.13801436236385223</v>
      </c>
      <c r="S34" s="194">
        <f t="shared" si="5"/>
        <v>0.12817920294888907</v>
      </c>
      <c r="T34" s="194">
        <f t="shared" si="6"/>
        <v>1.8761058373001762E-2</v>
      </c>
      <c r="U34" s="194">
        <f t="shared" si="7"/>
        <v>4.8021660854258583E-3</v>
      </c>
      <c r="V34" s="194">
        <f t="shared" si="8"/>
        <v>8.8801478488883992E-2</v>
      </c>
      <c r="W34" s="194">
        <f t="shared" si="9"/>
        <v>2.1805394197977383E-2</v>
      </c>
      <c r="X34" s="194">
        <f t="shared" si="10"/>
        <v>0.19624854778179743</v>
      </c>
      <c r="Y34" s="194">
        <f t="shared" si="11"/>
        <v>4.1255548313074555E-2</v>
      </c>
      <c r="Z34" s="194">
        <f t="shared" si="12"/>
        <v>0.32878083392488117</v>
      </c>
    </row>
    <row r="35" spans="1:26" x14ac:dyDescent="0.2">
      <c r="A35" s="29">
        <f>A34+1</f>
        <v>2028</v>
      </c>
      <c r="B35" s="17">
        <f>B34*('KU Shares'!L35/'KU Shares'!L34)/('KU Efficiency'!B35/'KU Efficiency'!B34)</f>
        <v>41916.050146810034</v>
      </c>
      <c r="C35" s="17">
        <f>C34*('KU Shares'!M35/'KU Shares'!M34)/('KU Efficiency'!C35/'KU Efficiency'!C34)</f>
        <v>175088.09928893307</v>
      </c>
      <c r="D35" s="17">
        <f>D34*('KU Shares'!D35/'KU Shares'!D34)/('KU Efficiency'!D35/'KU Efficiency'!D34)</f>
        <v>163016.1024802709</v>
      </c>
      <c r="E35" s="17">
        <f>E34*('KU Shares'!E35/'KU Shares'!E34)/('KU Efficiency'!E35/'KU Efficiency'!E34)</f>
        <v>23549.260932267051</v>
      </c>
      <c r="F35" s="17">
        <f>F34*('KU Shares'!N35/'KU Shares'!N34)/('KU Efficiency'!F35/'KU Efficiency'!F34)</f>
        <v>6089.1458064309199</v>
      </c>
      <c r="G35" s="17">
        <f>G34*('KU Shares'!G35/'KU Shares'!G34)/('KU Efficiency'!G35/'KU Efficiency'!G34)</f>
        <v>112398.47142290567</v>
      </c>
      <c r="H35" s="17">
        <f>H34*('KU Shares'!H35/'KU Shares'!H34)/('KU Efficiency'!H35/'KU Efficiency'!H34)</f>
        <v>27670.915320075419</v>
      </c>
      <c r="I35" s="17">
        <f>I34*('KU Shares'!I35/'KU Shares'!I34)/('KU Efficiency'!I35/'KU Efficiency'!I34)</f>
        <v>249038.23788068007</v>
      </c>
      <c r="J35" s="17">
        <f>J34*('KU Shares'!J35/'KU Shares'!J34)/('KU Efficiency'!J35/'KU Efficiency'!J34)</f>
        <v>53548.22713221344</v>
      </c>
      <c r="K35" s="17">
        <f>K34*('KU Shares'!K35/'KU Shares'!K34)/('KU Efficiency'!K35/'KU Efficiency'!K34)</f>
        <v>424665.72413972148</v>
      </c>
      <c r="L35" s="28"/>
      <c r="M35" s="19">
        <f t="shared" si="0"/>
        <v>1059976.085114565</v>
      </c>
      <c r="N35" s="20">
        <f t="shared" si="1"/>
        <v>1276980.234550308</v>
      </c>
      <c r="P35" s="29">
        <f>P34+1</f>
        <v>2028</v>
      </c>
      <c r="Q35" s="194">
        <f t="shared" si="3"/>
        <v>3.282435312052491E-2</v>
      </c>
      <c r="R35" s="194">
        <f t="shared" si="4"/>
        <v>0.13711104882574068</v>
      </c>
      <c r="S35" s="194">
        <f t="shared" si="5"/>
        <v>0.12765749858115655</v>
      </c>
      <c r="T35" s="194">
        <f t="shared" si="6"/>
        <v>1.8441366823943039E-2</v>
      </c>
      <c r="U35" s="194">
        <f t="shared" si="7"/>
        <v>4.7683947187915788E-3</v>
      </c>
      <c r="V35" s="194">
        <f t="shared" si="8"/>
        <v>8.8018959402677913E-2</v>
      </c>
      <c r="W35" s="194">
        <f t="shared" si="9"/>
        <v>2.1669023976569071E-2</v>
      </c>
      <c r="X35" s="194">
        <f t="shared" si="10"/>
        <v>0.19502121578912265</v>
      </c>
      <c r="Y35" s="194">
        <f t="shared" si="11"/>
        <v>4.1933481571130651E-2</v>
      </c>
      <c r="Z35" s="194">
        <f t="shared" si="12"/>
        <v>0.33255465719034299</v>
      </c>
    </row>
    <row r="36" spans="1:26" x14ac:dyDescent="0.2">
      <c r="A36" s="29">
        <f>A35+1</f>
        <v>2029</v>
      </c>
      <c r="B36" s="17">
        <f>B35*('KU Shares'!L36/'KU Shares'!L35)/('KU Efficiency'!B36/'KU Efficiency'!B35)</f>
        <v>41416.311039817279</v>
      </c>
      <c r="C36" s="17">
        <f>C35*('KU Shares'!M36/'KU Shares'!M35)/('KU Efficiency'!C36/'KU Efficiency'!C35)</f>
        <v>174745.6860180058</v>
      </c>
      <c r="D36" s="17">
        <f>D35*('KU Shares'!D36/'KU Shares'!D35)/('KU Efficiency'!D36/'KU Efficiency'!D35)</f>
        <v>162963.80461251608</v>
      </c>
      <c r="E36" s="17">
        <f>E35*('KU Shares'!E36/'KU Shares'!E35)/('KU Efficiency'!E36/'KU Efficiency'!E35)</f>
        <v>23247.103371590983</v>
      </c>
      <c r="F36" s="17">
        <f>F35*('KU Shares'!N36/'KU Shares'!N35)/('KU Efficiency'!F36/'KU Efficiency'!F35)</f>
        <v>6070.9902910375358</v>
      </c>
      <c r="G36" s="17">
        <f>G35*('KU Shares'!G36/'KU Shares'!G35)/('KU Efficiency'!G36/'KU Efficiency'!G35)</f>
        <v>111924.3721107215</v>
      </c>
      <c r="H36" s="17">
        <f>H35*('KU Shares'!H36/'KU Shares'!H35)/('KU Efficiency'!H36/'KU Efficiency'!H35)</f>
        <v>27614.852512578767</v>
      </c>
      <c r="I36" s="17">
        <f>I35*('KU Shares'!I36/'KU Shares'!I35)/('KU Efficiency'!I36/'KU Efficiency'!I35)</f>
        <v>248533.67261321025</v>
      </c>
      <c r="J36" s="17">
        <f>J35*('KU Shares'!J36/'KU Shares'!J35)/('KU Efficiency'!J36/'KU Efficiency'!J35)</f>
        <v>54644.7824764658</v>
      </c>
      <c r="K36" s="17">
        <f>K35*('KU Shares'!K36/'KU Shares'!K35)/('KU Efficiency'!K36/'KU Efficiency'!K35)</f>
        <v>430976.88276065513</v>
      </c>
      <c r="L36" s="28"/>
      <c r="M36" s="19">
        <f t="shared" si="0"/>
        <v>1065976.4607487761</v>
      </c>
      <c r="N36" s="20">
        <f t="shared" si="1"/>
        <v>1282138.4578065991</v>
      </c>
      <c r="P36" s="29">
        <f>P35+1</f>
        <v>2029</v>
      </c>
      <c r="Q36" s="194">
        <f t="shared" si="3"/>
        <v>3.2302526133308307E-2</v>
      </c>
      <c r="R36" s="194">
        <f t="shared" si="4"/>
        <v>0.13629236760977406</v>
      </c>
      <c r="S36" s="194">
        <f t="shared" si="5"/>
        <v>0.12710312495524406</v>
      </c>
      <c r="T36" s="194">
        <f t="shared" si="6"/>
        <v>1.8131507740092791E-2</v>
      </c>
      <c r="U36" s="194">
        <f t="shared" si="7"/>
        <v>4.7350504573612116E-3</v>
      </c>
      <c r="V36" s="194">
        <f t="shared" si="8"/>
        <v>8.7295074435404268E-2</v>
      </c>
      <c r="W36" s="194">
        <f t="shared" si="9"/>
        <v>2.1538120430316474E-2</v>
      </c>
      <c r="X36" s="194">
        <f t="shared" si="10"/>
        <v>0.19384308387284929</v>
      </c>
      <c r="Y36" s="194">
        <f t="shared" si="11"/>
        <v>4.2620032293508005E-2</v>
      </c>
      <c r="Z36" s="194">
        <f t="shared" si="12"/>
        <v>0.33613911207214153</v>
      </c>
    </row>
    <row r="37" spans="1:26" x14ac:dyDescent="0.2">
      <c r="A37" s="29">
        <f>A36+1</f>
        <v>2030</v>
      </c>
      <c r="B37" s="17">
        <f>B36*('KU Shares'!L37/'KU Shares'!L36)/('KU Efficiency'!B37/'KU Efficiency'!B36)</f>
        <v>40977.418090611645</v>
      </c>
      <c r="C37" s="17">
        <f>C36*('KU Shares'!M37/'KU Shares'!M36)/('KU Efficiency'!C37/'KU Efficiency'!C36)</f>
        <v>174357.63812636837</v>
      </c>
      <c r="D37" s="17">
        <f>D36*('KU Shares'!D37/'KU Shares'!D36)/('KU Efficiency'!D37/'KU Efficiency'!D36)</f>
        <v>162802.25828582273</v>
      </c>
      <c r="E37" s="17">
        <f>E36*('KU Shares'!E37/'KU Shares'!E36)/('KU Efficiency'!E37/'KU Efficiency'!E36)</f>
        <v>22951.546846221001</v>
      </c>
      <c r="F37" s="17">
        <f>F36*('KU Shares'!N37/'KU Shares'!N36)/('KU Efficiency'!F37/'KU Efficiency'!F36)</f>
        <v>6053.3772086864301</v>
      </c>
      <c r="G37" s="17">
        <f>G36*('KU Shares'!G37/'KU Shares'!G36)/('KU Efficiency'!G37/'KU Efficiency'!G36)</f>
        <v>111567.26284076797</v>
      </c>
      <c r="H37" s="17">
        <f>H36*('KU Shares'!H37/'KU Shares'!H36)/('KU Efficiency'!H37/'KU Efficiency'!H36)</f>
        <v>27562.965777123107</v>
      </c>
      <c r="I37" s="17">
        <f>I36*('KU Shares'!I37/'KU Shares'!I36)/('KU Efficiency'!I37/'KU Efficiency'!I36)</f>
        <v>248066.691994108</v>
      </c>
      <c r="J37" s="17">
        <f>J36*('KU Shares'!J37/'KU Shares'!J36)/('KU Efficiency'!J37/'KU Efficiency'!J36)</f>
        <v>55763.792973529213</v>
      </c>
      <c r="K37" s="17">
        <f>K36*('KU Shares'!K37/'KU Shares'!K36)/('KU Efficiency'!K37/'KU Efficiency'!K36)</f>
        <v>437288.97514585761</v>
      </c>
      <c r="L37" s="28"/>
      <c r="M37" s="19">
        <f t="shared" si="0"/>
        <v>1072056.8710721161</v>
      </c>
      <c r="N37" s="20">
        <f t="shared" si="1"/>
        <v>1287391.9272890962</v>
      </c>
      <c r="P37" s="29">
        <f>P36+1</f>
        <v>2030</v>
      </c>
      <c r="Q37" s="194">
        <f t="shared" si="3"/>
        <v>3.1829792638904571E-2</v>
      </c>
      <c r="R37" s="194">
        <f t="shared" si="4"/>
        <v>0.13543477664452894</v>
      </c>
      <c r="S37" s="194">
        <f t="shared" si="5"/>
        <v>0.12645897091233191</v>
      </c>
      <c r="T37" s="194">
        <f t="shared" si="6"/>
        <v>1.7827940629199714E-2</v>
      </c>
      <c r="U37" s="194">
        <f t="shared" si="7"/>
        <v>4.7020468905947131E-3</v>
      </c>
      <c r="V37" s="194">
        <f t="shared" si="8"/>
        <v>8.6661459090938101E-2</v>
      </c>
      <c r="W37" s="194">
        <f t="shared" si="9"/>
        <v>2.1409925907461106E-2</v>
      </c>
      <c r="X37" s="194">
        <f t="shared" si="10"/>
        <v>0.19268933316715001</v>
      </c>
      <c r="Y37" s="194">
        <f t="shared" si="11"/>
        <v>4.331531974955978E-2</v>
      </c>
      <c r="Z37" s="194">
        <f t="shared" si="12"/>
        <v>0.33967043436933109</v>
      </c>
    </row>
    <row r="38" spans="1:26" x14ac:dyDescent="0.2">
      <c r="A38" s="29">
        <f t="shared" ref="A38:A49" si="13">A37+1</f>
        <v>2031</v>
      </c>
      <c r="B38" s="17">
        <f>B37*('KU Shares'!L38/'KU Shares'!L37)/('KU Efficiency'!B38/'KU Efficiency'!B37)</f>
        <v>40409.496774782237</v>
      </c>
      <c r="C38" s="17">
        <f>C37*('KU Shares'!M38/'KU Shares'!M37)/('KU Efficiency'!C38/'KU Efficiency'!C37)</f>
        <v>173988.96488250323</v>
      </c>
      <c r="D38" s="17">
        <f>D37*('KU Shares'!D38/'KU Shares'!D37)/('KU Efficiency'!D38/'KU Efficiency'!D37)</f>
        <v>162647.0872886852</v>
      </c>
      <c r="E38" s="17">
        <f>E37*('KU Shares'!E38/'KU Shares'!E37)/('KU Efficiency'!E38/'KU Efficiency'!E37)</f>
        <v>22623.147976383021</v>
      </c>
      <c r="F38" s="17">
        <f>F37*('KU Shares'!N38/'KU Shares'!N37)/('KU Efficiency'!F38/'KU Efficiency'!F37)</f>
        <v>6036.2457505897646</v>
      </c>
      <c r="G38" s="17">
        <f>G37*('KU Shares'!G38/'KU Shares'!G37)/('KU Efficiency'!G38/'KU Efficiency'!G37)</f>
        <v>109998.68928266107</v>
      </c>
      <c r="H38" s="17">
        <f>H37*('KU Shares'!H38/'KU Shares'!H37)/('KU Efficiency'!H38/'KU Efficiency'!H37)</f>
        <v>27520.133976973419</v>
      </c>
      <c r="I38" s="17">
        <f>I37*('KU Shares'!I38/'KU Shares'!I37)/('KU Efficiency'!I38/'KU Efficiency'!I37)</f>
        <v>247626.87629816047</v>
      </c>
      <c r="J38" s="17">
        <f>J37*('KU Shares'!J38/'KU Shares'!J37)/('KU Efficiency'!J38/'KU Efficiency'!J37)</f>
        <v>56306.138703332421</v>
      </c>
      <c r="K38" s="17">
        <f>K37*('KU Shares'!K38/'KU Shares'!K37)/('KU Efficiency'!K38/'KU Efficiency'!K37)</f>
        <v>440040.73243965372</v>
      </c>
      <c r="L38" s="28"/>
      <c r="M38" s="19">
        <f t="shared" ref="M38:M47" si="14">N38-B38-C38</f>
        <v>1072799.0517164392</v>
      </c>
      <c r="N38" s="20">
        <f t="shared" ref="N38:N47" si="15">SUM(B38:K38)</f>
        <v>1287197.5133737247</v>
      </c>
      <c r="P38" s="29">
        <f t="shared" ref="P38:P49" si="16">P37+1</f>
        <v>2031</v>
      </c>
      <c r="Q38" s="194">
        <f t="shared" si="3"/>
        <v>3.1393392509646463E-2</v>
      </c>
      <c r="R38" s="194">
        <f t="shared" si="4"/>
        <v>0.13516881680922524</v>
      </c>
      <c r="S38" s="194">
        <f t="shared" si="5"/>
        <v>0.12635752135846637</v>
      </c>
      <c r="T38" s="194">
        <f t="shared" si="6"/>
        <v>1.7575506277267505E-2</v>
      </c>
      <c r="U38" s="194">
        <f t="shared" si="7"/>
        <v>4.689447957966341E-3</v>
      </c>
      <c r="V38" s="194">
        <f t="shared" si="8"/>
        <v>8.5455952283776726E-2</v>
      </c>
      <c r="W38" s="194">
        <f t="shared" si="9"/>
        <v>2.1379884354222823E-2</v>
      </c>
      <c r="X38" s="194">
        <f t="shared" si="10"/>
        <v>0.19237675160600201</v>
      </c>
      <c r="Y38" s="194">
        <f t="shared" si="11"/>
        <v>4.3743200338971215E-2</v>
      </c>
      <c r="Z38" s="194">
        <f t="shared" si="12"/>
        <v>0.34185952650445522</v>
      </c>
    </row>
    <row r="39" spans="1:26" x14ac:dyDescent="0.2">
      <c r="A39" s="29">
        <f t="shared" si="13"/>
        <v>2032</v>
      </c>
      <c r="B39" s="17">
        <f>B38*('KU Shares'!L39/'KU Shares'!L38)/('KU Efficiency'!B39/'KU Efficiency'!B38)</f>
        <v>39852.099915777137</v>
      </c>
      <c r="C39" s="17">
        <f>C38*('KU Shares'!M39/'KU Shares'!M38)/('KU Efficiency'!C39/'KU Efficiency'!C38)</f>
        <v>173649.70971829258</v>
      </c>
      <c r="D39" s="17">
        <f>D38*('KU Shares'!D39/'KU Shares'!D38)/('KU Efficiency'!D39/'KU Efficiency'!D38)</f>
        <v>162497.65164344179</v>
      </c>
      <c r="E39" s="17">
        <f>E38*('KU Shares'!E39/'KU Shares'!E38)/('KU Efficiency'!E39/'KU Efficiency'!E38)</f>
        <v>22295.810910402288</v>
      </c>
      <c r="F39" s="17">
        <f>F38*('KU Shares'!N39/'KU Shares'!N38)/('KU Efficiency'!F39/'KU Efficiency'!F38)</f>
        <v>6019.5439809291865</v>
      </c>
      <c r="G39" s="17">
        <f>G38*('KU Shares'!G39/'KU Shares'!G38)/('KU Efficiency'!G39/'KU Efficiency'!G38)</f>
        <v>108488.82151727563</v>
      </c>
      <c r="H39" s="17">
        <f>H38*('KU Shares'!H39/'KU Shares'!H38)/('KU Efficiency'!H39/'KU Efficiency'!H38)</f>
        <v>27479.152139661899</v>
      </c>
      <c r="I39" s="17">
        <f>I38*('KU Shares'!I39/'KU Shares'!I38)/('KU Efficiency'!I39/'KU Efficiency'!I38)</f>
        <v>247203.96288176521</v>
      </c>
      <c r="J39" s="17">
        <f>J38*('KU Shares'!J39/'KU Shares'!J38)/('KU Efficiency'!J39/'KU Efficiency'!J38)</f>
        <v>56848.484433135614</v>
      </c>
      <c r="K39" s="17">
        <f>K38*('KU Shares'!K39/'KU Shares'!K38)/('KU Efficiency'!K39/'KU Efficiency'!K38)</f>
        <v>442792.48973344982</v>
      </c>
      <c r="L39" s="28"/>
      <c r="M39" s="19">
        <f t="shared" si="14"/>
        <v>1073625.9172400616</v>
      </c>
      <c r="N39" s="20">
        <f t="shared" si="15"/>
        <v>1287127.7268741312</v>
      </c>
      <c r="P39" s="29">
        <f t="shared" si="16"/>
        <v>2032</v>
      </c>
      <c r="Q39" s="194">
        <f t="shared" si="3"/>
        <v>3.0962039806694562E-2</v>
      </c>
      <c r="R39" s="194">
        <f t="shared" si="4"/>
        <v>0.13491257013009234</v>
      </c>
      <c r="S39" s="194">
        <f t="shared" si="5"/>
        <v>0.12624827221932147</v>
      </c>
      <c r="T39" s="194">
        <f t="shared" si="6"/>
        <v>1.7322143284527816E-2</v>
      </c>
      <c r="U39" s="194">
        <f t="shared" si="7"/>
        <v>4.6767262139150861E-3</v>
      </c>
      <c r="V39" s="194">
        <f t="shared" si="8"/>
        <v>8.4287533592914979E-2</v>
      </c>
      <c r="W39" s="194">
        <f t="shared" si="9"/>
        <v>2.1349203786011749E-2</v>
      </c>
      <c r="X39" s="194">
        <f t="shared" si="10"/>
        <v>0.19205861059501469</v>
      </c>
      <c r="Y39" s="194">
        <f t="shared" si="11"/>
        <v>4.4166933278017136E-2</v>
      </c>
      <c r="Z39" s="194">
        <f t="shared" si="12"/>
        <v>0.34401596709349008</v>
      </c>
    </row>
    <row r="40" spans="1:26" x14ac:dyDescent="0.2">
      <c r="A40" s="29">
        <f t="shared" si="13"/>
        <v>2033</v>
      </c>
      <c r="B40" s="17">
        <f>B39*('KU Shares'!L40/'KU Shares'!L39)/('KU Efficiency'!B40/'KU Efficiency'!B39)</f>
        <v>39308.624183339489</v>
      </c>
      <c r="C40" s="17">
        <f>C39*('KU Shares'!M40/'KU Shares'!M39)/('KU Efficiency'!C40/'KU Efficiency'!C39)</f>
        <v>173336.3059062073</v>
      </c>
      <c r="D40" s="17">
        <f>D39*('KU Shares'!D40/'KU Shares'!D39)/('KU Efficiency'!D40/'KU Efficiency'!D39)</f>
        <v>162354.8256326541</v>
      </c>
      <c r="E40" s="17">
        <f>E39*('KU Shares'!E40/'KU Shares'!E39)/('KU Efficiency'!E40/'KU Efficiency'!E39)</f>
        <v>21970.013567124377</v>
      </c>
      <c r="F40" s="17">
        <f>F39*('KU Shares'!N40/'KU Shares'!N39)/('KU Efficiency'!F40/'KU Efficiency'!F39)</f>
        <v>6003.2129555339416</v>
      </c>
      <c r="G40" s="17">
        <f>G39*('KU Shares'!G40/'KU Shares'!G39)/('KU Efficiency'!G40/'KU Efficiency'!G39)</f>
        <v>107030.5496109158</v>
      </c>
      <c r="H40" s="17">
        <f>H39*('KU Shares'!H40/'KU Shares'!H39)/('KU Efficiency'!H40/'KU Efficiency'!H39)</f>
        <v>27442.692109828786</v>
      </c>
      <c r="I40" s="17">
        <f>I39*('KU Shares'!I40/'KU Shares'!I39)/('KU Efficiency'!I40/'KU Efficiency'!I39)</f>
        <v>246821.97097726428</v>
      </c>
      <c r="J40" s="17">
        <f>J39*('KU Shares'!J40/'KU Shares'!J39)/('KU Efficiency'!J40/'KU Efficiency'!J39)</f>
        <v>57390.830162938815</v>
      </c>
      <c r="K40" s="17">
        <f>K39*('KU Shares'!K40/'KU Shares'!K39)/('KU Efficiency'!K40/'KU Efficiency'!K39)</f>
        <v>445544.24702724587</v>
      </c>
      <c r="L40" s="28"/>
      <c r="M40" s="19">
        <f t="shared" si="14"/>
        <v>1074558.342043506</v>
      </c>
      <c r="N40" s="20">
        <f t="shared" si="15"/>
        <v>1287203.2721330528</v>
      </c>
      <c r="P40" s="29">
        <f t="shared" si="16"/>
        <v>2033</v>
      </c>
      <c r="Q40" s="194">
        <f t="shared" si="3"/>
        <v>3.0538008280697037E-2</v>
      </c>
      <c r="R40" s="194">
        <f t="shared" si="4"/>
        <v>0.13466117563465163</v>
      </c>
      <c r="S40" s="194">
        <f t="shared" si="5"/>
        <v>0.12612990438069066</v>
      </c>
      <c r="T40" s="194">
        <f t="shared" si="6"/>
        <v>1.7068021844535389E-2</v>
      </c>
      <c r="U40" s="194">
        <f t="shared" si="7"/>
        <v>4.6637645238314885E-3</v>
      </c>
      <c r="V40" s="194">
        <f t="shared" si="8"/>
        <v>8.31496873322526E-2</v>
      </c>
      <c r="W40" s="194">
        <f t="shared" si="9"/>
        <v>2.131962581508428E-2</v>
      </c>
      <c r="X40" s="194">
        <f t="shared" si="10"/>
        <v>0.19175057764439191</v>
      </c>
      <c r="Y40" s="194">
        <f t="shared" si="11"/>
        <v>4.4585677651234688E-2</v>
      </c>
      <c r="Z40" s="194">
        <f t="shared" si="12"/>
        <v>0.34613355689263026</v>
      </c>
    </row>
    <row r="41" spans="1:26" x14ac:dyDescent="0.2">
      <c r="A41" s="29">
        <f t="shared" si="13"/>
        <v>2034</v>
      </c>
      <c r="B41" s="17">
        <f>B40*('KU Shares'!L41/'KU Shares'!L40)/('KU Efficiency'!B41/'KU Efficiency'!B40)</f>
        <v>38774.726944739894</v>
      </c>
      <c r="C41" s="17">
        <f>C40*('KU Shares'!M41/'KU Shares'!M40)/('KU Efficiency'!C41/'KU Efficiency'!C40)</f>
        <v>173059.95001405018</v>
      </c>
      <c r="D41" s="17">
        <f>D40*('KU Shares'!D41/'KU Shares'!D40)/('KU Efficiency'!D41/'KU Efficiency'!D40)</f>
        <v>162215.26215580088</v>
      </c>
      <c r="E41" s="17">
        <f>E40*('KU Shares'!E41/'KU Shares'!E40)/('KU Efficiency'!E41/'KU Efficiency'!E40)</f>
        <v>21645.699598763687</v>
      </c>
      <c r="F41" s="17">
        <f>F40*('KU Shares'!N41/'KU Shares'!N40)/('KU Efficiency'!F41/'KU Efficiency'!F40)</f>
        <v>5987.0930584738908</v>
      </c>
      <c r="G41" s="17">
        <f>G40*('KU Shares'!G41/'KU Shares'!G40)/('KU Efficiency'!G41/'KU Efficiency'!G40)</f>
        <v>105616.90305693008</v>
      </c>
      <c r="H41" s="17">
        <f>H40*('KU Shares'!H41/'KU Shares'!H40)/('KU Efficiency'!H41/'KU Efficiency'!H40)</f>
        <v>27408.571315577108</v>
      </c>
      <c r="I41" s="17">
        <f>I40*('KU Shares'!I41/'KU Shares'!I40)/('KU Efficiency'!I41/'KU Efficiency'!I40)</f>
        <v>246461.24735152963</v>
      </c>
      <c r="J41" s="17">
        <f>J40*('KU Shares'!J41/'KU Shares'!J40)/('KU Efficiency'!J41/'KU Efficiency'!J40)</f>
        <v>57933.175892742016</v>
      </c>
      <c r="K41" s="17">
        <f>K40*('KU Shares'!K41/'KU Shares'!K40)/('KU Efficiency'!K41/'KU Efficiency'!K40)</f>
        <v>448296.00432104198</v>
      </c>
      <c r="L41" s="28"/>
      <c r="M41" s="19">
        <f t="shared" si="14"/>
        <v>1075563.9567508595</v>
      </c>
      <c r="N41" s="20">
        <f t="shared" si="15"/>
        <v>1287398.6337096496</v>
      </c>
      <c r="P41" s="29">
        <f t="shared" si="16"/>
        <v>2034</v>
      </c>
      <c r="Q41" s="194">
        <f t="shared" si="3"/>
        <v>3.0118664048143506E-2</v>
      </c>
      <c r="R41" s="194">
        <f t="shared" si="4"/>
        <v>0.13442607866949224</v>
      </c>
      <c r="S41" s="194">
        <f t="shared" si="5"/>
        <v>0.12600235692994041</v>
      </c>
      <c r="T41" s="194">
        <f t="shared" si="6"/>
        <v>1.6813517609841972E-2</v>
      </c>
      <c r="U41" s="194">
        <f t="shared" si="7"/>
        <v>4.6505355075778148E-3</v>
      </c>
      <c r="V41" s="194">
        <f t="shared" si="8"/>
        <v>8.2039005084690919E-2</v>
      </c>
      <c r="W41" s="194">
        <f t="shared" si="9"/>
        <v>2.1289886906745496E-2</v>
      </c>
      <c r="X41" s="194">
        <f t="shared" si="10"/>
        <v>0.19144128391790316</v>
      </c>
      <c r="Y41" s="194">
        <f t="shared" si="11"/>
        <v>4.5000184384076207E-2</v>
      </c>
      <c r="Z41" s="194">
        <f t="shared" si="12"/>
        <v>0.34821848694158813</v>
      </c>
    </row>
    <row r="42" spans="1:26" x14ac:dyDescent="0.2">
      <c r="A42" s="29">
        <f t="shared" si="13"/>
        <v>2035</v>
      </c>
      <c r="B42" s="17">
        <f>B41*('KU Shares'!L42/'KU Shares'!L41)/('KU Efficiency'!B42/'KU Efficiency'!B41)</f>
        <v>38256.58658197803</v>
      </c>
      <c r="C42" s="17">
        <f>C41*('KU Shares'!M42/'KU Shares'!M41)/('KU Efficiency'!C42/'KU Efficiency'!C41)</f>
        <v>172799.19284482405</v>
      </c>
      <c r="D42" s="17">
        <f>D41*('KU Shares'!D42/'KU Shares'!D41)/('KU Efficiency'!D42/'KU Efficiency'!D41)</f>
        <v>162080.74906686292</v>
      </c>
      <c r="E42" s="17">
        <f>E41*('KU Shares'!E42/'KU Shares'!E41)/('KU Efficiency'!E42/'KU Efficiency'!E41)</f>
        <v>21320.814806300208</v>
      </c>
      <c r="F42" s="17">
        <f>F41*('KU Shares'!N42/'KU Shares'!N41)/('KU Efficiency'!F42/'KU Efficiency'!F41)</f>
        <v>5971.2836418214001</v>
      </c>
      <c r="G42" s="17">
        <f>G41*('KU Shares'!G42/'KU Shares'!G41)/('KU Efficiency'!G42/'KU Efficiency'!G41)</f>
        <v>104238.84972716111</v>
      </c>
      <c r="H42" s="17">
        <f>H41*('KU Shares'!H42/'KU Shares'!H41)/('KU Efficiency'!H42/'KU Efficiency'!H41)</f>
        <v>27377.737137065833</v>
      </c>
      <c r="I42" s="17">
        <f>I41*('KU Shares'!I42/'KU Shares'!I41)/('KU Efficiency'!I42/'KU Efficiency'!I41)</f>
        <v>246130.29475899917</v>
      </c>
      <c r="J42" s="17">
        <f>J41*('KU Shares'!J42/'KU Shares'!J41)/('KU Efficiency'!J42/'KU Efficiency'!J41)</f>
        <v>58475.521622545217</v>
      </c>
      <c r="K42" s="17">
        <f>K41*('KU Shares'!K42/'KU Shares'!K41)/('KU Efficiency'!K42/'KU Efficiency'!K41)</f>
        <v>451047.76161483803</v>
      </c>
      <c r="L42" s="28"/>
      <c r="M42" s="19">
        <f t="shared" si="14"/>
        <v>1076643.0123755941</v>
      </c>
      <c r="N42" s="20">
        <f t="shared" si="15"/>
        <v>1287698.7918023961</v>
      </c>
      <c r="P42" s="29">
        <f t="shared" si="16"/>
        <v>2035</v>
      </c>
      <c r="Q42" s="194">
        <f t="shared" si="3"/>
        <v>2.9709266503566541E-2</v>
      </c>
      <c r="R42" s="194">
        <f t="shared" si="4"/>
        <v>0.13419224584575129</v>
      </c>
      <c r="S42" s="194">
        <f t="shared" si="5"/>
        <v>0.12586852616363645</v>
      </c>
      <c r="T42" s="194">
        <f t="shared" si="6"/>
        <v>1.6557299689982156E-2</v>
      </c>
      <c r="U42" s="194">
        <f t="shared" si="7"/>
        <v>4.6371742210485232E-3</v>
      </c>
      <c r="V42" s="194">
        <f t="shared" si="8"/>
        <v>8.0949714631057212E-2</v>
      </c>
      <c r="W42" s="194">
        <f t="shared" si="9"/>
        <v>2.1260979129090529E-2</v>
      </c>
      <c r="X42" s="194">
        <f t="shared" si="10"/>
        <v>0.19113964874851658</v>
      </c>
      <c r="Y42" s="194">
        <f t="shared" si="11"/>
        <v>4.5410869370077489E-2</v>
      </c>
      <c r="Z42" s="194">
        <f t="shared" si="12"/>
        <v>0.35027427569727315</v>
      </c>
    </row>
    <row r="43" spans="1:26" x14ac:dyDescent="0.2">
      <c r="A43" s="29">
        <f t="shared" si="13"/>
        <v>2036</v>
      </c>
      <c r="B43" s="17">
        <f>B42*('KU Shares'!L43/'KU Shares'!L42)/('KU Efficiency'!B43/'KU Efficiency'!B42)</f>
        <v>37821.52695563429</v>
      </c>
      <c r="C43" s="17">
        <f>C42*('KU Shares'!M43/'KU Shares'!M42)/('KU Efficiency'!C43/'KU Efficiency'!C42)</f>
        <v>172348.20774796672</v>
      </c>
      <c r="D43" s="17">
        <f>D42*('KU Shares'!D43/'KU Shares'!D42)/('KU Efficiency'!D43/'KU Efficiency'!D42)</f>
        <v>161900.54488264938</v>
      </c>
      <c r="E43" s="17">
        <f>E42*('KU Shares'!E43/'KU Shares'!E42)/('KU Efficiency'!E43/'KU Efficiency'!E42)</f>
        <v>21023.049089252629</v>
      </c>
      <c r="F43" s="17">
        <f>F42*('KU Shares'!N43/'KU Shares'!N42)/('KU Efficiency'!F43/'KU Efficiency'!F42)</f>
        <v>5953.2368039288322</v>
      </c>
      <c r="G43" s="17">
        <f>G42*('KU Shares'!G43/'KU Shares'!G42)/('KU Efficiency'!G43/'KU Efficiency'!G42)</f>
        <v>103090.03744450939</v>
      </c>
      <c r="H43" s="17">
        <f>H42*('KU Shares'!H43/'KU Shares'!H42)/('KU Efficiency'!H43/'KU Efficiency'!H42)</f>
        <v>27399.35662594705</v>
      </c>
      <c r="I43" s="17">
        <f>I42*('KU Shares'!I43/'KU Shares'!I42)/('KU Efficiency'!I43/'KU Efficiency'!I42)</f>
        <v>246271.01684494055</v>
      </c>
      <c r="J43" s="17">
        <f>J42*('KU Shares'!J43/'KU Shares'!J42)/('KU Efficiency'!J43/'KU Efficiency'!J42)</f>
        <v>59017.86735234841</v>
      </c>
      <c r="K43" s="17">
        <f>K42*('KU Shares'!K43/'KU Shares'!K42)/('KU Efficiency'!K43/'KU Efficiency'!K42)</f>
        <v>453799.51890863414</v>
      </c>
      <c r="L43" s="28"/>
      <c r="M43" s="19">
        <f t="shared" si="14"/>
        <v>1078454.6279522104</v>
      </c>
      <c r="N43" s="20">
        <f t="shared" si="15"/>
        <v>1288624.3626558115</v>
      </c>
      <c r="P43" s="29">
        <f t="shared" si="16"/>
        <v>2036</v>
      </c>
      <c r="Q43" s="194">
        <f t="shared" si="3"/>
        <v>2.9350311892043849E-2</v>
      </c>
      <c r="R43" s="194">
        <f t="shared" si="4"/>
        <v>0.13374588649927652</v>
      </c>
      <c r="S43" s="194">
        <f t="shared" si="5"/>
        <v>0.12563827720048518</v>
      </c>
      <c r="T43" s="194">
        <f t="shared" si="6"/>
        <v>1.6314334649024351E-2</v>
      </c>
      <c r="U43" s="194">
        <f t="shared" si="7"/>
        <v>4.6198387803715055E-3</v>
      </c>
      <c r="V43" s="194">
        <f t="shared" si="8"/>
        <v>8.0000068625153326E-2</v>
      </c>
      <c r="W43" s="194">
        <f t="shared" si="9"/>
        <v>2.1262485344819879E-2</v>
      </c>
      <c r="X43" s="194">
        <f t="shared" si="10"/>
        <v>0.19111156360367443</v>
      </c>
      <c r="Y43" s="194">
        <f t="shared" si="11"/>
        <v>4.5799124293067511E-2</v>
      </c>
      <c r="Z43" s="194">
        <f t="shared" si="12"/>
        <v>0.35215810911208334</v>
      </c>
    </row>
    <row r="44" spans="1:26" x14ac:dyDescent="0.2">
      <c r="A44" s="29">
        <f t="shared" si="13"/>
        <v>2037</v>
      </c>
      <c r="B44" s="17">
        <f>B43*('KU Shares'!L44/'KU Shares'!L43)/('KU Efficiency'!B44/'KU Efficiency'!B43)</f>
        <v>37390.342033235203</v>
      </c>
      <c r="C44" s="17">
        <f>C43*('KU Shares'!M44/'KU Shares'!M43)/('KU Efficiency'!C44/'KU Efficiency'!C43)</f>
        <v>171901.17024612054</v>
      </c>
      <c r="D44" s="17">
        <f>D43*('KU Shares'!D44/'KU Shares'!D43)/('KU Efficiency'!D44/'KU Efficiency'!D43)</f>
        <v>161720.7409616829</v>
      </c>
      <c r="E44" s="17">
        <f>E43*('KU Shares'!E44/'KU Shares'!E43)/('KU Efficiency'!E44/'KU Efficiency'!E43)</f>
        <v>20725.340937447927</v>
      </c>
      <c r="F44" s="17">
        <f>F43*('KU Shares'!N44/'KU Shares'!N43)/('KU Efficiency'!F44/'KU Efficiency'!F43)</f>
        <v>5935.2181594848535</v>
      </c>
      <c r="G44" s="17">
        <f>G43*('KU Shares'!G44/'KU Shares'!G43)/('KU Efficiency'!G44/'KU Efficiency'!G43)</f>
        <v>101942.0103572301</v>
      </c>
      <c r="H44" s="17">
        <f>H43*('KU Shares'!H44/'KU Shares'!H43)/('KU Efficiency'!H44/'KU Efficiency'!H43)</f>
        <v>27420.974164266223</v>
      </c>
      <c r="I44" s="17">
        <f>I43*('KU Shares'!I44/'KU Shares'!I43)/('KU Efficiency'!I44/'KU Efficiency'!I43)</f>
        <v>246411.72623459846</v>
      </c>
      <c r="J44" s="17">
        <f>J43*('KU Shares'!J44/'KU Shares'!J43)/('KU Efficiency'!J44/'KU Efficiency'!J43)</f>
        <v>59560.213082151604</v>
      </c>
      <c r="K44" s="17">
        <f>K43*('KU Shares'!K44/'KU Shares'!K43)/('KU Efficiency'!K44/'KU Efficiency'!K43)</f>
        <v>456551.27620243019</v>
      </c>
      <c r="L44" s="28"/>
      <c r="M44" s="19">
        <f t="shared" si="14"/>
        <v>1080267.5000992923</v>
      </c>
      <c r="N44" s="20">
        <f t="shared" si="15"/>
        <v>1289559.0123786479</v>
      </c>
      <c r="P44" s="29">
        <f t="shared" si="16"/>
        <v>2037</v>
      </c>
      <c r="Q44" s="194">
        <f t="shared" si="3"/>
        <v>2.8994673120284031E-2</v>
      </c>
      <c r="R44" s="194">
        <f t="shared" si="4"/>
        <v>0.13330229062494886</v>
      </c>
      <c r="S44" s="194">
        <f t="shared" si="5"/>
        <v>0.12540778623490981</v>
      </c>
      <c r="T44" s="194">
        <f t="shared" si="6"/>
        <v>1.60716498729431E-2</v>
      </c>
      <c r="U44" s="194">
        <f t="shared" si="7"/>
        <v>4.602517684349384E-3</v>
      </c>
      <c r="V44" s="194">
        <f t="shared" si="8"/>
        <v>7.9051838170006355E-2</v>
      </c>
      <c r="W44" s="194">
        <f t="shared" si="9"/>
        <v>2.1263838181152361E-2</v>
      </c>
      <c r="X44" s="194">
        <f t="shared" si="10"/>
        <v>0.19108216364606787</v>
      </c>
      <c r="Y44" s="194">
        <f t="shared" si="11"/>
        <v>4.6186496709669914E-2</v>
      </c>
      <c r="Z44" s="194">
        <f t="shared" si="12"/>
        <v>0.3540367457556684</v>
      </c>
    </row>
    <row r="45" spans="1:26" x14ac:dyDescent="0.2">
      <c r="A45" s="29">
        <f t="shared" si="13"/>
        <v>2038</v>
      </c>
      <c r="B45" s="17">
        <f>B44*('KU Shares'!L45/'KU Shares'!L44)/('KU Efficiency'!B45/'KU Efficiency'!B44)</f>
        <v>36962.980281252851</v>
      </c>
      <c r="C45" s="17">
        <f>C44*('KU Shares'!M45/'KU Shares'!M44)/('KU Efficiency'!C45/'KU Efficiency'!C44)</f>
        <v>171458.02873358826</v>
      </c>
      <c r="D45" s="17">
        <f>D44*('KU Shares'!D45/'KU Shares'!D44)/('KU Efficiency'!D45/'KU Efficiency'!D44)</f>
        <v>161541.33597186671</v>
      </c>
      <c r="E45" s="17">
        <f>E44*('KU Shares'!E45/'KU Shares'!E44)/('KU Efficiency'!E45/'KU Efficiency'!E44)</f>
        <v>20427.690334194609</v>
      </c>
      <c r="F45" s="17">
        <f>F44*('KU Shares'!N45/'KU Shares'!N44)/('KU Efficiency'!F45/'KU Efficiency'!F44)</f>
        <v>5917.2276424737311</v>
      </c>
      <c r="G45" s="17">
        <f>G44*('KU Shares'!G45/'KU Shares'!G44)/('KU Efficiency'!G45/'KU Efficiency'!G44)</f>
        <v>100794.76766059497</v>
      </c>
      <c r="H45" s="17">
        <f>H44*('KU Shares'!H45/'KU Shares'!H44)/('KU Efficiency'!H45/'KU Efficiency'!H44)</f>
        <v>27442.589752287324</v>
      </c>
      <c r="I45" s="17">
        <f>I44*('KU Shares'!I45/'KU Shares'!I44)/('KU Efficiency'!I45/'KU Efficiency'!I44)</f>
        <v>246552.42292969109</v>
      </c>
      <c r="J45" s="17">
        <f>J44*('KU Shares'!J45/'KU Shares'!J44)/('KU Efficiency'!J45/'KU Efficiency'!J44)</f>
        <v>60102.558811954805</v>
      </c>
      <c r="K45" s="17">
        <f>K44*('KU Shares'!K45/'KU Shares'!K44)/('KU Efficiency'!K45/'KU Efficiency'!K44)</f>
        <v>459303.0334962263</v>
      </c>
      <c r="L45" s="28"/>
      <c r="M45" s="19">
        <f t="shared" si="14"/>
        <v>1082081.6265992895</v>
      </c>
      <c r="N45" s="20">
        <f t="shared" si="15"/>
        <v>1290502.6356141306</v>
      </c>
      <c r="P45" s="29">
        <f t="shared" si="16"/>
        <v>2038</v>
      </c>
      <c r="Q45" s="194">
        <f t="shared" si="3"/>
        <v>2.8642312895132312E-2</v>
      </c>
      <c r="R45" s="194">
        <f t="shared" si="4"/>
        <v>0.13286143243868229</v>
      </c>
      <c r="S45" s="194">
        <f t="shared" si="5"/>
        <v>0.12517706784457022</v>
      </c>
      <c r="T45" s="194">
        <f t="shared" si="6"/>
        <v>1.5829251154123664E-2</v>
      </c>
      <c r="U45" s="194">
        <f t="shared" si="7"/>
        <v>4.5852115905658823E-3</v>
      </c>
      <c r="V45" s="194">
        <f t="shared" si="8"/>
        <v>7.810504595570103E-2</v>
      </c>
      <c r="W45" s="194">
        <f t="shared" si="9"/>
        <v>2.1265039679076527E-2</v>
      </c>
      <c r="X45" s="194">
        <f t="shared" si="10"/>
        <v>0.19105146795175706</v>
      </c>
      <c r="Y45" s="194">
        <f t="shared" si="11"/>
        <v>4.657298416392068E-2</v>
      </c>
      <c r="Z45" s="194">
        <f t="shared" si="12"/>
        <v>0.35591018632647037</v>
      </c>
    </row>
    <row r="46" spans="1:26" x14ac:dyDescent="0.2">
      <c r="A46" s="29">
        <f t="shared" si="13"/>
        <v>2039</v>
      </c>
      <c r="B46" s="17">
        <f>B45*('KU Shares'!L46/'KU Shares'!L45)/('KU Efficiency'!B46/'KU Efficiency'!B45)</f>
        <v>36539.391075986357</v>
      </c>
      <c r="C46" s="17">
        <f>C45*('KU Shares'!M46/'KU Shares'!M45)/('KU Efficiency'!C46/'KU Efficiency'!C45)</f>
        <v>171018.73250027065</v>
      </c>
      <c r="D46" s="17">
        <f>D45*('KU Shares'!D46/'KU Shares'!D45)/('KU Efficiency'!D46/'KU Efficiency'!D45)</f>
        <v>161362.32858700858</v>
      </c>
      <c r="E46" s="17">
        <f>E45*('KU Shares'!E46/'KU Shares'!E45)/('KU Efficiency'!E46/'KU Efficiency'!E45)</f>
        <v>20130.097262807627</v>
      </c>
      <c r="F46" s="17">
        <f>F45*('KU Shares'!N46/'KU Shares'!N45)/('KU Efficiency'!F46/'KU Efficiency'!F45)</f>
        <v>5899.2651870856762</v>
      </c>
      <c r="G46" s="17">
        <f>G45*('KU Shares'!G46/'KU Shares'!G45)/('KU Efficiency'!G46/'KU Efficiency'!G45)</f>
        <v>99648.308550974994</v>
      </c>
      <c r="H46" s="17">
        <f>H45*('KU Shares'!H46/'KU Shares'!H45)/('KU Efficiency'!H46/'KU Efficiency'!H45)</f>
        <v>27464.203390274262</v>
      </c>
      <c r="I46" s="17">
        <f>I45*('KU Shares'!I46/'KU Shares'!I45)/('KU Efficiency'!I46/'KU Efficiency'!I45)</f>
        <v>246693.10693193623</v>
      </c>
      <c r="J46" s="17">
        <f>J45*('KU Shares'!J46/'KU Shares'!J45)/('KU Efficiency'!J46/'KU Efficiency'!J45)</f>
        <v>60644.904541757998</v>
      </c>
      <c r="K46" s="17">
        <f>K45*('KU Shares'!K46/'KU Shares'!K45)/('KU Efficiency'!K46/'KU Efficiency'!K45)</f>
        <v>462054.79079002235</v>
      </c>
      <c r="L46" s="28"/>
      <c r="M46" s="19">
        <f t="shared" si="14"/>
        <v>1083897.0052418674</v>
      </c>
      <c r="N46" s="20">
        <f t="shared" si="15"/>
        <v>1291455.1288181245</v>
      </c>
      <c r="P46" s="29">
        <f t="shared" si="16"/>
        <v>2039</v>
      </c>
      <c r="Q46" s="194">
        <f t="shared" si="3"/>
        <v>2.829319444449099E-2</v>
      </c>
      <c r="R46" s="194">
        <f t="shared" si="4"/>
        <v>0.1324232864805597</v>
      </c>
      <c r="S46" s="194">
        <f t="shared" si="5"/>
        <v>0.12494613632815826</v>
      </c>
      <c r="T46" s="194">
        <f t="shared" si="6"/>
        <v>1.5587144155159065E-2</v>
      </c>
      <c r="U46" s="194">
        <f t="shared" si="7"/>
        <v>4.5679211421649551E-3</v>
      </c>
      <c r="V46" s="194">
        <f t="shared" si="8"/>
        <v>7.7159714129726026E-2</v>
      </c>
      <c r="W46" s="194">
        <f t="shared" si="9"/>
        <v>2.1266091850522237E-2</v>
      </c>
      <c r="X46" s="194">
        <f t="shared" si="10"/>
        <v>0.19101949531742343</v>
      </c>
      <c r="Y46" s="194">
        <f t="shared" si="11"/>
        <v>4.6958584304246945E-2</v>
      </c>
      <c r="Z46" s="194">
        <f t="shared" si="12"/>
        <v>0.35777843184754848</v>
      </c>
    </row>
    <row r="47" spans="1:26" x14ac:dyDescent="0.2">
      <c r="A47" s="29">
        <f t="shared" si="13"/>
        <v>2040</v>
      </c>
      <c r="B47" s="17">
        <f>B46*('KU Shares'!L47/'KU Shares'!L46)/('KU Efficiency'!B47/'KU Efficiency'!B46)</f>
        <v>36119.524683571319</v>
      </c>
      <c r="C47" s="17">
        <f>C46*('KU Shares'!M47/'KU Shares'!M46)/('KU Efficiency'!C47/'KU Efficiency'!C46)</f>
        <v>170583.23171232184</v>
      </c>
      <c r="D47" s="17">
        <f>D46*('KU Shares'!D47/'KU Shares'!D46)/('KU Efficiency'!D47/'KU Efficiency'!D46)</f>
        <v>161183.71748678808</v>
      </c>
      <c r="E47" s="17">
        <f>E46*('KU Shares'!E47/'KU Shares'!E46)/('KU Efficiency'!E47/'KU Efficiency'!E46)</f>
        <v>19832.561706608387</v>
      </c>
      <c r="F47" s="17">
        <f>F46*('KU Shares'!N47/'KU Shares'!N46)/('KU Efficiency'!F47/'KU Efficiency'!F46)</f>
        <v>5881.3307277160402</v>
      </c>
      <c r="G47" s="17">
        <f>G46*('KU Shares'!G47/'KU Shares'!G46)/('KU Efficiency'!G47/'KU Efficiency'!G46)</f>
        <v>98502.632225838635</v>
      </c>
      <c r="H47" s="17">
        <f>H46*('KU Shares'!H47/'KU Shares'!H46)/('KU Efficiency'!H47/'KU Efficiency'!H46)</f>
        <v>27485.815078490905</v>
      </c>
      <c r="I47" s="17">
        <f>I46*('KU Shares'!I47/'KU Shares'!I46)/('KU Efficiency'!I47/'KU Efficiency'!I46)</f>
        <v>246833.77824305138</v>
      </c>
      <c r="J47" s="17">
        <f>J46*('KU Shares'!J47/'KU Shares'!J46)/('KU Efficiency'!J47/'KU Efficiency'!J46)</f>
        <v>61187.250271561199</v>
      </c>
      <c r="K47" s="17">
        <f>K46*('KU Shares'!K47/'KU Shares'!K46)/('KU Efficiency'!K47/'KU Efficiency'!K46)</f>
        <v>464806.54808381846</v>
      </c>
      <c r="L47" s="28"/>
      <c r="M47" s="19">
        <f t="shared" si="14"/>
        <v>1085713.633823873</v>
      </c>
      <c r="N47" s="20">
        <f t="shared" si="15"/>
        <v>1292416.3902197662</v>
      </c>
      <c r="P47" s="29">
        <f t="shared" si="16"/>
        <v>2040</v>
      </c>
      <c r="Q47" s="194">
        <f t="shared" si="3"/>
        <v>2.7947281508422725E-2</v>
      </c>
      <c r="R47" s="194">
        <f t="shared" si="4"/>
        <v>0.13198782760973449</v>
      </c>
      <c r="S47" s="194">
        <f t="shared" si="5"/>
        <v>0.12471500571064403</v>
      </c>
      <c r="T47" s="194">
        <f t="shared" si="6"/>
        <v>1.5345334411331631E-2</v>
      </c>
      <c r="U47" s="194">
        <f t="shared" si="7"/>
        <v>4.5506469681307294E-3</v>
      </c>
      <c r="V47" s="194">
        <f t="shared" si="8"/>
        <v>7.6215864307546399E-2</v>
      </c>
      <c r="W47" s="194">
        <f t="shared" si="9"/>
        <v>2.1266996678846774E-2</v>
      </c>
      <c r="X47" s="194">
        <f t="shared" si="10"/>
        <v>0.19098626426509421</v>
      </c>
      <c r="Y47" s="194">
        <f t="shared" si="11"/>
        <v>4.7343294881270225E-2</v>
      </c>
      <c r="Z47" s="194">
        <f t="shared" si="12"/>
        <v>0.35964148365897886</v>
      </c>
    </row>
    <row r="48" spans="1:26" x14ac:dyDescent="0.2">
      <c r="A48" s="29">
        <v>2041</v>
      </c>
      <c r="B48" s="17">
        <f>B47*('KU Shares'!L48/'KU Shares'!L47)/('KU Efficiency'!B48/'KU Efficiency'!B47)</f>
        <v>35704.881188982567</v>
      </c>
      <c r="C48" s="17">
        <f>C47*('KU Shares'!M48/'KU Shares'!M47)/('KU Efficiency'!C48/'KU Efficiency'!C47)</f>
        <v>170151.92966190499</v>
      </c>
      <c r="D48" s="17">
        <f>D47*('KU Shares'!D48/'KU Shares'!D47)/('KU Efficiency'!D48/'KU Efficiency'!D47)</f>
        <v>161005.50135672418</v>
      </c>
      <c r="E48" s="17">
        <f>E47*('KU Shares'!E48/'KU Shares'!E47)/('KU Efficiency'!E48/'KU Efficiency'!E47)</f>
        <v>19539.424096381015</v>
      </c>
      <c r="F48" s="17">
        <f>F47*('KU Shares'!N48/'KU Shares'!N47)/('KU Efficiency'!F48/'KU Efficiency'!F47)</f>
        <v>5863.424198964517</v>
      </c>
      <c r="G48" s="17">
        <f>G47*('KU Shares'!G48/'KU Shares'!G47)/('KU Efficiency'!G48/'KU Efficiency'!G47)</f>
        <v>97370.139316516288</v>
      </c>
      <c r="H48" s="17">
        <f>H47*('KU Shares'!H48/'KU Shares'!H47)/('KU Efficiency'!H48/'KU Efficiency'!H47)</f>
        <v>27507.44382899192</v>
      </c>
      <c r="I48" s="17">
        <f>I47*('KU Shares'!I48/'KU Shares'!I47)/('KU Efficiency'!I48/'KU Efficiency'!I47)</f>
        <v>246974.53027134572</v>
      </c>
      <c r="J48" s="17">
        <f>J47*('KU Shares'!J48/'KU Shares'!J47)/('KU Efficiency'!J48/'KU Efficiency'!J47)</f>
        <v>61734.446184456589</v>
      </c>
      <c r="K48" s="17">
        <f>K47*('KU Shares'!K48/'KU Shares'!K47)/('KU Efficiency'!K48/'KU Efficiency'!K47)</f>
        <v>467574.69340854703</v>
      </c>
      <c r="L48" s="28"/>
      <c r="M48" s="19">
        <f>N48-B48-C48</f>
        <v>1087569.6026619272</v>
      </c>
      <c r="N48" s="20">
        <f>SUM(B48:K48)</f>
        <v>1293426.4135128148</v>
      </c>
      <c r="P48" s="29">
        <v>2041</v>
      </c>
      <c r="Q48" s="194">
        <f t="shared" si="3"/>
        <v>2.7604880197251991E-2</v>
      </c>
      <c r="R48" s="194">
        <f t="shared" si="4"/>
        <v>0.1315513027136887</v>
      </c>
      <c r="S48" s="194">
        <f t="shared" si="5"/>
        <v>0.1244798309935929</v>
      </c>
      <c r="T48" s="194">
        <f t="shared" si="6"/>
        <v>1.5106714918024539E-2</v>
      </c>
      <c r="U48" s="194">
        <f t="shared" si="7"/>
        <v>4.5332491572056674E-3</v>
      </c>
      <c r="V48" s="194">
        <f t="shared" si="8"/>
        <v>7.5280772295401699E-2</v>
      </c>
      <c r="W48" s="194">
        <f t="shared" si="9"/>
        <v>2.1267111558580666E-2</v>
      </c>
      <c r="X48" s="194">
        <f t="shared" si="10"/>
        <v>0.19094594612505861</v>
      </c>
      <c r="Y48" s="194">
        <f t="shared" si="11"/>
        <v>4.7729384168668787E-2</v>
      </c>
      <c r="Z48" s="194">
        <f t="shared" si="12"/>
        <v>0.36150080787252648</v>
      </c>
    </row>
    <row r="49" spans="1:26" x14ac:dyDescent="0.2">
      <c r="A49" s="29">
        <f t="shared" si="13"/>
        <v>2042</v>
      </c>
      <c r="B49" s="17">
        <f>B48*('KU Shares'!L49/'KU Shares'!L48)/('KU Efficiency'!B49/'KU Efficiency'!B48)</f>
        <v>35295.383085118738</v>
      </c>
      <c r="C49" s="17">
        <f>C48*('KU Shares'!M49/'KU Shares'!M48)/('KU Efficiency'!C49/'KU Efficiency'!C48)</f>
        <v>169724.77307499832</v>
      </c>
      <c r="D49" s="17">
        <f>D48*('KU Shares'!D49/'KU Shares'!D48)/('KU Efficiency'!D49/'KU Efficiency'!D48)</f>
        <v>160827.67888814292</v>
      </c>
      <c r="E49" s="17">
        <f>E48*('KU Shares'!E49/'KU Shares'!E48)/('KU Efficiency'!E49/'KU Efficiency'!E48)</f>
        <v>19250.619422276806</v>
      </c>
      <c r="F49" s="17">
        <f>F48*('KU Shares'!N49/'KU Shares'!N48)/('KU Efficiency'!F49/'KU Efficiency'!F48)</f>
        <v>5845.5455356343464</v>
      </c>
      <c r="G49" s="17">
        <f>G48*('KU Shares'!G49/'KU Shares'!G48)/('KU Efficiency'!G49/'KU Efficiency'!G48)</f>
        <v>96250.677982066903</v>
      </c>
      <c r="H49" s="17">
        <f>H48*('KU Shares'!H49/'KU Shares'!H48)/('KU Efficiency'!H49/'KU Efficiency'!H48)</f>
        <v>27529.089655286709</v>
      </c>
      <c r="I49" s="17">
        <f>I48*('KU Shares'!I49/'KU Shares'!I48)/('KU Efficiency'!I49/'KU Efficiency'!I48)</f>
        <v>247115.36306337416</v>
      </c>
      <c r="J49" s="17">
        <f>J48*('KU Shares'!J49/'KU Shares'!J48)/('KU Efficiency'!J49/'KU Efficiency'!J48)</f>
        <v>62286.535655499472</v>
      </c>
      <c r="K49" s="17">
        <f>K48*('KU Shares'!K49/'KU Shares'!K48)/('KU Efficiency'!K49/'KU Efficiency'!K48)</f>
        <v>470359.32436277112</v>
      </c>
      <c r="L49" s="28"/>
      <c r="M49" s="19">
        <f>N49-B49-C49</f>
        <v>1089464.8345650523</v>
      </c>
      <c r="N49" s="20">
        <f>SUM(B49:K49)</f>
        <v>1294484.9907251694</v>
      </c>
      <c r="P49" s="29">
        <f t="shared" si="16"/>
        <v>2042</v>
      </c>
      <c r="Q49" s="194">
        <f t="shared" si="3"/>
        <v>2.7265965490527854E-2</v>
      </c>
      <c r="R49" s="194">
        <f t="shared" si="4"/>
        <v>0.13111374352816454</v>
      </c>
      <c r="S49" s="194">
        <f t="shared" si="5"/>
        <v>0.12424066716914763</v>
      </c>
      <c r="T49" s="194">
        <f t="shared" si="6"/>
        <v>1.4871257341881288E-2</v>
      </c>
      <c r="U49" s="194">
        <f t="shared" si="7"/>
        <v>4.5157306399973606E-3</v>
      </c>
      <c r="V49" s="194">
        <f t="shared" si="8"/>
        <v>7.4354417912676884E-2</v>
      </c>
      <c r="W49" s="194">
        <f t="shared" si="9"/>
        <v>2.1266441752920546E-2</v>
      </c>
      <c r="X49" s="194">
        <f t="shared" si="10"/>
        <v>0.19089859274841056</v>
      </c>
      <c r="Y49" s="194">
        <f t="shared" si="11"/>
        <v>4.8116846546522415E-2</v>
      </c>
      <c r="Z49" s="194">
        <f t="shared" si="12"/>
        <v>0.363356336869751</v>
      </c>
    </row>
    <row r="50" spans="1:26" x14ac:dyDescent="0.2"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28"/>
      <c r="M50" s="19"/>
      <c r="N50" s="20"/>
    </row>
    <row r="51" spans="1:26" x14ac:dyDescent="0.2"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28"/>
      <c r="M51" s="19"/>
      <c r="N51" s="20"/>
    </row>
    <row r="52" spans="1:26" x14ac:dyDescent="0.2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28"/>
      <c r="M52" s="19"/>
      <c r="N52" s="20"/>
    </row>
  </sheetData>
  <phoneticPr fontId="2" type="noConversion"/>
  <pageMargins left="0.7" right="0.7" top="0.75" bottom="0.75" header="0.3" footer="0.3"/>
  <pageSetup scale="76" orientation="portrait" r:id="rId1"/>
  <headerFooter>
    <oddHeader>&amp;R&amp;"Times New Roman,Bold"&amp;12Attachment to Response to AG-1 Question No. 13 #8
Page &amp;P of &amp;N
Sinclair</oddHeader>
  </headerFooter>
  <colBreaks count="1" manualBreakCount="1">
    <brk id="1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30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12</vt:i4>
      </vt:variant>
    </vt:vector>
  </HeadingPairs>
  <TitlesOfParts>
    <vt:vector size="44" baseType="lpstr">
      <vt:lpstr>KU Data</vt:lpstr>
      <vt:lpstr>KU GS Rates</vt:lpstr>
      <vt:lpstr>KU UtilityData</vt:lpstr>
      <vt:lpstr>KU BaseYrInput</vt:lpstr>
      <vt:lpstr>KU Intensity</vt:lpstr>
      <vt:lpstr>KU Efficiency</vt:lpstr>
      <vt:lpstr>KU Shares</vt:lpstr>
      <vt:lpstr>KU ShareEff</vt:lpstr>
      <vt:lpstr>KU AnnualIndices</vt:lpstr>
      <vt:lpstr>KU HH And Emp</vt:lpstr>
      <vt:lpstr>LE Data</vt:lpstr>
      <vt:lpstr>LE UtilityData</vt:lpstr>
      <vt:lpstr>LE Rates</vt:lpstr>
      <vt:lpstr>LE KY GSP</vt:lpstr>
      <vt:lpstr>LE BaseYrInput</vt:lpstr>
      <vt:lpstr>LE Efficiency</vt:lpstr>
      <vt:lpstr>LE Shares</vt:lpstr>
      <vt:lpstr>LE ShareEff</vt:lpstr>
      <vt:lpstr>LE AnnualIndices</vt:lpstr>
      <vt:lpstr>LE Rate Projection</vt:lpstr>
      <vt:lpstr>LE Intensity</vt:lpstr>
      <vt:lpstr>OD Data</vt:lpstr>
      <vt:lpstr>OD Rates</vt:lpstr>
      <vt:lpstr>OD UtilityData</vt:lpstr>
      <vt:lpstr>OD BaseYrInput</vt:lpstr>
      <vt:lpstr>OD Efficiency</vt:lpstr>
      <vt:lpstr>OD Shares</vt:lpstr>
      <vt:lpstr>OD ShareEff</vt:lpstr>
      <vt:lpstr>OD AnnualIndices</vt:lpstr>
      <vt:lpstr>OD Intensity</vt:lpstr>
      <vt:lpstr>Chart2</vt:lpstr>
      <vt:lpstr>OD Chart1</vt:lpstr>
      <vt:lpstr>'KU BaseYrInput'!Print_Area</vt:lpstr>
      <vt:lpstr>'KU Efficiency'!Print_Area</vt:lpstr>
      <vt:lpstr>'KU Shares'!Print_Area</vt:lpstr>
      <vt:lpstr>'LE AnnualIndices'!Print_Area</vt:lpstr>
      <vt:lpstr>'LE BaseYrInput'!Print_Area</vt:lpstr>
      <vt:lpstr>'LE KY GSP'!Print_Area</vt:lpstr>
      <vt:lpstr>'OD AnnualIndices'!Print_Area</vt:lpstr>
      <vt:lpstr>'OD BaseYrInput'!Print_Area</vt:lpstr>
      <vt:lpstr>'KU UtilityData'!Print_Titles</vt:lpstr>
      <vt:lpstr>'LE Data'!Print_Titles</vt:lpstr>
      <vt:lpstr>'LE KY GSP'!Print_Titles</vt:lpstr>
      <vt:lpstr>'LE UtilityData'!Print_Titles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2014-03-27T00:10:24Z</dcterms:created>
  <dcterms:modified xsi:type="dcterms:W3CDTF">2014-03-27T00:13:43Z</dcterms:modified>
</cp:coreProperties>
</file>