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705" yWindow="690" windowWidth="11355" windowHeight="7365"/>
  </bookViews>
  <sheets>
    <sheet name="LGE, KU and ODP" sheetId="11" r:id="rId1"/>
  </sheets>
  <definedNames>
    <definedName name="_xlnm.Print_Area" localSheetId="0">'LGE, KU and ODP'!$A$1:$O$85,'LGE, KU and ODP'!$P$51:$AP$85</definedName>
    <definedName name="_xlnm.Print_Titles" localSheetId="0">'LGE, KU and ODP'!$A:$A</definedName>
  </definedNames>
  <calcPr calcId="145621"/>
</workbook>
</file>

<file path=xl/calcChain.xml><?xml version="1.0" encoding="utf-8"?>
<calcChain xmlns="http://schemas.openxmlformats.org/spreadsheetml/2006/main">
  <c r="K18" i="11" l="1"/>
  <c r="H18" i="11"/>
  <c r="E18" i="11"/>
  <c r="M41" i="11"/>
  <c r="AF56" i="11" s="1"/>
  <c r="I41" i="11"/>
  <c r="X56" i="11" s="1"/>
  <c r="F41" i="11"/>
  <c r="AC56" i="11" l="1"/>
  <c r="AC58" i="11"/>
  <c r="AC84" i="11"/>
  <c r="AC82" i="11"/>
  <c r="AC80" i="11"/>
  <c r="AC78" i="11"/>
  <c r="AC76" i="11"/>
  <c r="AC74" i="11"/>
  <c r="AC72" i="11"/>
  <c r="AC70" i="11"/>
  <c r="AC68" i="11"/>
  <c r="AC66" i="11"/>
  <c r="AC64" i="11"/>
  <c r="AC62" i="11"/>
  <c r="AC60" i="11"/>
  <c r="AG56" i="11"/>
  <c r="AC57" i="11"/>
  <c r="AC85" i="11"/>
  <c r="AC83" i="11"/>
  <c r="AC81" i="11"/>
  <c r="AC79" i="11"/>
  <c r="AC77" i="11"/>
  <c r="AC75" i="11"/>
  <c r="AC73" i="11"/>
  <c r="AC71" i="11"/>
  <c r="AC69" i="11"/>
  <c r="AC67" i="11"/>
  <c r="AC65" i="11"/>
  <c r="AC63" i="11"/>
  <c r="AC61" i="11"/>
  <c r="AC59" i="11"/>
  <c r="F57" i="11"/>
  <c r="F85" i="11"/>
  <c r="F83" i="11"/>
  <c r="F81" i="11"/>
  <c r="F79" i="11"/>
  <c r="F77" i="11"/>
  <c r="F75" i="11"/>
  <c r="F73" i="11"/>
  <c r="F71" i="11"/>
  <c r="F69" i="11"/>
  <c r="F67" i="11"/>
  <c r="F65" i="11"/>
  <c r="F63" i="11"/>
  <c r="F61" i="11"/>
  <c r="F59" i="11"/>
  <c r="T56" i="11"/>
  <c r="T58" i="11"/>
  <c r="T84" i="11"/>
  <c r="T82" i="11"/>
  <c r="T80" i="11"/>
  <c r="T78" i="11"/>
  <c r="T76" i="11"/>
  <c r="T74" i="11"/>
  <c r="T72" i="11"/>
  <c r="T70" i="11"/>
  <c r="T68" i="11"/>
  <c r="T66" i="11"/>
  <c r="T64" i="11"/>
  <c r="T62" i="11"/>
  <c r="T60" i="11"/>
  <c r="J56" i="11"/>
  <c r="W56" i="11"/>
  <c r="F56" i="11"/>
  <c r="F58" i="11"/>
  <c r="F84" i="11"/>
  <c r="F82" i="11"/>
  <c r="F80" i="11"/>
  <c r="F78" i="11"/>
  <c r="F76" i="11"/>
  <c r="F74" i="11"/>
  <c r="F72" i="11"/>
  <c r="F70" i="11"/>
  <c r="F68" i="11"/>
  <c r="F66" i="11"/>
  <c r="F64" i="11"/>
  <c r="F62" i="11"/>
  <c r="F60" i="11"/>
  <c r="T57" i="11"/>
  <c r="T85" i="11"/>
  <c r="T83" i="11"/>
  <c r="T81" i="11"/>
  <c r="T79" i="11"/>
  <c r="T77" i="11"/>
  <c r="T75" i="11"/>
  <c r="T73" i="11"/>
  <c r="T71" i="11"/>
  <c r="T69" i="11"/>
  <c r="T67" i="11"/>
  <c r="T65" i="11"/>
  <c r="T63" i="11"/>
  <c r="T61" i="11"/>
  <c r="T59" i="11"/>
  <c r="I56" i="11"/>
  <c r="G15" i="11"/>
  <c r="J15" i="11"/>
  <c r="D15" i="11"/>
  <c r="A57" i="11" l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K28" i="11" l="1"/>
  <c r="D29" i="11"/>
  <c r="K29" i="11" s="1"/>
  <c r="D30" i="11" l="1"/>
  <c r="D14" i="11"/>
  <c r="J14" i="11"/>
  <c r="G14" i="11"/>
  <c r="Y5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D31" i="11" l="1"/>
  <c r="K30" i="11"/>
  <c r="G13" i="11"/>
  <c r="G12" i="11"/>
  <c r="G11" i="11"/>
  <c r="G10" i="11"/>
  <c r="G9" i="11"/>
  <c r="G8" i="11"/>
  <c r="G7" i="11"/>
  <c r="G18" i="11" l="1"/>
  <c r="G17" i="11"/>
  <c r="D32" i="11"/>
  <c r="K31" i="11"/>
  <c r="Y85" i="11"/>
  <c r="B85" i="11"/>
  <c r="K85" i="11" s="1"/>
  <c r="Y84" i="11"/>
  <c r="B84" i="11"/>
  <c r="K84" i="11" s="1"/>
  <c r="Y83" i="11"/>
  <c r="B83" i="11"/>
  <c r="K83" i="11" s="1"/>
  <c r="Y82" i="11"/>
  <c r="B82" i="11"/>
  <c r="K82" i="11" s="1"/>
  <c r="Y81" i="11"/>
  <c r="B81" i="11"/>
  <c r="K81" i="11" s="1"/>
  <c r="Y80" i="11"/>
  <c r="B80" i="11"/>
  <c r="K80" i="11" s="1"/>
  <c r="Y79" i="11"/>
  <c r="B79" i="11"/>
  <c r="K79" i="11" s="1"/>
  <c r="Y78" i="11"/>
  <c r="B78" i="11"/>
  <c r="K78" i="11" s="1"/>
  <c r="Y77" i="11"/>
  <c r="B77" i="11"/>
  <c r="K77" i="11" s="1"/>
  <c r="Y76" i="11"/>
  <c r="B76" i="11"/>
  <c r="K76" i="11" s="1"/>
  <c r="Y75" i="11"/>
  <c r="B75" i="11"/>
  <c r="K75" i="11" s="1"/>
  <c r="Y74" i="11"/>
  <c r="B74" i="11"/>
  <c r="K74" i="11" s="1"/>
  <c r="Y73" i="11"/>
  <c r="B73" i="11"/>
  <c r="K73" i="11" s="1"/>
  <c r="Y72" i="11"/>
  <c r="B72" i="11"/>
  <c r="K72" i="11" s="1"/>
  <c r="Y71" i="11"/>
  <c r="B71" i="11"/>
  <c r="K71" i="11" s="1"/>
  <c r="Y70" i="11"/>
  <c r="B70" i="11"/>
  <c r="K70" i="11" s="1"/>
  <c r="Y69" i="11"/>
  <c r="B69" i="11"/>
  <c r="K69" i="11" s="1"/>
  <c r="Y68" i="11"/>
  <c r="B68" i="11"/>
  <c r="K68" i="11" s="1"/>
  <c r="Y67" i="11"/>
  <c r="B67" i="11"/>
  <c r="K67" i="11" s="1"/>
  <c r="Y66" i="11"/>
  <c r="B66" i="11"/>
  <c r="K66" i="11" s="1"/>
  <c r="Y65" i="11"/>
  <c r="B65" i="11"/>
  <c r="K65" i="11" s="1"/>
  <c r="Y64" i="11"/>
  <c r="B64" i="11"/>
  <c r="K64" i="11" s="1"/>
  <c r="Y63" i="11"/>
  <c r="B63" i="11"/>
  <c r="K63" i="11" s="1"/>
  <c r="Y62" i="11"/>
  <c r="B62" i="11"/>
  <c r="K62" i="11" s="1"/>
  <c r="Y61" i="11"/>
  <c r="B61" i="11"/>
  <c r="K61" i="11" s="1"/>
  <c r="Y60" i="11"/>
  <c r="B60" i="11"/>
  <c r="K60" i="11" s="1"/>
  <c r="Y59" i="11"/>
  <c r="B59" i="11"/>
  <c r="K59" i="11" s="1"/>
  <c r="Y58" i="11"/>
  <c r="B58" i="11"/>
  <c r="K58" i="11" s="1"/>
  <c r="Y57" i="11"/>
  <c r="B57" i="11"/>
  <c r="K57" i="11" s="1"/>
  <c r="D50" i="11"/>
  <c r="D49" i="11"/>
  <c r="B56" i="11"/>
  <c r="K56" i="11" s="1"/>
  <c r="J13" i="11"/>
  <c r="D13" i="11"/>
  <c r="J12" i="11"/>
  <c r="D12" i="11"/>
  <c r="J11" i="11"/>
  <c r="D11" i="11"/>
  <c r="J10" i="11"/>
  <c r="D10" i="11"/>
  <c r="J9" i="11"/>
  <c r="D9" i="11"/>
  <c r="J8" i="11"/>
  <c r="D8" i="11"/>
  <c r="J7" i="11"/>
  <c r="D7" i="11"/>
  <c r="AB56" i="11" l="1"/>
  <c r="V56" i="11"/>
  <c r="H56" i="11"/>
  <c r="AB61" i="11"/>
  <c r="AB62" i="11"/>
  <c r="AL62" i="11" s="1"/>
  <c r="AP62" i="11" s="1"/>
  <c r="S59" i="11"/>
  <c r="S60" i="11"/>
  <c r="AB63" i="11"/>
  <c r="AB64" i="11"/>
  <c r="S61" i="11"/>
  <c r="S62" i="11"/>
  <c r="AB65" i="11"/>
  <c r="AB66" i="11"/>
  <c r="S71" i="11"/>
  <c r="S64" i="11"/>
  <c r="AB59" i="11"/>
  <c r="AB60" i="11"/>
  <c r="E64" i="11"/>
  <c r="E72" i="11"/>
  <c r="E73" i="11"/>
  <c r="E62" i="11"/>
  <c r="E78" i="11"/>
  <c r="E63" i="11"/>
  <c r="E79" i="11"/>
  <c r="S65" i="11"/>
  <c r="S66" i="11"/>
  <c r="AB69" i="11"/>
  <c r="AB70" i="11"/>
  <c r="AL70" i="11" s="1"/>
  <c r="AP70" i="11" s="1"/>
  <c r="S67" i="11"/>
  <c r="S68" i="11"/>
  <c r="AB71" i="11"/>
  <c r="AB72" i="11"/>
  <c r="AL72" i="11" s="1"/>
  <c r="AP72" i="11" s="1"/>
  <c r="S69" i="11"/>
  <c r="S70" i="11"/>
  <c r="AB73" i="11"/>
  <c r="AB74" i="11"/>
  <c r="AL74" i="11" s="1"/>
  <c r="AP74" i="11" s="1"/>
  <c r="S79" i="11"/>
  <c r="S72" i="11"/>
  <c r="AB67" i="11"/>
  <c r="AB68" i="11"/>
  <c r="AL68" i="11" s="1"/>
  <c r="AP68" i="11" s="1"/>
  <c r="E56" i="11"/>
  <c r="E61" i="11"/>
  <c r="E77" i="11"/>
  <c r="AJ77" i="11" s="1"/>
  <c r="AN77" i="11" s="1"/>
  <c r="E66" i="11"/>
  <c r="E74" i="11"/>
  <c r="E59" i="11"/>
  <c r="E75" i="11"/>
  <c r="E83" i="11"/>
  <c r="S73" i="11"/>
  <c r="S74" i="11"/>
  <c r="AB77" i="11"/>
  <c r="AB78" i="11"/>
  <c r="AL78" i="11" s="1"/>
  <c r="AP78" i="11" s="1"/>
  <c r="S75" i="11"/>
  <c r="S76" i="11"/>
  <c r="AB79" i="11"/>
  <c r="AB80" i="11"/>
  <c r="AL80" i="11" s="1"/>
  <c r="AP80" i="11" s="1"/>
  <c r="S77" i="11"/>
  <c r="S78" i="11"/>
  <c r="AB81" i="11"/>
  <c r="AB82" i="11"/>
  <c r="AL82" i="11" s="1"/>
  <c r="AP82" i="11" s="1"/>
  <c r="S57" i="11"/>
  <c r="S80" i="11"/>
  <c r="AB75" i="11"/>
  <c r="AB76" i="11"/>
  <c r="AL76" i="11" s="1"/>
  <c r="AP76" i="11" s="1"/>
  <c r="E60" i="11"/>
  <c r="E68" i="11"/>
  <c r="E76" i="11"/>
  <c r="E84" i="11"/>
  <c r="E69" i="11"/>
  <c r="AJ69" i="11" s="1"/>
  <c r="AN69" i="11" s="1"/>
  <c r="E85" i="11"/>
  <c r="E82" i="11"/>
  <c r="E67" i="11"/>
  <c r="S81" i="11"/>
  <c r="S82" i="11"/>
  <c r="AB85" i="11"/>
  <c r="AB58" i="11"/>
  <c r="AL58" i="11" s="1"/>
  <c r="AP58" i="11" s="1"/>
  <c r="S83" i="11"/>
  <c r="S84" i="11"/>
  <c r="AB57" i="11"/>
  <c r="S85" i="11"/>
  <c r="S58" i="11"/>
  <c r="AE56" i="11"/>
  <c r="S63" i="11"/>
  <c r="S56" i="11"/>
  <c r="AB83" i="11"/>
  <c r="AB84" i="11"/>
  <c r="AL84" i="11" s="1"/>
  <c r="AP84" i="11" s="1"/>
  <c r="E80" i="11"/>
  <c r="E65" i="11"/>
  <c r="E81" i="11"/>
  <c r="E70" i="11"/>
  <c r="AJ70" i="11" s="1"/>
  <c r="AN70" i="11" s="1"/>
  <c r="E58" i="11"/>
  <c r="AJ58" i="11" s="1"/>
  <c r="AN58" i="11" s="1"/>
  <c r="E71" i="11"/>
  <c r="E57" i="11"/>
  <c r="AJ57" i="11" s="1"/>
  <c r="AN57" i="11" s="1"/>
  <c r="AD56" i="11"/>
  <c r="AA82" i="11"/>
  <c r="AA78" i="11"/>
  <c r="AA74" i="11"/>
  <c r="AA70" i="11"/>
  <c r="AA66" i="11"/>
  <c r="AA62" i="11"/>
  <c r="AA58" i="11"/>
  <c r="R85" i="11"/>
  <c r="R77" i="11"/>
  <c r="R69" i="11"/>
  <c r="R61" i="11"/>
  <c r="R56" i="11"/>
  <c r="R78" i="11"/>
  <c r="R70" i="11"/>
  <c r="R62" i="11"/>
  <c r="AA85" i="11"/>
  <c r="AA81" i="11"/>
  <c r="AA77" i="11"/>
  <c r="AA73" i="11"/>
  <c r="AA69" i="11"/>
  <c r="AA65" i="11"/>
  <c r="AA61" i="11"/>
  <c r="AA57" i="11"/>
  <c r="R83" i="11"/>
  <c r="R75" i="11"/>
  <c r="AI75" i="11" s="1"/>
  <c r="AM75" i="11" s="1"/>
  <c r="R67" i="11"/>
  <c r="R59" i="11"/>
  <c r="R84" i="11"/>
  <c r="R76" i="11"/>
  <c r="R68" i="11"/>
  <c r="R60" i="11"/>
  <c r="AA84" i="11"/>
  <c r="AA80" i="11"/>
  <c r="AA76" i="11"/>
  <c r="AA72" i="11"/>
  <c r="AA68" i="11"/>
  <c r="AA64" i="11"/>
  <c r="AA60" i="11"/>
  <c r="R81" i="11"/>
  <c r="R73" i="11"/>
  <c r="R65" i="11"/>
  <c r="R57" i="11"/>
  <c r="R82" i="11"/>
  <c r="R74" i="11"/>
  <c r="R66" i="11"/>
  <c r="R58" i="11"/>
  <c r="AA83" i="11"/>
  <c r="AA79" i="11"/>
  <c r="AA75" i="11"/>
  <c r="AA71" i="11"/>
  <c r="AA67" i="11"/>
  <c r="AA63" i="11"/>
  <c r="AA59" i="11"/>
  <c r="R79" i="11"/>
  <c r="R71" i="11"/>
  <c r="R63" i="11"/>
  <c r="R80" i="11"/>
  <c r="R72" i="11"/>
  <c r="R64" i="11"/>
  <c r="G56" i="11"/>
  <c r="D56" i="11"/>
  <c r="D64" i="11"/>
  <c r="D72" i="11"/>
  <c r="D80" i="11"/>
  <c r="D65" i="11"/>
  <c r="AI65" i="11" s="1"/>
  <c r="AM65" i="11" s="1"/>
  <c r="D73" i="11"/>
  <c r="D81" i="11"/>
  <c r="AI81" i="11" s="1"/>
  <c r="AM81" i="11" s="1"/>
  <c r="D62" i="11"/>
  <c r="AI62" i="11" s="1"/>
  <c r="AM62" i="11" s="1"/>
  <c r="D70" i="11"/>
  <c r="D78" i="11"/>
  <c r="D58" i="11"/>
  <c r="D63" i="11"/>
  <c r="AI63" i="11" s="1"/>
  <c r="AM63" i="11" s="1"/>
  <c r="D71" i="11"/>
  <c r="AI71" i="11" s="1"/>
  <c r="AM71" i="11" s="1"/>
  <c r="D79" i="11"/>
  <c r="AI79" i="11" s="1"/>
  <c r="AM79" i="11" s="1"/>
  <c r="D57" i="11"/>
  <c r="AA56" i="11"/>
  <c r="U56" i="11"/>
  <c r="D60" i="11"/>
  <c r="D68" i="11"/>
  <c r="D76" i="11"/>
  <c r="D84" i="11"/>
  <c r="D61" i="11"/>
  <c r="D69" i="11"/>
  <c r="D77" i="11"/>
  <c r="D85" i="11"/>
  <c r="D66" i="11"/>
  <c r="D74" i="11"/>
  <c r="D82" i="11"/>
  <c r="AI82" i="11" s="1"/>
  <c r="AM82" i="11" s="1"/>
  <c r="D59" i="11"/>
  <c r="AI59" i="11" s="1"/>
  <c r="AM59" i="11" s="1"/>
  <c r="D67" i="11"/>
  <c r="AI67" i="11" s="1"/>
  <c r="AM67" i="11" s="1"/>
  <c r="D75" i="11"/>
  <c r="D83" i="11"/>
  <c r="AI83" i="11" s="1"/>
  <c r="AM83" i="11" s="1"/>
  <c r="J17" i="11"/>
  <c r="J18" i="11"/>
  <c r="D18" i="11"/>
  <c r="D17" i="11"/>
  <c r="D33" i="11"/>
  <c r="K32" i="11"/>
  <c r="AK58" i="11"/>
  <c r="AO58" i="11" s="1"/>
  <c r="AL60" i="11"/>
  <c r="AP60" i="11" s="1"/>
  <c r="AJ61" i="11"/>
  <c r="AN61" i="11" s="1"/>
  <c r="AL64" i="11"/>
  <c r="AP64" i="11" s="1"/>
  <c r="AL66" i="11"/>
  <c r="AP66" i="11" s="1"/>
  <c r="AJ68" i="11"/>
  <c r="AN68" i="11" s="1"/>
  <c r="AJ81" i="11"/>
  <c r="AN81" i="11" s="1"/>
  <c r="AJ74" i="11" l="1"/>
  <c r="AN74" i="11" s="1"/>
  <c r="AJ62" i="11"/>
  <c r="AN62" i="11" s="1"/>
  <c r="AI80" i="11"/>
  <c r="AM80" i="11" s="1"/>
  <c r="AI74" i="11"/>
  <c r="AM74" i="11" s="1"/>
  <c r="AJ76" i="11"/>
  <c r="AN76" i="11" s="1"/>
  <c r="AI60" i="11"/>
  <c r="AM60" i="11" s="1"/>
  <c r="AI64" i="11"/>
  <c r="AM64" i="11" s="1"/>
  <c r="AI72" i="11"/>
  <c r="AM72" i="11" s="1"/>
  <c r="AI58" i="11"/>
  <c r="AM58" i="11" s="1"/>
  <c r="AI57" i="11"/>
  <c r="AM57" i="11" s="1"/>
  <c r="AI68" i="11"/>
  <c r="AM68" i="11" s="1"/>
  <c r="AJ65" i="11"/>
  <c r="AN65" i="11" s="1"/>
  <c r="AJ56" i="11"/>
  <c r="AN56" i="11" s="1"/>
  <c r="AJ66" i="11"/>
  <c r="AN66" i="11" s="1"/>
  <c r="AJ79" i="11"/>
  <c r="AN79" i="11" s="1"/>
  <c r="AJ73" i="11"/>
  <c r="AN73" i="11" s="1"/>
  <c r="AI84" i="11"/>
  <c r="AM84" i="11" s="1"/>
  <c r="AI76" i="11"/>
  <c r="AM76" i="11" s="1"/>
  <c r="AJ82" i="11"/>
  <c r="AN82" i="11" s="1"/>
  <c r="AJ63" i="11"/>
  <c r="AN63" i="11" s="1"/>
  <c r="AJ60" i="11"/>
  <c r="AN60" i="11" s="1"/>
  <c r="AJ78" i="11"/>
  <c r="AN78" i="11" s="1"/>
  <c r="AI66" i="11"/>
  <c r="AM66" i="11" s="1"/>
  <c r="AI78" i="11"/>
  <c r="AM78" i="11" s="1"/>
  <c r="AI73" i="11"/>
  <c r="AM73" i="11" s="1"/>
  <c r="AI70" i="11"/>
  <c r="AM70" i="11" s="1"/>
  <c r="AJ71" i="11"/>
  <c r="AN71" i="11" s="1"/>
  <c r="AJ85" i="11"/>
  <c r="AN85" i="11" s="1"/>
  <c r="AJ84" i="11"/>
  <c r="AN84" i="11" s="1"/>
  <c r="W57" i="11"/>
  <c r="U57" i="11" s="1"/>
  <c r="W58" i="11" s="1"/>
  <c r="U58" i="11" s="1"/>
  <c r="J57" i="11"/>
  <c r="H57" i="11" s="1"/>
  <c r="I57" i="11"/>
  <c r="G57" i="11" s="1"/>
  <c r="AF57" i="11"/>
  <c r="AD57" i="11" s="1"/>
  <c r="AG57" i="11"/>
  <c r="AE57" i="11" s="1"/>
  <c r="AG58" i="11" s="1"/>
  <c r="AE58" i="11" s="1"/>
  <c r="AG59" i="11" s="1"/>
  <c r="AE59" i="11" s="1"/>
  <c r="AG60" i="11" s="1"/>
  <c r="AE60" i="11" s="1"/>
  <c r="AG61" i="11" s="1"/>
  <c r="AE61" i="11" s="1"/>
  <c r="X57" i="11"/>
  <c r="V57" i="11" s="1"/>
  <c r="D34" i="11"/>
  <c r="K33" i="11"/>
  <c r="AI56" i="11"/>
  <c r="AM56" i="11" s="1"/>
  <c r="AJ72" i="11"/>
  <c r="AN72" i="11" s="1"/>
  <c r="AJ64" i="11"/>
  <c r="AN64" i="11" s="1"/>
  <c r="AL85" i="11"/>
  <c r="AP85" i="11" s="1"/>
  <c r="AK83" i="11"/>
  <c r="AO83" i="11" s="1"/>
  <c r="AK81" i="11"/>
  <c r="AO81" i="11" s="1"/>
  <c r="AK79" i="11"/>
  <c r="AO79" i="11" s="1"/>
  <c r="AK77" i="11"/>
  <c r="AO77" i="11" s="1"/>
  <c r="AK75" i="11"/>
  <c r="AO75" i="11" s="1"/>
  <c r="AK73" i="11"/>
  <c r="AO73" i="11" s="1"/>
  <c r="AK71" i="11"/>
  <c r="AO71" i="11" s="1"/>
  <c r="AK69" i="11"/>
  <c r="AO69" i="11" s="1"/>
  <c r="AK67" i="11"/>
  <c r="AO67" i="11" s="1"/>
  <c r="AK65" i="11"/>
  <c r="AO65" i="11" s="1"/>
  <c r="AK63" i="11"/>
  <c r="AO63" i="11" s="1"/>
  <c r="AK61" i="11"/>
  <c r="AO61" i="11" s="1"/>
  <c r="AK59" i="11"/>
  <c r="AO59" i="11" s="1"/>
  <c r="AK57" i="11"/>
  <c r="AO57" i="11" s="1"/>
  <c r="AK85" i="11"/>
  <c r="AO85" i="11" s="1"/>
  <c r="AL56" i="11"/>
  <c r="AP56" i="11" s="1"/>
  <c r="AL81" i="11"/>
  <c r="AP81" i="11" s="1"/>
  <c r="AL75" i="11"/>
  <c r="AP75" i="11" s="1"/>
  <c r="AL65" i="11"/>
  <c r="AP65" i="11" s="1"/>
  <c r="AI69" i="11"/>
  <c r="AM69" i="11" s="1"/>
  <c r="AI61" i="11"/>
  <c r="AM61" i="11" s="1"/>
  <c r="AK56" i="11"/>
  <c r="AO56" i="11" s="1"/>
  <c r="AJ80" i="11"/>
  <c r="AN80" i="11" s="1"/>
  <c r="AL83" i="11"/>
  <c r="AP83" i="11" s="1"/>
  <c r="AL79" i="11"/>
  <c r="AP79" i="11" s="1"/>
  <c r="AL77" i="11"/>
  <c r="AP77" i="11" s="1"/>
  <c r="AL73" i="11"/>
  <c r="AP73" i="11" s="1"/>
  <c r="AL71" i="11"/>
  <c r="AP71" i="11" s="1"/>
  <c r="AL69" i="11"/>
  <c r="AP69" i="11" s="1"/>
  <c r="AL67" i="11"/>
  <c r="AP67" i="11" s="1"/>
  <c r="AL63" i="11"/>
  <c r="AP63" i="11" s="1"/>
  <c r="AL61" i="11"/>
  <c r="AP61" i="11" s="1"/>
  <c r="AL59" i="11"/>
  <c r="AP59" i="11" s="1"/>
  <c r="AL57" i="11"/>
  <c r="AP57" i="11" s="1"/>
  <c r="AI85" i="11"/>
  <c r="AM85" i="11" s="1"/>
  <c r="AI77" i="11"/>
  <c r="AM77" i="11" s="1"/>
  <c r="AJ83" i="11"/>
  <c r="AN83" i="11" s="1"/>
  <c r="AJ75" i="11"/>
  <c r="AN75" i="11" s="1"/>
  <c r="AJ67" i="11"/>
  <c r="AN67" i="11" s="1"/>
  <c r="AJ59" i="11"/>
  <c r="AN59" i="11" s="1"/>
  <c r="AK84" i="11"/>
  <c r="AO84" i="11" s="1"/>
  <c r="AK82" i="11"/>
  <c r="AO82" i="11" s="1"/>
  <c r="AK80" i="11"/>
  <c r="AO80" i="11" s="1"/>
  <c r="AK78" i="11"/>
  <c r="AO78" i="11" s="1"/>
  <c r="AK76" i="11"/>
  <c r="AO76" i="11" s="1"/>
  <c r="AK74" i="11"/>
  <c r="AO74" i="11" s="1"/>
  <c r="AK72" i="11"/>
  <c r="AO72" i="11" s="1"/>
  <c r="AK70" i="11"/>
  <c r="AO70" i="11" s="1"/>
  <c r="AK68" i="11"/>
  <c r="AO68" i="11" s="1"/>
  <c r="AK66" i="11"/>
  <c r="AO66" i="11" s="1"/>
  <c r="AK64" i="11"/>
  <c r="AO64" i="11" s="1"/>
  <c r="AK62" i="11"/>
  <c r="AO62" i="11" s="1"/>
  <c r="AK60" i="11"/>
  <c r="AO60" i="11" s="1"/>
  <c r="I58" i="11" l="1"/>
  <c r="G58" i="11" s="1"/>
  <c r="J58" i="11"/>
  <c r="H58" i="11" s="1"/>
  <c r="X58" i="11"/>
  <c r="V58" i="11" s="1"/>
  <c r="AG62" i="11"/>
  <c r="AE62" i="11" s="1"/>
  <c r="AG63" i="11" s="1"/>
  <c r="AE63" i="11" s="1"/>
  <c r="W59" i="11"/>
  <c r="U59" i="11" s="1"/>
  <c r="AF58" i="11"/>
  <c r="AD58" i="11" s="1"/>
  <c r="D35" i="11"/>
  <c r="K34" i="11"/>
  <c r="J59" i="11" l="1"/>
  <c r="H59" i="11" s="1"/>
  <c r="X59" i="11"/>
  <c r="V59" i="11" s="1"/>
  <c r="X60" i="11" s="1"/>
  <c r="V60" i="11" s="1"/>
  <c r="W60" i="11"/>
  <c r="U60" i="11" s="1"/>
  <c r="AG64" i="11"/>
  <c r="AE64" i="11" s="1"/>
  <c r="J60" i="11"/>
  <c r="H60" i="11" s="1"/>
  <c r="J61" i="11" s="1"/>
  <c r="H61" i="11" s="1"/>
  <c r="J62" i="11" s="1"/>
  <c r="H62" i="11" s="1"/>
  <c r="I59" i="11"/>
  <c r="G59" i="11" s="1"/>
  <c r="AF59" i="11"/>
  <c r="AD59" i="11" s="1"/>
  <c r="D36" i="11"/>
  <c r="K35" i="11"/>
  <c r="X61" i="11" l="1"/>
  <c r="V61" i="11" s="1"/>
  <c r="X62" i="11" s="1"/>
  <c r="V62" i="11" s="1"/>
  <c r="X63" i="11" s="1"/>
  <c r="V63" i="11" s="1"/>
  <c r="AG65" i="11"/>
  <c r="AE65" i="11" s="1"/>
  <c r="AG66" i="11" s="1"/>
  <c r="AE66" i="11" s="1"/>
  <c r="AG67" i="11" s="1"/>
  <c r="AE67" i="11" s="1"/>
  <c r="AG68" i="11" s="1"/>
  <c r="AE68" i="11" s="1"/>
  <c r="AG69" i="11" s="1"/>
  <c r="AE69" i="11" s="1"/>
  <c r="AG70" i="11" s="1"/>
  <c r="AE70" i="11" s="1"/>
  <c r="AG71" i="11" s="1"/>
  <c r="AE71" i="11" s="1"/>
  <c r="AG72" i="11" s="1"/>
  <c r="AE72" i="11" s="1"/>
  <c r="AG73" i="11" s="1"/>
  <c r="AE73" i="11" s="1"/>
  <c r="AG74" i="11" s="1"/>
  <c r="AE74" i="11" s="1"/>
  <c r="AG75" i="11" s="1"/>
  <c r="AE75" i="11" s="1"/>
  <c r="AG76" i="11" s="1"/>
  <c r="AE76" i="11" s="1"/>
  <c r="AG77" i="11" s="1"/>
  <c r="AE77" i="11" s="1"/>
  <c r="AG78" i="11" s="1"/>
  <c r="AE78" i="11" s="1"/>
  <c r="AG79" i="11" s="1"/>
  <c r="AE79" i="11" s="1"/>
  <c r="AG80" i="11" s="1"/>
  <c r="AE80" i="11" s="1"/>
  <c r="AG81" i="11" s="1"/>
  <c r="AE81" i="11" s="1"/>
  <c r="AG82" i="11" s="1"/>
  <c r="AE82" i="11" s="1"/>
  <c r="AG83" i="11" s="1"/>
  <c r="AE83" i="11" s="1"/>
  <c r="AG84" i="11" s="1"/>
  <c r="AE84" i="11" s="1"/>
  <c r="AG85" i="11" s="1"/>
  <c r="AE85" i="11" s="1"/>
  <c r="AF60" i="11"/>
  <c r="AD60" i="11" s="1"/>
  <c r="AF61" i="11" s="1"/>
  <c r="AD61" i="11" s="1"/>
  <c r="AF62" i="11" s="1"/>
  <c r="AD62" i="11" s="1"/>
  <c r="AF63" i="11" s="1"/>
  <c r="AD63" i="11" s="1"/>
  <c r="AF64" i="11" s="1"/>
  <c r="AD64" i="11" s="1"/>
  <c r="J63" i="11"/>
  <c r="H63" i="11" s="1"/>
  <c r="J64" i="11" s="1"/>
  <c r="H64" i="11" s="1"/>
  <c r="W61" i="11"/>
  <c r="U61" i="11" s="1"/>
  <c r="W62" i="11" s="1"/>
  <c r="U62" i="11" s="1"/>
  <c r="W63" i="11" s="1"/>
  <c r="U63" i="11" s="1"/>
  <c r="W64" i="11" s="1"/>
  <c r="U64" i="11" s="1"/>
  <c r="I60" i="11"/>
  <c r="G60" i="11" s="1"/>
  <c r="D37" i="11"/>
  <c r="K36" i="11"/>
  <c r="AF65" i="11" l="1"/>
  <c r="AD65" i="11" s="1"/>
  <c r="AF66" i="11" s="1"/>
  <c r="AD66" i="11" s="1"/>
  <c r="AF67" i="11" s="1"/>
  <c r="AD67" i="11" s="1"/>
  <c r="AF68" i="11" s="1"/>
  <c r="AD68" i="11" s="1"/>
  <c r="I61" i="11"/>
  <c r="G61" i="11" s="1"/>
  <c r="W65" i="11"/>
  <c r="U65" i="11" s="1"/>
  <c r="W66" i="11" s="1"/>
  <c r="U66" i="11" s="1"/>
  <c r="W67" i="11" s="1"/>
  <c r="U67" i="11" s="1"/>
  <c r="W68" i="11" s="1"/>
  <c r="U68" i="11" s="1"/>
  <c r="W69" i="11" s="1"/>
  <c r="U69" i="11" s="1"/>
  <c r="J65" i="11"/>
  <c r="H65" i="11" s="1"/>
  <c r="J66" i="11" s="1"/>
  <c r="H66" i="11" s="1"/>
  <c r="X64" i="11"/>
  <c r="V64" i="11" s="1"/>
  <c r="D38" i="11"/>
  <c r="K37" i="11"/>
  <c r="J67" i="11" l="1"/>
  <c r="H67" i="11" s="1"/>
  <c r="J68" i="11" s="1"/>
  <c r="H68" i="11" s="1"/>
  <c r="J69" i="11" s="1"/>
  <c r="H69" i="11" s="1"/>
  <c r="J70" i="11" s="1"/>
  <c r="H70" i="11" s="1"/>
  <c r="J71" i="11" s="1"/>
  <c r="H71" i="11" s="1"/>
  <c r="J72" i="11" s="1"/>
  <c r="H72" i="11" s="1"/>
  <c r="J73" i="11" s="1"/>
  <c r="H73" i="11" s="1"/>
  <c r="J74" i="11" s="1"/>
  <c r="H74" i="11" s="1"/>
  <c r="J75" i="11" s="1"/>
  <c r="H75" i="11" s="1"/>
  <c r="J76" i="11" s="1"/>
  <c r="H76" i="11" s="1"/>
  <c r="J77" i="11" s="1"/>
  <c r="H77" i="11" s="1"/>
  <c r="J78" i="11" s="1"/>
  <c r="H78" i="11" s="1"/>
  <c r="J79" i="11" s="1"/>
  <c r="H79" i="11" s="1"/>
  <c r="J80" i="11" s="1"/>
  <c r="H80" i="11" s="1"/>
  <c r="J81" i="11" s="1"/>
  <c r="H81" i="11" s="1"/>
  <c r="J82" i="11" s="1"/>
  <c r="H82" i="11" s="1"/>
  <c r="J83" i="11" s="1"/>
  <c r="H83" i="11" s="1"/>
  <c r="J84" i="11" s="1"/>
  <c r="H84" i="11" s="1"/>
  <c r="J85" i="11" s="1"/>
  <c r="H85" i="11" s="1"/>
  <c r="AF69" i="11"/>
  <c r="AD69" i="11" s="1"/>
  <c r="AF70" i="11" s="1"/>
  <c r="AD70" i="11" s="1"/>
  <c r="AF71" i="11" s="1"/>
  <c r="AD71" i="11" s="1"/>
  <c r="AF72" i="11" s="1"/>
  <c r="AD72" i="11" s="1"/>
  <c r="AF73" i="11" s="1"/>
  <c r="AD73" i="11" s="1"/>
  <c r="AF74" i="11" s="1"/>
  <c r="AD74" i="11" s="1"/>
  <c r="AF75" i="11" s="1"/>
  <c r="AD75" i="11" s="1"/>
  <c r="AF76" i="11" s="1"/>
  <c r="AD76" i="11" s="1"/>
  <c r="AF77" i="11" s="1"/>
  <c r="AD77" i="11" s="1"/>
  <c r="AF78" i="11" s="1"/>
  <c r="AD78" i="11" s="1"/>
  <c r="AF79" i="11" s="1"/>
  <c r="AD79" i="11" s="1"/>
  <c r="AF80" i="11" s="1"/>
  <c r="AD80" i="11" s="1"/>
  <c r="AF81" i="11" s="1"/>
  <c r="AD81" i="11" s="1"/>
  <c r="AF82" i="11" s="1"/>
  <c r="AD82" i="11" s="1"/>
  <c r="AF83" i="11" s="1"/>
  <c r="AD83" i="11" s="1"/>
  <c r="AF84" i="11" s="1"/>
  <c r="AD84" i="11" s="1"/>
  <c r="AF85" i="11" s="1"/>
  <c r="AD85" i="11" s="1"/>
  <c r="W70" i="11"/>
  <c r="U70" i="11" s="1"/>
  <c r="W71" i="11" s="1"/>
  <c r="U71" i="11" s="1"/>
  <c r="W72" i="11" s="1"/>
  <c r="U72" i="11" s="1"/>
  <c r="W73" i="11" s="1"/>
  <c r="U73" i="11" s="1"/>
  <c r="W74" i="11" s="1"/>
  <c r="U74" i="11" s="1"/>
  <c r="W75" i="11" s="1"/>
  <c r="U75" i="11" s="1"/>
  <c r="W76" i="11" s="1"/>
  <c r="U76" i="11" s="1"/>
  <c r="W77" i="11" s="1"/>
  <c r="U77" i="11" s="1"/>
  <c r="W78" i="11" s="1"/>
  <c r="U78" i="11" s="1"/>
  <c r="W79" i="11" s="1"/>
  <c r="U79" i="11" s="1"/>
  <c r="W80" i="11" s="1"/>
  <c r="U80" i="11" s="1"/>
  <c r="W81" i="11" s="1"/>
  <c r="U81" i="11" s="1"/>
  <c r="W82" i="11" s="1"/>
  <c r="U82" i="11" s="1"/>
  <c r="W83" i="11" s="1"/>
  <c r="U83" i="11" s="1"/>
  <c r="W84" i="11" s="1"/>
  <c r="U84" i="11" s="1"/>
  <c r="W85" i="11" s="1"/>
  <c r="U85" i="11" s="1"/>
  <c r="I62" i="11"/>
  <c r="G62" i="11" s="1"/>
  <c r="X65" i="11"/>
  <c r="V65" i="11" s="1"/>
  <c r="X66" i="11" s="1"/>
  <c r="V66" i="11" s="1"/>
  <c r="X67" i="11" s="1"/>
  <c r="V67" i="11" s="1"/>
  <c r="X68" i="11" s="1"/>
  <c r="V68" i="11" s="1"/>
  <c r="X69" i="11" s="1"/>
  <c r="V69" i="11" s="1"/>
  <c r="X70" i="11" s="1"/>
  <c r="V70" i="11" s="1"/>
  <c r="X71" i="11" s="1"/>
  <c r="V71" i="11" s="1"/>
  <c r="X72" i="11" s="1"/>
  <c r="V72" i="11" s="1"/>
  <c r="X73" i="11" s="1"/>
  <c r="V73" i="11" s="1"/>
  <c r="X74" i="11" s="1"/>
  <c r="V74" i="11" s="1"/>
  <c r="X75" i="11" s="1"/>
  <c r="V75" i="11" s="1"/>
  <c r="X76" i="11" s="1"/>
  <c r="V76" i="11" s="1"/>
  <c r="X77" i="11" s="1"/>
  <c r="V77" i="11" s="1"/>
  <c r="X78" i="11" s="1"/>
  <c r="V78" i="11" s="1"/>
  <c r="X79" i="11" s="1"/>
  <c r="V79" i="11" s="1"/>
  <c r="X80" i="11" s="1"/>
  <c r="V80" i="11" s="1"/>
  <c r="X81" i="11" s="1"/>
  <c r="V81" i="11" s="1"/>
  <c r="X82" i="11" s="1"/>
  <c r="V82" i="11" s="1"/>
  <c r="X83" i="11" s="1"/>
  <c r="V83" i="11" s="1"/>
  <c r="X84" i="11" s="1"/>
  <c r="V84" i="11" s="1"/>
  <c r="X85" i="11" s="1"/>
  <c r="V85" i="11" s="1"/>
  <c r="D39" i="11"/>
  <c r="K39" i="11" s="1"/>
  <c r="K38" i="11"/>
  <c r="I63" i="11" l="1"/>
  <c r="G63" i="11" s="1"/>
  <c r="I64" i="11" l="1"/>
  <c r="G64" i="11" s="1"/>
  <c r="I65" i="11" s="1"/>
  <c r="G65" i="11" s="1"/>
  <c r="I66" i="11" s="1"/>
  <c r="G66" i="11" s="1"/>
  <c r="I67" i="11" s="1"/>
  <c r="G67" i="11" s="1"/>
  <c r="I68" i="11" s="1"/>
  <c r="G68" i="11" s="1"/>
  <c r="I69" i="11" l="1"/>
  <c r="G69" i="11" s="1"/>
  <c r="I70" i="11" l="1"/>
  <c r="G70" i="11" s="1"/>
  <c r="I71" i="11" l="1"/>
  <c r="G71" i="11" s="1"/>
  <c r="I72" i="11" s="1"/>
  <c r="G72" i="11" s="1"/>
  <c r="I73" i="11" s="1"/>
  <c r="G73" i="11" s="1"/>
  <c r="I74" i="11" s="1"/>
  <c r="G74" i="11" s="1"/>
  <c r="I75" i="11" s="1"/>
  <c r="G75" i="11" s="1"/>
  <c r="I76" i="11" s="1"/>
  <c r="G76" i="11" s="1"/>
  <c r="I77" i="11" s="1"/>
  <c r="G77" i="11" s="1"/>
  <c r="I78" i="11" s="1"/>
  <c r="G78" i="11" s="1"/>
  <c r="I79" i="11" s="1"/>
  <c r="G79" i="11" s="1"/>
  <c r="I80" i="11" s="1"/>
  <c r="G80" i="11" s="1"/>
  <c r="I81" i="11" s="1"/>
  <c r="G81" i="11" s="1"/>
  <c r="I82" i="11" s="1"/>
  <c r="G82" i="11" s="1"/>
  <c r="I83" i="11" s="1"/>
  <c r="G83" i="11" s="1"/>
  <c r="I84" i="11" s="1"/>
  <c r="G84" i="11" s="1"/>
  <c r="I85" i="11" s="1"/>
  <c r="G85" i="11" s="1"/>
</calcChain>
</file>

<file path=xl/sharedStrings.xml><?xml version="1.0" encoding="utf-8"?>
<sst xmlns="http://schemas.openxmlformats.org/spreadsheetml/2006/main" count="86" uniqueCount="47">
  <si>
    <t>High</t>
  </si>
  <si>
    <t>Low</t>
  </si>
  <si>
    <t>Mean</t>
  </si>
  <si>
    <t>StDev</t>
  </si>
  <si>
    <t>Actual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</si>
  <si>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</si>
  <si>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</si>
  <si>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</si>
  <si>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</si>
  <si>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</si>
  <si>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</si>
  <si>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</si>
  <si>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</si>
  <si>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</si>
  <si>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</si>
  <si>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</si>
  <si>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</si>
  <si>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LGE Calendar Sales (Weather Normalized)</t>
  </si>
  <si>
    <t>Sales</t>
  </si>
  <si>
    <t>Pct Change</t>
  </si>
  <si>
    <t>LGE</t>
  </si>
  <si>
    <t>Probability</t>
  </si>
  <si>
    <t>Z-value</t>
  </si>
  <si>
    <t>Low growth</t>
  </si>
  <si>
    <t>High growth</t>
  </si>
  <si>
    <t>Baseline</t>
  </si>
  <si>
    <t>KU</t>
  </si>
  <si>
    <t xml:space="preserve">Growth </t>
  </si>
  <si>
    <t>Rate</t>
  </si>
  <si>
    <t>KU Calendar Sales</t>
  </si>
  <si>
    <t>ODP Calendar Sales</t>
  </si>
  <si>
    <t>LGE Calendar Sales</t>
  </si>
  <si>
    <t>ODP</t>
  </si>
  <si>
    <t>KU/ODP</t>
  </si>
  <si>
    <t>Growth Rate</t>
  </si>
  <si>
    <t>TO APPLY TO BASE FCST</t>
  </si>
  <si>
    <t>LE</t>
  </si>
  <si>
    <t>2013 BP</t>
  </si>
  <si>
    <t>2012 Annual Estimate (9+3)</t>
  </si>
  <si>
    <t>2013 BP Calendar Forecast</t>
  </si>
  <si>
    <t>Std. Dev</t>
  </si>
  <si>
    <t>Low Dev</t>
  </si>
  <si>
    <t>High Dev</t>
  </si>
  <si>
    <t>High(high dev)</t>
  </si>
  <si>
    <t>Low(low dev)</t>
  </si>
  <si>
    <t>Low (low dev)</t>
  </si>
  <si>
    <t>High (high dev)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</si>
</sst>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165" fontId="2" fillId="3" borderId="0" xfId="1" applyNumberFormat="1" applyFont="1" applyFill="1" applyBorder="1"/>
    <xf numFmtId="165" fontId="2" fillId="0" borderId="0" xfId="1" applyNumberFormat="1" applyFont="1" applyBorder="1"/>
    <xf numFmtId="165" fontId="2" fillId="0" borderId="0" xfId="0" applyNumberFormat="1" applyFont="1"/>
    <xf numFmtId="164" fontId="2" fillId="0" borderId="0" xfId="2" applyNumberFormat="1" applyFont="1" applyBorder="1"/>
    <xf numFmtId="164" fontId="2" fillId="3" borderId="2" xfId="2" applyNumberFormat="1" applyFont="1" applyFill="1" applyBorder="1"/>
    <xf numFmtId="164" fontId="2" fillId="3" borderId="3" xfId="2" applyNumberFormat="1" applyFont="1" applyFill="1" applyBorder="1"/>
    <xf numFmtId="0" fontId="2" fillId="0" borderId="6" xfId="0" applyFont="1" applyBorder="1"/>
    <xf numFmtId="164" fontId="2" fillId="3" borderId="7" xfId="2" applyNumberFormat="1" applyFont="1" applyFill="1" applyBorder="1"/>
    <xf numFmtId="165" fontId="2" fillId="3" borderId="7" xfId="1" applyNumberFormat="1" applyFont="1" applyFill="1" applyBorder="1"/>
    <xf numFmtId="0" fontId="2" fillId="0" borderId="7" xfId="0" applyFont="1" applyBorder="1"/>
    <xf numFmtId="164" fontId="2" fillId="3" borderId="8" xfId="2" applyNumberFormat="1" applyFont="1" applyFill="1" applyBorder="1"/>
    <xf numFmtId="0" fontId="3" fillId="0" borderId="0" xfId="0" applyFont="1" applyFill="1" applyBorder="1"/>
    <xf numFmtId="0" fontId="2" fillId="0" borderId="8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0" xfId="0" applyFont="1" applyFill="1" applyBorder="1"/>
    <xf numFmtId="2" fontId="2" fillId="2" borderId="5" xfId="0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2" fontId="2" fillId="2" borderId="8" xfId="0" applyNumberFormat="1" applyFont="1" applyFill="1" applyBorder="1"/>
    <xf numFmtId="164" fontId="2" fillId="0" borderId="0" xfId="2" applyNumberFormat="1" applyFont="1"/>
    <xf numFmtId="164" fontId="2" fillId="0" borderId="10" xfId="2" applyNumberFormat="1" applyFont="1" applyBorder="1"/>
    <xf numFmtId="164" fontId="2" fillId="0" borderId="9" xfId="0" applyNumberFormat="1" applyFont="1" applyBorder="1"/>
    <xf numFmtId="164" fontId="2" fillId="0" borderId="0" xfId="0" applyNumberFormat="1" applyFont="1"/>
    <xf numFmtId="0" fontId="4" fillId="0" borderId="0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85"/>
  <sheetViews>
    <sheetView tabSelected="1" view="pageBreakPreview" zoomScale="60" zoomScaleNormal="55" workbookViewId="0"/>
  </sheetViews>
  <sheetFormatPr defaultRowHeight="15.75" x14ac:dyDescent="0.25"/>
  <cols>
    <col min="1" max="1" width="5.5703125" style="1" customWidth="1"/>
    <col min="2" max="2" width="14" style="1" customWidth="1"/>
    <col min="3" max="3" width="13.28515625" style="1" customWidth="1"/>
    <col min="4" max="5" width="12.85546875" style="1" bestFit="1" customWidth="1"/>
    <col min="6" max="6" width="19.85546875" style="1" bestFit="1" customWidth="1"/>
    <col min="7" max="7" width="12.85546875" style="1" bestFit="1" customWidth="1"/>
    <col min="8" max="8" width="19.85546875" style="1" bestFit="1" customWidth="1"/>
    <col min="9" max="9" width="13.42578125" style="1" customWidth="1"/>
    <col min="10" max="10" width="11.7109375" style="1" bestFit="1" customWidth="1"/>
    <col min="11" max="11" width="12" style="1" bestFit="1" customWidth="1"/>
    <col min="12" max="12" width="19.42578125" style="1" bestFit="1" customWidth="1"/>
    <col min="13" max="13" width="12.85546875" style="1" bestFit="1" customWidth="1"/>
    <col min="14" max="15" width="11.7109375" style="1" bestFit="1" customWidth="1"/>
    <col min="16" max="16" width="12.85546875" style="1" bestFit="1" customWidth="1"/>
    <col min="17" max="17" width="12.7109375" style="1" customWidth="1"/>
    <col min="18" max="19" width="11.7109375" style="1" bestFit="1" customWidth="1"/>
    <col min="20" max="20" width="10" style="1" bestFit="1" customWidth="1"/>
    <col min="21" max="21" width="11.7109375" style="1" bestFit="1" customWidth="1"/>
    <col min="22" max="22" width="12.28515625" style="1" customWidth="1"/>
    <col min="23" max="23" width="12.85546875" style="1" customWidth="1"/>
    <col min="24" max="24" width="12.85546875" style="1" bestFit="1" customWidth="1"/>
    <col min="25" max="25" width="11.7109375" style="1" customWidth="1"/>
    <col min="26" max="26" width="12.85546875" style="1" customWidth="1"/>
    <col min="27" max="27" width="14" style="1" customWidth="1"/>
    <col min="28" max="28" width="12.85546875" style="1" bestFit="1" customWidth="1"/>
    <col min="29" max="29" width="11.7109375" style="1" customWidth="1"/>
    <col min="30" max="31" width="12.85546875" style="1" bestFit="1" customWidth="1"/>
    <col min="32" max="32" width="10" style="1" bestFit="1" customWidth="1"/>
    <col min="33" max="33" width="11.7109375" style="1" bestFit="1" customWidth="1"/>
    <col min="34" max="34" width="7" style="1" bestFit="1" customWidth="1"/>
    <col min="35" max="35" width="8.140625" style="1" bestFit="1" customWidth="1"/>
    <col min="36" max="36" width="7" style="1" bestFit="1" customWidth="1"/>
    <col min="37" max="37" width="8.140625" style="1" bestFit="1" customWidth="1"/>
    <col min="38" max="16384" width="9.140625" style="1"/>
  </cols>
  <sheetData>
    <row r="2" spans="2:16" ht="16.5" thickBot="1" x14ac:dyDescent="0.3"/>
    <row r="3" spans="2:16" x14ac:dyDescent="0.25">
      <c r="B3" s="2"/>
      <c r="C3" s="40" t="s">
        <v>29</v>
      </c>
      <c r="D3" s="40"/>
      <c r="E3" s="40"/>
      <c r="F3" s="40" t="s">
        <v>30</v>
      </c>
      <c r="G3" s="3"/>
      <c r="H3" s="3"/>
      <c r="I3" s="40" t="s">
        <v>17</v>
      </c>
      <c r="J3" s="3"/>
      <c r="K3" s="3"/>
      <c r="L3" s="3"/>
      <c r="M3" s="3"/>
      <c r="N3" s="3"/>
      <c r="O3" s="4"/>
    </row>
    <row r="4" spans="2:16" x14ac:dyDescent="0.25">
      <c r="B4" s="5"/>
      <c r="C4" s="6"/>
      <c r="D4" s="6"/>
      <c r="E4" s="6"/>
      <c r="F4" s="6"/>
      <c r="I4" s="6"/>
      <c r="J4" s="6"/>
      <c r="K4" s="6"/>
      <c r="L4" s="6"/>
      <c r="M4" s="6"/>
      <c r="N4" s="6"/>
      <c r="O4" s="7"/>
    </row>
    <row r="5" spans="2:16" x14ac:dyDescent="0.25">
      <c r="B5" s="5"/>
      <c r="C5" s="22" t="s">
        <v>18</v>
      </c>
      <c r="D5" s="22" t="s">
        <v>19</v>
      </c>
      <c r="E5" s="38"/>
      <c r="F5" s="22" t="s">
        <v>18</v>
      </c>
      <c r="G5" s="22" t="s">
        <v>19</v>
      </c>
      <c r="H5" s="39"/>
      <c r="I5" s="22" t="s">
        <v>18</v>
      </c>
      <c r="J5" s="22" t="s">
        <v>19</v>
      </c>
      <c r="K5" s="8"/>
      <c r="L5" s="8"/>
      <c r="M5" s="8"/>
      <c r="N5" s="8"/>
      <c r="O5" s="7"/>
    </row>
    <row r="6" spans="2:16" x14ac:dyDescent="0.25">
      <c r="B6" s="5">
        <v>2002</v>
      </c>
      <c r="C6" s="9">
        <v>18379044.846633907</v>
      </c>
      <c r="D6" s="10"/>
      <c r="E6" s="6"/>
      <c r="F6" s="9">
        <v>901074.40461961366</v>
      </c>
      <c r="I6" s="9">
        <v>11497156.936961627</v>
      </c>
      <c r="J6" s="6"/>
      <c r="K6" s="6"/>
      <c r="L6" s="6"/>
      <c r="M6" s="6"/>
      <c r="N6" s="6"/>
      <c r="O6" s="7"/>
      <c r="P6" s="11"/>
    </row>
    <row r="7" spans="2:16" x14ac:dyDescent="0.25">
      <c r="B7" s="5">
        <v>2003</v>
      </c>
      <c r="C7" s="9">
        <v>18794715.998078186</v>
      </c>
      <c r="D7" s="12">
        <f t="shared" ref="D7:D15" si="0">(C7-C6)/C6</f>
        <v>2.2616580726196343E-2</v>
      </c>
      <c r="E7" s="6"/>
      <c r="F7" s="9">
        <v>906860.11485491309</v>
      </c>
      <c r="G7" s="12">
        <f>(F7-F6)/F6</f>
        <v>6.4209017653118769E-3</v>
      </c>
      <c r="I7" s="9">
        <v>11655407.805264108</v>
      </c>
      <c r="J7" s="12">
        <f>(I7-I6)/I6</f>
        <v>1.3764347931420206E-2</v>
      </c>
      <c r="K7" s="12"/>
      <c r="L7" s="12"/>
      <c r="M7" s="12"/>
      <c r="N7" s="12"/>
      <c r="O7" s="7"/>
      <c r="P7" s="11"/>
    </row>
    <row r="8" spans="2:16" x14ac:dyDescent="0.25">
      <c r="B8" s="5">
        <v>2004</v>
      </c>
      <c r="C8" s="9">
        <v>19498938.237440724</v>
      </c>
      <c r="D8" s="12">
        <f t="shared" si="0"/>
        <v>3.7469160983041545E-2</v>
      </c>
      <c r="E8" s="6"/>
      <c r="F8" s="9">
        <v>929910.50467600732</v>
      </c>
      <c r="G8" s="12">
        <f t="shared" ref="G8:G15" si="1">(F8-F7)/F7</f>
        <v>2.5417800875256288E-2</v>
      </c>
      <c r="I8" s="9">
        <v>11668814.192857778</v>
      </c>
      <c r="J8" s="12">
        <f t="shared" ref="J8:J15" si="2">(I8-I7)/I7</f>
        <v>1.1502289596091943E-3</v>
      </c>
      <c r="K8" s="12"/>
      <c r="L8" s="12"/>
      <c r="M8" s="12"/>
      <c r="N8" s="12"/>
      <c r="O8" s="7"/>
      <c r="P8" s="11"/>
    </row>
    <row r="9" spans="2:16" x14ac:dyDescent="0.25">
      <c r="B9" s="5">
        <v>2005</v>
      </c>
      <c r="C9" s="9">
        <v>19806292.631609485</v>
      </c>
      <c r="D9" s="12">
        <f t="shared" si="0"/>
        <v>1.5762622068241472E-2</v>
      </c>
      <c r="E9" s="6"/>
      <c r="F9" s="9">
        <v>953570.59085240343</v>
      </c>
      <c r="G9" s="12">
        <f t="shared" si="1"/>
        <v>2.5443401335314079E-2</v>
      </c>
      <c r="I9" s="9">
        <v>12029134.094250945</v>
      </c>
      <c r="J9" s="12">
        <f t="shared" si="2"/>
        <v>3.0878878987867637E-2</v>
      </c>
      <c r="K9" s="12"/>
      <c r="L9" s="12"/>
      <c r="M9" s="12"/>
      <c r="N9" s="12"/>
      <c r="O9" s="7"/>
      <c r="P9" s="11"/>
    </row>
    <row r="10" spans="2:16" x14ac:dyDescent="0.25">
      <c r="B10" s="5">
        <v>2006</v>
      </c>
      <c r="C10" s="9">
        <v>20131493.819790442</v>
      </c>
      <c r="D10" s="12">
        <f t="shared" si="0"/>
        <v>1.6419084289502932E-2</v>
      </c>
      <c r="E10" s="6"/>
      <c r="F10" s="9">
        <v>923926.67823999329</v>
      </c>
      <c r="G10" s="12">
        <f t="shared" si="1"/>
        <v>-3.1087276491938834E-2</v>
      </c>
      <c r="I10" s="9">
        <v>12103488.677453332</v>
      </c>
      <c r="J10" s="12">
        <f t="shared" si="2"/>
        <v>6.1812082748268953E-3</v>
      </c>
      <c r="K10" s="12"/>
      <c r="L10" s="12"/>
      <c r="M10" s="12"/>
      <c r="N10" s="12"/>
      <c r="O10" s="7"/>
      <c r="P10" s="11"/>
    </row>
    <row r="11" spans="2:16" x14ac:dyDescent="0.25">
      <c r="B11" s="5">
        <v>2007</v>
      </c>
      <c r="C11" s="9">
        <v>20323552.178351324</v>
      </c>
      <c r="D11" s="12">
        <f t="shared" si="0"/>
        <v>9.5401940998575008E-3</v>
      </c>
      <c r="E11" s="6"/>
      <c r="F11" s="9">
        <v>924487.54566677951</v>
      </c>
      <c r="G11" s="12">
        <f t="shared" si="1"/>
        <v>6.0704755041236628E-4</v>
      </c>
      <c r="I11" s="9">
        <v>12122002.196174501</v>
      </c>
      <c r="J11" s="12">
        <f t="shared" si="2"/>
        <v>1.529601854022162E-3</v>
      </c>
      <c r="K11" s="12"/>
      <c r="L11" s="12"/>
      <c r="M11" s="12"/>
      <c r="N11" s="12"/>
      <c r="O11" s="7"/>
      <c r="P11" s="11"/>
    </row>
    <row r="12" spans="2:16" x14ac:dyDescent="0.25">
      <c r="B12" s="5">
        <v>2008</v>
      </c>
      <c r="C12" s="9">
        <v>20215823.484547004</v>
      </c>
      <c r="D12" s="12">
        <f t="shared" si="0"/>
        <v>-5.3006823245728028E-3</v>
      </c>
      <c r="E12" s="6"/>
      <c r="F12" s="9">
        <v>913529.8256878868</v>
      </c>
      <c r="G12" s="12">
        <f t="shared" si="1"/>
        <v>-1.1852750240123071E-2</v>
      </c>
      <c r="I12" s="9">
        <v>11952417.314792397</v>
      </c>
      <c r="J12" s="12">
        <f t="shared" si="2"/>
        <v>-1.3989840839628138E-2</v>
      </c>
      <c r="K12" s="12"/>
      <c r="L12" s="12"/>
      <c r="M12" s="12"/>
      <c r="N12" s="12"/>
      <c r="O12" s="7"/>
      <c r="P12" s="11"/>
    </row>
    <row r="13" spans="2:16" x14ac:dyDescent="0.25">
      <c r="B13" s="5">
        <v>2009</v>
      </c>
      <c r="C13" s="9">
        <v>19542254.865256913</v>
      </c>
      <c r="D13" s="12">
        <f t="shared" si="0"/>
        <v>-3.3318881113350025E-2</v>
      </c>
      <c r="E13" s="6"/>
      <c r="F13" s="9">
        <v>910509.46354995645</v>
      </c>
      <c r="G13" s="12">
        <f t="shared" si="1"/>
        <v>-3.3062545447336898E-3</v>
      </c>
      <c r="I13" s="9">
        <v>11528385.700611481</v>
      </c>
      <c r="J13" s="12">
        <f t="shared" si="2"/>
        <v>-3.5476640667167013E-2</v>
      </c>
      <c r="K13" s="12"/>
      <c r="L13" s="12"/>
      <c r="M13" s="12"/>
      <c r="N13" s="12"/>
      <c r="O13" s="7"/>
      <c r="P13" s="11"/>
    </row>
    <row r="14" spans="2:16" x14ac:dyDescent="0.25">
      <c r="B14" s="5">
        <v>2010</v>
      </c>
      <c r="C14" s="9">
        <v>20346257.782662738</v>
      </c>
      <c r="D14" s="12">
        <f t="shared" si="0"/>
        <v>4.1141768078934285E-2</v>
      </c>
      <c r="E14" s="6"/>
      <c r="F14" s="9">
        <v>930385.11814058525</v>
      </c>
      <c r="G14" s="12">
        <f t="shared" si="1"/>
        <v>2.182915761593103E-2</v>
      </c>
      <c r="I14" s="9">
        <v>11823492.493670205</v>
      </c>
      <c r="J14" s="12">
        <f t="shared" si="2"/>
        <v>2.5598275484751552E-2</v>
      </c>
      <c r="K14" s="12"/>
      <c r="L14" s="12"/>
      <c r="M14" s="12"/>
      <c r="N14" s="12"/>
      <c r="O14" s="7"/>
      <c r="P14" s="11"/>
    </row>
    <row r="15" spans="2:16" x14ac:dyDescent="0.25">
      <c r="B15" s="5">
        <v>2011</v>
      </c>
      <c r="C15" s="9">
        <v>20261202.470185917</v>
      </c>
      <c r="D15" s="12">
        <f t="shared" si="0"/>
        <v>-4.1803909783005785E-3</v>
      </c>
      <c r="E15" s="6"/>
      <c r="F15" s="9">
        <v>945838.04986516864</v>
      </c>
      <c r="G15" s="12">
        <f t="shared" si="1"/>
        <v>1.6609177665552873E-2</v>
      </c>
      <c r="I15" s="9">
        <v>11521832.619764851</v>
      </c>
      <c r="J15" s="12">
        <f t="shared" si="2"/>
        <v>-2.5513601337916789E-2</v>
      </c>
      <c r="K15" s="12"/>
      <c r="L15" s="12"/>
      <c r="M15" s="12"/>
      <c r="N15" s="12"/>
      <c r="O15" s="7"/>
      <c r="P15" s="11"/>
    </row>
    <row r="16" spans="2:16" ht="16.5" thickBot="1" x14ac:dyDescent="0.3">
      <c r="B16" s="5"/>
      <c r="C16" s="10"/>
      <c r="D16" s="12"/>
      <c r="E16" s="6"/>
      <c r="F16" s="10"/>
      <c r="G16" s="12"/>
      <c r="I16" s="10"/>
      <c r="J16" s="12"/>
      <c r="K16" s="12"/>
      <c r="L16" s="12"/>
      <c r="M16" s="12"/>
      <c r="N16" s="12"/>
      <c r="O16" s="7"/>
    </row>
    <row r="17" spans="2:29" x14ac:dyDescent="0.25">
      <c r="B17" s="5"/>
      <c r="C17" s="2" t="s">
        <v>2</v>
      </c>
      <c r="D17" s="13">
        <f>AVERAGE(D7:D15)</f>
        <v>1.112771731439452E-2</v>
      </c>
      <c r="E17" s="3"/>
      <c r="F17" s="3"/>
      <c r="G17" s="13">
        <f>AVERAGE(G7:G15)</f>
        <v>5.5645783923314353E-3</v>
      </c>
      <c r="H17" s="3"/>
      <c r="I17" s="3"/>
      <c r="J17" s="14">
        <f>AVERAGE(J7:J15)</f>
        <v>4.5805096086507847E-4</v>
      </c>
      <c r="K17" s="12"/>
      <c r="L17" s="12"/>
      <c r="M17" s="12"/>
      <c r="N17" s="12"/>
      <c r="O17" s="7"/>
    </row>
    <row r="18" spans="2:29" ht="16.5" thickBot="1" x14ac:dyDescent="0.3">
      <c r="B18" s="5"/>
      <c r="C18" s="15" t="s">
        <v>3</v>
      </c>
      <c r="D18" s="16">
        <f>STDEV(D7:D15)</f>
        <v>2.307173764271667E-2</v>
      </c>
      <c r="E18" s="17">
        <f>STDEV(C6:C15)</f>
        <v>683599.13245165348</v>
      </c>
      <c r="F18" s="18"/>
      <c r="G18" s="16">
        <f>STDEV(G7:G15)</f>
        <v>1.9126426864731209E-2</v>
      </c>
      <c r="H18" s="17">
        <f>STDEV(F6:F15)</f>
        <v>16793.662824727857</v>
      </c>
      <c r="I18" s="18"/>
      <c r="J18" s="19">
        <f>STDEV(J7:J15)</f>
        <v>2.2202104152469305E-2</v>
      </c>
      <c r="K18" s="17">
        <f>STDEV(I6:I15)</f>
        <v>247678.17485218207</v>
      </c>
      <c r="L18" s="12"/>
      <c r="M18" s="12"/>
      <c r="N18" s="12"/>
      <c r="O18" s="7"/>
    </row>
    <row r="19" spans="2:29" x14ac:dyDescent="0.25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2:29" x14ac:dyDescent="0.25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2:29" x14ac:dyDescent="0.25">
      <c r="B21" s="5"/>
      <c r="C21" s="2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spans="2:29" ht="16.5" thickBot="1" x14ac:dyDescent="0.3">
      <c r="B22" s="15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21"/>
    </row>
    <row r="23" spans="2:29" ht="7.5" customHeight="1" x14ac:dyDescent="0.25"/>
    <row r="24" spans="2:29" ht="16.5" thickBot="1" x14ac:dyDescent="0.3"/>
    <row r="25" spans="2:29" x14ac:dyDescent="0.25">
      <c r="B25" s="2"/>
      <c r="C25" s="40" t="s">
        <v>29</v>
      </c>
      <c r="D25" s="40"/>
      <c r="E25" s="40"/>
      <c r="F25" s="40"/>
      <c r="G25" s="40"/>
      <c r="H25" s="40" t="s">
        <v>30</v>
      </c>
      <c r="I25" s="40"/>
      <c r="J25" s="40"/>
      <c r="K25" s="40"/>
      <c r="L25" s="40" t="s">
        <v>31</v>
      </c>
      <c r="M25" s="3"/>
      <c r="N25" s="4"/>
    </row>
    <row r="26" spans="2:29" x14ac:dyDescent="0.25">
      <c r="B26" s="5"/>
      <c r="C26" s="6"/>
      <c r="D26" s="6"/>
      <c r="E26" s="6"/>
      <c r="F26" s="6"/>
      <c r="G26" s="6"/>
      <c r="K26" s="6"/>
      <c r="L26" s="6"/>
      <c r="M26" s="6"/>
      <c r="N26" s="7"/>
    </row>
    <row r="27" spans="2:29" x14ac:dyDescent="0.25">
      <c r="B27" s="5"/>
      <c r="C27" s="6"/>
      <c r="D27" s="6"/>
      <c r="E27" s="22" t="s">
        <v>37</v>
      </c>
      <c r="F27" s="23" t="s">
        <v>4</v>
      </c>
      <c r="G27" s="6"/>
      <c r="H27" s="22" t="s">
        <v>37</v>
      </c>
      <c r="I27" s="23" t="s">
        <v>4</v>
      </c>
      <c r="K27" s="6"/>
      <c r="L27" s="22" t="s">
        <v>37</v>
      </c>
      <c r="M27" s="22" t="s">
        <v>4</v>
      </c>
      <c r="N27" s="7"/>
    </row>
    <row r="28" spans="2:29" x14ac:dyDescent="0.25">
      <c r="B28" s="5"/>
      <c r="C28" s="6" t="s">
        <v>5</v>
      </c>
      <c r="D28" s="24">
        <v>2012</v>
      </c>
      <c r="E28" s="6"/>
      <c r="F28" s="9">
        <v>1918356.644000652</v>
      </c>
      <c r="G28" s="6"/>
      <c r="I28" s="9">
        <v>109333.68238974999</v>
      </c>
      <c r="K28" s="24">
        <f t="shared" ref="K28:K39" si="3">D28</f>
        <v>2012</v>
      </c>
      <c r="L28" s="6"/>
      <c r="M28" s="9">
        <v>966677.39154012548</v>
      </c>
      <c r="N28" s="7"/>
    </row>
    <row r="29" spans="2:29" x14ac:dyDescent="0.25">
      <c r="B29" s="5"/>
      <c r="C29" s="6" t="s">
        <v>6</v>
      </c>
      <c r="D29" s="24">
        <f>D28</f>
        <v>2012</v>
      </c>
      <c r="E29" s="6"/>
      <c r="F29" s="9">
        <v>1731230.3245868033</v>
      </c>
      <c r="G29" s="6"/>
      <c r="I29" s="9">
        <v>90764.539766564994</v>
      </c>
      <c r="K29" s="24">
        <f t="shared" si="3"/>
        <v>2012</v>
      </c>
      <c r="L29" s="6"/>
      <c r="M29" s="9">
        <v>854612.49194184365</v>
      </c>
      <c r="N29" s="7"/>
    </row>
    <row r="30" spans="2:29" x14ac:dyDescent="0.25">
      <c r="B30" s="5"/>
      <c r="C30" s="6" t="s">
        <v>7</v>
      </c>
      <c r="D30" s="24">
        <f t="shared" ref="D30:D39" si="4">D29</f>
        <v>2012</v>
      </c>
      <c r="E30" s="6"/>
      <c r="F30" s="9">
        <v>1644764.1002331164</v>
      </c>
      <c r="G30" s="6"/>
      <c r="I30" s="9">
        <v>80378.375882460008</v>
      </c>
      <c r="K30" s="24">
        <f t="shared" si="3"/>
        <v>2012</v>
      </c>
      <c r="L30" s="6"/>
      <c r="M30" s="9">
        <v>924403.57740599988</v>
      </c>
      <c r="N30" s="7"/>
    </row>
    <row r="31" spans="2:29" x14ac:dyDescent="0.25">
      <c r="B31" s="5"/>
      <c r="C31" s="6" t="s">
        <v>8</v>
      </c>
      <c r="D31" s="24">
        <f t="shared" si="4"/>
        <v>2012</v>
      </c>
      <c r="E31" s="6"/>
      <c r="F31" s="9">
        <v>1427887.3789579484</v>
      </c>
      <c r="G31" s="6"/>
      <c r="I31" s="9">
        <v>64494.582028789999</v>
      </c>
      <c r="K31" s="24">
        <f t="shared" si="3"/>
        <v>2012</v>
      </c>
      <c r="L31" s="6"/>
      <c r="M31" s="9">
        <v>826949.28555319994</v>
      </c>
      <c r="N31" s="7"/>
    </row>
    <row r="32" spans="2:29" x14ac:dyDescent="0.25">
      <c r="B32" s="5"/>
      <c r="C32" s="6" t="s">
        <v>9</v>
      </c>
      <c r="D32" s="24">
        <f t="shared" si="4"/>
        <v>2012</v>
      </c>
      <c r="E32" s="10"/>
      <c r="F32" s="9">
        <v>1601572.5128917212</v>
      </c>
      <c r="G32" s="6"/>
      <c r="H32" s="10"/>
      <c r="I32" s="9">
        <v>63564.106605199995</v>
      </c>
      <c r="K32" s="24">
        <f t="shared" si="3"/>
        <v>2012</v>
      </c>
      <c r="L32" s="10"/>
      <c r="M32" s="9">
        <v>932464.13385339745</v>
      </c>
      <c r="N32" s="7"/>
      <c r="AC32" s="11"/>
    </row>
    <row r="33" spans="2:31" x14ac:dyDescent="0.25">
      <c r="B33" s="5"/>
      <c r="C33" s="6" t="s">
        <v>10</v>
      </c>
      <c r="D33" s="24">
        <f t="shared" si="4"/>
        <v>2012</v>
      </c>
      <c r="E33" s="10"/>
      <c r="F33" s="9">
        <v>1743140.7419489413</v>
      </c>
      <c r="G33" s="6"/>
      <c r="H33" s="10"/>
      <c r="I33" s="9">
        <v>56759.562650774998</v>
      </c>
      <c r="K33" s="24">
        <f t="shared" si="3"/>
        <v>2012</v>
      </c>
      <c r="L33" s="10"/>
      <c r="M33" s="9">
        <v>1094541.6117418972</v>
      </c>
      <c r="N33" s="7"/>
      <c r="AC33" s="11"/>
    </row>
    <row r="34" spans="2:31" x14ac:dyDescent="0.25">
      <c r="B34" s="5"/>
      <c r="C34" s="6" t="s">
        <v>11</v>
      </c>
      <c r="D34" s="24">
        <f t="shared" si="4"/>
        <v>2012</v>
      </c>
      <c r="E34" s="10"/>
      <c r="F34" s="9">
        <v>1846915.6719401879</v>
      </c>
      <c r="G34" s="6"/>
      <c r="H34" s="10"/>
      <c r="I34" s="9">
        <v>67972.026831362091</v>
      </c>
      <c r="K34" s="24">
        <f t="shared" si="3"/>
        <v>2012</v>
      </c>
      <c r="L34" s="10"/>
      <c r="M34" s="9">
        <v>1244605.073665157</v>
      </c>
      <c r="N34" s="7"/>
      <c r="AC34" s="11"/>
      <c r="AE34" s="11"/>
    </row>
    <row r="35" spans="2:31" x14ac:dyDescent="0.25">
      <c r="B35" s="5"/>
      <c r="C35" s="6" t="s">
        <v>12</v>
      </c>
      <c r="D35" s="24">
        <f t="shared" si="4"/>
        <v>2012</v>
      </c>
      <c r="E35" s="10"/>
      <c r="F35" s="9">
        <v>1930072.1364284528</v>
      </c>
      <c r="G35" s="6"/>
      <c r="H35" s="10"/>
      <c r="I35" s="9">
        <v>59999.464992965011</v>
      </c>
      <c r="K35" s="24">
        <f t="shared" si="3"/>
        <v>2012</v>
      </c>
      <c r="L35" s="10"/>
      <c r="M35" s="9">
        <v>1238174.9057454595</v>
      </c>
      <c r="N35" s="7"/>
      <c r="AC35" s="11"/>
      <c r="AE35" s="11"/>
    </row>
    <row r="36" spans="2:31" x14ac:dyDescent="0.25">
      <c r="B36" s="5"/>
      <c r="C36" s="6" t="s">
        <v>13</v>
      </c>
      <c r="D36" s="24">
        <f t="shared" si="4"/>
        <v>2012</v>
      </c>
      <c r="E36" s="10"/>
      <c r="F36" s="9">
        <v>1587373.0650088056</v>
      </c>
      <c r="G36" s="6"/>
      <c r="H36" s="10"/>
      <c r="I36" s="9">
        <v>55529.630655150009</v>
      </c>
      <c r="K36" s="24">
        <f t="shared" si="3"/>
        <v>2012</v>
      </c>
      <c r="L36" s="10"/>
      <c r="M36" s="9">
        <v>984250.90521343227</v>
      </c>
      <c r="N36" s="7"/>
      <c r="AC36" s="11"/>
      <c r="AE36" s="11"/>
    </row>
    <row r="37" spans="2:31" x14ac:dyDescent="0.25">
      <c r="B37" s="5"/>
      <c r="C37" s="6" t="s">
        <v>14</v>
      </c>
      <c r="D37" s="24">
        <f t="shared" si="4"/>
        <v>2012</v>
      </c>
      <c r="E37" s="9">
        <v>1530928.3250636905</v>
      </c>
      <c r="F37" s="6"/>
      <c r="G37" s="6"/>
      <c r="H37" s="9">
        <v>68126.976590401566</v>
      </c>
      <c r="K37" s="24">
        <f t="shared" si="3"/>
        <v>2012</v>
      </c>
      <c r="L37" s="9">
        <v>891351.77363198868</v>
      </c>
      <c r="M37" s="10"/>
      <c r="N37" s="7"/>
      <c r="AC37" s="11"/>
    </row>
    <row r="38" spans="2:31" x14ac:dyDescent="0.25">
      <c r="B38" s="5"/>
      <c r="C38" s="6" t="s">
        <v>15</v>
      </c>
      <c r="D38" s="24">
        <f t="shared" si="4"/>
        <v>2012</v>
      </c>
      <c r="E38" s="9">
        <v>1567202.4603638642</v>
      </c>
      <c r="F38" s="6"/>
      <c r="G38" s="6"/>
      <c r="H38" s="9">
        <v>83546.627532198647</v>
      </c>
      <c r="K38" s="24">
        <f t="shared" si="3"/>
        <v>2012</v>
      </c>
      <c r="L38" s="9">
        <v>867829.1329826517</v>
      </c>
      <c r="M38" s="10"/>
      <c r="N38" s="7"/>
      <c r="AC38" s="11"/>
    </row>
    <row r="39" spans="2:31" x14ac:dyDescent="0.25">
      <c r="B39" s="5"/>
      <c r="C39" s="6" t="s">
        <v>16</v>
      </c>
      <c r="D39" s="24">
        <f t="shared" si="4"/>
        <v>2012</v>
      </c>
      <c r="E39" s="9">
        <v>1823546.1319932011</v>
      </c>
      <c r="F39" s="6"/>
      <c r="G39" s="6"/>
      <c r="H39" s="9">
        <v>99867.62200335633</v>
      </c>
      <c r="K39" s="24">
        <f t="shared" si="3"/>
        <v>2012</v>
      </c>
      <c r="L39" s="9">
        <v>964102.19373573828</v>
      </c>
      <c r="M39" s="10"/>
      <c r="N39" s="7"/>
      <c r="AC39" s="11"/>
    </row>
    <row r="40" spans="2:31" x14ac:dyDescent="0.25">
      <c r="B40" s="5"/>
      <c r="C40" s="6"/>
      <c r="D40" s="6"/>
      <c r="E40" s="6"/>
      <c r="F40" s="6"/>
      <c r="G40" s="6"/>
      <c r="K40" s="6"/>
      <c r="L40" s="6"/>
      <c r="M40" s="10"/>
      <c r="N40" s="7"/>
    </row>
    <row r="41" spans="2:31" x14ac:dyDescent="0.25">
      <c r="B41" s="5"/>
      <c r="C41" s="6" t="s">
        <v>38</v>
      </c>
      <c r="D41" s="6"/>
      <c r="E41" s="6"/>
      <c r="F41" s="9">
        <f>SUM(F28:F36)+SUM(E37:E39)</f>
        <v>20352989.493417382</v>
      </c>
      <c r="G41" s="6"/>
      <c r="I41" s="9">
        <f>SUM(I28:I36)+SUM(H37:H39)</f>
        <v>900337.19792897371</v>
      </c>
      <c r="K41" s="6"/>
      <c r="L41" s="6"/>
      <c r="M41" s="9">
        <f>SUM(M28:M36)+SUM(L37:L39)</f>
        <v>11789962.477010891</v>
      </c>
      <c r="N41" s="7"/>
    </row>
    <row r="42" spans="2:31" x14ac:dyDescent="0.25">
      <c r="B42" s="5"/>
      <c r="C42" s="6"/>
      <c r="D42" s="6"/>
      <c r="E42" s="6"/>
      <c r="F42" s="6"/>
      <c r="G42" s="6"/>
      <c r="H42" s="6"/>
      <c r="I42" s="6"/>
      <c r="K42" s="6"/>
      <c r="L42" s="6"/>
      <c r="M42" s="6"/>
      <c r="N42" s="7"/>
    </row>
    <row r="43" spans="2:31" x14ac:dyDescent="0.25">
      <c r="B43" s="5"/>
      <c r="C43" s="24"/>
      <c r="D43" s="6"/>
      <c r="E43" s="6"/>
      <c r="F43" s="6"/>
      <c r="G43" s="6"/>
      <c r="H43" s="6"/>
      <c r="I43" s="6"/>
      <c r="K43" s="6"/>
      <c r="L43" s="6"/>
      <c r="M43" s="6"/>
      <c r="N43" s="7"/>
    </row>
    <row r="44" spans="2:31" ht="16.5" thickBot="1" x14ac:dyDescent="0.3">
      <c r="B44" s="15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1"/>
    </row>
    <row r="45" spans="2:31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2:31" x14ac:dyDescent="0.25">
      <c r="B46" s="6"/>
      <c r="C46" s="6"/>
      <c r="L46" s="6"/>
      <c r="M46" s="6"/>
      <c r="N46" s="6"/>
      <c r="O46" s="6"/>
      <c r="P46" s="6"/>
      <c r="Q46" s="6"/>
      <c r="R46" s="6"/>
      <c r="S46" s="6"/>
      <c r="T46" s="6"/>
    </row>
    <row r="47" spans="2:31" ht="16.5" thickBot="1" x14ac:dyDescent="0.3">
      <c r="B47" s="6"/>
      <c r="L47" s="6"/>
      <c r="M47" s="6"/>
      <c r="N47" s="6"/>
      <c r="O47" s="6"/>
      <c r="P47" s="6"/>
      <c r="Q47" s="6"/>
      <c r="R47" s="6"/>
      <c r="S47" s="6"/>
      <c r="T47" s="6"/>
    </row>
    <row r="48" spans="2:31" x14ac:dyDescent="0.25">
      <c r="B48" s="25"/>
      <c r="C48" s="26" t="s">
        <v>21</v>
      </c>
      <c r="D48" s="27" t="s">
        <v>22</v>
      </c>
      <c r="L48" s="6"/>
      <c r="M48" s="24"/>
      <c r="N48" s="6"/>
      <c r="O48" s="6"/>
      <c r="P48" s="6"/>
      <c r="Q48" s="6"/>
      <c r="R48" s="6"/>
      <c r="S48" s="6"/>
      <c r="T48" s="6"/>
    </row>
    <row r="49" spans="1:46" x14ac:dyDescent="0.25">
      <c r="B49" s="28" t="s">
        <v>23</v>
      </c>
      <c r="C49" s="29">
        <v>0.05</v>
      </c>
      <c r="D49" s="30">
        <f>NORMSINV(C49)</f>
        <v>-1.6448536269514726</v>
      </c>
    </row>
    <row r="50" spans="1:46" ht="16.5" thickBot="1" x14ac:dyDescent="0.3">
      <c r="B50" s="31" t="s">
        <v>24</v>
      </c>
      <c r="C50" s="32">
        <v>0.95</v>
      </c>
      <c r="D50" s="33">
        <f>NORMSINV(C50)</f>
        <v>1.6448536269514715</v>
      </c>
    </row>
    <row r="52" spans="1:46" x14ac:dyDescent="0.25">
      <c r="C52" s="39" t="s">
        <v>39</v>
      </c>
    </row>
    <row r="53" spans="1:46" x14ac:dyDescent="0.25">
      <c r="AK53" s="45" t="s">
        <v>35</v>
      </c>
      <c r="AL53" s="46"/>
      <c r="AM53" s="46"/>
    </row>
    <row r="54" spans="1:46" x14ac:dyDescent="0.25">
      <c r="B54" s="41" t="s">
        <v>27</v>
      </c>
      <c r="C54" s="41" t="s">
        <v>26</v>
      </c>
      <c r="D54" s="39"/>
      <c r="E54" s="39"/>
      <c r="F54" s="39"/>
      <c r="G54" s="39"/>
      <c r="H54" s="39"/>
      <c r="I54" s="39"/>
      <c r="J54" s="39"/>
      <c r="K54" s="39" t="s">
        <v>33</v>
      </c>
      <c r="L54" s="41" t="s">
        <v>27</v>
      </c>
      <c r="M54" s="41"/>
      <c r="N54" s="41"/>
      <c r="O54" s="41"/>
      <c r="P54" s="41"/>
      <c r="Q54" s="41" t="s">
        <v>32</v>
      </c>
      <c r="Y54" s="41" t="s">
        <v>27</v>
      </c>
      <c r="Z54" s="41" t="s">
        <v>20</v>
      </c>
      <c r="AA54" s="39"/>
      <c r="AB54" s="39"/>
      <c r="AC54" s="39"/>
      <c r="AD54" s="39"/>
      <c r="AE54" s="39"/>
      <c r="AF54" s="39"/>
      <c r="AI54" s="39" t="s">
        <v>33</v>
      </c>
      <c r="AJ54" s="39"/>
      <c r="AK54" s="39" t="s">
        <v>36</v>
      </c>
      <c r="AL54" s="39"/>
      <c r="AM54" s="39" t="s">
        <v>33</v>
      </c>
      <c r="AN54" s="39"/>
      <c r="AO54" s="39" t="s">
        <v>36</v>
      </c>
      <c r="AP54" s="39"/>
      <c r="AQ54" s="39"/>
      <c r="AR54" s="39"/>
      <c r="AS54" s="39"/>
      <c r="AT54" s="39"/>
    </row>
    <row r="55" spans="1:46" ht="31.5" x14ac:dyDescent="0.25">
      <c r="B55" s="41" t="s">
        <v>28</v>
      </c>
      <c r="C55" s="41" t="s">
        <v>25</v>
      </c>
      <c r="D55" s="41" t="s">
        <v>1</v>
      </c>
      <c r="E55" s="41" t="s">
        <v>0</v>
      </c>
      <c r="F55" s="41" t="s">
        <v>40</v>
      </c>
      <c r="G55" s="41" t="s">
        <v>44</v>
      </c>
      <c r="H55" s="41" t="s">
        <v>43</v>
      </c>
      <c r="I55" s="41" t="s">
        <v>41</v>
      </c>
      <c r="J55" s="41" t="s">
        <v>42</v>
      </c>
      <c r="K55" s="41" t="s">
        <v>34</v>
      </c>
      <c r="L55" s="41" t="s">
        <v>28</v>
      </c>
      <c r="M55" s="41"/>
      <c r="N55" s="41"/>
      <c r="O55" s="41"/>
      <c r="P55" s="41"/>
      <c r="Q55" s="41" t="s">
        <v>25</v>
      </c>
      <c r="R55" s="41" t="s">
        <v>1</v>
      </c>
      <c r="S55" s="41" t="s">
        <v>0</v>
      </c>
      <c r="T55" s="41" t="s">
        <v>40</v>
      </c>
      <c r="U55" s="44" t="s">
        <v>45</v>
      </c>
      <c r="V55" s="44" t="s">
        <v>46</v>
      </c>
      <c r="W55" s="41" t="s">
        <v>41</v>
      </c>
      <c r="X55" s="41" t="s">
        <v>42</v>
      </c>
      <c r="Y55" s="41" t="s">
        <v>28</v>
      </c>
      <c r="Z55" s="41" t="s">
        <v>25</v>
      </c>
      <c r="AA55" s="41" t="s">
        <v>1</v>
      </c>
      <c r="AB55" s="41" t="s">
        <v>0</v>
      </c>
      <c r="AC55" s="41" t="s">
        <v>40</v>
      </c>
      <c r="AD55" s="44" t="s">
        <v>45</v>
      </c>
      <c r="AE55" s="44" t="s">
        <v>46</v>
      </c>
      <c r="AF55" s="41" t="s">
        <v>41</v>
      </c>
      <c r="AG55" s="41" t="s">
        <v>42</v>
      </c>
      <c r="AH55" s="41"/>
      <c r="AI55" s="41" t="s">
        <v>1</v>
      </c>
      <c r="AJ55" s="41" t="s">
        <v>0</v>
      </c>
      <c r="AK55" s="41" t="s">
        <v>1</v>
      </c>
      <c r="AL55" s="42" t="s">
        <v>0</v>
      </c>
      <c r="AM55" s="43" t="s">
        <v>1</v>
      </c>
      <c r="AN55" s="41" t="s">
        <v>0</v>
      </c>
      <c r="AO55" s="41" t="s">
        <v>1</v>
      </c>
      <c r="AP55" s="41" t="s">
        <v>0</v>
      </c>
    </row>
    <row r="56" spans="1:46" x14ac:dyDescent="0.25">
      <c r="A56" s="39">
        <v>2013</v>
      </c>
      <c r="B56" s="34">
        <f>(C56-F41)/F41</f>
        <v>9.2698722906328131E-3</v>
      </c>
      <c r="C56" s="9">
        <v>20541659.106753953</v>
      </c>
      <c r="D56" s="11">
        <f>C56+F56*$D$49</f>
        <v>19431090.455272682</v>
      </c>
      <c r="E56" s="11">
        <f>C56+F56*$D$50</f>
        <v>21652227.758235224</v>
      </c>
      <c r="F56" s="11">
        <f>STDEV($C$6:$C$15,$F$41)</f>
        <v>675177.79897507897</v>
      </c>
      <c r="G56" s="11">
        <f>C56+I56*$D$49</f>
        <v>19431090.455272682</v>
      </c>
      <c r="H56" s="11">
        <f>C56+J56*$D$50</f>
        <v>21652227.758235224</v>
      </c>
      <c r="I56" s="11">
        <f>STDEV($C$6:$C$15,$F$41)</f>
        <v>675177.79897507897</v>
      </c>
      <c r="J56" s="11">
        <f>STDEV($C$6:$C$15,$F$41)</f>
        <v>675177.79897507897</v>
      </c>
      <c r="K56" s="34">
        <f t="shared" ref="K56:K85" si="5">B56*(C56/(C56+Q56))+L56*(Q56/(C56+Q56))</f>
        <v>1.1284512515849584E-2</v>
      </c>
      <c r="L56" s="34">
        <f>(Q56-I41)/I41</f>
        <v>5.4859108379183945E-2</v>
      </c>
      <c r="M56" s="34"/>
      <c r="N56" s="34"/>
      <c r="O56" s="34"/>
      <c r="P56" s="34"/>
      <c r="Q56" s="9">
        <v>949728.89384797006</v>
      </c>
      <c r="R56" s="11">
        <f>Q56+T56*$D$49</f>
        <v>921013.74981167761</v>
      </c>
      <c r="S56" s="11">
        <f>Q56+T56*$D$50</f>
        <v>978444.03788426251</v>
      </c>
      <c r="T56" s="11">
        <f>STDEV($F$6:$F$15,$I$41)</f>
        <v>17457.567996194481</v>
      </c>
      <c r="U56" s="11">
        <f>Q56+W56*$D$49</f>
        <v>921013.74981167761</v>
      </c>
      <c r="V56" s="11">
        <f>Q56+X56*$D$50</f>
        <v>978444.03788426251</v>
      </c>
      <c r="W56" s="11">
        <f>STDEV($F$6:$F$15,$I$41)</f>
        <v>17457.567996194481</v>
      </c>
      <c r="X56" s="11">
        <f>STDEV($F$6:$F$15,$I$41)</f>
        <v>17457.567996194481</v>
      </c>
      <c r="Y56" s="34">
        <f>(Z56-M41)/M41</f>
        <v>3.63559322338501E-2</v>
      </c>
      <c r="Z56" s="9">
        <v>12218597.553864734</v>
      </c>
      <c r="AA56" s="11">
        <f>Z56+AC56*$D$49</f>
        <v>11832109.323777776</v>
      </c>
      <c r="AB56" s="11">
        <f>Z56+AC56*$D$50</f>
        <v>12605085.783951692</v>
      </c>
      <c r="AC56" s="11">
        <f>STDEV($I$6:$I$15,$M$41)</f>
        <v>234968.1599348539</v>
      </c>
      <c r="AD56" s="11">
        <f>Z56+AF56*$D$49</f>
        <v>11832109.323777776</v>
      </c>
      <c r="AE56" s="11">
        <f>Z56+AG56*$D$50</f>
        <v>12605085.783951692</v>
      </c>
      <c r="AF56" s="11">
        <f>STDEV($I$6:$I$15,$M$41)</f>
        <v>234968.1599348539</v>
      </c>
      <c r="AG56" s="11">
        <f>STDEV($I$6:$I$15,$M$41)</f>
        <v>234968.1599348539</v>
      </c>
      <c r="AH56" s="11"/>
      <c r="AI56" s="34">
        <f t="shared" ref="AI56:AI85" si="6">(D56+R56)/(C56+Q56)-1</f>
        <v>-5.3011178034925055E-2</v>
      </c>
      <c r="AJ56" s="34">
        <f t="shared" ref="AJ56:AJ85" si="7">(E56+S56)/(C56+Q56)-1</f>
        <v>5.3011178034925166E-2</v>
      </c>
      <c r="AK56" s="34">
        <f t="shared" ref="AK56:AK85" si="8">AA56/Z56-1</f>
        <v>-3.1631144931581145E-2</v>
      </c>
      <c r="AL56" s="35">
        <f t="shared" ref="AL56:AL85" si="9">AB56/Z56-1</f>
        <v>3.1631144931581145E-2</v>
      </c>
      <c r="AM56" s="36">
        <f>1+AI56</f>
        <v>0.94698882196507495</v>
      </c>
      <c r="AN56" s="37">
        <f t="shared" ref="AN56:AP56" si="10">1+AJ56</f>
        <v>1.0530111780349252</v>
      </c>
      <c r="AO56" s="37">
        <f t="shared" si="10"/>
        <v>0.96836885506841885</v>
      </c>
      <c r="AP56" s="37">
        <f t="shared" si="10"/>
        <v>1.0316311449315811</v>
      </c>
    </row>
    <row r="57" spans="1:46" x14ac:dyDescent="0.25">
      <c r="A57" s="39">
        <f>A56+1</f>
        <v>2014</v>
      </c>
      <c r="B57" s="34">
        <f t="shared" ref="B57:B85" si="11">(C57-C56)/C56</f>
        <v>4.5956556548869352E-3</v>
      </c>
      <c r="C57" s="9">
        <v>20636061.498588666</v>
      </c>
      <c r="D57" s="11">
        <f t="shared" ref="D57:D85" si="12">C57+F57*$D$49</f>
        <v>19518126.358423833</v>
      </c>
      <c r="E57" s="11">
        <f t="shared" ref="E57:E85" si="13">C57+F57*$D$50</f>
        <v>21753996.638753496</v>
      </c>
      <c r="F57" s="11">
        <f>STDEV($C$6:$C$15,$F$41,$C$56)</f>
        <v>679656.30609745067</v>
      </c>
      <c r="G57" s="11">
        <f t="shared" ref="G57:G85" si="14">C57+I57*$D$49</f>
        <v>19563805.085646551</v>
      </c>
      <c r="H57" s="11">
        <f t="shared" ref="H57:H85" si="15">C57+J57*$D$50</f>
        <v>22016632.714942552</v>
      </c>
      <c r="I57" s="11">
        <f>STDEV($C$6:$C$15,$F$41,$G$56)</f>
        <v>651885.61180936603</v>
      </c>
      <c r="J57" s="11">
        <f>STDEV($C$6:$C$15,$F$41,$H$56)</f>
        <v>839327.70292308729</v>
      </c>
      <c r="K57" s="34">
        <f t="shared" si="5"/>
        <v>4.638615998802758E-3</v>
      </c>
      <c r="L57" s="34">
        <f t="shared" ref="L57:L85" si="16">(Q57-Q56)/Q56</f>
        <v>5.5669065712095726E-3</v>
      </c>
      <c r="M57" s="34"/>
      <c r="N57" s="34"/>
      <c r="O57" s="34"/>
      <c r="P57" s="34"/>
      <c r="Q57" s="9">
        <v>955015.94586799992</v>
      </c>
      <c r="R57" s="11">
        <f t="shared" ref="R57:R85" si="17">Q57+T57*$D$49</f>
        <v>924606.32380496582</v>
      </c>
      <c r="S57" s="11">
        <f t="shared" ref="S57:S85" si="18">Q57+T57*$D$50</f>
        <v>985425.56793103402</v>
      </c>
      <c r="T57" s="11">
        <f>STDEV($F$6:$F$15,$I$41,$Q$56)</f>
        <v>18487.737489076455</v>
      </c>
      <c r="U57" s="11">
        <f t="shared" ref="U57:U85" si="19">Q57+W57*$D$49</f>
        <v>927634.20106592355</v>
      </c>
      <c r="V57" s="11">
        <f t="shared" ref="V57:V85" si="20">Q57+X57*$D$50</f>
        <v>993376.65325514041</v>
      </c>
      <c r="W57" s="11">
        <f>STDEV($F$6:$F$15,$I$41,$U$56)</f>
        <v>16646.918822086875</v>
      </c>
      <c r="X57" s="11">
        <f>STDEV($F$6:$F$15,$I$41,$V$56)</f>
        <v>23321.654132980351</v>
      </c>
      <c r="Y57" s="34">
        <f t="shared" ref="Y57:Y85" si="21">(Z57-Z56)/Z56</f>
        <v>7.5394388766800722E-3</v>
      </c>
      <c r="Z57" s="9">
        <v>12310718.92328085</v>
      </c>
      <c r="AA57" s="11">
        <f t="shared" ref="AA57:AA85" si="22">Z57+AC57*$D$49</f>
        <v>11889799.20229182</v>
      </c>
      <c r="AB57" s="11">
        <f t="shared" ref="AB57:AB85" si="23">Z57+AC57*$D$50</f>
        <v>12731638.64426988</v>
      </c>
      <c r="AC57" s="11">
        <f>STDEV($I$6:$I$15,$M$41,$Z$56)</f>
        <v>255901.02006167636</v>
      </c>
      <c r="AD57" s="11">
        <f t="shared" ref="AD57:AD85" si="24">Z57+AF57*$D$49</f>
        <v>11941679.69062705</v>
      </c>
      <c r="AE57" s="11">
        <f t="shared" ref="AE57:AE85" si="25">Z57+AG57*$D$50</f>
        <v>12845052.895059932</v>
      </c>
      <c r="AF57" s="11">
        <f>STDEV($I$6:$I$15,$M$41,$AD$56)</f>
        <v>224359.92273535504</v>
      </c>
      <c r="AG57" s="11">
        <f>STDEV($I$6:$I$15,$M$41,$AE$56)</f>
        <v>324851.98866564356</v>
      </c>
      <c r="AH57" s="11"/>
      <c r="AI57" s="34">
        <f t="shared" si="6"/>
        <v>-5.3186079535956443E-2</v>
      </c>
      <c r="AJ57" s="34">
        <f t="shared" si="7"/>
        <v>5.3186079535956221E-2</v>
      </c>
      <c r="AK57" s="34">
        <f t="shared" si="8"/>
        <v>-3.4191319256995367E-2</v>
      </c>
      <c r="AL57" s="35">
        <f t="shared" si="9"/>
        <v>3.4191319256995367E-2</v>
      </c>
      <c r="AM57" s="36">
        <f t="shared" ref="AM57:AM85" si="26">1+AI57</f>
        <v>0.94681392046404356</v>
      </c>
      <c r="AN57" s="37">
        <f t="shared" ref="AN57:AN85" si="27">1+AJ57</f>
        <v>1.0531860795359562</v>
      </c>
      <c r="AO57" s="37">
        <f t="shared" ref="AO57:AO85" si="28">1+AK57</f>
        <v>0.96580868074300463</v>
      </c>
      <c r="AP57" s="37">
        <f t="shared" ref="AP57:AP85" si="29">1+AL57</f>
        <v>1.0341913192569954</v>
      </c>
    </row>
    <row r="58" spans="1:46" x14ac:dyDescent="0.25">
      <c r="A58" s="39">
        <f t="shared" ref="A58:A85" si="30">A57+1</f>
        <v>2015</v>
      </c>
      <c r="B58" s="34">
        <f t="shared" si="11"/>
        <v>4.1533336215886689E-3</v>
      </c>
      <c r="C58" s="9">
        <v>20721769.946627926</v>
      </c>
      <c r="D58" s="11">
        <f t="shared" si="12"/>
        <v>19592884.089958858</v>
      </c>
      <c r="E58" s="11">
        <f t="shared" si="13"/>
        <v>21850655.803296994</v>
      </c>
      <c r="F58" s="11">
        <f>STDEV($C$6:$C$15,$F$41,$C$56:C57)</f>
        <v>686313.86901053006</v>
      </c>
      <c r="G58" s="11">
        <f t="shared" si="14"/>
        <v>19691387.376347601</v>
      </c>
      <c r="H58" s="11">
        <f t="shared" si="15"/>
        <v>22347455.147599</v>
      </c>
      <c r="I58" s="11">
        <f>STDEV($C$6:$C$15,$F$41,$G$56:G57)</f>
        <v>626428.12308473152</v>
      </c>
      <c r="J58" s="11">
        <f>STDEV($C$6:$C$15,$F$41,$H$56:H57)</f>
        <v>988346.42446822161</v>
      </c>
      <c r="K58" s="34">
        <f t="shared" si="5"/>
        <v>4.3997460813276941E-3</v>
      </c>
      <c r="L58" s="34">
        <f t="shared" si="16"/>
        <v>9.6950229585798173E-3</v>
      </c>
      <c r="M58" s="34"/>
      <c r="N58" s="34"/>
      <c r="O58" s="34"/>
      <c r="P58" s="34"/>
      <c r="Q58" s="9">
        <v>964274.847389</v>
      </c>
      <c r="R58" s="11">
        <f t="shared" si="17"/>
        <v>931939.48603539309</v>
      </c>
      <c r="S58" s="11">
        <f t="shared" si="18"/>
        <v>996610.20874260692</v>
      </c>
      <c r="T58" s="11">
        <f>STDEV($F$6:$F$15,$I$41,$Q$56:Q57)</f>
        <v>19658.503847261112</v>
      </c>
      <c r="U58" s="11">
        <f t="shared" si="19"/>
        <v>937923.45965593925</v>
      </c>
      <c r="V58" s="11">
        <f t="shared" si="20"/>
        <v>1012000.0841503721</v>
      </c>
      <c r="W58" s="11">
        <f>STDEV($F$6:$F$15,$I$41,$U$56:U57)</f>
        <v>16020.506202670269</v>
      </c>
      <c r="X58" s="11">
        <f>STDEV($F$6:$F$15,$I$41,$V$56:V57)</f>
        <v>29014.883743682913</v>
      </c>
      <c r="Y58" s="34">
        <f t="shared" si="21"/>
        <v>8.0960036597504566E-3</v>
      </c>
      <c r="Z58" s="9">
        <v>12410386.548737891</v>
      </c>
      <c r="AA58" s="11">
        <f t="shared" si="22"/>
        <v>11950681.256986124</v>
      </c>
      <c r="AB58" s="11">
        <f t="shared" si="23"/>
        <v>12870091.840489658</v>
      </c>
      <c r="AC58" s="11">
        <f>STDEV($I$6:$I$15,$M$41,$Z$56:Z57)</f>
        <v>279480.97278647975</v>
      </c>
      <c r="AD58" s="11">
        <f t="shared" si="24"/>
        <v>12050665.572384275</v>
      </c>
      <c r="AE58" s="11">
        <f t="shared" si="25"/>
        <v>13091887.976597983</v>
      </c>
      <c r="AF58" s="11">
        <f>STDEV($I$6:$I$15,$M$41,$AD$56:AD57)</f>
        <v>218694.82515615289</v>
      </c>
      <c r="AG58" s="11">
        <f>STDEV($I$6:$I$15,$M$41,$AE$56:AE57)</f>
        <v>414323.44902516954</v>
      </c>
      <c r="AH58" s="11"/>
      <c r="AI58" s="34">
        <f t="shared" si="6"/>
        <v>-5.3546934401936364E-2</v>
      </c>
      <c r="AJ58" s="34">
        <f t="shared" si="7"/>
        <v>5.3546934401936142E-2</v>
      </c>
      <c r="AK58" s="34">
        <f t="shared" si="8"/>
        <v>-3.7041980114512874E-2</v>
      </c>
      <c r="AL58" s="35">
        <f t="shared" si="9"/>
        <v>3.7041980114512763E-2</v>
      </c>
      <c r="AM58" s="36">
        <f t="shared" si="26"/>
        <v>0.94645306559806364</v>
      </c>
      <c r="AN58" s="37">
        <f t="shared" si="27"/>
        <v>1.0535469344019361</v>
      </c>
      <c r="AO58" s="37">
        <f t="shared" si="28"/>
        <v>0.96295801988548713</v>
      </c>
      <c r="AP58" s="37">
        <f t="shared" si="29"/>
        <v>1.0370419801145128</v>
      </c>
    </row>
    <row r="59" spans="1:46" x14ac:dyDescent="0.25">
      <c r="A59" s="39">
        <f t="shared" si="30"/>
        <v>2016</v>
      </c>
      <c r="B59" s="34">
        <f t="shared" si="11"/>
        <v>3.3910140809337366E-3</v>
      </c>
      <c r="C59" s="9">
        <v>20792037.760298811</v>
      </c>
      <c r="D59" s="11">
        <f t="shared" si="12"/>
        <v>19650243.135100689</v>
      </c>
      <c r="E59" s="11">
        <f t="shared" si="13"/>
        <v>21933832.385496929</v>
      </c>
      <c r="F59" s="11">
        <f>STDEV($C$6:$C$15,$F$41,$C$56:C58)</f>
        <v>694161.84302933502</v>
      </c>
      <c r="G59" s="11">
        <f t="shared" si="14"/>
        <v>19801827.095453817</v>
      </c>
      <c r="H59" s="11">
        <f t="shared" si="15"/>
        <v>22639808.539333597</v>
      </c>
      <c r="I59" s="11">
        <f>STDEV($C$6:$C$15,$F$41,$G$56:G58)</f>
        <v>602005.33872440783</v>
      </c>
      <c r="J59" s="11">
        <f>STDEV($C$6:$C$15,$F$41,$H$56:H58)</f>
        <v>1123364.8689211297</v>
      </c>
      <c r="K59" s="34">
        <f t="shared" si="5"/>
        <v>3.7345034646882888E-3</v>
      </c>
      <c r="L59" s="34">
        <f t="shared" si="16"/>
        <v>1.1059925299179599E-2</v>
      </c>
      <c r="M59" s="34"/>
      <c r="N59" s="34"/>
      <c r="O59" s="34"/>
      <c r="P59" s="34"/>
      <c r="Q59" s="9">
        <v>974939.65516900015</v>
      </c>
      <c r="R59" s="11">
        <f t="shared" si="17"/>
        <v>939723.88751552475</v>
      </c>
      <c r="S59" s="11">
        <f t="shared" si="18"/>
        <v>1010155.4228224755</v>
      </c>
      <c r="T59" s="11">
        <f>STDEV($F$6:$F$15,$I$41,$Q$56:Q58)</f>
        <v>21409.666535947857</v>
      </c>
      <c r="U59" s="11">
        <f t="shared" si="19"/>
        <v>948699.70332487777</v>
      </c>
      <c r="V59" s="11">
        <f t="shared" si="20"/>
        <v>1032803.7040837996</v>
      </c>
      <c r="W59" s="11">
        <f>STDEV($F$6:$F$15,$I$41,$U$56:U58)</f>
        <v>15952.757992670055</v>
      </c>
      <c r="X59" s="11">
        <f>STDEV($F$6:$F$15,$I$41,$V$56:V58)</f>
        <v>35178.84385982914</v>
      </c>
      <c r="Y59" s="34">
        <f t="shared" si="21"/>
        <v>7.4545634834536877E-3</v>
      </c>
      <c r="Z59" s="9">
        <v>12502900.563119657</v>
      </c>
      <c r="AA59" s="11">
        <f t="shared" si="22"/>
        <v>11999970.675945317</v>
      </c>
      <c r="AB59" s="11">
        <f t="shared" si="23"/>
        <v>13005830.450293997</v>
      </c>
      <c r="AC59" s="11">
        <f>STDEV($I$6:$I$15,$M$41,$Z$56:Z58)</f>
        <v>305759.66088025505</v>
      </c>
      <c r="AD59" s="11">
        <f t="shared" si="24"/>
        <v>12140820.358924352</v>
      </c>
      <c r="AE59" s="11">
        <f t="shared" si="25"/>
        <v>13332240.668760225</v>
      </c>
      <c r="AF59" s="11">
        <f>STDEV($I$6:$I$15,$M$41,$AD$56:AD58)</f>
        <v>220129.13384054438</v>
      </c>
      <c r="AG59" s="11">
        <f>STDEV($I$6:$I$15,$M$41,$AE$56:AE58)</f>
        <v>504202.98320261127</v>
      </c>
      <c r="AH59" s="11"/>
      <c r="AI59" s="34">
        <f t="shared" si="6"/>
        <v>-5.407321238892826E-2</v>
      </c>
      <c r="AJ59" s="34">
        <f t="shared" si="7"/>
        <v>5.407321238892826E-2</v>
      </c>
      <c r="AK59" s="34">
        <f t="shared" si="8"/>
        <v>-4.0225056948613447E-2</v>
      </c>
      <c r="AL59" s="35">
        <f t="shared" si="9"/>
        <v>4.0225056948613558E-2</v>
      </c>
      <c r="AM59" s="36">
        <f t="shared" si="26"/>
        <v>0.94592678761107174</v>
      </c>
      <c r="AN59" s="37">
        <f t="shared" si="27"/>
        <v>1.0540732123889283</v>
      </c>
      <c r="AO59" s="37">
        <f t="shared" si="28"/>
        <v>0.95977494305138655</v>
      </c>
      <c r="AP59" s="37">
        <f t="shared" si="29"/>
        <v>1.0402250569486136</v>
      </c>
    </row>
    <row r="60" spans="1:46" x14ac:dyDescent="0.25">
      <c r="A60" s="39">
        <f t="shared" si="30"/>
        <v>2017</v>
      </c>
      <c r="B60" s="34">
        <f t="shared" si="11"/>
        <v>2.8825059960225006E-3</v>
      </c>
      <c r="C60" s="9">
        <v>20851970.933812398</v>
      </c>
      <c r="D60" s="11">
        <f t="shared" si="12"/>
        <v>19697392.859483745</v>
      </c>
      <c r="E60" s="11">
        <f t="shared" si="13"/>
        <v>22006549.008141052</v>
      </c>
      <c r="F60" s="11">
        <f>STDEV($C$6:$C$15,$F$41,$C$56:C59)</f>
        <v>701933.62826363964</v>
      </c>
      <c r="G60" s="11">
        <f t="shared" si="14"/>
        <v>19897400.974388827</v>
      </c>
      <c r="H60" s="11">
        <f t="shared" si="15"/>
        <v>22898952.145866025</v>
      </c>
      <c r="I60" s="11">
        <f>STDEV($C$6:$C$15,$F$41,$G$56:G59)</f>
        <v>580337.32836930116</v>
      </c>
      <c r="J60" s="11">
        <f>STDEV($C$6:$C$15,$F$41,$H$56:H59)</f>
        <v>1244476.2126630365</v>
      </c>
      <c r="K60" s="34">
        <f t="shared" si="5"/>
        <v>3.1497528680781909E-3</v>
      </c>
      <c r="L60" s="34">
        <f t="shared" si="16"/>
        <v>8.8156695888114006E-3</v>
      </c>
      <c r="M60" s="34"/>
      <c r="N60" s="34"/>
      <c r="O60" s="34"/>
      <c r="P60" s="34"/>
      <c r="Q60" s="9">
        <v>983534.40103799978</v>
      </c>
      <c r="R60" s="11">
        <f t="shared" si="17"/>
        <v>944442.74636379094</v>
      </c>
      <c r="S60" s="11">
        <f t="shared" si="18"/>
        <v>1022626.0557122086</v>
      </c>
      <c r="T60" s="11">
        <f>STDEV($F$6:$F$15,$I$41,$Q$56:Q59)</f>
        <v>23766.038529920905</v>
      </c>
      <c r="U60" s="11">
        <f t="shared" si="19"/>
        <v>956053.59095634066</v>
      </c>
      <c r="V60" s="11">
        <f t="shared" si="20"/>
        <v>1052448.7620714433</v>
      </c>
      <c r="W60" s="11">
        <f>STDEV($F$6:$F$15,$I$41,$U$56:U59)</f>
        <v>16707.14623561448</v>
      </c>
      <c r="X60" s="11">
        <f>STDEV($F$6:$F$15,$I$41,$V$56:V59)</f>
        <v>41896.956607116255</v>
      </c>
      <c r="Y60" s="34">
        <f t="shared" si="21"/>
        <v>6.5839833369536757E-3</v>
      </c>
      <c r="Z60" s="9">
        <v>12585219.452090826</v>
      </c>
      <c r="AA60" s="11">
        <f t="shared" si="22"/>
        <v>12037550.973671513</v>
      </c>
      <c r="AB60" s="11">
        <f t="shared" si="23"/>
        <v>13132887.930510139</v>
      </c>
      <c r="AC60" s="11">
        <f>STDEV($I$6:$I$15,$M$41,$Z$56:Z59)</f>
        <v>332958.79307774472</v>
      </c>
      <c r="AD60" s="11">
        <f t="shared" si="24"/>
        <v>12211051.846758274</v>
      </c>
      <c r="AE60" s="11">
        <f t="shared" si="25"/>
        <v>13560320.105513958</v>
      </c>
      <c r="AF60" s="11">
        <f>STDEV($I$6:$I$15,$M$41,$AD$56:AD59)</f>
        <v>227477.75194199162</v>
      </c>
      <c r="AG60" s="11">
        <f>STDEV($I$6:$I$15,$M$41,$AE$56:AE59)</f>
        <v>592819.10405022418</v>
      </c>
      <c r="AH60" s="11"/>
      <c r="AI60" s="34">
        <f t="shared" si="6"/>
        <v>-5.4666457711776029E-2</v>
      </c>
      <c r="AJ60" s="34">
        <f t="shared" si="7"/>
        <v>5.466645771177614E-2</v>
      </c>
      <c r="AK60" s="34">
        <f t="shared" si="8"/>
        <v>-4.3516800045018456E-2</v>
      </c>
      <c r="AL60" s="35">
        <f t="shared" si="9"/>
        <v>4.3516800045018567E-2</v>
      </c>
      <c r="AM60" s="36">
        <f t="shared" si="26"/>
        <v>0.94533354228822397</v>
      </c>
      <c r="AN60" s="37">
        <f t="shared" si="27"/>
        <v>1.0546664577117761</v>
      </c>
      <c r="AO60" s="37">
        <f t="shared" si="28"/>
        <v>0.95648319995498154</v>
      </c>
      <c r="AP60" s="37">
        <f t="shared" si="29"/>
        <v>1.0435168000450186</v>
      </c>
    </row>
    <row r="61" spans="1:46" x14ac:dyDescent="0.25">
      <c r="A61" s="39">
        <f t="shared" si="30"/>
        <v>2018</v>
      </c>
      <c r="B61" s="34">
        <f t="shared" si="11"/>
        <v>8.0630460521289877E-3</v>
      </c>
      <c r="C61" s="9">
        <v>21020101.335729383</v>
      </c>
      <c r="D61" s="11">
        <f t="shared" si="12"/>
        <v>19853739.770244133</v>
      </c>
      <c r="E61" s="11">
        <f t="shared" si="13"/>
        <v>22186462.901214629</v>
      </c>
      <c r="F61" s="11">
        <f>STDEV($C$6:$C$15,$F$41,$C$56:C60)</f>
        <v>709097.4822160633</v>
      </c>
      <c r="G61" s="11">
        <f t="shared" si="14"/>
        <v>20095707.936503634</v>
      </c>
      <c r="H61" s="11">
        <f t="shared" si="15"/>
        <v>23244834.251102351</v>
      </c>
      <c r="I61" s="11">
        <f>STDEV($C$6:$C$15,$F$41,$G$56:G60)</f>
        <v>561991.28243343823</v>
      </c>
      <c r="J61" s="11">
        <f>STDEV($C$6:$C$15,$F$41,$H$56:H60)</f>
        <v>1352541.5750799831</v>
      </c>
      <c r="K61" s="34">
        <f t="shared" si="5"/>
        <v>8.1506209962356191E-3</v>
      </c>
      <c r="L61" s="34">
        <f t="shared" si="16"/>
        <v>1.0003735006743489E-2</v>
      </c>
      <c r="M61" s="34"/>
      <c r="N61" s="34"/>
      <c r="O61" s="34"/>
      <c r="P61" s="34"/>
      <c r="Q61" s="9">
        <v>993373.41855600011</v>
      </c>
      <c r="R61" s="11">
        <f t="shared" si="17"/>
        <v>950126.67498118209</v>
      </c>
      <c r="S61" s="11">
        <f t="shared" si="18"/>
        <v>1036620.1621308181</v>
      </c>
      <c r="T61" s="11">
        <f>STDEV($F$6:$F$15,$I$41,$Q$56:Q60)</f>
        <v>26292.153214247006</v>
      </c>
      <c r="U61" s="11">
        <f t="shared" si="19"/>
        <v>963921.38169100473</v>
      </c>
      <c r="V61" s="11">
        <f t="shared" si="20"/>
        <v>1073551.6737891713</v>
      </c>
      <c r="W61" s="11">
        <f>STDEV($F$6:$F$15,$I$41,$U$56:U60)</f>
        <v>17905.567025791195</v>
      </c>
      <c r="X61" s="11">
        <f>STDEV($F$6:$F$15,$I$41,$V$56:V60)</f>
        <v>48744.918039771968</v>
      </c>
      <c r="Y61" s="34">
        <f t="shared" si="21"/>
        <v>7.4881927083785306E-3</v>
      </c>
      <c r="Z61" s="9">
        <v>12679460.000625316</v>
      </c>
      <c r="AA61" s="11">
        <f t="shared" si="22"/>
        <v>12087989.722429113</v>
      </c>
      <c r="AB61" s="11">
        <f t="shared" si="23"/>
        <v>13270930.278821519</v>
      </c>
      <c r="AC61" s="11">
        <f>STDEV($I$6:$I$15,$M$41,$Z$56:Z60)</f>
        <v>359588.39650213631</v>
      </c>
      <c r="AD61" s="11">
        <f t="shared" si="24"/>
        <v>12287705.467243124</v>
      </c>
      <c r="AE61" s="11">
        <f t="shared" si="25"/>
        <v>13795639.048654949</v>
      </c>
      <c r="AF61" s="11">
        <f>STDEV($I$6:$I$15,$M$41,$AD$56:AD60)</f>
        <v>238169.84500211047</v>
      </c>
      <c r="AG61" s="11">
        <f>STDEV($I$6:$I$15,$M$41,$AE$56:AE60)</f>
        <v>678588.67788639071</v>
      </c>
      <c r="AH61" s="11"/>
      <c r="AI61" s="34">
        <f t="shared" si="6"/>
        <v>-5.494854049902298E-2</v>
      </c>
      <c r="AJ61" s="34">
        <f t="shared" si="7"/>
        <v>5.4948540499022647E-2</v>
      </c>
      <c r="AK61" s="34">
        <f t="shared" si="8"/>
        <v>-4.6647907573905578E-2</v>
      </c>
      <c r="AL61" s="35">
        <f t="shared" si="9"/>
        <v>4.6647907573905689E-2</v>
      </c>
      <c r="AM61" s="36">
        <f t="shared" si="26"/>
        <v>0.94505145950097702</v>
      </c>
      <c r="AN61" s="37">
        <f t="shared" si="27"/>
        <v>1.0549485404990226</v>
      </c>
      <c r="AO61" s="37">
        <f t="shared" si="28"/>
        <v>0.95335209242609442</v>
      </c>
      <c r="AP61" s="37">
        <f t="shared" si="29"/>
        <v>1.0466479075739057</v>
      </c>
    </row>
    <row r="62" spans="1:46" x14ac:dyDescent="0.25">
      <c r="A62" s="39">
        <f t="shared" si="30"/>
        <v>2019</v>
      </c>
      <c r="B62" s="34">
        <f t="shared" si="11"/>
        <v>8.3780143639454931E-3</v>
      </c>
      <c r="C62" s="9">
        <v>21196208.046651714</v>
      </c>
      <c r="D62" s="11">
        <f t="shared" si="12"/>
        <v>20005576.531260401</v>
      </c>
      <c r="E62" s="11">
        <f t="shared" si="13"/>
        <v>22386839.562043026</v>
      </c>
      <c r="F62" s="11">
        <f>STDEV($C$6:$C$15,$F$41,$C$56:C61)</f>
        <v>723852.5640716115</v>
      </c>
      <c r="G62" s="11">
        <f t="shared" si="14"/>
        <v>20290748.856899295</v>
      </c>
      <c r="H62" s="11">
        <f t="shared" si="15"/>
        <v>23599146.192642175</v>
      </c>
      <c r="I62" s="11">
        <f>STDEV($C$6:$C$15,$F$41,$G$56:G61)</f>
        <v>550480.10042727797</v>
      </c>
      <c r="J62" s="11">
        <f>STDEV($C$6:$C$15,$F$41,$H$56:H61)</f>
        <v>1460882.6625163015</v>
      </c>
      <c r="K62" s="34">
        <f t="shared" si="5"/>
        <v>8.4730106286656278E-3</v>
      </c>
      <c r="L62" s="34">
        <f t="shared" si="16"/>
        <v>1.0478982704340481E-2</v>
      </c>
      <c r="M62" s="34"/>
      <c r="N62" s="34"/>
      <c r="O62" s="34"/>
      <c r="P62" s="34"/>
      <c r="Q62" s="9">
        <v>1003782.961428</v>
      </c>
      <c r="R62" s="11">
        <f t="shared" si="17"/>
        <v>955965.3741887908</v>
      </c>
      <c r="S62" s="11">
        <f t="shared" si="18"/>
        <v>1051600.5486672092</v>
      </c>
      <c r="T62" s="11">
        <f>STDEV($F$6:$F$15,$I$41,$Q$56:Q61)</f>
        <v>29071.028847614289</v>
      </c>
      <c r="U62" s="11">
        <f t="shared" si="19"/>
        <v>971684.05080676056</v>
      </c>
      <c r="V62" s="11">
        <f t="shared" si="20"/>
        <v>1095613.7235471662</v>
      </c>
      <c r="W62" s="11">
        <f>STDEV($F$6:$F$15,$I$41,$U$56:U61)</f>
        <v>19514.752009107804</v>
      </c>
      <c r="X62" s="11">
        <f>STDEV($F$6:$F$15,$I$41,$V$56:V61)</f>
        <v>55829.13921001165</v>
      </c>
      <c r="Y62" s="34">
        <f t="shared" si="21"/>
        <v>8.2019965702914751E-3</v>
      </c>
      <c r="Z62" s="9">
        <v>12783456.888063593</v>
      </c>
      <c r="AA62" s="11">
        <f t="shared" si="22"/>
        <v>12146840.161494236</v>
      </c>
      <c r="AB62" s="11">
        <f t="shared" si="23"/>
        <v>13420073.614632949</v>
      </c>
      <c r="AC62" s="11">
        <f>STDEV($I$6:$I$15,$M$41,$Z$56:Z61)</f>
        <v>387035.48822714685</v>
      </c>
      <c r="AD62" s="11">
        <f t="shared" si="24"/>
        <v>12368634.058223575</v>
      </c>
      <c r="AE62" s="11">
        <f t="shared" si="25"/>
        <v>14038656.266027484</v>
      </c>
      <c r="AF62" s="11">
        <f>STDEV($I$6:$I$15,$M$41,$AD$56:AD61)</f>
        <v>252194.37343421133</v>
      </c>
      <c r="AG62" s="11">
        <f>STDEV($I$6:$I$15,$M$41,$AE$56:AE61)</f>
        <v>763107.037244551</v>
      </c>
      <c r="AH62" s="11"/>
      <c r="AI62" s="34">
        <f t="shared" si="6"/>
        <v>-5.5786018209637467E-2</v>
      </c>
      <c r="AJ62" s="34">
        <f t="shared" si="7"/>
        <v>5.5786018209637245E-2</v>
      </c>
      <c r="AK62" s="34">
        <f t="shared" si="8"/>
        <v>-4.9800044866094906E-2</v>
      </c>
      <c r="AL62" s="35">
        <f t="shared" si="9"/>
        <v>4.9800044866094906E-2</v>
      </c>
      <c r="AM62" s="36">
        <f t="shared" si="26"/>
        <v>0.94421398179036253</v>
      </c>
      <c r="AN62" s="37">
        <f t="shared" si="27"/>
        <v>1.0557860182096372</v>
      </c>
      <c r="AO62" s="37">
        <f t="shared" si="28"/>
        <v>0.95019995513390509</v>
      </c>
      <c r="AP62" s="37">
        <f t="shared" si="29"/>
        <v>1.0498000448660949</v>
      </c>
    </row>
    <row r="63" spans="1:46" x14ac:dyDescent="0.25">
      <c r="A63" s="39">
        <f t="shared" si="30"/>
        <v>2020</v>
      </c>
      <c r="B63" s="34">
        <f t="shared" si="11"/>
        <v>8.3591736445621651E-3</v>
      </c>
      <c r="C63" s="9">
        <v>21373390.830319941</v>
      </c>
      <c r="D63" s="11">
        <f t="shared" si="12"/>
        <v>20146619.145085823</v>
      </c>
      <c r="E63" s="11">
        <f t="shared" si="13"/>
        <v>22600162.515554059</v>
      </c>
      <c r="F63" s="11">
        <f>STDEV($C$6:$C$15,$F$41,$C$56:C62)</f>
        <v>745824.22723399708</v>
      </c>
      <c r="G63" s="11">
        <f t="shared" si="14"/>
        <v>20472287.21564319</v>
      </c>
      <c r="H63" s="11">
        <f t="shared" si="15"/>
        <v>23955955.282452244</v>
      </c>
      <c r="I63" s="11">
        <f>STDEV($C$6:$C$15,$F$41,$G$56:G62)</f>
        <v>547832.09880312218</v>
      </c>
      <c r="J63" s="11">
        <f>STDEV($C$6:$C$15,$F$41,$H$56:H62)</f>
        <v>1570087.7025263105</v>
      </c>
      <c r="K63" s="34">
        <f t="shared" si="5"/>
        <v>8.4738638973234585E-3</v>
      </c>
      <c r="L63" s="34">
        <f t="shared" si="16"/>
        <v>1.0889638285401555E-2</v>
      </c>
      <c r="M63" s="34"/>
      <c r="N63" s="34"/>
      <c r="O63" s="34"/>
      <c r="P63" s="34"/>
      <c r="Q63" s="9">
        <v>1014713.7947950001</v>
      </c>
      <c r="R63" s="11">
        <f t="shared" si="17"/>
        <v>961942.68048481771</v>
      </c>
      <c r="S63" s="11">
        <f t="shared" si="18"/>
        <v>1067484.9091051824</v>
      </c>
      <c r="T63" s="11">
        <f>STDEV($F$6:$F$15,$I$41,$Q$56:Q62)</f>
        <v>32082.559472472301</v>
      </c>
      <c r="U63" s="11">
        <f t="shared" si="19"/>
        <v>979477.92725238646</v>
      </c>
      <c r="V63" s="11">
        <f t="shared" si="20"/>
        <v>1118590.9905987554</v>
      </c>
      <c r="W63" s="11">
        <f>STDEV($F$6:$F$15,$I$41,$U$56:U62)</f>
        <v>21421.88640087012</v>
      </c>
      <c r="X63" s="11">
        <f>STDEV($F$6:$F$15,$I$41,$V$56:V62)</f>
        <v>63152.850868729562</v>
      </c>
      <c r="Y63" s="34">
        <f t="shared" si="21"/>
        <v>8.4639686825100421E-3</v>
      </c>
      <c r="Z63" s="9">
        <v>12891655.66681838</v>
      </c>
      <c r="AA63" s="11">
        <f t="shared" si="22"/>
        <v>12207367.360932985</v>
      </c>
      <c r="AB63" s="11">
        <f t="shared" si="23"/>
        <v>13575943.972703775</v>
      </c>
      <c r="AC63" s="11">
        <f>STDEV($I$6:$I$15,$M$41,$Z$56:Z62)</f>
        <v>416017.75056035601</v>
      </c>
      <c r="AD63" s="11">
        <f t="shared" si="24"/>
        <v>12448745.849980894</v>
      </c>
      <c r="AE63" s="11">
        <f t="shared" si="25"/>
        <v>14285462.149073275</v>
      </c>
      <c r="AF63" s="11">
        <f>STDEV($I$6:$I$15,$M$41,$AD$56:AD62)</f>
        <v>269270.04906713928</v>
      </c>
      <c r="AG63" s="11">
        <f>STDEV($I$6:$I$15,$M$41,$AE$56:AE62)</f>
        <v>847374.1732497738</v>
      </c>
      <c r="AH63" s="11"/>
      <c r="AI63" s="34">
        <f t="shared" si="6"/>
        <v>-5.7152797030835423E-2</v>
      </c>
      <c r="AJ63" s="34">
        <f t="shared" si="7"/>
        <v>5.7152797030835423E-2</v>
      </c>
      <c r="AK63" s="34">
        <f t="shared" si="8"/>
        <v>-5.3079939735488968E-2</v>
      </c>
      <c r="AL63" s="35">
        <f t="shared" si="9"/>
        <v>5.3079939735489079E-2</v>
      </c>
      <c r="AM63" s="36">
        <f t="shared" si="26"/>
        <v>0.94284720296916458</v>
      </c>
      <c r="AN63" s="37">
        <f t="shared" si="27"/>
        <v>1.0571527970308354</v>
      </c>
      <c r="AO63" s="37">
        <f t="shared" si="28"/>
        <v>0.94692006026451103</v>
      </c>
      <c r="AP63" s="37">
        <f t="shared" si="29"/>
        <v>1.0530799397354891</v>
      </c>
    </row>
    <row r="64" spans="1:46" x14ac:dyDescent="0.25">
      <c r="A64" s="39">
        <f t="shared" si="30"/>
        <v>2021</v>
      </c>
      <c r="B64" s="34">
        <f t="shared" si="11"/>
        <v>6.8875434755324627E-3</v>
      </c>
      <c r="C64" s="9">
        <v>21520600.988883317</v>
      </c>
      <c r="D64" s="11">
        <f t="shared" si="12"/>
        <v>20247448.617849745</v>
      </c>
      <c r="E64" s="11">
        <f t="shared" si="13"/>
        <v>22793753.359916888</v>
      </c>
      <c r="F64" s="11">
        <f>STDEV($C$6:$C$15,$F$41,$C$56:C63)</f>
        <v>774021.68203452753</v>
      </c>
      <c r="G64" s="11">
        <f t="shared" si="14"/>
        <v>20609022.250251066</v>
      </c>
      <c r="H64" s="11">
        <f t="shared" si="15"/>
        <v>24283952.896826442</v>
      </c>
      <c r="I64" s="11">
        <f>STDEV($C$6:$C$15,$F$41,$G$56:G63)</f>
        <v>554200.52197699039</v>
      </c>
      <c r="J64" s="11">
        <f>STDEV($C$6:$C$15,$F$41,$H$56:H63)</f>
        <v>1679998.6714104454</v>
      </c>
      <c r="K64" s="34">
        <f t="shared" si="5"/>
        <v>6.9885580722684054E-3</v>
      </c>
      <c r="L64" s="34">
        <f t="shared" si="16"/>
        <v>9.1115863196357932E-3</v>
      </c>
      <c r="M64" s="34"/>
      <c r="N64" s="34"/>
      <c r="O64" s="34"/>
      <c r="P64" s="34"/>
      <c r="Q64" s="9">
        <v>1023959.447126</v>
      </c>
      <c r="R64" s="11">
        <f t="shared" si="17"/>
        <v>965885.65323684877</v>
      </c>
      <c r="S64" s="11">
        <f t="shared" si="18"/>
        <v>1082033.2410151511</v>
      </c>
      <c r="T64" s="11">
        <f>STDEV($F$6:$F$15,$I$41,$Q$56:Q63)</f>
        <v>35306.359749945375</v>
      </c>
      <c r="U64" s="11">
        <f t="shared" si="19"/>
        <v>985228.34091848996</v>
      </c>
      <c r="V64" s="11">
        <f t="shared" si="20"/>
        <v>1140274.2911257874</v>
      </c>
      <c r="W64" s="11">
        <f>STDEV($F$6:$F$15,$I$41,$U$56:U63)</f>
        <v>23546.840626356017</v>
      </c>
      <c r="X64" s="11">
        <f>STDEV($F$6:$F$15,$I$41,$V$56:V63)</f>
        <v>70714.404062422414</v>
      </c>
      <c r="Y64" s="34">
        <f t="shared" si="21"/>
        <v>6.9648735261068039E-3</v>
      </c>
      <c r="Z64" s="9">
        <v>12981444.418079888</v>
      </c>
      <c r="AA64" s="11">
        <f t="shared" si="22"/>
        <v>12247021.41376275</v>
      </c>
      <c r="AB64" s="11">
        <f t="shared" si="23"/>
        <v>13715867.422397027</v>
      </c>
      <c r="AC64" s="11">
        <f>STDEV($I$6:$I$15,$M$41,$Z$56:Z63)</f>
        <v>446497.48298777104</v>
      </c>
      <c r="AD64" s="11">
        <f t="shared" si="24"/>
        <v>12506706.157632738</v>
      </c>
      <c r="AE64" s="11">
        <f t="shared" si="25"/>
        <v>14513809.014145913</v>
      </c>
      <c r="AF64" s="11">
        <f>STDEV($I$6:$I$15,$M$41,$AD$56:AD63)</f>
        <v>288620.36880875408</v>
      </c>
      <c r="AG64" s="11">
        <f>STDEV($I$6:$I$15,$M$41,$AE$56:AE63)</f>
        <v>931611.52515805839</v>
      </c>
      <c r="AH64" s="11"/>
      <c r="AI64" s="34">
        <f t="shared" si="6"/>
        <v>-5.9048663587888073E-2</v>
      </c>
      <c r="AJ64" s="34">
        <f t="shared" si="7"/>
        <v>5.9048663587887962E-2</v>
      </c>
      <c r="AK64" s="34">
        <f t="shared" si="8"/>
        <v>-5.6574829476931821E-2</v>
      </c>
      <c r="AL64" s="35">
        <f t="shared" si="9"/>
        <v>5.6574829476931932E-2</v>
      </c>
      <c r="AM64" s="36">
        <f t="shared" si="26"/>
        <v>0.94095133641211193</v>
      </c>
      <c r="AN64" s="37">
        <f t="shared" si="27"/>
        <v>1.059048663587888</v>
      </c>
      <c r="AO64" s="37">
        <f t="shared" si="28"/>
        <v>0.94342517052306818</v>
      </c>
      <c r="AP64" s="37">
        <f t="shared" si="29"/>
        <v>1.0565748294769319</v>
      </c>
    </row>
    <row r="65" spans="1:42" x14ac:dyDescent="0.25">
      <c r="A65" s="39">
        <f t="shared" si="30"/>
        <v>2022</v>
      </c>
      <c r="B65" s="34">
        <f t="shared" si="11"/>
        <v>7.985691528547896E-3</v>
      </c>
      <c r="C65" s="9">
        <v>21692457.869889501</v>
      </c>
      <c r="D65" s="11">
        <f t="shared" si="12"/>
        <v>20368315.119684022</v>
      </c>
      <c r="E65" s="11">
        <f t="shared" si="13"/>
        <v>23016600.620094981</v>
      </c>
      <c r="F65" s="11">
        <f>STDEV($C$6:$C$15,$F$41,$C$56:C64)</f>
        <v>805021.63141385978</v>
      </c>
      <c r="G65" s="11">
        <f t="shared" si="14"/>
        <v>20760827.121747918</v>
      </c>
      <c r="H65" s="11">
        <f t="shared" si="15"/>
        <v>24632925.948780473</v>
      </c>
      <c r="I65" s="11">
        <f>STDEV($C$6:$C$15,$F$41,$G$56:G64)</f>
        <v>566391.27815174789</v>
      </c>
      <c r="J65" s="11">
        <f>STDEV($C$6:$C$15,$F$41,$H$56:H64)</f>
        <v>1787677.6575802425</v>
      </c>
      <c r="K65" s="34">
        <f t="shared" si="5"/>
        <v>8.1237714360347206E-3</v>
      </c>
      <c r="L65" s="34">
        <f t="shared" si="16"/>
        <v>1.1017101575324144E-2</v>
      </c>
      <c r="M65" s="34"/>
      <c r="N65" s="34"/>
      <c r="O65" s="34"/>
      <c r="P65" s="34"/>
      <c r="Q65" s="9">
        <v>1035240.5123639998</v>
      </c>
      <c r="R65" s="11">
        <f t="shared" si="17"/>
        <v>971909.52445093961</v>
      </c>
      <c r="S65" s="11">
        <f t="shared" si="18"/>
        <v>1098571.5002770601</v>
      </c>
      <c r="T65" s="11">
        <f>STDEV($F$6:$F$15,$I$41,$Q$56:Q64)</f>
        <v>38502.506773466666</v>
      </c>
      <c r="U65" s="11">
        <f t="shared" si="19"/>
        <v>993103.24852340238</v>
      </c>
      <c r="V65" s="11">
        <f t="shared" si="20"/>
        <v>1163995.4504065078</v>
      </c>
      <c r="W65" s="11">
        <f>STDEV($F$6:$F$15,$I$41,$U$56:U64)</f>
        <v>25617.637429959988</v>
      </c>
      <c r="X65" s="11">
        <f>STDEV($F$6:$F$15,$I$41,$V$56:V64)</f>
        <v>78277.444225319254</v>
      </c>
      <c r="Y65" s="34">
        <f t="shared" si="21"/>
        <v>8.4793052742394726E-3</v>
      </c>
      <c r="Z65" s="9">
        <v>13091518.04820136</v>
      </c>
      <c r="AA65" s="11">
        <f t="shared" si="22"/>
        <v>12307992.045409368</v>
      </c>
      <c r="AB65" s="11">
        <f t="shared" si="23"/>
        <v>13875044.050993349</v>
      </c>
      <c r="AC65" s="11">
        <f>STDEV($I$6:$I$15,$M$41,$Z$56:Z64)</f>
        <v>476349.98637791059</v>
      </c>
      <c r="AD65" s="11">
        <f t="shared" si="24"/>
        <v>12585505.77829344</v>
      </c>
      <c r="AE65" s="11">
        <f t="shared" si="25"/>
        <v>14758988.211112604</v>
      </c>
      <c r="AF65" s="11">
        <f>STDEV($I$6:$I$15,$M$41,$AD$56:AD64)</f>
        <v>307633.6165217018</v>
      </c>
      <c r="AG65" s="11">
        <f>STDEV($I$6:$I$15,$M$41,$AE$56:AE64)</f>
        <v>1013749.8775509216</v>
      </c>
      <c r="AH65" s="11"/>
      <c r="AI65" s="34">
        <f t="shared" si="6"/>
        <v>-6.1047701125861664E-2</v>
      </c>
      <c r="AJ65" s="34">
        <f t="shared" si="7"/>
        <v>6.1047701125861664E-2</v>
      </c>
      <c r="AK65" s="34">
        <f t="shared" si="8"/>
        <v>-5.9849896697017457E-2</v>
      </c>
      <c r="AL65" s="35">
        <f t="shared" si="9"/>
        <v>5.9849896697017346E-2</v>
      </c>
      <c r="AM65" s="36">
        <f t="shared" si="26"/>
        <v>0.93895229887413834</v>
      </c>
      <c r="AN65" s="37">
        <f t="shared" si="27"/>
        <v>1.0610477011258617</v>
      </c>
      <c r="AO65" s="37">
        <f t="shared" si="28"/>
        <v>0.94015010330298254</v>
      </c>
      <c r="AP65" s="37">
        <f t="shared" si="29"/>
        <v>1.0598498966970173</v>
      </c>
    </row>
    <row r="66" spans="1:42" x14ac:dyDescent="0.25">
      <c r="A66" s="39">
        <f t="shared" si="30"/>
        <v>2023</v>
      </c>
      <c r="B66" s="34">
        <f t="shared" si="11"/>
        <v>8.6600405693746923E-3</v>
      </c>
      <c r="C66" s="9">
        <v>21880315.435092196</v>
      </c>
      <c r="D66" s="11">
        <f t="shared" si="12"/>
        <v>20498279.117201176</v>
      </c>
      <c r="E66" s="11">
        <f t="shared" si="13"/>
        <v>23262351.752983216</v>
      </c>
      <c r="F66" s="11">
        <f>STDEV($C$6:$C$15,$F$41,$C$56:C65)</f>
        <v>840218.42141203186</v>
      </c>
      <c r="G66" s="11">
        <f t="shared" si="14"/>
        <v>20918250.885794815</v>
      </c>
      <c r="H66" s="11">
        <f t="shared" si="15"/>
        <v>24997925.272121634</v>
      </c>
      <c r="I66" s="11">
        <f>STDEV($C$6:$C$15,$F$41,$G$56:G65)</f>
        <v>584893.71548545873</v>
      </c>
      <c r="J66" s="11">
        <f>STDEV($C$6:$C$15,$F$41,$H$56:H65)</f>
        <v>1895372.1996573843</v>
      </c>
      <c r="K66" s="34">
        <f t="shared" si="5"/>
        <v>8.7608971987205471E-3</v>
      </c>
      <c r="L66" s="34">
        <f t="shared" si="16"/>
        <v>1.086963032416906E-2</v>
      </c>
      <c r="M66" s="34"/>
      <c r="N66" s="34"/>
      <c r="O66" s="34"/>
      <c r="P66" s="34"/>
      <c r="Q66" s="9">
        <v>1046493.1940299999</v>
      </c>
      <c r="R66" s="11">
        <f t="shared" si="17"/>
        <v>977629.0711587749</v>
      </c>
      <c r="S66" s="11">
        <f t="shared" si="18"/>
        <v>1115357.3169012249</v>
      </c>
      <c r="T66" s="11">
        <f>STDEV($F$6:$F$15,$I$41,$Q$56:Q65)</f>
        <v>41866.413973172763</v>
      </c>
      <c r="U66" s="11">
        <f t="shared" si="19"/>
        <v>1000688.765299383</v>
      </c>
      <c r="V66" s="11">
        <f t="shared" si="20"/>
        <v>1187992.5168603403</v>
      </c>
      <c r="W66" s="11">
        <f>STDEV($F$6:$F$15,$I$41,$U$56:U65)</f>
        <v>27847.11537859431</v>
      </c>
      <c r="X66" s="11">
        <f>STDEV($F$6:$F$15,$I$41,$V$56:V65)</f>
        <v>86025.480025594356</v>
      </c>
      <c r="Y66" s="34">
        <f t="shared" si="21"/>
        <v>8.894041898791203E-3</v>
      </c>
      <c r="Z66" s="9">
        <v>13207954.558240844</v>
      </c>
      <c r="AA66" s="11">
        <f t="shared" si="22"/>
        <v>12373240.948516559</v>
      </c>
      <c r="AB66" s="11">
        <f t="shared" si="23"/>
        <v>14042668.167965129</v>
      </c>
      <c r="AC66" s="11">
        <f>STDEV($I$6:$I$15,$M$41,$Z$56:Z65)</f>
        <v>507469.8417216136</v>
      </c>
      <c r="AD66" s="11">
        <f t="shared" si="24"/>
        <v>12668120.378060006</v>
      </c>
      <c r="AE66" s="11">
        <f t="shared" si="25"/>
        <v>15010356.473946996</v>
      </c>
      <c r="AF66" s="11">
        <f>STDEV($I$6:$I$15,$M$41,$AD$56:AD65)</f>
        <v>328195.87794042984</v>
      </c>
      <c r="AG66" s="11">
        <f>STDEV($I$6:$I$15,$M$41,$AE$56:AE65)</f>
        <v>1095782.5585044159</v>
      </c>
      <c r="AH66" s="11"/>
      <c r="AI66" s="34">
        <f t="shared" si="6"/>
        <v>-6.3284012364428155E-2</v>
      </c>
      <c r="AJ66" s="34">
        <f t="shared" si="7"/>
        <v>6.3284012364428044E-2</v>
      </c>
      <c r="AK66" s="34">
        <f t="shared" si="8"/>
        <v>-6.3197795392435085E-2</v>
      </c>
      <c r="AL66" s="35">
        <f t="shared" si="9"/>
        <v>6.3197795392434974E-2</v>
      </c>
      <c r="AM66" s="36">
        <f t="shared" si="26"/>
        <v>0.93671598763557185</v>
      </c>
      <c r="AN66" s="37">
        <f t="shared" si="27"/>
        <v>1.063284012364428</v>
      </c>
      <c r="AO66" s="37">
        <f t="shared" si="28"/>
        <v>0.93680220460756491</v>
      </c>
      <c r="AP66" s="37">
        <f t="shared" si="29"/>
        <v>1.063197795392435</v>
      </c>
    </row>
    <row r="67" spans="1:42" x14ac:dyDescent="0.25">
      <c r="A67" s="39">
        <f t="shared" si="30"/>
        <v>2024</v>
      </c>
      <c r="B67" s="34">
        <f t="shared" si="11"/>
        <v>1.1052612103270484E-2</v>
      </c>
      <c r="C67" s="9">
        <v>22122150.074293472</v>
      </c>
      <c r="D67" s="11">
        <f t="shared" si="12"/>
        <v>20674545.205509502</v>
      </c>
      <c r="E67" s="11">
        <f t="shared" si="13"/>
        <v>23569754.943077438</v>
      </c>
      <c r="F67" s="11">
        <f>STDEV($C$6:$C$15,$F$41,$C$56:C66)</f>
        <v>880081.26988595305</v>
      </c>
      <c r="G67" s="11">
        <f t="shared" si="14"/>
        <v>21119819.165060546</v>
      </c>
      <c r="H67" s="11">
        <f t="shared" si="15"/>
        <v>25418926.555119447</v>
      </c>
      <c r="I67" s="11">
        <f>STDEV($C$6:$C$15,$F$41,$G$56:G66)</f>
        <v>609373.9241044916</v>
      </c>
      <c r="J67" s="11">
        <f>STDEV($C$6:$C$15,$F$41,$H$56:H66)</f>
        <v>2004297.7848041924</v>
      </c>
      <c r="K67" s="34">
        <f t="shared" si="5"/>
        <v>1.1200897987356299E-2</v>
      </c>
      <c r="L67" s="34">
        <f t="shared" si="16"/>
        <v>1.4291392641939449E-2</v>
      </c>
      <c r="M67" s="34"/>
      <c r="N67" s="34"/>
      <c r="O67" s="34"/>
      <c r="P67" s="34"/>
      <c r="Q67" s="9">
        <v>1061449.039163</v>
      </c>
      <c r="R67" s="11">
        <f t="shared" si="17"/>
        <v>986862.65232261317</v>
      </c>
      <c r="S67" s="11">
        <f t="shared" si="18"/>
        <v>1136035.4260033867</v>
      </c>
      <c r="T67" s="11">
        <f>STDEV($F$6:$F$15,$I$41,$Q$56:Q66)</f>
        <v>45345.303447227183</v>
      </c>
      <c r="U67" s="11">
        <f t="shared" si="19"/>
        <v>1011833.6177931399</v>
      </c>
      <c r="V67" s="11">
        <f t="shared" si="20"/>
        <v>1215925.067186858</v>
      </c>
      <c r="W67" s="11">
        <f>STDEV($F$6:$F$15,$I$41,$U$56:U66)</f>
        <v>30164.034389987635</v>
      </c>
      <c r="X67" s="11">
        <f>STDEV($F$6:$F$15,$I$41,$V$56:V66)</f>
        <v>93914.75660369845</v>
      </c>
      <c r="Y67" s="34">
        <f t="shared" si="21"/>
        <v>1.1420697664084371E-2</v>
      </c>
      <c r="Z67" s="9">
        <v>13358798.614011478</v>
      </c>
      <c r="AA67" s="11">
        <f t="shared" si="22"/>
        <v>12470467.015610002</v>
      </c>
      <c r="AB67" s="11">
        <f t="shared" si="23"/>
        <v>14247130.212412953</v>
      </c>
      <c r="AC67" s="11">
        <f>STDEV($I$6:$I$15,$M$41,$Z$56:Z66)</f>
        <v>540067.26425127918</v>
      </c>
      <c r="AD67" s="11">
        <f t="shared" si="24"/>
        <v>12782667.754573829</v>
      </c>
      <c r="AE67" s="11">
        <f t="shared" si="25"/>
        <v>15296655.041661905</v>
      </c>
      <c r="AF67" s="11">
        <f>STDEV($I$6:$I$15,$M$41,$AD$56:AD66)</f>
        <v>350262.6920703178</v>
      </c>
      <c r="AG67" s="11">
        <f>STDEV($I$6:$I$15,$M$41,$AE$56:AE66)</f>
        <v>1178133.0544542125</v>
      </c>
      <c r="AH67" s="11"/>
      <c r="AI67" s="34">
        <f t="shared" si="6"/>
        <v>-6.5658108051947384E-2</v>
      </c>
      <c r="AJ67" s="34">
        <f t="shared" si="7"/>
        <v>6.5658108051947162E-2</v>
      </c>
      <c r="AK67" s="34">
        <f t="shared" si="8"/>
        <v>-6.6497865868697326E-2</v>
      </c>
      <c r="AL67" s="35">
        <f t="shared" si="9"/>
        <v>6.6497865868697437E-2</v>
      </c>
      <c r="AM67" s="36">
        <f t="shared" si="26"/>
        <v>0.93434189194805262</v>
      </c>
      <c r="AN67" s="37">
        <f t="shared" si="27"/>
        <v>1.0656581080519472</v>
      </c>
      <c r="AO67" s="37">
        <f t="shared" si="28"/>
        <v>0.93350213413130267</v>
      </c>
      <c r="AP67" s="37">
        <f t="shared" si="29"/>
        <v>1.0664978658686974</v>
      </c>
    </row>
    <row r="68" spans="1:42" x14ac:dyDescent="0.25">
      <c r="A68" s="39">
        <f t="shared" si="30"/>
        <v>2025</v>
      </c>
      <c r="B68" s="34">
        <f t="shared" si="11"/>
        <v>8.2929676334812397E-3</v>
      </c>
      <c r="C68" s="9">
        <v>22305608.348842602</v>
      </c>
      <c r="D68" s="11">
        <f t="shared" si="12"/>
        <v>20779308.790757086</v>
      </c>
      <c r="E68" s="11">
        <f t="shared" si="13"/>
        <v>23831907.906928115</v>
      </c>
      <c r="F68" s="11">
        <f>STDEV($C$6:$C$15,$F$41,$C$56:C67)</f>
        <v>927924.24388200266</v>
      </c>
      <c r="G68" s="11">
        <f t="shared" si="14"/>
        <v>21248994.379891515</v>
      </c>
      <c r="H68" s="11">
        <f t="shared" si="15"/>
        <v>25790267.367946655</v>
      </c>
      <c r="I68" s="11">
        <f>STDEV($C$6:$C$15,$F$41,$G$56:G67)</f>
        <v>642375.68111722288</v>
      </c>
      <c r="J68" s="11">
        <f>STDEV($C$6:$C$15,$F$41,$H$56:H67)</f>
        <v>2118522.2575472733</v>
      </c>
      <c r="K68" s="34">
        <f t="shared" si="5"/>
        <v>8.3952184105783676E-3</v>
      </c>
      <c r="L68" s="34">
        <f t="shared" si="16"/>
        <v>1.0521574285663877E-2</v>
      </c>
      <c r="M68" s="34"/>
      <c r="N68" s="34"/>
      <c r="O68" s="34"/>
      <c r="P68" s="34"/>
      <c r="Q68" s="9">
        <v>1072617.154079</v>
      </c>
      <c r="R68" s="11">
        <f t="shared" si="17"/>
        <v>991631.64264846104</v>
      </c>
      <c r="S68" s="11">
        <f t="shared" si="18"/>
        <v>1153602.665509539</v>
      </c>
      <c r="T68" s="11">
        <f>STDEV($F$6:$F$15,$I$41,$Q$56:Q67)</f>
        <v>49235.69496006483</v>
      </c>
      <c r="U68" s="11">
        <f t="shared" si="19"/>
        <v>1018560.9797920526</v>
      </c>
      <c r="V68" s="11">
        <f t="shared" si="20"/>
        <v>1240804.0667344464</v>
      </c>
      <c r="W68" s="11">
        <f>STDEV($F$6:$F$15,$I$41,$U$56:U67)</f>
        <v>32863.820464762925</v>
      </c>
      <c r="X68" s="11">
        <f>STDEV($F$6:$F$15,$I$41,$V$56:V67)</f>
        <v>102250.38258702666</v>
      </c>
      <c r="Y68" s="34">
        <f t="shared" si="21"/>
        <v>8.5819486093514311E-3</v>
      </c>
      <c r="Z68" s="9">
        <v>13473443.137199599</v>
      </c>
      <c r="AA68" s="11">
        <f t="shared" si="22"/>
        <v>12524968.502237096</v>
      </c>
      <c r="AB68" s="11">
        <f t="shared" si="23"/>
        <v>14421917.772162102</v>
      </c>
      <c r="AC68" s="11">
        <f>STDEV($I$6:$I$15,$M$41,$Z$56:Z67)</f>
        <v>576631.6342204751</v>
      </c>
      <c r="AD68" s="11">
        <f t="shared" si="24"/>
        <v>12854665.366905237</v>
      </c>
      <c r="AE68" s="11">
        <f t="shared" si="25"/>
        <v>15551834.245675717</v>
      </c>
      <c r="AF68" s="11">
        <f>STDEV($I$6:$I$15,$M$41,$AD$56:AD67)</f>
        <v>376190.17288558936</v>
      </c>
      <c r="AG68" s="11">
        <f>STDEV($I$6:$I$15,$M$41,$AE$56:AE67)</f>
        <v>1263572.0737827308</v>
      </c>
      <c r="AH68" s="11"/>
      <c r="AI68" s="34">
        <f t="shared" si="6"/>
        <v>-6.8751371626353364E-2</v>
      </c>
      <c r="AJ68" s="34">
        <f t="shared" si="7"/>
        <v>6.8751371626353253E-2</v>
      </c>
      <c r="AK68" s="34">
        <f t="shared" si="8"/>
        <v>-7.0395861347705924E-2</v>
      </c>
      <c r="AL68" s="35">
        <f t="shared" si="9"/>
        <v>7.0395861347705813E-2</v>
      </c>
      <c r="AM68" s="36">
        <f t="shared" si="26"/>
        <v>0.93124862837364664</v>
      </c>
      <c r="AN68" s="37">
        <f t="shared" si="27"/>
        <v>1.0687513716263533</v>
      </c>
      <c r="AO68" s="37">
        <f t="shared" si="28"/>
        <v>0.92960413865229408</v>
      </c>
      <c r="AP68" s="37">
        <f t="shared" si="29"/>
        <v>1.0703958613477058</v>
      </c>
    </row>
    <row r="69" spans="1:42" x14ac:dyDescent="0.25">
      <c r="A69" s="39">
        <f t="shared" si="30"/>
        <v>2026</v>
      </c>
      <c r="B69" s="34">
        <f t="shared" si="11"/>
        <v>9.1495974435964467E-3</v>
      </c>
      <c r="C69" s="9">
        <v>22509695.685969036</v>
      </c>
      <c r="D69" s="11">
        <f t="shared" si="12"/>
        <v>20901276.408270843</v>
      </c>
      <c r="E69" s="11">
        <f t="shared" si="13"/>
        <v>24118114.963667229</v>
      </c>
      <c r="F69" s="11">
        <f>STDEV($C$6:$C$15,$F$41,$C$56:C68)</f>
        <v>977849.48845520872</v>
      </c>
      <c r="G69" s="11">
        <f t="shared" si="14"/>
        <v>21396124.823568095</v>
      </c>
      <c r="H69" s="11">
        <f t="shared" si="15"/>
        <v>26182740.356920462</v>
      </c>
      <c r="I69" s="11">
        <f>STDEV($C$6:$C$15,$F$41,$G$56:G68)</f>
        <v>677003.01361453277</v>
      </c>
      <c r="J69" s="11">
        <f>STDEV($C$6:$C$15,$F$41,$H$56:H68)</f>
        <v>2233052.6016220371</v>
      </c>
      <c r="K69" s="34">
        <f t="shared" si="5"/>
        <v>9.2552572210249651E-3</v>
      </c>
      <c r="L69" s="34">
        <f t="shared" si="16"/>
        <v>1.1447513012732989E-2</v>
      </c>
      <c r="M69" s="34"/>
      <c r="N69" s="34"/>
      <c r="O69" s="34"/>
      <c r="P69" s="34"/>
      <c r="Q69" s="9">
        <v>1084895.952908</v>
      </c>
      <c r="R69" s="11">
        <f t="shared" si="17"/>
        <v>997544.47965065623</v>
      </c>
      <c r="S69" s="11">
        <f t="shared" si="18"/>
        <v>1172247.4261653437</v>
      </c>
      <c r="T69" s="11">
        <f>STDEV($F$6:$F$15,$I$41,$Q$56:Q68)</f>
        <v>53105.92494436034</v>
      </c>
      <c r="U69" s="11">
        <f t="shared" si="19"/>
        <v>1026559.8918935538</v>
      </c>
      <c r="V69" s="11">
        <f t="shared" si="20"/>
        <v>1266879.175957931</v>
      </c>
      <c r="W69" s="11">
        <f>STDEV($F$6:$F$15,$I$41,$U$56:U68)</f>
        <v>35465.80684055436</v>
      </c>
      <c r="X69" s="11">
        <f>STDEV($F$6:$F$15,$I$41,$V$56:V68)</f>
        <v>110637.94374652888</v>
      </c>
      <c r="Y69" s="34">
        <f t="shared" si="21"/>
        <v>8.9466513410069327E-3</v>
      </c>
      <c r="Z69" s="9">
        <v>13593985.335311007</v>
      </c>
      <c r="AA69" s="11">
        <f t="shared" si="22"/>
        <v>12585093.627727063</v>
      </c>
      <c r="AB69" s="11">
        <f t="shared" si="23"/>
        <v>14602877.042894948</v>
      </c>
      <c r="AC69" s="11">
        <f>STDEV($I$6:$I$15,$M$41,$Z$56:Z68)</f>
        <v>613362.60628478893</v>
      </c>
      <c r="AD69" s="11">
        <f t="shared" si="24"/>
        <v>12933403.663443759</v>
      </c>
      <c r="AE69" s="11">
        <f t="shared" si="25"/>
        <v>15812400.824228972</v>
      </c>
      <c r="AF69" s="11">
        <f>STDEV($I$6:$I$15,$M$41,$AD$56:AD68)</f>
        <v>401605.14044739102</v>
      </c>
      <c r="AG69" s="11">
        <f>STDEV($I$6:$I$15,$M$41,$AE$56:AE68)</f>
        <v>1348700.8525065649</v>
      </c>
      <c r="AH69" s="11"/>
      <c r="AI69" s="34">
        <f t="shared" si="6"/>
        <v>-7.1871163396674209E-2</v>
      </c>
      <c r="AJ69" s="34">
        <f t="shared" si="7"/>
        <v>7.1871163396674209E-2</v>
      </c>
      <c r="AK69" s="34">
        <f t="shared" si="8"/>
        <v>-7.4216036187952916E-2</v>
      </c>
      <c r="AL69" s="35">
        <f t="shared" si="9"/>
        <v>7.4216036187952916E-2</v>
      </c>
      <c r="AM69" s="36">
        <f t="shared" si="26"/>
        <v>0.92812883660332579</v>
      </c>
      <c r="AN69" s="37">
        <f t="shared" si="27"/>
        <v>1.0718711633966742</v>
      </c>
      <c r="AO69" s="37">
        <f t="shared" si="28"/>
        <v>0.92578396381204708</v>
      </c>
      <c r="AP69" s="37">
        <f t="shared" si="29"/>
        <v>1.0742160361879529</v>
      </c>
    </row>
    <row r="70" spans="1:42" x14ac:dyDescent="0.25">
      <c r="A70" s="39">
        <f t="shared" si="30"/>
        <v>2027</v>
      </c>
      <c r="B70" s="34">
        <f t="shared" si="11"/>
        <v>9.457412699930676E-3</v>
      </c>
      <c r="C70" s="9">
        <v>22722579.167821094</v>
      </c>
      <c r="D70" s="11">
        <f t="shared" si="12"/>
        <v>21026848.236217003</v>
      </c>
      <c r="E70" s="11">
        <f t="shared" si="13"/>
        <v>24418310.099425185</v>
      </c>
      <c r="F70" s="11">
        <f>STDEV($C$6:$C$15,$F$41,$C$56:C69)</f>
        <v>1030931.2049528164</v>
      </c>
      <c r="G70" s="11">
        <f t="shared" si="14"/>
        <v>21547758.192729957</v>
      </c>
      <c r="H70" s="11">
        <f t="shared" si="15"/>
        <v>26586805.286116801</v>
      </c>
      <c r="I70" s="11">
        <f>STDEV($C$6:$C$15,$F$41,$G$56:G69)</f>
        <v>714240.43807990337</v>
      </c>
      <c r="J70" s="11">
        <f>STDEV($C$6:$C$15,$F$41,$H$56:H69)</f>
        <v>2349282.6686697723</v>
      </c>
      <c r="K70" s="34">
        <f t="shared" si="5"/>
        <v>9.5442610137110046E-3</v>
      </c>
      <c r="L70" s="34">
        <f t="shared" si="16"/>
        <v>1.134285243392672E-2</v>
      </c>
      <c r="M70" s="34"/>
      <c r="N70" s="34"/>
      <c r="O70" s="34"/>
      <c r="P70" s="34"/>
      <c r="Q70" s="9">
        <v>1097201.7676079997</v>
      </c>
      <c r="R70" s="11">
        <f t="shared" si="17"/>
        <v>1003370.4481807905</v>
      </c>
      <c r="S70" s="11">
        <f t="shared" si="18"/>
        <v>1191033.0870352089</v>
      </c>
      <c r="T70" s="11">
        <f>STDEV($F$6:$F$15,$I$41,$Q$56:Q69)</f>
        <v>57045.391693067315</v>
      </c>
      <c r="U70" s="11">
        <f t="shared" si="19"/>
        <v>1034542.3845366179</v>
      </c>
      <c r="V70" s="11">
        <f t="shared" si="20"/>
        <v>1293184.8785610986</v>
      </c>
      <c r="W70" s="11">
        <f>STDEV($F$6:$F$15,$I$41,$U$56:U69)</f>
        <v>38094.200021623219</v>
      </c>
      <c r="X70" s="11">
        <f>STDEV($F$6:$F$15,$I$41,$V$56:V69)</f>
        <v>119149.27124325873</v>
      </c>
      <c r="Y70" s="34">
        <f t="shared" si="21"/>
        <v>9.5028598115027754E-3</v>
      </c>
      <c r="Z70" s="9">
        <v>13723167.072232092</v>
      </c>
      <c r="AA70" s="11">
        <f t="shared" si="22"/>
        <v>12652972.960423149</v>
      </c>
      <c r="AB70" s="11">
        <f t="shared" si="23"/>
        <v>14793361.184041033</v>
      </c>
      <c r="AC70" s="11">
        <f>STDEV($I$6:$I$15,$M$41,$Z$56:Z69)</f>
        <v>650631.82174599369</v>
      </c>
      <c r="AD70" s="11">
        <f t="shared" si="24"/>
        <v>13020621.958072534</v>
      </c>
      <c r="AE70" s="11">
        <f t="shared" si="25"/>
        <v>16081712.839069901</v>
      </c>
      <c r="AF70" s="11">
        <f>STDEV($I$6:$I$15,$M$41,$AD$56:AD69)</f>
        <v>427117.10187953699</v>
      </c>
      <c r="AG70" s="11">
        <f>STDEV($I$6:$I$15,$M$41,$AE$56:AE69)</f>
        <v>1433894.0123256291</v>
      </c>
      <c r="AH70" s="11"/>
      <c r="AI70" s="34">
        <f t="shared" si="6"/>
        <v>-7.5129248916371738E-2</v>
      </c>
      <c r="AJ70" s="34">
        <f t="shared" si="7"/>
        <v>7.512924891637196E-2</v>
      </c>
      <c r="AK70" s="34">
        <f t="shared" si="8"/>
        <v>-7.7984484643811469E-2</v>
      </c>
      <c r="AL70" s="35">
        <f t="shared" si="9"/>
        <v>7.7984484643811358E-2</v>
      </c>
      <c r="AM70" s="36">
        <f t="shared" si="26"/>
        <v>0.92487075108362826</v>
      </c>
      <c r="AN70" s="37">
        <f t="shared" si="27"/>
        <v>1.075129248916372</v>
      </c>
      <c r="AO70" s="37">
        <f t="shared" si="28"/>
        <v>0.92201551535618853</v>
      </c>
      <c r="AP70" s="37">
        <f t="shared" si="29"/>
        <v>1.0779844846438114</v>
      </c>
    </row>
    <row r="71" spans="1:42" x14ac:dyDescent="0.25">
      <c r="A71" s="39">
        <f t="shared" si="30"/>
        <v>2028</v>
      </c>
      <c r="B71" s="34">
        <f t="shared" si="11"/>
        <v>9.6831082075010556E-3</v>
      </c>
      <c r="C71" s="9">
        <v>22942604.360656615</v>
      </c>
      <c r="D71" s="11">
        <f t="shared" si="12"/>
        <v>21154377.12453736</v>
      </c>
      <c r="E71" s="11">
        <f t="shared" si="13"/>
        <v>24730831.596775871</v>
      </c>
      <c r="F71" s="11">
        <f>STDEV($C$6:$C$15,$F$41,$C$56:C70)</f>
        <v>1087164.9652094012</v>
      </c>
      <c r="G71" s="11">
        <f t="shared" si="14"/>
        <v>21702557.241298061</v>
      </c>
      <c r="H71" s="11">
        <f t="shared" si="15"/>
        <v>27001463.541349038</v>
      </c>
      <c r="I71" s="11">
        <f>STDEV($C$6:$C$15,$F$41,$G$56:G70)</f>
        <v>753895.11810654239</v>
      </c>
      <c r="J71" s="11">
        <f>STDEV($C$6:$C$15,$F$41,$H$56:H70)</f>
        <v>2467611.1686697644</v>
      </c>
      <c r="K71" s="34">
        <f t="shared" si="5"/>
        <v>9.8336942033357168E-3</v>
      </c>
      <c r="L71" s="34">
        <f t="shared" si="16"/>
        <v>1.2942231800225849E-2</v>
      </c>
      <c r="M71" s="34"/>
      <c r="N71" s="34"/>
      <c r="O71" s="34"/>
      <c r="P71" s="34"/>
      <c r="Q71" s="9">
        <v>1111402.007216</v>
      </c>
      <c r="R71" s="11">
        <f t="shared" si="17"/>
        <v>1011009.3226627549</v>
      </c>
      <c r="S71" s="11">
        <f t="shared" si="18"/>
        <v>1211794.6917692451</v>
      </c>
      <c r="T71" s="11">
        <f>STDEV($F$6:$F$15,$I$41,$Q$56:Q70)</f>
        <v>61034.418448108438</v>
      </c>
      <c r="U71" s="11">
        <f t="shared" si="19"/>
        <v>1044394.6056106347</v>
      </c>
      <c r="V71" s="11">
        <f t="shared" si="20"/>
        <v>1321549.1387783801</v>
      </c>
      <c r="W71" s="11">
        <f>STDEV($F$6:$F$15,$I$41,$U$56:U70)</f>
        <v>40737.607594637469</v>
      </c>
      <c r="X71" s="11">
        <f>STDEV($F$6:$F$15,$I$41,$V$56:V70)</f>
        <v>127760.38434001045</v>
      </c>
      <c r="Y71" s="34">
        <f t="shared" si="21"/>
        <v>9.979561934297174E-3</v>
      </c>
      <c r="Z71" s="9">
        <v>13860118.26796414</v>
      </c>
      <c r="AA71" s="11">
        <f t="shared" si="22"/>
        <v>12726936.821029941</v>
      </c>
      <c r="AB71" s="11">
        <f t="shared" si="23"/>
        <v>14993299.714898339</v>
      </c>
      <c r="AC71" s="11">
        <f>STDEV($I$6:$I$15,$M$41,$Z$56:Z70)</f>
        <v>688925.40245931013</v>
      </c>
      <c r="AD71" s="11">
        <f t="shared" si="24"/>
        <v>13114488.75093646</v>
      </c>
      <c r="AE71" s="11">
        <f t="shared" si="25"/>
        <v>16359782.28064635</v>
      </c>
      <c r="AF71" s="11">
        <f>STDEV($I$6:$I$15,$M$41,$AD$56:AD70)</f>
        <v>453310.55895205023</v>
      </c>
      <c r="AG71" s="11">
        <f>STDEV($I$6:$I$15,$M$41,$AE$56:AE70)</f>
        <v>1519687.8139941373</v>
      </c>
      <c r="AH71" s="11"/>
      <c r="AI71" s="34">
        <f t="shared" si="6"/>
        <v>-7.8515815277865997E-2</v>
      </c>
      <c r="AJ71" s="34">
        <f t="shared" si="7"/>
        <v>7.8515815277866219E-2</v>
      </c>
      <c r="AK71" s="34">
        <f t="shared" si="8"/>
        <v>-8.1758425507335031E-2</v>
      </c>
      <c r="AL71" s="35">
        <f t="shared" si="9"/>
        <v>8.175842550733492E-2</v>
      </c>
      <c r="AM71" s="36">
        <f t="shared" si="26"/>
        <v>0.921484184722134</v>
      </c>
      <c r="AN71" s="37">
        <f t="shared" si="27"/>
        <v>1.0785158152778662</v>
      </c>
      <c r="AO71" s="37">
        <f t="shared" si="28"/>
        <v>0.91824157449266497</v>
      </c>
      <c r="AP71" s="37">
        <f t="shared" si="29"/>
        <v>1.0817584255073349</v>
      </c>
    </row>
    <row r="72" spans="1:42" x14ac:dyDescent="0.25">
      <c r="A72" s="39">
        <f t="shared" si="30"/>
        <v>2029</v>
      </c>
      <c r="B72" s="34">
        <f t="shared" si="11"/>
        <v>9.3112889135149989E-3</v>
      </c>
      <c r="C72" s="9">
        <v>23156229.578287158</v>
      </c>
      <c r="D72" s="11">
        <f t="shared" si="12"/>
        <v>21270535.378230669</v>
      </c>
      <c r="E72" s="11">
        <f t="shared" si="13"/>
        <v>25041923.778343648</v>
      </c>
      <c r="F72" s="11">
        <f>STDEV($C$6:$C$15,$F$41,$C$56:C71)</f>
        <v>1146420.6718207411</v>
      </c>
      <c r="G72" s="11">
        <f t="shared" si="14"/>
        <v>21847408.243969344</v>
      </c>
      <c r="H72" s="11">
        <f t="shared" si="15"/>
        <v>27413572.907880209</v>
      </c>
      <c r="I72" s="11">
        <f>STDEV($C$6:$C$15,$F$41,$G$56:G71)</f>
        <v>795706.87195039343</v>
      </c>
      <c r="J72" s="11">
        <f>STDEV($C$6:$C$15,$F$41,$H$56:H71)</f>
        <v>2588280.9630200951</v>
      </c>
      <c r="K72" s="34">
        <f t="shared" si="5"/>
        <v>9.4377159199998985E-3</v>
      </c>
      <c r="L72" s="34">
        <f t="shared" si="16"/>
        <v>1.2040502932436406E-2</v>
      </c>
      <c r="M72" s="34"/>
      <c r="N72" s="34"/>
      <c r="O72" s="34"/>
      <c r="P72" s="34"/>
      <c r="Q72" s="9">
        <v>1124783.846343</v>
      </c>
      <c r="R72" s="11">
        <f t="shared" si="17"/>
        <v>1017538.7533470639</v>
      </c>
      <c r="S72" s="11">
        <f t="shared" si="18"/>
        <v>1232028.939338936</v>
      </c>
      <c r="T72" s="11">
        <f>STDEV($F$6:$F$15,$I$41,$Q$56:Q71)</f>
        <v>65200.386975892354</v>
      </c>
      <c r="U72" s="11">
        <f t="shared" si="19"/>
        <v>1053182.0502010502</v>
      </c>
      <c r="V72" s="11">
        <f t="shared" si="20"/>
        <v>1349461.0036670407</v>
      </c>
      <c r="W72" s="11">
        <f>STDEV($F$6:$F$15,$I$41,$U$56:U71)</f>
        <v>43530.801141652017</v>
      </c>
      <c r="X72" s="11">
        <f>STDEV($F$6:$F$15,$I$41,$V$56:V71)</f>
        <v>136594.01276966601</v>
      </c>
      <c r="Y72" s="34">
        <f t="shared" si="21"/>
        <v>9.4023361310937199E-3</v>
      </c>
      <c r="Z72" s="9">
        <v>13990435.758736251</v>
      </c>
      <c r="AA72" s="11">
        <f t="shared" si="22"/>
        <v>12792065.759423994</v>
      </c>
      <c r="AB72" s="11">
        <f t="shared" si="23"/>
        <v>15188805.758048506</v>
      </c>
      <c r="AC72" s="11">
        <f>STDEV($I$6:$I$15,$M$41,$Z$56:Z71)</f>
        <v>728557.22823998821</v>
      </c>
      <c r="AD72" s="11">
        <f t="shared" si="24"/>
        <v>13200080.943204856</v>
      </c>
      <c r="AE72" s="11">
        <f t="shared" si="25"/>
        <v>16632883.214109682</v>
      </c>
      <c r="AF72" s="11">
        <f>STDEV($I$6:$I$15,$M$41,$AD$56:AD71)</f>
        <v>480501.60973667761</v>
      </c>
      <c r="AG72" s="11">
        <f>STDEV($I$6:$I$15,$M$41,$AE$56:AE71)</f>
        <v>1606493.9834621469</v>
      </c>
      <c r="AH72" s="11"/>
      <c r="AI72" s="34">
        <f t="shared" si="6"/>
        <v>-8.2078093619882719E-2</v>
      </c>
      <c r="AJ72" s="34">
        <f t="shared" si="7"/>
        <v>8.207809361988283E-2</v>
      </c>
      <c r="AK72" s="34">
        <f t="shared" si="8"/>
        <v>-8.565637411000171E-2</v>
      </c>
      <c r="AL72" s="35">
        <f t="shared" si="9"/>
        <v>8.5656374110001599E-2</v>
      </c>
      <c r="AM72" s="36">
        <f t="shared" si="26"/>
        <v>0.91792190638011728</v>
      </c>
      <c r="AN72" s="37">
        <f t="shared" si="27"/>
        <v>1.0820780936198828</v>
      </c>
      <c r="AO72" s="37">
        <f t="shared" si="28"/>
        <v>0.91434362588999829</v>
      </c>
      <c r="AP72" s="37">
        <f t="shared" si="29"/>
        <v>1.0856563741100016</v>
      </c>
    </row>
    <row r="73" spans="1:42" x14ac:dyDescent="0.25">
      <c r="A73" s="39">
        <f t="shared" si="30"/>
        <v>2030</v>
      </c>
      <c r="B73" s="34">
        <f t="shared" si="11"/>
        <v>1.0077788262676033E-2</v>
      </c>
      <c r="C73" s="9">
        <v>23389593.156939052</v>
      </c>
      <c r="D73" s="11">
        <f t="shared" si="12"/>
        <v>21403181.858126681</v>
      </c>
      <c r="E73" s="11">
        <f t="shared" si="13"/>
        <v>25376004.455751423</v>
      </c>
      <c r="F73" s="11">
        <f>STDEV($C$6:$C$15,$F$41,$C$56:C72)</f>
        <v>1207652.3200997112</v>
      </c>
      <c r="G73" s="11">
        <f t="shared" si="14"/>
        <v>22010296.932662379</v>
      </c>
      <c r="H73" s="11">
        <f t="shared" si="15"/>
        <v>27848157.246968981</v>
      </c>
      <c r="I73" s="11">
        <f>STDEV($C$6:$C$15,$F$41,$G$56:G72)</f>
        <v>838552.56277911016</v>
      </c>
      <c r="J73" s="11">
        <f>STDEV($C$6:$C$15,$F$41,$H$56:H72)</f>
        <v>2710614.4990501762</v>
      </c>
      <c r="K73" s="34">
        <f t="shared" si="5"/>
        <v>1.0217998866855062E-2</v>
      </c>
      <c r="L73" s="34">
        <f t="shared" si="16"/>
        <v>1.3095953060574286E-2</v>
      </c>
      <c r="M73" s="34"/>
      <c r="N73" s="34"/>
      <c r="O73" s="34"/>
      <c r="P73" s="34"/>
      <c r="Q73" s="9">
        <v>1139513.9627980001</v>
      </c>
      <c r="R73" s="11">
        <f t="shared" si="17"/>
        <v>1025292.9314373354</v>
      </c>
      <c r="S73" s="11">
        <f t="shared" si="18"/>
        <v>1253734.9941586647</v>
      </c>
      <c r="T73" s="11">
        <f>STDEV($F$6:$F$15,$I$41,$Q$56:Q72)</f>
        <v>69441.456363724486</v>
      </c>
      <c r="U73" s="11">
        <f t="shared" si="19"/>
        <v>1063256.2852231506</v>
      </c>
      <c r="V73" s="11">
        <f t="shared" si="20"/>
        <v>1378935.9389310908</v>
      </c>
      <c r="W73" s="11">
        <f>STDEV($F$6:$F$15,$I$41,$U$56:U72)</f>
        <v>46361.376067354693</v>
      </c>
      <c r="X73" s="11">
        <f>STDEV($F$6:$F$15,$I$41,$V$56:V72)</f>
        <v>145558.22609992907</v>
      </c>
      <c r="Y73" s="34">
        <f t="shared" si="21"/>
        <v>1.032731148691024E-2</v>
      </c>
      <c r="Z73" s="9">
        <v>14134919.346654328</v>
      </c>
      <c r="AA73" s="11">
        <f t="shared" si="22"/>
        <v>12870406.931684187</v>
      </c>
      <c r="AB73" s="11">
        <f t="shared" si="23"/>
        <v>15399431.761624468</v>
      </c>
      <c r="AC73" s="11">
        <f>STDEV($I$6:$I$15,$M$41,$Z$56:Z72)</f>
        <v>768768.96171834704</v>
      </c>
      <c r="AD73" s="11">
        <f t="shared" si="24"/>
        <v>13299525.142917629</v>
      </c>
      <c r="AE73" s="11">
        <f t="shared" si="25"/>
        <v>16920780.121505626</v>
      </c>
      <c r="AF73" s="11">
        <f>STDEV($I$6:$I$15,$M$41,$AD$56:AD72)</f>
        <v>507883.61350121739</v>
      </c>
      <c r="AG73" s="11">
        <f>STDEV($I$6:$I$15,$M$41,$AE$56:AE72)</f>
        <v>1693683.0908258618</v>
      </c>
      <c r="AH73" s="11"/>
      <c r="AI73" s="34">
        <f t="shared" si="6"/>
        <v>-8.5638352831962083E-2</v>
      </c>
      <c r="AJ73" s="34">
        <f t="shared" si="7"/>
        <v>8.5638352831962195E-2</v>
      </c>
      <c r="AK73" s="34">
        <f t="shared" si="8"/>
        <v>-8.9460179004802409E-2</v>
      </c>
      <c r="AL73" s="35">
        <f t="shared" si="9"/>
        <v>8.9460179004802409E-2</v>
      </c>
      <c r="AM73" s="36">
        <f t="shared" si="26"/>
        <v>0.91436164716803792</v>
      </c>
      <c r="AN73" s="37">
        <f t="shared" si="27"/>
        <v>1.0856383528319622</v>
      </c>
      <c r="AO73" s="37">
        <f t="shared" si="28"/>
        <v>0.91053982099519759</v>
      </c>
      <c r="AP73" s="37">
        <f t="shared" si="29"/>
        <v>1.0894601790048024</v>
      </c>
    </row>
    <row r="74" spans="1:42" x14ac:dyDescent="0.25">
      <c r="A74" s="39">
        <f t="shared" si="30"/>
        <v>2031</v>
      </c>
      <c r="B74" s="34">
        <f t="shared" si="11"/>
        <v>8.4536133246509888E-3</v>
      </c>
      <c r="C74" s="9">
        <v>23587319.733308718</v>
      </c>
      <c r="D74" s="11">
        <f t="shared" si="12"/>
        <v>21495452.067832917</v>
      </c>
      <c r="E74" s="11">
        <f t="shared" si="13"/>
        <v>25679187.398784518</v>
      </c>
      <c r="F74" s="11">
        <f>STDEV($C$6:$C$15,$F$41,$C$56:C73)</f>
        <v>1271765.2386813364</v>
      </c>
      <c r="G74" s="11">
        <f t="shared" si="14"/>
        <v>22134239.556515031</v>
      </c>
      <c r="H74" s="11">
        <f t="shared" si="15"/>
        <v>28251589.64588701</v>
      </c>
      <c r="I74" s="11">
        <f>STDEV($C$6:$C$15,$F$41,$G$56:G73)</f>
        <v>883410.02079728409</v>
      </c>
      <c r="J74" s="11">
        <f>STDEV($C$6:$C$15,$F$41,$H$56:H73)</f>
        <v>2835674.7592324852</v>
      </c>
      <c r="K74" s="34">
        <f t="shared" si="5"/>
        <v>8.5878800827288142E-3</v>
      </c>
      <c r="L74" s="34">
        <f t="shared" si="16"/>
        <v>1.1335976645939416E-2</v>
      </c>
      <c r="M74" s="34"/>
      <c r="N74" s="34"/>
      <c r="O74" s="34"/>
      <c r="P74" s="34"/>
      <c r="Q74" s="9">
        <v>1152431.4664680001</v>
      </c>
      <c r="R74" s="11">
        <f t="shared" si="17"/>
        <v>1030987.1847783041</v>
      </c>
      <c r="S74" s="11">
        <f t="shared" si="18"/>
        <v>1273875.7481576959</v>
      </c>
      <c r="T74" s="11">
        <f>STDEV($F$6:$F$15,$I$41,$Q$56:Q73)</f>
        <v>73832.880749868025</v>
      </c>
      <c r="U74" s="11">
        <f t="shared" si="19"/>
        <v>1071324.4399688444</v>
      </c>
      <c r="V74" s="11">
        <f t="shared" si="20"/>
        <v>1406933.4565630911</v>
      </c>
      <c r="W74" s="11">
        <f>STDEV($F$6:$F$15,$I$41,$U$56:U73)</f>
        <v>49309.570876210644</v>
      </c>
      <c r="X74" s="11">
        <f>STDEV($F$6:$F$15,$I$41,$V$56:V73)</f>
        <v>154726.22361345205</v>
      </c>
      <c r="Y74" s="34">
        <f t="shared" si="21"/>
        <v>9.0523681276231706E-3</v>
      </c>
      <c r="Z74" s="9">
        <v>14262873.840034505</v>
      </c>
      <c r="AA74" s="11">
        <f t="shared" si="22"/>
        <v>12929941.079156503</v>
      </c>
      <c r="AB74" s="11">
        <f t="shared" si="23"/>
        <v>15595806.600912506</v>
      </c>
      <c r="AC74" s="11">
        <f>STDEV($I$6:$I$15,$M$41,$Z$56:Z73)</f>
        <v>810365.57845479739</v>
      </c>
      <c r="AD74" s="11">
        <f t="shared" si="24"/>
        <v>13380684.384315023</v>
      </c>
      <c r="AE74" s="11">
        <f t="shared" si="25"/>
        <v>17194148.674614932</v>
      </c>
      <c r="AF74" s="11">
        <f>STDEV($I$6:$I$15,$M$41,$AD$56:AD73)</f>
        <v>536333.10664518387</v>
      </c>
      <c r="AG74" s="11">
        <f>STDEV($I$6:$I$15,$M$41,$AE$56:AE73)</f>
        <v>1782088.5618942115</v>
      </c>
      <c r="AH74" s="11"/>
      <c r="AI74" s="34">
        <f t="shared" si="6"/>
        <v>-8.9463791664383119E-2</v>
      </c>
      <c r="AJ74" s="34">
        <f t="shared" si="7"/>
        <v>8.946379166438323E-2</v>
      </c>
      <c r="AK74" s="34">
        <f t="shared" si="8"/>
        <v>-9.345471156987939E-2</v>
      </c>
      <c r="AL74" s="35">
        <f t="shared" si="9"/>
        <v>9.3454711569879167E-2</v>
      </c>
      <c r="AM74" s="36">
        <f t="shared" si="26"/>
        <v>0.91053620833561688</v>
      </c>
      <c r="AN74" s="37">
        <f t="shared" si="27"/>
        <v>1.0894637916643832</v>
      </c>
      <c r="AO74" s="37">
        <f t="shared" si="28"/>
        <v>0.90654528843012061</v>
      </c>
      <c r="AP74" s="37">
        <f t="shared" si="29"/>
        <v>1.0934547115698792</v>
      </c>
    </row>
    <row r="75" spans="1:42" x14ac:dyDescent="0.25">
      <c r="A75" s="39">
        <f t="shared" si="30"/>
        <v>2032</v>
      </c>
      <c r="B75" s="34">
        <f t="shared" si="11"/>
        <v>9.09945259762787E-3</v>
      </c>
      <c r="C75" s="9">
        <v>23801951.431127053</v>
      </c>
      <c r="D75" s="11">
        <f t="shared" si="12"/>
        <v>21604614.432576109</v>
      </c>
      <c r="E75" s="11">
        <f t="shared" si="13"/>
        <v>25999288.429677997</v>
      </c>
      <c r="F75" s="11">
        <f>STDEV($C$6:$C$15,$F$41,$C$56:C74)</f>
        <v>1335886.0402815479</v>
      </c>
      <c r="G75" s="11">
        <f t="shared" si="14"/>
        <v>22276578.992286243</v>
      </c>
      <c r="H75" s="11">
        <f t="shared" si="15"/>
        <v>28672345.193413697</v>
      </c>
      <c r="I75" s="11">
        <f>STDEV($C$6:$C$15,$F$41,$G$56:G74)</f>
        <v>927360.59540318849</v>
      </c>
      <c r="J75" s="11">
        <f>STDEV($C$6:$C$15,$F$41,$H$56:H74)</f>
        <v>2960989.1618826324</v>
      </c>
      <c r="K75" s="34">
        <f t="shared" si="5"/>
        <v>9.248017395051605E-3</v>
      </c>
      <c r="L75" s="34">
        <f t="shared" si="16"/>
        <v>1.2279206671065693E-2</v>
      </c>
      <c r="M75" s="34"/>
      <c r="N75" s="34"/>
      <c r="O75" s="34"/>
      <c r="P75" s="34"/>
      <c r="Q75" s="9">
        <v>1166582.410619</v>
      </c>
      <c r="R75" s="11">
        <f t="shared" si="17"/>
        <v>1037927.7737686679</v>
      </c>
      <c r="S75" s="11">
        <f t="shared" si="18"/>
        <v>1295237.0474693319</v>
      </c>
      <c r="T75" s="11">
        <f>STDEV($F$6:$F$15,$I$41,$Q$56:Q74)</f>
        <v>78216.465430286975</v>
      </c>
      <c r="U75" s="11">
        <f t="shared" si="19"/>
        <v>1080701.3955081087</v>
      </c>
      <c r="V75" s="11">
        <f t="shared" si="20"/>
        <v>1436250.659047405</v>
      </c>
      <c r="W75" s="11">
        <f>STDEV($F$6:$F$15,$I$41,$U$56:U74)</f>
        <v>52211.949868184296</v>
      </c>
      <c r="X75" s="11">
        <f>STDEV($F$6:$F$15,$I$41,$V$56:V74)</f>
        <v>163946.65398172912</v>
      </c>
      <c r="Y75" s="34">
        <f t="shared" si="21"/>
        <v>9.8978185422842983E-3</v>
      </c>
      <c r="Z75" s="9">
        <v>14404045.177194661</v>
      </c>
      <c r="AA75" s="11">
        <f t="shared" si="22"/>
        <v>13002658.186367745</v>
      </c>
      <c r="AB75" s="11">
        <f t="shared" si="23"/>
        <v>15805432.168021576</v>
      </c>
      <c r="AC75" s="11">
        <f>STDEV($I$6:$I$15,$M$41,$Z$56:Z74)</f>
        <v>851982.7952254992</v>
      </c>
      <c r="AD75" s="11">
        <f t="shared" si="24"/>
        <v>13475647.762770772</v>
      </c>
      <c r="AE75" s="11">
        <f t="shared" si="25"/>
        <v>17480711.983559065</v>
      </c>
      <c r="AF75" s="11">
        <f>STDEV($I$6:$I$15,$M$41,$AD$56:AD74)</f>
        <v>564425.55082822486</v>
      </c>
      <c r="AG75" s="11">
        <f>STDEV($I$6:$I$15,$M$41,$AE$56:AE74)</f>
        <v>1870480.6044454051</v>
      </c>
      <c r="AH75" s="11"/>
      <c r="AI75" s="34">
        <f t="shared" si="6"/>
        <v>-9.3156917027797048E-2</v>
      </c>
      <c r="AJ75" s="34">
        <f t="shared" si="7"/>
        <v>9.3156917027796826E-2</v>
      </c>
      <c r="AK75" s="34">
        <f t="shared" si="8"/>
        <v>-9.7291210461188715E-2</v>
      </c>
      <c r="AL75" s="35">
        <f t="shared" si="9"/>
        <v>9.7291210461188715E-2</v>
      </c>
      <c r="AM75" s="36">
        <f t="shared" si="26"/>
        <v>0.90684308297220295</v>
      </c>
      <c r="AN75" s="37">
        <f t="shared" si="27"/>
        <v>1.0931569170277968</v>
      </c>
      <c r="AO75" s="37">
        <f t="shared" si="28"/>
        <v>0.90270878953881128</v>
      </c>
      <c r="AP75" s="37">
        <f t="shared" si="29"/>
        <v>1.0972912104611887</v>
      </c>
    </row>
    <row r="76" spans="1:42" x14ac:dyDescent="0.25">
      <c r="A76" s="39">
        <f t="shared" si="30"/>
        <v>2033</v>
      </c>
      <c r="B76" s="34">
        <f t="shared" si="11"/>
        <v>9.1579071068404426E-3</v>
      </c>
      <c r="C76" s="9">
        <v>24019927.491294842</v>
      </c>
      <c r="D76" s="11">
        <f t="shared" si="12"/>
        <v>21715459.17726123</v>
      </c>
      <c r="E76" s="11">
        <f t="shared" si="13"/>
        <v>26324395.805328451</v>
      </c>
      <c r="F76" s="11">
        <f>STDEV($C$6:$C$15,$F$41,$C$56:C75)</f>
        <v>1401017.2554409297</v>
      </c>
      <c r="G76" s="11">
        <f t="shared" si="14"/>
        <v>22421661.702949718</v>
      </c>
      <c r="H76" s="11">
        <f t="shared" si="15"/>
        <v>29098382.440012485</v>
      </c>
      <c r="I76" s="11">
        <f>STDEV($C$6:$C$15,$F$41,$G$56:G75)</f>
        <v>971676.60523526825</v>
      </c>
      <c r="J76" s="11">
        <f>STDEV($C$6:$C$15,$F$41,$H$56:H75)</f>
        <v>3087481.3816290242</v>
      </c>
      <c r="K76" s="34">
        <f t="shared" si="5"/>
        <v>9.332766499205343E-3</v>
      </c>
      <c r="L76" s="34">
        <f t="shared" si="16"/>
        <v>1.2887312196849014E-2</v>
      </c>
      <c r="M76" s="34"/>
      <c r="N76" s="34"/>
      <c r="O76" s="34"/>
      <c r="P76" s="34"/>
      <c r="Q76" s="9">
        <v>1181616.5223479997</v>
      </c>
      <c r="R76" s="11">
        <f t="shared" si="17"/>
        <v>1045636.0471426707</v>
      </c>
      <c r="S76" s="11">
        <f t="shared" si="18"/>
        <v>1317596.9975533285</v>
      </c>
      <c r="T76" s="11">
        <f>STDEV($F$6:$F$15,$I$41,$Q$56:Q75)</f>
        <v>82670.258907688636</v>
      </c>
      <c r="U76" s="11">
        <f t="shared" si="19"/>
        <v>1090886.1056938844</v>
      </c>
      <c r="V76" s="11">
        <f t="shared" si="20"/>
        <v>1466647.8749574276</v>
      </c>
      <c r="W76" s="11">
        <f>STDEV($F$6:$F$15,$I$41,$U$56:U75)</f>
        <v>55160.176667070758</v>
      </c>
      <c r="X76" s="11">
        <f>STDEV($F$6:$F$15,$I$41,$V$56:V75)</f>
        <v>173286.75812795418</v>
      </c>
      <c r="Y76" s="34">
        <f t="shared" si="21"/>
        <v>9.4772937404753455E-3</v>
      </c>
      <c r="Z76" s="9">
        <v>14540556.544390012</v>
      </c>
      <c r="AA76" s="11">
        <f t="shared" si="22"/>
        <v>13069378.817289537</v>
      </c>
      <c r="AB76" s="11">
        <f t="shared" si="23"/>
        <v>16011734.271490486</v>
      </c>
      <c r="AC76" s="11">
        <f>STDEV($I$6:$I$15,$M$41,$Z$56:Z75)</f>
        <v>894412.55014716205</v>
      </c>
      <c r="AD76" s="11">
        <f t="shared" si="24"/>
        <v>13565036.188007718</v>
      </c>
      <c r="AE76" s="11">
        <f t="shared" si="25"/>
        <v>17763832.40800187</v>
      </c>
      <c r="AF76" s="11">
        <f>STDEV($I$6:$I$15,$M$41,$AD$56:AD75)</f>
        <v>593074.2653316186</v>
      </c>
      <c r="AG76" s="11">
        <f>STDEV($I$6:$I$15,$M$41,$AE$56:AE75)</f>
        <v>1959612.5824191372</v>
      </c>
      <c r="AH76" s="11"/>
      <c r="AI76" s="34">
        <f t="shared" si="6"/>
        <v>-9.6837272665428964E-2</v>
      </c>
      <c r="AJ76" s="34">
        <f t="shared" si="7"/>
        <v>9.6837272665428964E-2</v>
      </c>
      <c r="AK76" s="34">
        <f t="shared" si="8"/>
        <v>-0.10117753901710724</v>
      </c>
      <c r="AL76" s="35">
        <f t="shared" si="9"/>
        <v>0.10117753901710724</v>
      </c>
      <c r="AM76" s="36">
        <f t="shared" si="26"/>
        <v>0.90316272733457104</v>
      </c>
      <c r="AN76" s="37">
        <f t="shared" si="27"/>
        <v>1.096837272665429</v>
      </c>
      <c r="AO76" s="37">
        <f t="shared" si="28"/>
        <v>0.89882246098289276</v>
      </c>
      <c r="AP76" s="37">
        <f t="shared" si="29"/>
        <v>1.1011775390171072</v>
      </c>
    </row>
    <row r="77" spans="1:42" x14ac:dyDescent="0.25">
      <c r="A77" s="39">
        <f t="shared" si="30"/>
        <v>2034</v>
      </c>
      <c r="B77" s="34">
        <f t="shared" si="11"/>
        <v>8.0861779755004339E-3</v>
      </c>
      <c r="C77" s="9">
        <v>24214156.899948068</v>
      </c>
      <c r="D77" s="11">
        <f t="shared" si="12"/>
        <v>21800924.182919551</v>
      </c>
      <c r="E77" s="11">
        <f t="shared" si="13"/>
        <v>26627389.616976582</v>
      </c>
      <c r="F77" s="11">
        <f>STDEV($C$6:$C$15,$F$41,$C$56:C76)</f>
        <v>1467141.3173104869</v>
      </c>
      <c r="G77" s="11">
        <f t="shared" si="14"/>
        <v>22542279.525702957</v>
      </c>
      <c r="H77" s="11">
        <f t="shared" si="15"/>
        <v>29502690.984908089</v>
      </c>
      <c r="I77" s="11">
        <f>STDEV($C$6:$C$15,$F$41,$G$56:G76)</f>
        <v>1016429.271791024</v>
      </c>
      <c r="J77" s="11">
        <f>STDEV($C$6:$C$15,$F$41,$H$56:H76)</f>
        <v>3215200.4277497027</v>
      </c>
      <c r="K77" s="34">
        <f t="shared" si="5"/>
        <v>8.2025215274395269E-3</v>
      </c>
      <c r="L77" s="34">
        <f t="shared" si="16"/>
        <v>1.0561762241781349E-2</v>
      </c>
      <c r="M77" s="34"/>
      <c r="N77" s="34"/>
      <c r="O77" s="34"/>
      <c r="P77" s="34"/>
      <c r="Q77" s="9">
        <v>1194096.4751179998</v>
      </c>
      <c r="R77" s="11">
        <f t="shared" si="17"/>
        <v>1050610.0499504989</v>
      </c>
      <c r="S77" s="11">
        <f t="shared" si="18"/>
        <v>1337582.9002855008</v>
      </c>
      <c r="T77" s="11">
        <f>STDEV($F$6:$F$15,$I$41,$Q$56:Q76)</f>
        <v>87233.552467179048</v>
      </c>
      <c r="U77" s="11">
        <f t="shared" si="19"/>
        <v>1098374.9237265589</v>
      </c>
      <c r="V77" s="11">
        <f t="shared" si="20"/>
        <v>1494750.1814152403</v>
      </c>
      <c r="W77" s="11">
        <f>STDEV($F$6:$F$15,$I$41,$U$56:U76)</f>
        <v>58194.571129620061</v>
      </c>
      <c r="X77" s="11">
        <f>STDEV($F$6:$F$15,$I$41,$V$56:V76)</f>
        <v>182784.47478300185</v>
      </c>
      <c r="Y77" s="34">
        <f t="shared" si="21"/>
        <v>8.300623521745298E-3</v>
      </c>
      <c r="Z77" s="9">
        <v>14661252.230061643</v>
      </c>
      <c r="AA77" s="11">
        <f t="shared" si="22"/>
        <v>13119696.623235047</v>
      </c>
      <c r="AB77" s="11">
        <f t="shared" si="23"/>
        <v>16202807.836888239</v>
      </c>
      <c r="AC77" s="11">
        <f>STDEV($I$6:$I$15,$M$41,$Z$56:Z76)</f>
        <v>937199.26294212241</v>
      </c>
      <c r="AD77" s="11">
        <f t="shared" si="24"/>
        <v>13638451.078800153</v>
      </c>
      <c r="AE77" s="11">
        <f t="shared" si="25"/>
        <v>18031704.74381157</v>
      </c>
      <c r="AF77" s="11">
        <f>STDEV($I$6:$I$15,$M$41,$AD$56:AD76)</f>
        <v>621818.94759664487</v>
      </c>
      <c r="AG77" s="11">
        <f>STDEV($I$6:$I$15,$M$41,$AE$56:AE76)</f>
        <v>2049089.6323684661</v>
      </c>
      <c r="AH77" s="11"/>
      <c r="AI77" s="34">
        <f t="shared" si="6"/>
        <v>-0.10062553708256894</v>
      </c>
      <c r="AJ77" s="34">
        <f t="shared" si="7"/>
        <v>0.10062553708256883</v>
      </c>
      <c r="AK77" s="34">
        <f t="shared" si="8"/>
        <v>-0.10514488003049072</v>
      </c>
      <c r="AL77" s="35">
        <f t="shared" si="9"/>
        <v>0.10514488003049083</v>
      </c>
      <c r="AM77" s="36">
        <f t="shared" si="26"/>
        <v>0.89937446291743106</v>
      </c>
      <c r="AN77" s="37">
        <f t="shared" si="27"/>
        <v>1.1006255370825688</v>
      </c>
      <c r="AO77" s="37">
        <f t="shared" si="28"/>
        <v>0.89485511996950928</v>
      </c>
      <c r="AP77" s="37">
        <f t="shared" si="29"/>
        <v>1.1051448800304908</v>
      </c>
    </row>
    <row r="78" spans="1:42" x14ac:dyDescent="0.25">
      <c r="A78" s="39">
        <f t="shared" si="30"/>
        <v>2035</v>
      </c>
      <c r="B78" s="34">
        <f t="shared" si="11"/>
        <v>9.0745874999541253E-3</v>
      </c>
      <c r="C78" s="9">
        <v>24433890.385474265</v>
      </c>
      <c r="D78" s="11">
        <f t="shared" si="12"/>
        <v>21912892.247933466</v>
      </c>
      <c r="E78" s="11">
        <f t="shared" si="13"/>
        <v>26954888.523015063</v>
      </c>
      <c r="F78" s="11">
        <f>STDEV($C$6:$C$15,$F$41,$C$56:C77)</f>
        <v>1532658.0409547749</v>
      </c>
      <c r="G78" s="11">
        <f t="shared" si="14"/>
        <v>22690179.614279233</v>
      </c>
      <c r="H78" s="11">
        <f t="shared" si="15"/>
        <v>29932093.830594063</v>
      </c>
      <c r="I78" s="11">
        <f>STDEV($C$6:$C$15,$F$41,$G$56:G77)</f>
        <v>1060100.8762261593</v>
      </c>
      <c r="J78" s="11">
        <f>STDEV($C$6:$C$15,$F$41,$H$56:H77)</f>
        <v>3342670.3477014075</v>
      </c>
      <c r="K78" s="34">
        <f t="shared" si="5"/>
        <v>9.2556326191001181E-3</v>
      </c>
      <c r="L78" s="34">
        <f t="shared" si="16"/>
        <v>1.2912994073177064E-2</v>
      </c>
      <c r="M78" s="34"/>
      <c r="N78" s="34"/>
      <c r="O78" s="34"/>
      <c r="P78" s="34"/>
      <c r="Q78" s="9">
        <v>1209515.8358240002</v>
      </c>
      <c r="R78" s="11">
        <f t="shared" si="17"/>
        <v>1058640.4471408054</v>
      </c>
      <c r="S78" s="11">
        <f t="shared" si="18"/>
        <v>1360391.2245071949</v>
      </c>
      <c r="T78" s="11">
        <f>STDEV($F$6:$F$15,$I$41,$Q$56:Q77)</f>
        <v>91725.723317291922</v>
      </c>
      <c r="U78" s="11">
        <f t="shared" si="19"/>
        <v>1108962.7542082546</v>
      </c>
      <c r="V78" s="11">
        <f t="shared" si="20"/>
        <v>1525759.1615629923</v>
      </c>
      <c r="W78" s="11">
        <f>STDEV($F$6:$F$15,$I$41,$U$56:U77)</f>
        <v>61131.932938074242</v>
      </c>
      <c r="X78" s="11">
        <f>STDEV($F$6:$F$15,$I$41,$V$56:V77)</f>
        <v>192262.29042951931</v>
      </c>
      <c r="Y78" s="34">
        <f t="shared" si="21"/>
        <v>1.0061445502017891E-2</v>
      </c>
      <c r="Z78" s="9">
        <v>14808765.620365746</v>
      </c>
      <c r="AA78" s="11">
        <f t="shared" si="22"/>
        <v>13197920.196626706</v>
      </c>
      <c r="AB78" s="11">
        <f t="shared" si="23"/>
        <v>16419611.044104785</v>
      </c>
      <c r="AC78" s="11">
        <f>STDEV($I$6:$I$15,$M$41,$Z$56:Z77)</f>
        <v>979324.48051595793</v>
      </c>
      <c r="AD78" s="11">
        <f t="shared" si="24"/>
        <v>13740130.246973315</v>
      </c>
      <c r="AE78" s="11">
        <f t="shared" si="25"/>
        <v>18325323.447671782</v>
      </c>
      <c r="AF78" s="11">
        <f>STDEV($I$6:$I$15,$M$41,$AD$56:AD77)</f>
        <v>649684.1760765122</v>
      </c>
      <c r="AG78" s="11">
        <f>STDEV($I$6:$I$15,$M$41,$AE$56:AE77)</f>
        <v>2137915.3559235134</v>
      </c>
      <c r="AH78" s="11"/>
      <c r="AI78" s="34">
        <f t="shared" si="6"/>
        <v>-0.10419339393394844</v>
      </c>
      <c r="AJ78" s="34">
        <f t="shared" si="7"/>
        <v>0.10419339393394833</v>
      </c>
      <c r="AK78" s="34">
        <f t="shared" si="8"/>
        <v>-0.10877648178344623</v>
      </c>
      <c r="AL78" s="35">
        <f t="shared" si="9"/>
        <v>0.10877648178344623</v>
      </c>
      <c r="AM78" s="36">
        <f t="shared" si="26"/>
        <v>0.89580660606605156</v>
      </c>
      <c r="AN78" s="37">
        <f t="shared" si="27"/>
        <v>1.1041933939339483</v>
      </c>
      <c r="AO78" s="37">
        <f t="shared" si="28"/>
        <v>0.89122351821655377</v>
      </c>
      <c r="AP78" s="37">
        <f t="shared" si="29"/>
        <v>1.1087764817834462</v>
      </c>
    </row>
    <row r="79" spans="1:42" x14ac:dyDescent="0.25">
      <c r="A79" s="39">
        <f t="shared" si="30"/>
        <v>2036</v>
      </c>
      <c r="B79" s="34">
        <f t="shared" si="11"/>
        <v>9.9854797206439926E-3</v>
      </c>
      <c r="C79" s="9">
        <v>24677874.502414856</v>
      </c>
      <c r="D79" s="11">
        <f t="shared" si="12"/>
        <v>22047640.922572829</v>
      </c>
      <c r="E79" s="11">
        <f t="shared" si="13"/>
        <v>27308108.08225688</v>
      </c>
      <c r="F79" s="11">
        <f>STDEV($C$6:$C$15,$F$41,$C$56:C78)</f>
        <v>1599068.4743887093</v>
      </c>
      <c r="G79" s="11">
        <f t="shared" si="14"/>
        <v>22861352.136900887</v>
      </c>
      <c r="H79" s="11">
        <f t="shared" si="15"/>
        <v>30387555.620992199</v>
      </c>
      <c r="I79" s="11">
        <f>STDEV($C$6:$C$15,$F$41,$G$56:G78)</f>
        <v>1104367.1824347454</v>
      </c>
      <c r="J79" s="11">
        <f>STDEV($C$6:$C$15,$F$41,$H$56:H78)</f>
        <v>3471239.6440767297</v>
      </c>
      <c r="K79" s="34">
        <f t="shared" si="5"/>
        <v>1.0176746244846087E-2</v>
      </c>
      <c r="L79" s="34">
        <f t="shared" si="16"/>
        <v>1.4025201218174223E-2</v>
      </c>
      <c r="M79" s="34"/>
      <c r="N79" s="34"/>
      <c r="O79" s="34"/>
      <c r="P79" s="34"/>
      <c r="Q79" s="9">
        <v>1226479.538798</v>
      </c>
      <c r="R79" s="11">
        <f t="shared" si="17"/>
        <v>1068030.9645611248</v>
      </c>
      <c r="S79" s="11">
        <f t="shared" si="18"/>
        <v>1384928.1130348749</v>
      </c>
      <c r="T79" s="11">
        <f>STDEV($F$6:$F$15,$I$41,$Q$56:Q78)</f>
        <v>96329.893213987336</v>
      </c>
      <c r="U79" s="11">
        <f t="shared" si="19"/>
        <v>1120929.7068255739</v>
      </c>
      <c r="V79" s="11">
        <f t="shared" si="20"/>
        <v>1558556.6848959203</v>
      </c>
      <c r="W79" s="11">
        <f>STDEV($F$6:$F$15,$I$41,$U$56:U78)</f>
        <v>64169.741454775678</v>
      </c>
      <c r="X79" s="11">
        <f>STDEV($F$6:$F$15,$I$41,$V$56:V78)</f>
        <v>201888.56969199341</v>
      </c>
      <c r="Y79" s="34">
        <f t="shared" si="21"/>
        <v>9.9252496266030929E-3</v>
      </c>
      <c r="Z79" s="9">
        <v>14955746.315809734</v>
      </c>
      <c r="AA79" s="11">
        <f t="shared" si="22"/>
        <v>13274061.421501193</v>
      </c>
      <c r="AB79" s="11">
        <f t="shared" si="23"/>
        <v>16637431.210118273</v>
      </c>
      <c r="AC79" s="11">
        <f>STDEV($I$6:$I$15,$M$41,$Z$56:Z78)</f>
        <v>1022391.8206176982</v>
      </c>
      <c r="AD79" s="11">
        <f t="shared" si="24"/>
        <v>13839874.320815166</v>
      </c>
      <c r="AE79" s="11">
        <f t="shared" si="25"/>
        <v>18619798.230067682</v>
      </c>
      <c r="AF79" s="11">
        <f>STDEV($I$6:$I$15,$M$41,$AD$56:AD78)</f>
        <v>678402.00289596303</v>
      </c>
      <c r="AG79" s="11">
        <f>STDEV($I$6:$I$15,$M$41,$AE$56:AE78)</f>
        <v>2227585.3937525149</v>
      </c>
      <c r="AH79" s="11"/>
      <c r="AI79" s="34">
        <f t="shared" si="6"/>
        <v>-0.10765302812192168</v>
      </c>
      <c r="AJ79" s="34">
        <f t="shared" si="7"/>
        <v>0.10765302812192146</v>
      </c>
      <c r="AK79" s="34">
        <f t="shared" si="8"/>
        <v>-0.11244406389341</v>
      </c>
      <c r="AL79" s="35">
        <f t="shared" si="9"/>
        <v>0.11244406389340988</v>
      </c>
      <c r="AM79" s="36">
        <f t="shared" si="26"/>
        <v>0.89234697187807832</v>
      </c>
      <c r="AN79" s="37">
        <f t="shared" si="27"/>
        <v>1.1076530281219215</v>
      </c>
      <c r="AO79" s="37">
        <f t="shared" si="28"/>
        <v>0.88755593610659</v>
      </c>
      <c r="AP79" s="37">
        <f t="shared" si="29"/>
        <v>1.1124440638934099</v>
      </c>
    </row>
    <row r="80" spans="1:42" x14ac:dyDescent="0.25">
      <c r="A80" s="39">
        <f t="shared" si="30"/>
        <v>2037</v>
      </c>
      <c r="B80" s="34">
        <f t="shared" si="11"/>
        <v>9.1781118668459866E-3</v>
      </c>
      <c r="C80" s="9">
        <v>24904370.795234006</v>
      </c>
      <c r="D80" s="11">
        <f t="shared" si="12"/>
        <v>22161520.012242321</v>
      </c>
      <c r="E80" s="11">
        <f t="shared" si="13"/>
        <v>27647221.578225687</v>
      </c>
      <c r="F80" s="11">
        <f>STDEV($C$6:$C$15,$F$41,$C$56:C79)</f>
        <v>1667534.872434339</v>
      </c>
      <c r="G80" s="11">
        <f t="shared" si="14"/>
        <v>23012154.731752958</v>
      </c>
      <c r="H80" s="11">
        <f t="shared" si="15"/>
        <v>30829252.946878158</v>
      </c>
      <c r="I80" s="11">
        <f>STDEV($C$6:$C$15,$F$41,$G$56:G79)</f>
        <v>1150385.6832464957</v>
      </c>
      <c r="J80" s="11">
        <f>STDEV($C$6:$C$15,$F$41,$H$56:H79)</f>
        <v>3602072.5823641652</v>
      </c>
      <c r="K80" s="34">
        <f t="shared" si="5"/>
        <v>9.3495793423307404E-3</v>
      </c>
      <c r="L80" s="34">
        <f t="shared" si="16"/>
        <v>1.2787364607297598E-2</v>
      </c>
      <c r="M80" s="34"/>
      <c r="N80" s="34"/>
      <c r="O80" s="34"/>
      <c r="P80" s="34"/>
      <c r="Q80" s="9">
        <v>1242162.9798440002</v>
      </c>
      <c r="R80" s="11">
        <f t="shared" si="17"/>
        <v>1075844.9395008031</v>
      </c>
      <c r="S80" s="11">
        <f t="shared" si="18"/>
        <v>1408481.020187197</v>
      </c>
      <c r="T80" s="11">
        <f>STDEV($F$6:$F$15,$I$41,$Q$56:Q79)</f>
        <v>101114.18889682382</v>
      </c>
      <c r="U80" s="11">
        <f t="shared" si="19"/>
        <v>1131349.2248856588</v>
      </c>
      <c r="V80" s="11">
        <f t="shared" si="20"/>
        <v>1590436.1622591016</v>
      </c>
      <c r="W80" s="11">
        <f>STDEV($F$6:$F$15,$I$41,$U$56:U79)</f>
        <v>67369.979396720242</v>
      </c>
      <c r="X80" s="11">
        <f>STDEV($F$6:$F$15,$I$41,$V$56:V79)</f>
        <v>211735.0606209148</v>
      </c>
      <c r="Y80" s="34">
        <f t="shared" si="21"/>
        <v>9.2389918761262117E-3</v>
      </c>
      <c r="Z80" s="9">
        <v>15093922.334522905</v>
      </c>
      <c r="AA80" s="11">
        <f t="shared" si="22"/>
        <v>13340177.528052194</v>
      </c>
      <c r="AB80" s="11">
        <f t="shared" si="23"/>
        <v>16847667.140993614</v>
      </c>
      <c r="AC80" s="11">
        <f>STDEV($I$6:$I$15,$M$41,$Z$56:Z79)</f>
        <v>1066201.1365236514</v>
      </c>
      <c r="AD80" s="11">
        <f t="shared" si="24"/>
        <v>13929829.85924704</v>
      </c>
      <c r="AE80" s="11">
        <f t="shared" si="25"/>
        <v>18906640.883613195</v>
      </c>
      <c r="AF80" s="11">
        <f>STDEV($I$6:$I$15,$M$41,$AD$56:AD79)</f>
        <v>707717.97332104458</v>
      </c>
      <c r="AG80" s="11">
        <f>STDEV($I$6:$I$15,$M$41,$AE$56:AE79)</f>
        <v>2317968.290076171</v>
      </c>
      <c r="AH80" s="11"/>
      <c r="AI80" s="34">
        <f t="shared" si="6"/>
        <v>-0.1112640340153922</v>
      </c>
      <c r="AJ80" s="34">
        <f t="shared" si="7"/>
        <v>0.11126403401539209</v>
      </c>
      <c r="AK80" s="34">
        <f t="shared" si="8"/>
        <v>-0.11618880550746813</v>
      </c>
      <c r="AL80" s="35">
        <f t="shared" si="9"/>
        <v>0.11618880550746802</v>
      </c>
      <c r="AM80" s="36">
        <f t="shared" si="26"/>
        <v>0.8887359659846078</v>
      </c>
      <c r="AN80" s="37">
        <f t="shared" si="27"/>
        <v>1.1112640340153921</v>
      </c>
      <c r="AO80" s="37">
        <f t="shared" si="28"/>
        <v>0.88381119449253187</v>
      </c>
      <c r="AP80" s="37">
        <f t="shared" si="29"/>
        <v>1.116188805507468</v>
      </c>
    </row>
    <row r="81" spans="1:42" x14ac:dyDescent="0.25">
      <c r="A81" s="39">
        <f t="shared" si="30"/>
        <v>2038</v>
      </c>
      <c r="B81" s="34">
        <f t="shared" si="11"/>
        <v>8.74730968372695E-3</v>
      </c>
      <c r="C81" s="9">
        <v>25122217.039058283</v>
      </c>
      <c r="D81" s="11">
        <f t="shared" si="12"/>
        <v>22265482.388792727</v>
      </c>
      <c r="E81" s="11">
        <f t="shared" si="13"/>
        <v>27978951.689323835</v>
      </c>
      <c r="F81" s="11">
        <f>STDEV($C$6:$C$15,$F$41,$C$56:C80)</f>
        <v>1736771.347588022</v>
      </c>
      <c r="G81" s="11">
        <f t="shared" si="14"/>
        <v>23153672.756516591</v>
      </c>
      <c r="H81" s="11">
        <f t="shared" si="15"/>
        <v>31264233.133788284</v>
      </c>
      <c r="I81" s="11">
        <f>STDEV($C$6:$C$15,$F$41,$G$56:G80)</f>
        <v>1196789.9454920744</v>
      </c>
      <c r="J81" s="11">
        <f>STDEV($C$6:$C$15,$F$41,$H$56:H80)</f>
        <v>3734080.6465031486</v>
      </c>
      <c r="K81" s="34">
        <f t="shared" si="5"/>
        <v>8.9557581962556292E-3</v>
      </c>
      <c r="L81" s="34">
        <f t="shared" si="16"/>
        <v>1.3116958264241521E-2</v>
      </c>
      <c r="M81" s="34"/>
      <c r="N81" s="34"/>
      <c r="O81" s="34"/>
      <c r="P81" s="34"/>
      <c r="Q81" s="9">
        <v>1258456.3798079998</v>
      </c>
      <c r="R81" s="11">
        <f t="shared" si="17"/>
        <v>1084143.9484027121</v>
      </c>
      <c r="S81" s="11">
        <f t="shared" si="18"/>
        <v>1432768.8112132873</v>
      </c>
      <c r="T81" s="11">
        <f>STDEV($F$6:$F$15,$I$41,$Q$56:Q80)</f>
        <v>105974.43355999622</v>
      </c>
      <c r="U81" s="11">
        <f t="shared" si="19"/>
        <v>1142300.9021846275</v>
      </c>
      <c r="V81" s="11">
        <f t="shared" si="20"/>
        <v>1623133.8103714429</v>
      </c>
      <c r="W81" s="11">
        <f>STDEV($F$6:$F$15,$I$41,$U$56:U80)</f>
        <v>70617.516185103756</v>
      </c>
      <c r="X81" s="11">
        <f>STDEV($F$6:$F$15,$I$41,$V$56:V80)</f>
        <v>221708.13535507515</v>
      </c>
      <c r="Y81" s="34">
        <f t="shared" si="21"/>
        <v>9.4792384797107842E-3</v>
      </c>
      <c r="Z81" s="9">
        <v>15237001.22392608</v>
      </c>
      <c r="AA81" s="11">
        <f t="shared" si="22"/>
        <v>13410981.094769923</v>
      </c>
      <c r="AB81" s="11">
        <f t="shared" si="23"/>
        <v>17063021.353082236</v>
      </c>
      <c r="AC81" s="11">
        <f>STDEV($I$6:$I$15,$M$41,$Z$56:Z80)</f>
        <v>1110141.4127288971</v>
      </c>
      <c r="AD81" s="11">
        <f t="shared" si="24"/>
        <v>14024749.510765616</v>
      </c>
      <c r="AE81" s="11">
        <f t="shared" si="25"/>
        <v>19198645.832306005</v>
      </c>
      <c r="AF81" s="11">
        <f>STDEV($I$6:$I$15,$M$41,$AD$56:AD80)</f>
        <v>736996.71101265075</v>
      </c>
      <c r="AG81" s="11">
        <f>STDEV($I$6:$I$15,$M$41,$AE$56:AE80)</f>
        <v>2408508.9052710007</v>
      </c>
      <c r="AH81" s="11"/>
      <c r="AI81" s="34">
        <f t="shared" si="6"/>
        <v>-0.11489650144803254</v>
      </c>
      <c r="AJ81" s="34">
        <f t="shared" si="7"/>
        <v>0.11489650144803232</v>
      </c>
      <c r="AK81" s="34">
        <f t="shared" si="8"/>
        <v>-0.11984117493466018</v>
      </c>
      <c r="AL81" s="35">
        <f t="shared" si="9"/>
        <v>0.11984117493466018</v>
      </c>
      <c r="AM81" s="36">
        <f t="shared" si="26"/>
        <v>0.88510349855196746</v>
      </c>
      <c r="AN81" s="37">
        <f t="shared" si="27"/>
        <v>1.1148965014480323</v>
      </c>
      <c r="AO81" s="37">
        <f t="shared" si="28"/>
        <v>0.88015882506533982</v>
      </c>
      <c r="AP81" s="37">
        <f t="shared" si="29"/>
        <v>1.1198411749346602</v>
      </c>
    </row>
    <row r="82" spans="1:42" x14ac:dyDescent="0.25">
      <c r="A82" s="39">
        <f t="shared" si="30"/>
        <v>2039</v>
      </c>
      <c r="B82" s="34">
        <f t="shared" si="11"/>
        <v>8.7166942064819848E-3</v>
      </c>
      <c r="C82" s="9">
        <v>25341199.722776625</v>
      </c>
      <c r="D82" s="11">
        <f t="shared" si="12"/>
        <v>22370307.882998731</v>
      </c>
      <c r="E82" s="11">
        <f t="shared" si="13"/>
        <v>28312091.562554516</v>
      </c>
      <c r="F82" s="11">
        <f>STDEV($C$6:$C$15,$F$41,$C$56:C81)</f>
        <v>1806173.9908638948</v>
      </c>
      <c r="G82" s="11">
        <f t="shared" si="14"/>
        <v>23296614.747689098</v>
      </c>
      <c r="H82" s="11">
        <f t="shared" si="15"/>
        <v>31701371.415916413</v>
      </c>
      <c r="I82" s="11">
        <f>STDEV($C$6:$C$15,$F$41,$G$56:G81)</f>
        <v>1243019.4040286166</v>
      </c>
      <c r="J82" s="11">
        <f>STDEV($C$6:$C$15,$F$41,$H$56:H81)</f>
        <v>3866709.8329761783</v>
      </c>
      <c r="K82" s="34">
        <f t="shared" si="5"/>
        <v>8.9272588437499766E-3</v>
      </c>
      <c r="L82" s="34">
        <f t="shared" si="16"/>
        <v>1.3112464301319599E-2</v>
      </c>
      <c r="M82" s="34"/>
      <c r="N82" s="34"/>
      <c r="O82" s="34"/>
      <c r="P82" s="34"/>
      <c r="Q82" s="9">
        <v>1274957.8441630001</v>
      </c>
      <c r="R82" s="11">
        <f t="shared" si="17"/>
        <v>1092495.9482280873</v>
      </c>
      <c r="S82" s="11">
        <f t="shared" si="18"/>
        <v>1457419.7400979127</v>
      </c>
      <c r="T82" s="11">
        <f>STDEV($F$6:$F$15,$I$41,$Q$56:Q81)</f>
        <v>110928.95619720445</v>
      </c>
      <c r="U82" s="11">
        <f t="shared" si="19"/>
        <v>1153350.5197855376</v>
      </c>
      <c r="V82" s="11">
        <f t="shared" si="20"/>
        <v>1656277.7061672243</v>
      </c>
      <c r="W82" s="11">
        <f>STDEV($F$6:$F$15,$I$41,$U$56:U81)</f>
        <v>73932.003665788958</v>
      </c>
      <c r="X82" s="11">
        <f>STDEV($F$6:$F$15,$I$41,$V$56:V81)</f>
        <v>231826.01524912126</v>
      </c>
      <c r="Y82" s="34">
        <f t="shared" si="21"/>
        <v>8.7762418291635145E-3</v>
      </c>
      <c r="Z82" s="9">
        <v>15370724.831418516</v>
      </c>
      <c r="AA82" s="11">
        <f t="shared" si="22"/>
        <v>13471863.429477435</v>
      </c>
      <c r="AB82" s="11">
        <f t="shared" si="23"/>
        <v>17269586.233359598</v>
      </c>
      <c r="AC82" s="11">
        <f>STDEV($I$6:$I$15,$M$41,$Z$56:Z81)</f>
        <v>1154425.7621636398</v>
      </c>
      <c r="AD82" s="11">
        <f t="shared" si="24"/>
        <v>14109964.942169525</v>
      </c>
      <c r="AE82" s="11">
        <f t="shared" si="25"/>
        <v>19481883.577994946</v>
      </c>
      <c r="AF82" s="11">
        <f>STDEV($I$6:$I$15,$M$41,$AD$56:AD81)</f>
        <v>766487.58806924953</v>
      </c>
      <c r="AG82" s="11">
        <f>STDEV($I$6:$I$15,$M$41,$AE$56:AE81)</f>
        <v>2499407.0470549664</v>
      </c>
      <c r="AH82" s="11"/>
      <c r="AI82" s="34">
        <f t="shared" si="6"/>
        <v>-0.11847516786681644</v>
      </c>
      <c r="AJ82" s="34">
        <f t="shared" si="7"/>
        <v>0.11847516786681633</v>
      </c>
      <c r="AK82" s="34">
        <f t="shared" si="8"/>
        <v>-0.12353753142855795</v>
      </c>
      <c r="AL82" s="35">
        <f t="shared" si="9"/>
        <v>0.12353753142855806</v>
      </c>
      <c r="AM82" s="36">
        <f t="shared" si="26"/>
        <v>0.88152483213318356</v>
      </c>
      <c r="AN82" s="37">
        <f t="shared" si="27"/>
        <v>1.1184751678668163</v>
      </c>
      <c r="AO82" s="37">
        <f t="shared" si="28"/>
        <v>0.87646246857144205</v>
      </c>
      <c r="AP82" s="37">
        <f t="shared" si="29"/>
        <v>1.1235375314285581</v>
      </c>
    </row>
    <row r="83" spans="1:42" x14ac:dyDescent="0.25">
      <c r="A83" s="39">
        <f t="shared" si="30"/>
        <v>2040</v>
      </c>
      <c r="B83" s="34">
        <f t="shared" si="11"/>
        <v>8.8332531207020171E-3</v>
      </c>
      <c r="C83" s="9">
        <v>25565044.954310175</v>
      </c>
      <c r="D83" s="11">
        <f t="shared" si="12"/>
        <v>22479724.051938236</v>
      </c>
      <c r="E83" s="11">
        <f t="shared" si="13"/>
        <v>28650365.856682114</v>
      </c>
      <c r="F83" s="11">
        <f>STDEV($C$6:$C$15,$F$41,$C$56:C82)</f>
        <v>1875741.9212372045</v>
      </c>
      <c r="G83" s="11">
        <f t="shared" si="14"/>
        <v>23444581.742991675</v>
      </c>
      <c r="H83" s="11">
        <f t="shared" si="15"/>
        <v>32144348.463015586</v>
      </c>
      <c r="I83" s="11">
        <f>STDEV($C$6:$C$15,$F$41,$G$56:G82)</f>
        <v>1289150.0961386517</v>
      </c>
      <c r="J83" s="11">
        <f>STDEV($C$6:$C$15,$F$41,$H$56:H82)</f>
        <v>3999932.5173385316</v>
      </c>
      <c r="K83" s="34">
        <f t="shared" si="5"/>
        <v>8.957180791557046E-3</v>
      </c>
      <c r="L83" s="34">
        <f t="shared" si="16"/>
        <v>1.1414095166066807E-2</v>
      </c>
      <c r="M83" s="34"/>
      <c r="N83" s="34"/>
      <c r="O83" s="34"/>
      <c r="P83" s="34"/>
      <c r="Q83" s="9">
        <v>1289510.334329</v>
      </c>
      <c r="R83" s="11">
        <f t="shared" si="17"/>
        <v>1098754.410265848</v>
      </c>
      <c r="S83" s="11">
        <f t="shared" si="18"/>
        <v>1480266.2583921517</v>
      </c>
      <c r="T83" s="11">
        <f>STDEV($F$6:$F$15,$I$41,$Q$56:Q82)</f>
        <v>115971.36726183581</v>
      </c>
      <c r="U83" s="11">
        <f t="shared" si="19"/>
        <v>1162352.681861972</v>
      </c>
      <c r="V83" s="11">
        <f t="shared" si="20"/>
        <v>1687703.2166771847</v>
      </c>
      <c r="W83" s="11">
        <f>STDEV($F$6:$F$15,$I$41,$U$56:U82)</f>
        <v>77306.363547192144</v>
      </c>
      <c r="X83" s="11">
        <f>STDEV($F$6:$F$15,$I$41,$V$56:V82)</f>
        <v>242084.08324221833</v>
      </c>
      <c r="Y83" s="34">
        <f t="shared" si="21"/>
        <v>9.2190746308390553E-3</v>
      </c>
      <c r="Z83" s="9">
        <v>15512428.690769454</v>
      </c>
      <c r="AA83" s="11">
        <f t="shared" si="22"/>
        <v>13541057.897343135</v>
      </c>
      <c r="AB83" s="11">
        <f t="shared" si="23"/>
        <v>17483799.484195773</v>
      </c>
      <c r="AC83" s="11">
        <f>STDEV($I$6:$I$15,$M$41,$Z$56:Z82)</f>
        <v>1198508.3420948558</v>
      </c>
      <c r="AD83" s="11">
        <f t="shared" si="24"/>
        <v>14203695.361642536</v>
      </c>
      <c r="AE83" s="11">
        <f t="shared" si="25"/>
        <v>19772824.232848115</v>
      </c>
      <c r="AF83" s="11">
        <f>STDEV($I$6:$I$15,$M$41,$AD$56:AD82)</f>
        <v>795653.36859334423</v>
      </c>
      <c r="AG83" s="11">
        <f>STDEV($I$6:$I$15,$M$41,$AE$56:AE82)</f>
        <v>2590136.5764531684</v>
      </c>
      <c r="AH83" s="11"/>
      <c r="AI83" s="34">
        <f t="shared" si="6"/>
        <v>-0.12199333748866947</v>
      </c>
      <c r="AJ83" s="34">
        <f t="shared" si="7"/>
        <v>0.12199333748866925</v>
      </c>
      <c r="AK83" s="34">
        <f t="shared" si="8"/>
        <v>-0.12708331059722244</v>
      </c>
      <c r="AL83" s="35">
        <f t="shared" si="9"/>
        <v>0.12708331059722244</v>
      </c>
      <c r="AM83" s="36">
        <f t="shared" si="26"/>
        <v>0.87800666251133053</v>
      </c>
      <c r="AN83" s="37">
        <f t="shared" si="27"/>
        <v>1.1219933374886693</v>
      </c>
      <c r="AO83" s="37">
        <f t="shared" si="28"/>
        <v>0.87291668940277756</v>
      </c>
      <c r="AP83" s="37">
        <f t="shared" si="29"/>
        <v>1.1270833105972224</v>
      </c>
    </row>
    <row r="84" spans="1:42" x14ac:dyDescent="0.25">
      <c r="A84" s="39">
        <f t="shared" si="30"/>
        <v>2041</v>
      </c>
      <c r="B84" s="34">
        <f t="shared" si="11"/>
        <v>8.9526721856428241E-3</v>
      </c>
      <c r="C84" s="9">
        <v>25793920.421197336</v>
      </c>
      <c r="D84" s="11">
        <f t="shared" si="12"/>
        <v>22593594.948540177</v>
      </c>
      <c r="E84" s="11">
        <f t="shared" si="13"/>
        <v>28994245.893854491</v>
      </c>
      <c r="F84" s="11">
        <f>STDEV($C$6:$C$15,$F$41,$C$56:C83)</f>
        <v>1945659.7354431811</v>
      </c>
      <c r="G84" s="11">
        <f t="shared" si="14"/>
        <v>23597347.424664494</v>
      </c>
      <c r="H84" s="11">
        <f t="shared" si="15"/>
        <v>32593584.512560435</v>
      </c>
      <c r="I84" s="11">
        <f>STDEV($C$6:$C$15,$F$41,$G$56:G83)</f>
        <v>1335421.5600350483</v>
      </c>
      <c r="J84" s="11">
        <f>STDEV($C$6:$C$15,$F$41,$H$56:H83)</f>
        <v>4133902.2390493285</v>
      </c>
      <c r="K84" s="34">
        <f t="shared" si="5"/>
        <v>8.9993511622043811E-3</v>
      </c>
      <c r="L84" s="34">
        <f t="shared" si="16"/>
        <v>9.9238901040361472E-3</v>
      </c>
      <c r="M84" s="34"/>
      <c r="N84" s="34"/>
      <c r="O84" s="34"/>
      <c r="P84" s="34"/>
      <c r="Q84" s="9">
        <v>1302307.2931748999</v>
      </c>
      <c r="R84" s="11">
        <f t="shared" si="17"/>
        <v>1103306.5734264704</v>
      </c>
      <c r="S84" s="11">
        <f t="shared" si="18"/>
        <v>1501308.0129233291</v>
      </c>
      <c r="T84" s="11">
        <f>STDEV($F$6:$F$15,$I$41,$Q$56:Q83)</f>
        <v>120983.84712641693</v>
      </c>
      <c r="U84" s="11">
        <f t="shared" si="19"/>
        <v>1169694.4700564228</v>
      </c>
      <c r="V84" s="11">
        <f t="shared" si="20"/>
        <v>1717413.4286652985</v>
      </c>
      <c r="W84" s="11">
        <f>STDEV($F$6:$F$15,$I$41,$U$56:U83)</f>
        <v>80622.871813985141</v>
      </c>
      <c r="X84" s="11">
        <f>STDEV($F$6:$F$15,$I$41,$V$56:V83)</f>
        <v>252366.61103988046</v>
      </c>
      <c r="Y84" s="34">
        <f t="shared" si="21"/>
        <v>9.323295526346944E-3</v>
      </c>
      <c r="Z84" s="9">
        <v>15657055.647784881</v>
      </c>
      <c r="AA84" s="11">
        <f t="shared" si="22"/>
        <v>13612846.862772819</v>
      </c>
      <c r="AB84" s="11">
        <f t="shared" si="23"/>
        <v>17701264.43279694</v>
      </c>
      <c r="AC84" s="11">
        <f>STDEV($I$6:$I$15,$M$41,$Z$56:Z83)</f>
        <v>1242790.6967021395</v>
      </c>
      <c r="AD84" s="11">
        <f t="shared" si="24"/>
        <v>14300140.087948913</v>
      </c>
      <c r="AE84" s="11">
        <f t="shared" si="25"/>
        <v>20067003.900214091</v>
      </c>
      <c r="AF84" s="11">
        <f>STDEV($I$6:$I$15,$M$41,$AD$56:AD83)</f>
        <v>824946.08492966031</v>
      </c>
      <c r="AG84" s="11">
        <f>STDEV($I$6:$I$15,$M$41,$AE$56:AE83)</f>
        <v>2681058.1684417068</v>
      </c>
      <c r="AH84" s="11"/>
      <c r="AI84" s="34">
        <f t="shared" si="6"/>
        <v>-0.12545385388101593</v>
      </c>
      <c r="AJ84" s="34">
        <f t="shared" si="7"/>
        <v>0.12545385388101571</v>
      </c>
      <c r="AK84" s="34">
        <f t="shared" si="8"/>
        <v>-0.13056150728449845</v>
      </c>
      <c r="AL84" s="35">
        <f t="shared" si="9"/>
        <v>0.13056150728449811</v>
      </c>
      <c r="AM84" s="36">
        <f t="shared" si="26"/>
        <v>0.87454614611898407</v>
      </c>
      <c r="AN84" s="37">
        <f t="shared" si="27"/>
        <v>1.1254538538810157</v>
      </c>
      <c r="AO84" s="37">
        <f t="shared" si="28"/>
        <v>0.86943849271550155</v>
      </c>
      <c r="AP84" s="37">
        <f t="shared" si="29"/>
        <v>1.1305615072844981</v>
      </c>
    </row>
    <row r="85" spans="1:42" x14ac:dyDescent="0.25">
      <c r="A85" s="39">
        <f t="shared" si="30"/>
        <v>2042</v>
      </c>
      <c r="B85" s="34">
        <f t="shared" si="11"/>
        <v>6.7345097929929834E-3</v>
      </c>
      <c r="C85" s="9">
        <v>25967629.830873571</v>
      </c>
      <c r="D85" s="11">
        <f t="shared" si="12"/>
        <v>22651455.015871935</v>
      </c>
      <c r="E85" s="11">
        <f t="shared" si="13"/>
        <v>29283804.645875204</v>
      </c>
      <c r="F85" s="11">
        <f>STDEV($C$6:$C$15,$F$41,$C$56:C84)</f>
        <v>2016091.1345939913</v>
      </c>
      <c r="G85" s="11">
        <f t="shared" si="14"/>
        <v>23694401.893689934</v>
      </c>
      <c r="H85" s="11">
        <f t="shared" si="15"/>
        <v>32989130.585438389</v>
      </c>
      <c r="I85" s="11">
        <f>STDEV($C$6:$C$15,$F$41,$G$56:G84)</f>
        <v>1382024.4549034897</v>
      </c>
      <c r="J85" s="11">
        <f>STDEV($C$6:$C$15,$F$41,$H$56:H84)</f>
        <v>4268769.3540113242</v>
      </c>
      <c r="K85" s="34">
        <f t="shared" si="5"/>
        <v>6.7196128772703551E-3</v>
      </c>
      <c r="L85" s="34">
        <f t="shared" si="16"/>
        <v>6.424468840685863E-3</v>
      </c>
      <c r="M85" s="34"/>
      <c r="N85" s="34"/>
      <c r="O85" s="34"/>
      <c r="P85" s="34"/>
      <c r="Q85" s="9">
        <v>1310673.9258009</v>
      </c>
      <c r="R85" s="11">
        <f t="shared" si="17"/>
        <v>1103619.7624025054</v>
      </c>
      <c r="S85" s="11">
        <f t="shared" si="18"/>
        <v>1517728.0891992943</v>
      </c>
      <c r="T85" s="11">
        <f>STDEV($F$6:$F$15,$I$41,$Q$56:Q84)</f>
        <v>125879.99321382974</v>
      </c>
      <c r="U85" s="11">
        <f t="shared" si="19"/>
        <v>1172825.5585457913</v>
      </c>
      <c r="V85" s="11">
        <f t="shared" si="20"/>
        <v>1742577.0164238657</v>
      </c>
      <c r="W85" s="11">
        <f>STDEV($F$6:$F$15,$I$41,$U$56:U84)</f>
        <v>83805.856640625905</v>
      </c>
      <c r="X85" s="11">
        <f>STDEV($F$6:$F$15,$I$41,$V$56:V84)</f>
        <v>262578.43466804002</v>
      </c>
      <c r="Y85" s="34">
        <f t="shared" si="21"/>
        <v>5.6338709667857539E-3</v>
      </c>
      <c r="Z85" s="9">
        <v>15745265.479024285</v>
      </c>
      <c r="AA85" s="11">
        <f t="shared" si="22"/>
        <v>13627735.31582498</v>
      </c>
      <c r="AB85" s="11">
        <f t="shared" si="23"/>
        <v>17862795.642223589</v>
      </c>
      <c r="AC85" s="11">
        <f>STDEV($I$6:$I$15,$M$41,$Z$56:Z84)</f>
        <v>1287366.9294962611</v>
      </c>
      <c r="AD85" s="11">
        <f t="shared" si="24"/>
        <v>14339793.796685418</v>
      </c>
      <c r="AE85" s="11">
        <f t="shared" si="25"/>
        <v>20305236.217859525</v>
      </c>
      <c r="AF85" s="11">
        <f>STDEV($I$6:$I$15,$M$41,$AD$56:AD84)</f>
        <v>854466.11133644159</v>
      </c>
      <c r="AG85" s="11">
        <f>STDEV($I$6:$I$15,$M$41,$AE$56:AE84)</f>
        <v>2772265.3639926421</v>
      </c>
      <c r="AH85" s="11"/>
      <c r="AI85" s="34">
        <f t="shared" si="6"/>
        <v>-0.12915865333224641</v>
      </c>
      <c r="AJ85" s="34">
        <f t="shared" si="7"/>
        <v>0.12915865333224619</v>
      </c>
      <c r="AK85" s="34">
        <f t="shared" si="8"/>
        <v>-0.13448678690240323</v>
      </c>
      <c r="AL85" s="35">
        <f t="shared" si="9"/>
        <v>0.13448678690240312</v>
      </c>
      <c r="AM85" s="36">
        <f t="shared" si="26"/>
        <v>0.87084134666775359</v>
      </c>
      <c r="AN85" s="37">
        <f t="shared" si="27"/>
        <v>1.1291586533322462</v>
      </c>
      <c r="AO85" s="37">
        <f t="shared" si="28"/>
        <v>0.86551321309759677</v>
      </c>
      <c r="AP85" s="37">
        <f t="shared" si="29"/>
        <v>1.1344867869024031</v>
      </c>
    </row>
  </sheetData>
  <mergeCells count="1">
    <mergeCell ref="AK53:AM53"/>
  </mergeCells>
  <pageMargins left="1" right="0.5" top="1" bottom="0.5" header="0.5" footer="0.5"/>
  <pageSetup scale="55" fitToWidth="0" fitToHeight="0" pageOrder="overThenDown" orientation="landscape" cellComments="atEnd" r:id="rId1"/>
  <headerFooter scaleWithDoc="0" alignWithMargins="0">
    <oddFooter>&amp;R&amp;"Times New Roman,Bold"&amp;12Attachment to Response to Sierra Club-1 Question No. 23 (a)
Page &amp;P of &amp;N
Sinclair</oddFooter>
  </headerFooter>
  <rowBreaks count="2" manualBreakCount="2">
    <brk id="50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LGE, KU and ODP</vt:lpstr>
      <vt:lpstr>'LGE, KU and ODP'!Print_Area</vt:lpstr>
      <vt:lpstr>'LGE, KU and ODP'!Print_Titles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2014-03-27T01:15:09Z</dcterms:created>
  <dcterms:modified xsi:type="dcterms:W3CDTF">2014-03-27T01:15:13Z</dcterms:modified>
</cp:coreProperties>
</file>