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705" yWindow="750" windowWidth="11355" windowHeight="7305"/>
  </bookViews>
  <sheets>
    <sheet name="LGE, KU and ODP" sheetId="11" r:id="rId1"/>
  </sheets>
  <calcPr calcId="145621"/>
</workbook>
</file>

<file path=xl/calcChain.xml><?xml version="1.0" encoding="utf-8"?>
<calcChain xmlns="http://schemas.openxmlformats.org/spreadsheetml/2006/main">
  <c r="M42" i="11" l="1"/>
  <c r="I42" i="11"/>
  <c r="F42" i="11" l="1"/>
  <c r="K19" i="11"/>
  <c r="H19" i="11"/>
  <c r="E19" i="11"/>
  <c r="J16" i="11"/>
  <c r="D16" i="11"/>
  <c r="G16" i="11"/>
  <c r="AD57" i="11" l="1"/>
  <c r="V57" i="11"/>
  <c r="AA57" i="11" l="1"/>
  <c r="AA59" i="11"/>
  <c r="AA85" i="11"/>
  <c r="AA83" i="11"/>
  <c r="AA81" i="11"/>
  <c r="AA79" i="11"/>
  <c r="AA77" i="11"/>
  <c r="AA75" i="11"/>
  <c r="AA73" i="11"/>
  <c r="AA71" i="11"/>
  <c r="AA69" i="11"/>
  <c r="AA67" i="11"/>
  <c r="AA65" i="11"/>
  <c r="AA63" i="11"/>
  <c r="AA61" i="11"/>
  <c r="AE57" i="11"/>
  <c r="AA58" i="11"/>
  <c r="AA86" i="11"/>
  <c r="AA84" i="11"/>
  <c r="AA82" i="11"/>
  <c r="AA80" i="11"/>
  <c r="AA78" i="11"/>
  <c r="AA76" i="11"/>
  <c r="AA74" i="11"/>
  <c r="AA72" i="11"/>
  <c r="AA70" i="11"/>
  <c r="AA68" i="11"/>
  <c r="AA66" i="11"/>
  <c r="AA64" i="11"/>
  <c r="AA62" i="11"/>
  <c r="AA60" i="11"/>
  <c r="F58" i="11"/>
  <c r="F86" i="11"/>
  <c r="F84" i="11"/>
  <c r="F82" i="11"/>
  <c r="F80" i="11"/>
  <c r="F78" i="11"/>
  <c r="F76" i="11"/>
  <c r="F74" i="11"/>
  <c r="F72" i="11"/>
  <c r="F70" i="11"/>
  <c r="F68" i="11"/>
  <c r="F66" i="11"/>
  <c r="F64" i="11"/>
  <c r="F62" i="11"/>
  <c r="F60" i="11"/>
  <c r="R57" i="11"/>
  <c r="R59" i="11"/>
  <c r="R85" i="11"/>
  <c r="R83" i="11"/>
  <c r="R81" i="11"/>
  <c r="R79" i="11"/>
  <c r="R77" i="11"/>
  <c r="R75" i="11"/>
  <c r="R73" i="11"/>
  <c r="R71" i="11"/>
  <c r="R69" i="11"/>
  <c r="R67" i="11"/>
  <c r="R65" i="11"/>
  <c r="R63" i="11"/>
  <c r="R61" i="11"/>
  <c r="J57" i="11"/>
  <c r="U57" i="11"/>
  <c r="F57" i="11"/>
  <c r="F59" i="11"/>
  <c r="F85" i="11"/>
  <c r="F83" i="11"/>
  <c r="F81" i="11"/>
  <c r="F79" i="11"/>
  <c r="F77" i="11"/>
  <c r="F75" i="11"/>
  <c r="F73" i="11"/>
  <c r="F71" i="11"/>
  <c r="F69" i="11"/>
  <c r="F67" i="11"/>
  <c r="F65" i="11"/>
  <c r="F63" i="11"/>
  <c r="F61" i="11"/>
  <c r="R58" i="11"/>
  <c r="R86" i="11"/>
  <c r="R84" i="11"/>
  <c r="R82" i="11"/>
  <c r="R80" i="11"/>
  <c r="R78" i="11"/>
  <c r="R76" i="11"/>
  <c r="R74" i="11"/>
  <c r="R72" i="11"/>
  <c r="R70" i="11"/>
  <c r="R68" i="11"/>
  <c r="R66" i="11"/>
  <c r="R64" i="11"/>
  <c r="R62" i="11"/>
  <c r="R60" i="11"/>
  <c r="I57" i="11"/>
  <c r="G15" i="11"/>
  <c r="J15" i="11"/>
  <c r="D15" i="11"/>
  <c r="A58" i="11" l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K29" i="11" l="1"/>
  <c r="D30" i="11"/>
  <c r="K30" i="11" s="1"/>
  <c r="D31" i="11" l="1"/>
  <c r="D14" i="11"/>
  <c r="J14" i="11"/>
  <c r="G14" i="11"/>
  <c r="W5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D32" i="11" l="1"/>
  <c r="K31" i="11"/>
  <c r="G13" i="11"/>
  <c r="G12" i="11"/>
  <c r="G11" i="11"/>
  <c r="G10" i="11"/>
  <c r="G9" i="11"/>
  <c r="G8" i="11"/>
  <c r="G7" i="11"/>
  <c r="G19" i="11" l="1"/>
  <c r="G18" i="11"/>
  <c r="D33" i="11"/>
  <c r="K32" i="11"/>
  <c r="W86" i="11"/>
  <c r="B86" i="11"/>
  <c r="K86" i="11" s="1"/>
  <c r="W85" i="11"/>
  <c r="B85" i="11"/>
  <c r="K85" i="11" s="1"/>
  <c r="W84" i="11"/>
  <c r="B84" i="11"/>
  <c r="K84" i="11" s="1"/>
  <c r="W83" i="11"/>
  <c r="B83" i="11"/>
  <c r="K83" i="11" s="1"/>
  <c r="W82" i="11"/>
  <c r="B82" i="11"/>
  <c r="K82" i="11" s="1"/>
  <c r="W81" i="11"/>
  <c r="B81" i="11"/>
  <c r="K81" i="11" s="1"/>
  <c r="W80" i="11"/>
  <c r="B80" i="11"/>
  <c r="K80" i="11" s="1"/>
  <c r="W79" i="11"/>
  <c r="B79" i="11"/>
  <c r="K79" i="11" s="1"/>
  <c r="W78" i="11"/>
  <c r="B78" i="11"/>
  <c r="K78" i="11" s="1"/>
  <c r="W77" i="11"/>
  <c r="B77" i="11"/>
  <c r="K77" i="11" s="1"/>
  <c r="W76" i="11"/>
  <c r="B76" i="11"/>
  <c r="K76" i="11" s="1"/>
  <c r="W75" i="11"/>
  <c r="B75" i="11"/>
  <c r="K75" i="11" s="1"/>
  <c r="W74" i="11"/>
  <c r="B74" i="11"/>
  <c r="K74" i="11" s="1"/>
  <c r="W73" i="11"/>
  <c r="B73" i="11"/>
  <c r="K73" i="11" s="1"/>
  <c r="W72" i="11"/>
  <c r="B72" i="11"/>
  <c r="K72" i="11" s="1"/>
  <c r="W71" i="11"/>
  <c r="B71" i="11"/>
  <c r="K71" i="11" s="1"/>
  <c r="W70" i="11"/>
  <c r="B70" i="11"/>
  <c r="K70" i="11" s="1"/>
  <c r="W69" i="11"/>
  <c r="B69" i="11"/>
  <c r="K69" i="11" s="1"/>
  <c r="W68" i="11"/>
  <c r="B68" i="11"/>
  <c r="K68" i="11" s="1"/>
  <c r="W67" i="11"/>
  <c r="B67" i="11"/>
  <c r="K67" i="11" s="1"/>
  <c r="W66" i="11"/>
  <c r="B66" i="11"/>
  <c r="K66" i="11" s="1"/>
  <c r="W65" i="11"/>
  <c r="B65" i="11"/>
  <c r="K65" i="11" s="1"/>
  <c r="W64" i="11"/>
  <c r="B64" i="11"/>
  <c r="K64" i="11" s="1"/>
  <c r="W63" i="11"/>
  <c r="B63" i="11"/>
  <c r="K63" i="11" s="1"/>
  <c r="W62" i="11"/>
  <c r="B62" i="11"/>
  <c r="K62" i="11" s="1"/>
  <c r="W61" i="11"/>
  <c r="B61" i="11"/>
  <c r="K61" i="11" s="1"/>
  <c r="W60" i="11"/>
  <c r="B60" i="11"/>
  <c r="K60" i="11" s="1"/>
  <c r="W59" i="11"/>
  <c r="B59" i="11"/>
  <c r="K59" i="11" s="1"/>
  <c r="W58" i="11"/>
  <c r="B58" i="11"/>
  <c r="K58" i="11" s="1"/>
  <c r="D51" i="11"/>
  <c r="D50" i="11"/>
  <c r="B57" i="11"/>
  <c r="K57" i="11" s="1"/>
  <c r="J13" i="11"/>
  <c r="D13" i="11"/>
  <c r="J12" i="11"/>
  <c r="D12" i="11"/>
  <c r="J11" i="11"/>
  <c r="D11" i="11"/>
  <c r="J10" i="11"/>
  <c r="D10" i="11"/>
  <c r="J9" i="11"/>
  <c r="D9" i="11"/>
  <c r="J8" i="11"/>
  <c r="D8" i="11"/>
  <c r="J7" i="11"/>
  <c r="D7" i="11"/>
  <c r="D18" i="11" l="1"/>
  <c r="D19" i="11"/>
  <c r="J19" i="11"/>
  <c r="J18" i="11"/>
  <c r="Z57" i="11"/>
  <c r="T57" i="11"/>
  <c r="H57" i="11"/>
  <c r="Z62" i="11"/>
  <c r="Z63" i="11"/>
  <c r="Q60" i="11"/>
  <c r="Q61" i="11"/>
  <c r="Z64" i="11"/>
  <c r="Z65" i="11"/>
  <c r="Q62" i="11"/>
  <c r="Q63" i="11"/>
  <c r="Z66" i="11"/>
  <c r="Z67" i="11"/>
  <c r="Q72" i="11"/>
  <c r="Q65" i="11"/>
  <c r="Z60" i="11"/>
  <c r="Z61" i="11"/>
  <c r="E65" i="11"/>
  <c r="E73" i="11"/>
  <c r="E74" i="11"/>
  <c r="E63" i="11"/>
  <c r="E79" i="11"/>
  <c r="E64" i="11"/>
  <c r="E80" i="11"/>
  <c r="Q66" i="11"/>
  <c r="Q67" i="11"/>
  <c r="Z70" i="11"/>
  <c r="Z71" i="11"/>
  <c r="AI71" i="11" s="1"/>
  <c r="AM71" i="11" s="1"/>
  <c r="Q68" i="11"/>
  <c r="Q69" i="11"/>
  <c r="Z72" i="11"/>
  <c r="Z73" i="11"/>
  <c r="AI73" i="11" s="1"/>
  <c r="AM73" i="11" s="1"/>
  <c r="Q70" i="11"/>
  <c r="Q71" i="11"/>
  <c r="Z74" i="11"/>
  <c r="Z75" i="11"/>
  <c r="AI75" i="11" s="1"/>
  <c r="AM75" i="11" s="1"/>
  <c r="Q80" i="11"/>
  <c r="Q73" i="11"/>
  <c r="Z68" i="11"/>
  <c r="Z69" i="11"/>
  <c r="AI69" i="11" s="1"/>
  <c r="AM69" i="11" s="1"/>
  <c r="E57" i="11"/>
  <c r="E62" i="11"/>
  <c r="E78" i="11"/>
  <c r="E67" i="11"/>
  <c r="E75" i="11"/>
  <c r="E60" i="11"/>
  <c r="E76" i="11"/>
  <c r="E84" i="11"/>
  <c r="Q74" i="11"/>
  <c r="Q75" i="11"/>
  <c r="Z78" i="11"/>
  <c r="Z79" i="11"/>
  <c r="AI79" i="11" s="1"/>
  <c r="AM79" i="11" s="1"/>
  <c r="Q76" i="11"/>
  <c r="Q77" i="11"/>
  <c r="Z80" i="11"/>
  <c r="Z81" i="11"/>
  <c r="AI81" i="11" s="1"/>
  <c r="AM81" i="11" s="1"/>
  <c r="Q78" i="11"/>
  <c r="Q79" i="11"/>
  <c r="Z82" i="11"/>
  <c r="Z83" i="11"/>
  <c r="AI83" i="11" s="1"/>
  <c r="AM83" i="11" s="1"/>
  <c r="Q58" i="11"/>
  <c r="Q81" i="11"/>
  <c r="Z76" i="11"/>
  <c r="Z77" i="11"/>
  <c r="AI77" i="11" s="1"/>
  <c r="AM77" i="11" s="1"/>
  <c r="E61" i="11"/>
  <c r="E69" i="11"/>
  <c r="E77" i="11"/>
  <c r="E85" i="11"/>
  <c r="E70" i="11"/>
  <c r="E86" i="11"/>
  <c r="E83" i="11"/>
  <c r="E68" i="11"/>
  <c r="Q82" i="11"/>
  <c r="Q83" i="11"/>
  <c r="Z86" i="11"/>
  <c r="Z59" i="11"/>
  <c r="AI59" i="11" s="1"/>
  <c r="AM59" i="11" s="1"/>
  <c r="Q84" i="11"/>
  <c r="Q85" i="11"/>
  <c r="Z58" i="11"/>
  <c r="Q86" i="11"/>
  <c r="Q59" i="11"/>
  <c r="AC57" i="11"/>
  <c r="Q64" i="11"/>
  <c r="AG64" i="11" s="1"/>
  <c r="AK64" i="11" s="1"/>
  <c r="Q57" i="11"/>
  <c r="Z84" i="11"/>
  <c r="Z85" i="11"/>
  <c r="E81" i="11"/>
  <c r="E66" i="11"/>
  <c r="E82" i="11"/>
  <c r="E71" i="11"/>
  <c r="AG71" i="11" s="1"/>
  <c r="AK71" i="11" s="1"/>
  <c r="E59" i="11"/>
  <c r="AG59" i="11" s="1"/>
  <c r="AK59" i="11" s="1"/>
  <c r="E72" i="11"/>
  <c r="AG72" i="11" s="1"/>
  <c r="AK72" i="11" s="1"/>
  <c r="E58" i="11"/>
  <c r="AB57" i="11"/>
  <c r="Y83" i="11"/>
  <c r="Y79" i="11"/>
  <c r="Y75" i="11"/>
  <c r="Y71" i="11"/>
  <c r="Y67" i="11"/>
  <c r="Y63" i="11"/>
  <c r="Y59" i="11"/>
  <c r="P86" i="11"/>
  <c r="P78" i="11"/>
  <c r="P70" i="11"/>
  <c r="P62" i="11"/>
  <c r="P57" i="11"/>
  <c r="P79" i="11"/>
  <c r="P71" i="11"/>
  <c r="P63" i="11"/>
  <c r="Y86" i="11"/>
  <c r="Y82" i="11"/>
  <c r="Y78" i="11"/>
  <c r="Y74" i="11"/>
  <c r="Y70" i="11"/>
  <c r="Y66" i="11"/>
  <c r="Y62" i="11"/>
  <c r="Y58" i="11"/>
  <c r="P84" i="11"/>
  <c r="P76" i="11"/>
  <c r="P68" i="11"/>
  <c r="P60" i="11"/>
  <c r="P85" i="11"/>
  <c r="P77" i="11"/>
  <c r="P69" i="11"/>
  <c r="P61" i="11"/>
  <c r="Y85" i="11"/>
  <c r="Y81" i="11"/>
  <c r="Y77" i="11"/>
  <c r="Y73" i="11"/>
  <c r="Y69" i="11"/>
  <c r="Y65" i="11"/>
  <c r="Y61" i="11"/>
  <c r="P82" i="11"/>
  <c r="P74" i="11"/>
  <c r="P66" i="11"/>
  <c r="P58" i="11"/>
  <c r="P83" i="11"/>
  <c r="P75" i="11"/>
  <c r="P67" i="11"/>
  <c r="P59" i="11"/>
  <c r="Y84" i="11"/>
  <c r="Y80" i="11"/>
  <c r="Y76" i="11"/>
  <c r="Y72" i="11"/>
  <c r="Y68" i="11"/>
  <c r="Y64" i="11"/>
  <c r="Y60" i="11"/>
  <c r="P80" i="11"/>
  <c r="P72" i="11"/>
  <c r="P64" i="11"/>
  <c r="P81" i="11"/>
  <c r="P73" i="11"/>
  <c r="P65" i="11"/>
  <c r="G57" i="11"/>
  <c r="D57" i="11"/>
  <c r="D65" i="11"/>
  <c r="AF65" i="11" s="1"/>
  <c r="AJ65" i="11" s="1"/>
  <c r="D73" i="11"/>
  <c r="D81" i="11"/>
  <c r="D66" i="11"/>
  <c r="D74" i="11"/>
  <c r="D82" i="11"/>
  <c r="D63" i="11"/>
  <c r="D71" i="11"/>
  <c r="D79" i="11"/>
  <c r="D59" i="11"/>
  <c r="D64" i="11"/>
  <c r="D72" i="11"/>
  <c r="AF72" i="11" s="1"/>
  <c r="AJ72" i="11" s="1"/>
  <c r="D80" i="11"/>
  <c r="AF80" i="11" s="1"/>
  <c r="AJ80" i="11" s="1"/>
  <c r="D58" i="11"/>
  <c r="Y57" i="11"/>
  <c r="S57" i="11"/>
  <c r="D61" i="11"/>
  <c r="D69" i="11"/>
  <c r="D77" i="11"/>
  <c r="D85" i="11"/>
  <c r="D62" i="11"/>
  <c r="D70" i="11"/>
  <c r="D78" i="11"/>
  <c r="D86" i="11"/>
  <c r="D67" i="11"/>
  <c r="D75" i="11"/>
  <c r="D83" i="11"/>
  <c r="D60" i="11"/>
  <c r="AF60" i="11" s="1"/>
  <c r="AJ60" i="11" s="1"/>
  <c r="D68" i="11"/>
  <c r="AF68" i="11" s="1"/>
  <c r="AJ68" i="11" s="1"/>
  <c r="D76" i="11"/>
  <c r="D84" i="11"/>
  <c r="D34" i="11"/>
  <c r="K33" i="11"/>
  <c r="AH59" i="11"/>
  <c r="AL59" i="11" s="1"/>
  <c r="AF64" i="11"/>
  <c r="AJ64" i="11" s="1"/>
  <c r="AI61" i="11"/>
  <c r="AM61" i="11" s="1"/>
  <c r="AG62" i="11"/>
  <c r="AK62" i="11" s="1"/>
  <c r="AI63" i="11"/>
  <c r="AM63" i="11" s="1"/>
  <c r="AI65" i="11"/>
  <c r="AM65" i="11" s="1"/>
  <c r="AI67" i="11"/>
  <c r="AM67" i="11" s="1"/>
  <c r="AG69" i="11"/>
  <c r="AK69" i="11" s="1"/>
  <c r="AG79" i="11"/>
  <c r="AK79" i="11" s="1"/>
  <c r="AI85" i="11"/>
  <c r="AM85" i="11" s="1"/>
  <c r="AG86" i="11" l="1"/>
  <c r="AK86" i="11" s="1"/>
  <c r="AF81" i="11"/>
  <c r="AJ81" i="11" s="1"/>
  <c r="AF77" i="11"/>
  <c r="AJ77" i="11" s="1"/>
  <c r="AG83" i="11"/>
  <c r="AK83" i="11" s="1"/>
  <c r="AF75" i="11"/>
  <c r="AJ75" i="11" s="1"/>
  <c r="AF73" i="11"/>
  <c r="AJ73" i="11" s="1"/>
  <c r="AG85" i="11"/>
  <c r="AK85" i="11" s="1"/>
  <c r="AG67" i="11"/>
  <c r="AK67" i="11" s="1"/>
  <c r="AG77" i="11"/>
  <c r="AK77" i="11" s="1"/>
  <c r="AF71" i="11"/>
  <c r="AJ71" i="11" s="1"/>
  <c r="AG80" i="11"/>
  <c r="AK80" i="11" s="1"/>
  <c r="AF69" i="11"/>
  <c r="AJ69" i="11" s="1"/>
  <c r="AG74" i="11"/>
  <c r="AK74" i="11" s="1"/>
  <c r="AF58" i="11"/>
  <c r="AJ58" i="11" s="1"/>
  <c r="AF59" i="11"/>
  <c r="AJ59" i="11" s="1"/>
  <c r="AG75" i="11"/>
  <c r="AK75" i="11" s="1"/>
  <c r="AG57" i="11"/>
  <c r="AK57" i="11" s="1"/>
  <c r="AF76" i="11"/>
  <c r="AJ76" i="11" s="1"/>
  <c r="AG63" i="11"/>
  <c r="AK63" i="11" s="1"/>
  <c r="AF67" i="11"/>
  <c r="AJ67" i="11" s="1"/>
  <c r="AF66" i="11"/>
  <c r="AJ66" i="11" s="1"/>
  <c r="AF79" i="11"/>
  <c r="AJ79" i="11" s="1"/>
  <c r="AG61" i="11"/>
  <c r="AK61" i="11" s="1"/>
  <c r="AF74" i="11"/>
  <c r="AJ74" i="11" s="1"/>
  <c r="AF85" i="11"/>
  <c r="AJ85" i="11" s="1"/>
  <c r="AF84" i="11"/>
  <c r="AJ84" i="11" s="1"/>
  <c r="AF83" i="11"/>
  <c r="AJ83" i="11" s="1"/>
  <c r="AF82" i="11"/>
  <c r="AJ82" i="11" s="1"/>
  <c r="AF61" i="11"/>
  <c r="AJ61" i="11" s="1"/>
  <c r="AF63" i="11"/>
  <c r="AJ63" i="11" s="1"/>
  <c r="AG82" i="11"/>
  <c r="AK82" i="11" s="1"/>
  <c r="AG58" i="11"/>
  <c r="AK58" i="11" s="1"/>
  <c r="AG78" i="11"/>
  <c r="AK78" i="11" s="1"/>
  <c r="AG70" i="11"/>
  <c r="AK70" i="11" s="1"/>
  <c r="AG66" i="11"/>
  <c r="AK66" i="11" s="1"/>
  <c r="U58" i="11"/>
  <c r="S58" i="11" s="1"/>
  <c r="U59" i="11" s="1"/>
  <c r="S59" i="11" s="1"/>
  <c r="J58" i="11"/>
  <c r="H58" i="11" s="1"/>
  <c r="I58" i="11"/>
  <c r="G58" i="11" s="1"/>
  <c r="AD58" i="11"/>
  <c r="AB58" i="11" s="1"/>
  <c r="AE58" i="11"/>
  <c r="AC58" i="11" s="1"/>
  <c r="AE59" i="11" s="1"/>
  <c r="AC59" i="11" s="1"/>
  <c r="AE60" i="11" s="1"/>
  <c r="AC60" i="11" s="1"/>
  <c r="AE61" i="11" s="1"/>
  <c r="AC61" i="11" s="1"/>
  <c r="AE62" i="11" s="1"/>
  <c r="AC62" i="11" s="1"/>
  <c r="V58" i="11"/>
  <c r="T58" i="11" s="1"/>
  <c r="D35" i="11"/>
  <c r="K34" i="11"/>
  <c r="AF57" i="11"/>
  <c r="AJ57" i="11" s="1"/>
  <c r="AG73" i="11"/>
  <c r="AK73" i="11" s="1"/>
  <c r="AG65" i="11"/>
  <c r="AK65" i="11" s="1"/>
  <c r="AI86" i="11"/>
  <c r="AM86" i="11" s="1"/>
  <c r="AH84" i="11"/>
  <c r="AL84" i="11" s="1"/>
  <c r="AH82" i="11"/>
  <c r="AL82" i="11" s="1"/>
  <c r="AH80" i="11"/>
  <c r="AL80" i="11" s="1"/>
  <c r="AH78" i="11"/>
  <c r="AL78" i="11" s="1"/>
  <c r="AH76" i="11"/>
  <c r="AL76" i="11" s="1"/>
  <c r="AH74" i="11"/>
  <c r="AL74" i="11" s="1"/>
  <c r="AH72" i="11"/>
  <c r="AL72" i="11" s="1"/>
  <c r="AH70" i="11"/>
  <c r="AL70" i="11" s="1"/>
  <c r="AH68" i="11"/>
  <c r="AL68" i="11" s="1"/>
  <c r="AH66" i="11"/>
  <c r="AL66" i="11" s="1"/>
  <c r="AH64" i="11"/>
  <c r="AL64" i="11" s="1"/>
  <c r="AH62" i="11"/>
  <c r="AL62" i="11" s="1"/>
  <c r="AH60" i="11"/>
  <c r="AL60" i="11" s="1"/>
  <c r="AH58" i="11"/>
  <c r="AL58" i="11" s="1"/>
  <c r="AH86" i="11"/>
  <c r="AL86" i="11" s="1"/>
  <c r="AI57" i="11"/>
  <c r="AM57" i="11" s="1"/>
  <c r="AI82" i="11"/>
  <c r="AM82" i="11" s="1"/>
  <c r="AI76" i="11"/>
  <c r="AM76" i="11" s="1"/>
  <c r="AI66" i="11"/>
  <c r="AM66" i="11" s="1"/>
  <c r="AF70" i="11"/>
  <c r="AJ70" i="11" s="1"/>
  <c r="AF62" i="11"/>
  <c r="AJ62" i="11" s="1"/>
  <c r="AH57" i="11"/>
  <c r="AL57" i="11" s="1"/>
  <c r="AG81" i="11"/>
  <c r="AK81" i="11" s="1"/>
  <c r="AI84" i="11"/>
  <c r="AM84" i="11" s="1"/>
  <c r="AI80" i="11"/>
  <c r="AM80" i="11" s="1"/>
  <c r="AI78" i="11"/>
  <c r="AM78" i="11" s="1"/>
  <c r="AI74" i="11"/>
  <c r="AM74" i="11" s="1"/>
  <c r="AI72" i="11"/>
  <c r="AM72" i="11" s="1"/>
  <c r="AI70" i="11"/>
  <c r="AM70" i="11" s="1"/>
  <c r="AI68" i="11"/>
  <c r="AM68" i="11" s="1"/>
  <c r="AI64" i="11"/>
  <c r="AM64" i="11" s="1"/>
  <c r="AI62" i="11"/>
  <c r="AM62" i="11" s="1"/>
  <c r="AI60" i="11"/>
  <c r="AM60" i="11" s="1"/>
  <c r="AI58" i="11"/>
  <c r="AM58" i="11" s="1"/>
  <c r="AF86" i="11"/>
  <c r="AJ86" i="11" s="1"/>
  <c r="AF78" i="11"/>
  <c r="AJ78" i="11" s="1"/>
  <c r="AG84" i="11"/>
  <c r="AK84" i="11" s="1"/>
  <c r="AG76" i="11"/>
  <c r="AK76" i="11" s="1"/>
  <c r="AG68" i="11"/>
  <c r="AK68" i="11" s="1"/>
  <c r="AG60" i="11"/>
  <c r="AK60" i="11" s="1"/>
  <c r="AH85" i="11"/>
  <c r="AL85" i="11" s="1"/>
  <c r="AH83" i="11"/>
  <c r="AL83" i="11" s="1"/>
  <c r="AH81" i="11"/>
  <c r="AL81" i="11" s="1"/>
  <c r="AH79" i="11"/>
  <c r="AL79" i="11" s="1"/>
  <c r="AH77" i="11"/>
  <c r="AL77" i="11" s="1"/>
  <c r="AH75" i="11"/>
  <c r="AL75" i="11" s="1"/>
  <c r="AH73" i="11"/>
  <c r="AL73" i="11" s="1"/>
  <c r="AH71" i="11"/>
  <c r="AL71" i="11" s="1"/>
  <c r="AH69" i="11"/>
  <c r="AL69" i="11" s="1"/>
  <c r="AH67" i="11"/>
  <c r="AL67" i="11" s="1"/>
  <c r="AH65" i="11"/>
  <c r="AL65" i="11" s="1"/>
  <c r="AH63" i="11"/>
  <c r="AL63" i="11" s="1"/>
  <c r="AH61" i="11"/>
  <c r="AL61" i="11" s="1"/>
  <c r="I59" i="11" l="1"/>
  <c r="G59" i="11" s="1"/>
  <c r="J59" i="11"/>
  <c r="H59" i="11" s="1"/>
  <c r="V59" i="11"/>
  <c r="T59" i="11" s="1"/>
  <c r="AE63" i="11"/>
  <c r="AC63" i="11" s="1"/>
  <c r="AE64" i="11" s="1"/>
  <c r="AC64" i="11" s="1"/>
  <c r="U60" i="11"/>
  <c r="S60" i="11" s="1"/>
  <c r="AD59" i="11"/>
  <c r="AB59" i="11" s="1"/>
  <c r="D36" i="11"/>
  <c r="K35" i="11"/>
  <c r="J60" i="11" l="1"/>
  <c r="H60" i="11" s="1"/>
  <c r="J61" i="11" s="1"/>
  <c r="H61" i="11" s="1"/>
  <c r="J62" i="11" s="1"/>
  <c r="H62" i="11" s="1"/>
  <c r="J63" i="11" s="1"/>
  <c r="H63" i="11" s="1"/>
  <c r="V60" i="11"/>
  <c r="T60" i="11" s="1"/>
  <c r="V61" i="11" s="1"/>
  <c r="T61" i="11" s="1"/>
  <c r="U61" i="11"/>
  <c r="S61" i="11" s="1"/>
  <c r="AE65" i="11"/>
  <c r="AC65" i="11" s="1"/>
  <c r="I60" i="11"/>
  <c r="G60" i="11" s="1"/>
  <c r="AD60" i="11"/>
  <c r="AB60" i="11" s="1"/>
  <c r="D37" i="11"/>
  <c r="K36" i="11"/>
  <c r="V62" i="11" l="1"/>
  <c r="T62" i="11" s="1"/>
  <c r="V63" i="11" s="1"/>
  <c r="T63" i="11" s="1"/>
  <c r="V64" i="11" s="1"/>
  <c r="T64" i="11" s="1"/>
  <c r="AE66" i="11"/>
  <c r="AC66" i="11" s="1"/>
  <c r="AE67" i="11" s="1"/>
  <c r="AC67" i="11" s="1"/>
  <c r="AE68" i="11" s="1"/>
  <c r="AC68" i="11" s="1"/>
  <c r="AE69" i="11" s="1"/>
  <c r="AC69" i="11" s="1"/>
  <c r="AE70" i="11" s="1"/>
  <c r="AC70" i="11" s="1"/>
  <c r="AE71" i="11" s="1"/>
  <c r="AC71" i="11" s="1"/>
  <c r="AE72" i="11" s="1"/>
  <c r="AC72" i="11" s="1"/>
  <c r="AE73" i="11" s="1"/>
  <c r="AC73" i="11" s="1"/>
  <c r="AE74" i="11" s="1"/>
  <c r="AC74" i="11" s="1"/>
  <c r="AE75" i="11" s="1"/>
  <c r="AC75" i="11" s="1"/>
  <c r="AE76" i="11" s="1"/>
  <c r="AC76" i="11" s="1"/>
  <c r="AE77" i="11" s="1"/>
  <c r="AC77" i="11" s="1"/>
  <c r="AE78" i="11" s="1"/>
  <c r="AC78" i="11" s="1"/>
  <c r="AE79" i="11" s="1"/>
  <c r="AC79" i="11" s="1"/>
  <c r="AE80" i="11" s="1"/>
  <c r="AC80" i="11" s="1"/>
  <c r="AE81" i="11" s="1"/>
  <c r="AC81" i="11" s="1"/>
  <c r="AE82" i="11" s="1"/>
  <c r="AC82" i="11" s="1"/>
  <c r="AE83" i="11" s="1"/>
  <c r="AC83" i="11" s="1"/>
  <c r="AE84" i="11" s="1"/>
  <c r="AC84" i="11" s="1"/>
  <c r="AE85" i="11" s="1"/>
  <c r="AC85" i="11" s="1"/>
  <c r="AE86" i="11" s="1"/>
  <c r="AC86" i="11" s="1"/>
  <c r="AD61" i="11"/>
  <c r="AB61" i="11" s="1"/>
  <c r="AD62" i="11" s="1"/>
  <c r="AB62" i="11" s="1"/>
  <c r="AD63" i="11" s="1"/>
  <c r="AB63" i="11" s="1"/>
  <c r="AD64" i="11" s="1"/>
  <c r="AB64" i="11" s="1"/>
  <c r="AD65" i="11" s="1"/>
  <c r="AB65" i="11" s="1"/>
  <c r="J64" i="11"/>
  <c r="H64" i="11" s="1"/>
  <c r="J65" i="11" s="1"/>
  <c r="H65" i="11" s="1"/>
  <c r="U62" i="11"/>
  <c r="S62" i="11" s="1"/>
  <c r="U63" i="11" s="1"/>
  <c r="S63" i="11" s="1"/>
  <c r="U64" i="11" s="1"/>
  <c r="S64" i="11" s="1"/>
  <c r="U65" i="11" s="1"/>
  <c r="S65" i="11" s="1"/>
  <c r="I61" i="11"/>
  <c r="G61" i="11" s="1"/>
  <c r="D38" i="11"/>
  <c r="K37" i="11"/>
  <c r="AD66" i="11" l="1"/>
  <c r="AB66" i="11" s="1"/>
  <c r="AD67" i="11" s="1"/>
  <c r="AB67" i="11" s="1"/>
  <c r="AD68" i="11" s="1"/>
  <c r="AB68" i="11" s="1"/>
  <c r="AD69" i="11" s="1"/>
  <c r="AB69" i="11" s="1"/>
  <c r="I62" i="11"/>
  <c r="G62" i="11" s="1"/>
  <c r="U66" i="11"/>
  <c r="S66" i="11" s="1"/>
  <c r="U67" i="11" s="1"/>
  <c r="S67" i="11" s="1"/>
  <c r="U68" i="11" s="1"/>
  <c r="S68" i="11" s="1"/>
  <c r="U69" i="11" s="1"/>
  <c r="S69" i="11" s="1"/>
  <c r="U70" i="11" s="1"/>
  <c r="S70" i="11" s="1"/>
  <c r="J66" i="11"/>
  <c r="H66" i="11" s="1"/>
  <c r="J67" i="11" s="1"/>
  <c r="H67" i="11" s="1"/>
  <c r="V65" i="11"/>
  <c r="T65" i="11" s="1"/>
  <c r="D39" i="11"/>
  <c r="K38" i="11"/>
  <c r="J68" i="11" l="1"/>
  <c r="H68" i="11" s="1"/>
  <c r="J69" i="11" s="1"/>
  <c r="H69" i="11" s="1"/>
  <c r="J70" i="11" s="1"/>
  <c r="H70" i="11" s="1"/>
  <c r="J71" i="11" s="1"/>
  <c r="H71" i="11" s="1"/>
  <c r="J72" i="11" s="1"/>
  <c r="H72" i="11" s="1"/>
  <c r="J73" i="11" s="1"/>
  <c r="H73" i="11" s="1"/>
  <c r="J74" i="11" s="1"/>
  <c r="H74" i="11" s="1"/>
  <c r="J75" i="11" s="1"/>
  <c r="H75" i="11" s="1"/>
  <c r="J76" i="11" s="1"/>
  <c r="H76" i="11" s="1"/>
  <c r="J77" i="11" s="1"/>
  <c r="H77" i="11" s="1"/>
  <c r="J78" i="11" s="1"/>
  <c r="H78" i="11" s="1"/>
  <c r="J79" i="11" s="1"/>
  <c r="H79" i="11" s="1"/>
  <c r="J80" i="11" s="1"/>
  <c r="H80" i="11" s="1"/>
  <c r="J81" i="11" s="1"/>
  <c r="H81" i="11" s="1"/>
  <c r="J82" i="11" s="1"/>
  <c r="H82" i="11" s="1"/>
  <c r="J83" i="11" s="1"/>
  <c r="H83" i="11" s="1"/>
  <c r="J84" i="11" s="1"/>
  <c r="H84" i="11" s="1"/>
  <c r="J85" i="11" s="1"/>
  <c r="H85" i="11" s="1"/>
  <c r="J86" i="11" s="1"/>
  <c r="H86" i="11" s="1"/>
  <c r="AD70" i="11"/>
  <c r="AB70" i="11" s="1"/>
  <c r="AD71" i="11" s="1"/>
  <c r="AB71" i="11" s="1"/>
  <c r="AD72" i="11" s="1"/>
  <c r="AB72" i="11" s="1"/>
  <c r="AD73" i="11" s="1"/>
  <c r="AB73" i="11" s="1"/>
  <c r="AD74" i="11" s="1"/>
  <c r="AB74" i="11" s="1"/>
  <c r="AD75" i="11" s="1"/>
  <c r="AB75" i="11" s="1"/>
  <c r="AD76" i="11" s="1"/>
  <c r="AB76" i="11" s="1"/>
  <c r="AD77" i="11" s="1"/>
  <c r="AB77" i="11" s="1"/>
  <c r="AD78" i="11" s="1"/>
  <c r="AB78" i="11" s="1"/>
  <c r="AD79" i="11" s="1"/>
  <c r="AB79" i="11" s="1"/>
  <c r="AD80" i="11" s="1"/>
  <c r="AB80" i="11" s="1"/>
  <c r="AD81" i="11" s="1"/>
  <c r="AB81" i="11" s="1"/>
  <c r="AD82" i="11" s="1"/>
  <c r="AB82" i="11" s="1"/>
  <c r="AD83" i="11" s="1"/>
  <c r="AB83" i="11" s="1"/>
  <c r="AD84" i="11" s="1"/>
  <c r="AB84" i="11" s="1"/>
  <c r="AD85" i="11" s="1"/>
  <c r="AB85" i="11" s="1"/>
  <c r="AD86" i="11" s="1"/>
  <c r="AB86" i="11" s="1"/>
  <c r="U71" i="11"/>
  <c r="S71" i="11" s="1"/>
  <c r="U72" i="11" s="1"/>
  <c r="S72" i="11" s="1"/>
  <c r="U73" i="11" s="1"/>
  <c r="S73" i="11" s="1"/>
  <c r="U74" i="11" s="1"/>
  <c r="S74" i="11" s="1"/>
  <c r="U75" i="11" s="1"/>
  <c r="S75" i="11" s="1"/>
  <c r="U76" i="11" s="1"/>
  <c r="S76" i="11" s="1"/>
  <c r="U77" i="11" s="1"/>
  <c r="S77" i="11" s="1"/>
  <c r="U78" i="11" s="1"/>
  <c r="S78" i="11" s="1"/>
  <c r="U79" i="11" s="1"/>
  <c r="S79" i="11" s="1"/>
  <c r="U80" i="11" s="1"/>
  <c r="S80" i="11" s="1"/>
  <c r="U81" i="11" s="1"/>
  <c r="S81" i="11" s="1"/>
  <c r="U82" i="11" s="1"/>
  <c r="S82" i="11" s="1"/>
  <c r="U83" i="11" s="1"/>
  <c r="S83" i="11" s="1"/>
  <c r="U84" i="11" s="1"/>
  <c r="S84" i="11" s="1"/>
  <c r="U85" i="11" s="1"/>
  <c r="S85" i="11" s="1"/>
  <c r="U86" i="11" s="1"/>
  <c r="S86" i="11" s="1"/>
  <c r="I63" i="11"/>
  <c r="G63" i="11" s="1"/>
  <c r="V66" i="11"/>
  <c r="T66" i="11" s="1"/>
  <c r="V67" i="11" s="1"/>
  <c r="T67" i="11" s="1"/>
  <c r="V68" i="11" s="1"/>
  <c r="T68" i="11" s="1"/>
  <c r="V69" i="11" s="1"/>
  <c r="T69" i="11" s="1"/>
  <c r="V70" i="11" s="1"/>
  <c r="T70" i="11" s="1"/>
  <c r="V71" i="11" s="1"/>
  <c r="T71" i="11" s="1"/>
  <c r="V72" i="11" s="1"/>
  <c r="T72" i="11" s="1"/>
  <c r="V73" i="11" s="1"/>
  <c r="T73" i="11" s="1"/>
  <c r="V74" i="11" s="1"/>
  <c r="T74" i="11" s="1"/>
  <c r="V75" i="11" s="1"/>
  <c r="T75" i="11" s="1"/>
  <c r="V76" i="11" s="1"/>
  <c r="T76" i="11" s="1"/>
  <c r="V77" i="11" s="1"/>
  <c r="T77" i="11" s="1"/>
  <c r="V78" i="11" s="1"/>
  <c r="T78" i="11" s="1"/>
  <c r="V79" i="11" s="1"/>
  <c r="T79" i="11" s="1"/>
  <c r="V80" i="11" s="1"/>
  <c r="T80" i="11" s="1"/>
  <c r="V81" i="11" s="1"/>
  <c r="T81" i="11" s="1"/>
  <c r="V82" i="11" s="1"/>
  <c r="T82" i="11" s="1"/>
  <c r="V83" i="11" s="1"/>
  <c r="T83" i="11" s="1"/>
  <c r="V84" i="11" s="1"/>
  <c r="T84" i="11" s="1"/>
  <c r="V85" i="11" s="1"/>
  <c r="T85" i="11" s="1"/>
  <c r="V86" i="11" s="1"/>
  <c r="T86" i="11" s="1"/>
  <c r="D40" i="11"/>
  <c r="K40" i="11" s="1"/>
  <c r="K39" i="11"/>
  <c r="I64" i="11" l="1"/>
  <c r="G64" i="11" s="1"/>
  <c r="I65" i="11" l="1"/>
  <c r="G65" i="11" s="1"/>
  <c r="I66" i="11" s="1"/>
  <c r="G66" i="11" s="1"/>
  <c r="I67" i="11" s="1"/>
  <c r="G67" i="11" s="1"/>
  <c r="I68" i="11" s="1"/>
  <c r="G68" i="11" s="1"/>
  <c r="I69" i="11" s="1"/>
  <c r="G69" i="11" s="1"/>
  <c r="I70" i="11" l="1"/>
  <c r="G70" i="11" s="1"/>
  <c r="I71" i="11" l="1"/>
  <c r="G71" i="11" s="1"/>
  <c r="I72" i="11" l="1"/>
  <c r="G72" i="11" s="1"/>
  <c r="I73" i="11" s="1"/>
  <c r="G73" i="11" s="1"/>
  <c r="I74" i="11" s="1"/>
  <c r="G74" i="11" s="1"/>
  <c r="I75" i="11" s="1"/>
  <c r="G75" i="11" s="1"/>
  <c r="I76" i="11" s="1"/>
  <c r="G76" i="11" s="1"/>
  <c r="I77" i="11" s="1"/>
  <c r="G77" i="11" s="1"/>
  <c r="I78" i="11" s="1"/>
  <c r="G78" i="11" s="1"/>
  <c r="I79" i="11" s="1"/>
  <c r="G79" i="11" s="1"/>
  <c r="I80" i="11" s="1"/>
  <c r="G80" i="11" s="1"/>
  <c r="I81" i="11" s="1"/>
  <c r="G81" i="11" s="1"/>
  <c r="I82" i="11" s="1"/>
  <c r="G82" i="11" s="1"/>
  <c r="I83" i="11" s="1"/>
  <c r="G83" i="11" s="1"/>
  <c r="I84" i="11" s="1"/>
  <c r="G84" i="11" s="1"/>
  <c r="I85" i="11" s="1"/>
  <c r="G85" i="11" s="1"/>
  <c r="I86" i="11" s="1"/>
  <c r="G86" i="11" s="1"/>
</calcChain>
</file>

<file path=xl/sharedStrings.xml><?xml version="1.0" encoding="utf-8"?>
<sst xmlns="http://schemas.openxmlformats.org/spreadsheetml/2006/main" count="86" uniqueCount="45">
  <si>
    <t>High</t>
  </si>
  <si>
    <t>Low</t>
  </si>
  <si>
    <t>Mean</t>
  </si>
  <si>
    <t>StDev</t>
  </si>
  <si>
    <t>Actual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</si>
  <si>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</si>
  <si>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</si>
  <si>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</si>
  <si>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</si>
  <si>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</si>
  <si>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</si>
  <si>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</si>
  <si>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</si>
  <si>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</si>
  <si>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</si>
  <si>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</si>
  <si>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</si>
  <si>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LGE Calendar Sales (Weather Normalized)</t>
  </si>
  <si>
    <t>Sales</t>
  </si>
  <si>
    <t>Pct Change</t>
  </si>
  <si>
    <t>LGE</t>
  </si>
  <si>
    <t>Probability</t>
  </si>
  <si>
    <t>Z-value</t>
  </si>
  <si>
    <t>Low growth</t>
  </si>
  <si>
    <t>High growth</t>
  </si>
  <si>
    <t>Baseline</t>
  </si>
  <si>
    <t>KU</t>
  </si>
  <si>
    <t xml:space="preserve">Growth </t>
  </si>
  <si>
    <t>Rate</t>
  </si>
  <si>
    <t>All Sales are Weather Normalized</t>
  </si>
  <si>
    <t>KU Calendar Sales</t>
  </si>
  <si>
    <t>ODP Calendar Sales</t>
  </si>
  <si>
    <t>LGE Calendar Sales</t>
  </si>
  <si>
    <t>ODP</t>
  </si>
  <si>
    <t>KU/ODP</t>
  </si>
  <si>
    <t>Growth Rate</t>
  </si>
  <si>
    <t>TO APPLY TO BASE FCST</t>
  </si>
  <si>
    <t>LE</t>
  </si>
  <si>
    <t>Std. Dev</t>
  </si>
  <si>
    <t>Low Dev</t>
  </si>
  <si>
    <t>High Dev</t>
  </si>
  <si>
    <t>High(high dev)</t>
  </si>
  <si>
    <t>Low(low dev)</t>
  </si>
  <si>
    <t>2014 BP</t>
  </si>
  <si>
    <t>2013 Annual Estimate (9+3)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</si>
</sst>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2" applyNumberFormat="1" applyFont="1"/>
    <xf numFmtId="165" fontId="0" fillId="0" borderId="0" xfId="0" applyNumberForma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5" fontId="0" fillId="0" borderId="0" xfId="1" applyNumberFormat="1" applyFont="1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3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NumberFormat="1" applyFont="1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2" fontId="0" fillId="2" borderId="5" xfId="0" applyNumberFormat="1" applyFill="1" applyBorder="1"/>
    <xf numFmtId="2" fontId="0" fillId="2" borderId="8" xfId="0" applyNumberFormat="1" applyFill="1" applyBorder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7" xfId="0" applyFont="1" applyBorder="1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2" fillId="0" borderId="1" xfId="0" applyFont="1" applyBorder="1"/>
    <xf numFmtId="0" fontId="2" fillId="0" borderId="6" xfId="0" applyFont="1" applyBorder="1"/>
    <xf numFmtId="0" fontId="0" fillId="0" borderId="0" xfId="0" applyFont="1" applyAlignment="1">
      <alignment horizontal="center"/>
    </xf>
    <xf numFmtId="164" fontId="0" fillId="0" borderId="0" xfId="0" applyNumberFormat="1"/>
    <xf numFmtId="0" fontId="0" fillId="0" borderId="9" xfId="0" applyBorder="1" applyAlignment="1">
      <alignment horizontal="center"/>
    </xf>
    <xf numFmtId="164" fontId="0" fillId="0" borderId="9" xfId="0" applyNumberFormat="1" applyBorder="1"/>
    <xf numFmtId="0" fontId="0" fillId="0" borderId="10" xfId="0" applyFont="1" applyBorder="1" applyAlignment="1">
      <alignment horizontal="center"/>
    </xf>
    <xf numFmtId="164" fontId="0" fillId="0" borderId="10" xfId="2" applyNumberFormat="1" applyFont="1" applyBorder="1"/>
    <xf numFmtId="0" fontId="0" fillId="0" borderId="0" xfId="0" applyAlignment="1">
      <alignment horizontal="center"/>
    </xf>
    <xf numFmtId="165" fontId="0" fillId="3" borderId="0" xfId="1" applyNumberFormat="1" applyFont="1" applyFill="1" applyBorder="1"/>
    <xf numFmtId="164" fontId="0" fillId="3" borderId="2" xfId="2" applyNumberFormat="1" applyFont="1" applyFill="1" applyBorder="1"/>
    <xf numFmtId="164" fontId="0" fillId="3" borderId="7" xfId="2" applyNumberFormat="1" applyFont="1" applyFill="1" applyBorder="1"/>
    <xf numFmtId="164" fontId="0" fillId="3" borderId="3" xfId="2" applyNumberFormat="1" applyFont="1" applyFill="1" applyBorder="1"/>
    <xf numFmtId="164" fontId="0" fillId="3" borderId="8" xfId="2" applyNumberFormat="1" applyFont="1" applyFill="1" applyBorder="1"/>
    <xf numFmtId="0" fontId="0" fillId="0" borderId="0" xfId="0" applyFill="1" applyBorder="1"/>
    <xf numFmtId="165" fontId="0" fillId="3" borderId="7" xfId="1" applyNumberFormat="1" applyFont="1" applyFill="1" applyBorder="1"/>
    <xf numFmtId="0" fontId="0" fillId="0" borderId="0" xfId="0" applyAlignment="1">
      <alignment horizontal="center"/>
    </xf>
    <xf numFmtId="165" fontId="1" fillId="3" borderId="0" xfId="1" applyNumberFormat="1" applyFont="1" applyFill="1" applyBorder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86"/>
  <sheetViews>
    <sheetView tabSelected="1" view="pageBreakPreview" zoomScale="60" zoomScaleNormal="85" workbookViewId="0">
      <selection activeCell="J25" sqref="J25"/>
    </sheetView>
  </sheetViews>
  <sheetFormatPr defaultRowHeight="12.75" x14ac:dyDescent="0.2"/>
  <cols>
    <col min="1" max="1" width="5.5703125" customWidth="1"/>
    <col min="2" max="2" width="14" customWidth="1"/>
    <col min="3" max="3" width="13.28515625" customWidth="1"/>
    <col min="4" max="5" width="12.140625" bestFit="1" customWidth="1"/>
    <col min="6" max="6" width="19.7109375" bestFit="1" customWidth="1"/>
    <col min="7" max="7" width="12.5703125" bestFit="1" customWidth="1"/>
    <col min="8" max="8" width="19.7109375" bestFit="1" customWidth="1"/>
    <col min="9" max="9" width="13.42578125" customWidth="1"/>
    <col min="10" max="10" width="11.28515625" bestFit="1" customWidth="1"/>
    <col min="11" max="11" width="11.85546875" bestFit="1" customWidth="1"/>
    <col min="12" max="12" width="19.28515625" bestFit="1" customWidth="1"/>
    <col min="13" max="13" width="12.140625" bestFit="1" customWidth="1"/>
    <col min="14" max="15" width="11.140625" bestFit="1" customWidth="1"/>
    <col min="16" max="16" width="12.140625" customWidth="1"/>
    <col min="17" max="17" width="12.5703125" bestFit="1" customWidth="1"/>
    <col min="18" max="18" width="13.85546875" bestFit="1" customWidth="1"/>
    <col min="19" max="19" width="8.5703125" bestFit="1" customWidth="1"/>
    <col min="20" max="20" width="9.5703125" bestFit="1" customWidth="1"/>
    <col min="21" max="21" width="7.7109375" bestFit="1" customWidth="1"/>
    <col min="22" max="24" width="12.140625" bestFit="1" customWidth="1"/>
    <col min="25" max="25" width="11.140625" bestFit="1" customWidth="1"/>
    <col min="26" max="26" width="12.5703125" bestFit="1" customWidth="1"/>
    <col min="27" max="27" width="13.85546875" bestFit="1" customWidth="1"/>
    <col min="28" max="29" width="11.140625" bestFit="1" customWidth="1"/>
    <col min="30" max="30" width="18.140625" customWidth="1"/>
    <col min="31" max="31" width="6.7109375" bestFit="1" customWidth="1"/>
    <col min="32" max="32" width="7.28515625" bestFit="1" customWidth="1"/>
    <col min="33" max="34" width="6.7109375" bestFit="1" customWidth="1"/>
    <col min="35" max="35" width="7.7109375" bestFit="1" customWidth="1"/>
    <col min="36" max="36" width="6.7109375" bestFit="1" customWidth="1"/>
    <col min="37" max="37" width="7.7109375" bestFit="1" customWidth="1"/>
  </cols>
  <sheetData>
    <row r="2" spans="2:15" ht="13.5" thickBot="1" x14ac:dyDescent="0.25">
      <c r="B2" s="33"/>
    </row>
    <row r="3" spans="2:15" x14ac:dyDescent="0.2">
      <c r="B3" s="5"/>
      <c r="C3" s="6" t="s">
        <v>30</v>
      </c>
      <c r="D3" s="7"/>
      <c r="E3" s="7"/>
      <c r="F3" s="6" t="s">
        <v>31</v>
      </c>
      <c r="G3" s="7"/>
      <c r="H3" s="7"/>
      <c r="I3" s="6" t="s">
        <v>17</v>
      </c>
      <c r="J3" s="7"/>
      <c r="K3" s="7"/>
      <c r="L3" s="7"/>
      <c r="M3" s="7"/>
      <c r="N3" s="7"/>
    </row>
    <row r="4" spans="2:15" x14ac:dyDescent="0.2">
      <c r="B4" s="8"/>
      <c r="C4" s="9"/>
      <c r="D4" s="9"/>
      <c r="E4" s="9"/>
      <c r="F4" s="9"/>
      <c r="I4" s="9"/>
      <c r="J4" s="9"/>
      <c r="K4" s="9"/>
      <c r="L4" s="9"/>
      <c r="M4" s="9"/>
      <c r="N4" s="9"/>
    </row>
    <row r="5" spans="2:15" x14ac:dyDescent="0.2">
      <c r="B5" s="8"/>
      <c r="C5" s="18" t="s">
        <v>18</v>
      </c>
      <c r="D5" s="18" t="s">
        <v>19</v>
      </c>
      <c r="E5" s="9"/>
      <c r="F5" s="18" t="s">
        <v>18</v>
      </c>
      <c r="G5" s="18" t="s">
        <v>19</v>
      </c>
      <c r="I5" s="18" t="s">
        <v>18</v>
      </c>
      <c r="J5" s="18" t="s">
        <v>19</v>
      </c>
      <c r="K5" s="18"/>
      <c r="L5" s="18"/>
      <c r="M5" s="18"/>
      <c r="N5" s="18"/>
    </row>
    <row r="6" spans="2:15" x14ac:dyDescent="0.2">
      <c r="B6" s="8">
        <v>2002</v>
      </c>
      <c r="C6" s="45">
        <v>18263373.94297336</v>
      </c>
      <c r="D6" s="11"/>
      <c r="E6" s="9"/>
      <c r="F6" s="53">
        <v>902941.02411619457</v>
      </c>
      <c r="I6" s="45">
        <v>11501714.669930678</v>
      </c>
      <c r="J6" s="9"/>
      <c r="K6" s="9"/>
      <c r="L6" s="9"/>
      <c r="M6" s="9"/>
      <c r="N6" s="9"/>
      <c r="O6" s="2"/>
    </row>
    <row r="7" spans="2:15" x14ac:dyDescent="0.2">
      <c r="B7" s="8">
        <v>2003</v>
      </c>
      <c r="C7" s="45">
        <v>18760735.310338788</v>
      </c>
      <c r="D7" s="20">
        <f t="shared" ref="D7:D16" si="0">(C7-C6)/C6</f>
        <v>2.7232721014113705E-2</v>
      </c>
      <c r="E7" s="9"/>
      <c r="F7" s="53">
        <v>903086.22272388556</v>
      </c>
      <c r="G7" s="20">
        <f>(F7-F6)/F6</f>
        <v>1.6080630275172521E-4</v>
      </c>
      <c r="I7" s="45">
        <v>11644668.61910117</v>
      </c>
      <c r="J7" s="20">
        <f>(I7-I6)/I6</f>
        <v>1.2428925014478228E-2</v>
      </c>
      <c r="K7" s="20"/>
      <c r="L7" s="20"/>
      <c r="M7" s="20"/>
      <c r="N7" s="20"/>
      <c r="O7" s="2"/>
    </row>
    <row r="8" spans="2:15" x14ac:dyDescent="0.2">
      <c r="B8" s="8">
        <v>2004</v>
      </c>
      <c r="C8" s="45">
        <v>19491561.723655861</v>
      </c>
      <c r="D8" s="20">
        <f t="shared" si="0"/>
        <v>3.8955104969383827E-2</v>
      </c>
      <c r="E8" s="9"/>
      <c r="F8" s="53">
        <v>927078.41348578688</v>
      </c>
      <c r="G8" s="20">
        <f t="shared" ref="G8:G16" si="1">(F8-F7)/F7</f>
        <v>2.6566888252968979E-2</v>
      </c>
      <c r="I8" s="45">
        <v>11674495.220733376</v>
      </c>
      <c r="J8" s="20">
        <f t="shared" ref="J8:J16" si="2">(I8-I7)/I7</f>
        <v>2.5613954855941644E-3</v>
      </c>
      <c r="K8" s="20"/>
      <c r="L8" s="20"/>
      <c r="M8" s="20"/>
      <c r="N8" s="20"/>
      <c r="O8" s="2"/>
    </row>
    <row r="9" spans="2:15" x14ac:dyDescent="0.2">
      <c r="B9" s="8">
        <v>2005</v>
      </c>
      <c r="C9" s="45">
        <v>19715722.876423411</v>
      </c>
      <c r="D9" s="20">
        <f t="shared" si="0"/>
        <v>1.1500420332943248E-2</v>
      </c>
      <c r="E9" s="9"/>
      <c r="F9" s="53">
        <v>955193.94696985721</v>
      </c>
      <c r="G9" s="20">
        <f t="shared" si="1"/>
        <v>3.0327028517854029E-2</v>
      </c>
      <c r="I9" s="45">
        <v>12039363.01733999</v>
      </c>
      <c r="J9" s="20">
        <f t="shared" si="2"/>
        <v>3.1253410936228285E-2</v>
      </c>
      <c r="K9" s="20"/>
      <c r="L9" s="20"/>
      <c r="M9" s="20"/>
      <c r="N9" s="20"/>
      <c r="O9" s="2"/>
    </row>
    <row r="10" spans="2:15" x14ac:dyDescent="0.2">
      <c r="B10" s="8">
        <v>2006</v>
      </c>
      <c r="C10" s="45">
        <v>20134252.985446002</v>
      </c>
      <c r="D10" s="20">
        <f t="shared" si="0"/>
        <v>2.1228240610090984E-2</v>
      </c>
      <c r="E10" s="9"/>
      <c r="F10" s="53">
        <v>928724.18872216728</v>
      </c>
      <c r="G10" s="20">
        <f t="shared" si="1"/>
        <v>-2.7711396551097726E-2</v>
      </c>
      <c r="I10" s="45">
        <v>12112276.423917633</v>
      </c>
      <c r="J10" s="20">
        <f t="shared" si="2"/>
        <v>6.0562511880925653E-3</v>
      </c>
      <c r="K10" s="20"/>
      <c r="L10" s="20"/>
      <c r="M10" s="20"/>
      <c r="N10" s="20"/>
      <c r="O10" s="2"/>
    </row>
    <row r="11" spans="2:15" x14ac:dyDescent="0.2">
      <c r="B11" s="8">
        <v>2007</v>
      </c>
      <c r="C11" s="45">
        <v>20329798.785800401</v>
      </c>
      <c r="D11" s="20">
        <f t="shared" si="0"/>
        <v>9.7120961227490591E-3</v>
      </c>
      <c r="E11" s="9"/>
      <c r="F11" s="53">
        <v>929293.62961811828</v>
      </c>
      <c r="G11" s="20">
        <f t="shared" si="1"/>
        <v>6.1314317303880943E-4</v>
      </c>
      <c r="I11" s="45">
        <v>12204091.922583194</v>
      </c>
      <c r="J11" s="20">
        <f t="shared" si="2"/>
        <v>7.5803668486509662E-3</v>
      </c>
      <c r="K11" s="20"/>
      <c r="L11" s="20"/>
      <c r="M11" s="20"/>
      <c r="N11" s="20"/>
      <c r="O11" s="2"/>
    </row>
    <row r="12" spans="2:15" x14ac:dyDescent="0.2">
      <c r="B12" s="8">
        <v>2008</v>
      </c>
      <c r="C12" s="45">
        <v>20173365.041030344</v>
      </c>
      <c r="D12" s="20">
        <f t="shared" si="0"/>
        <v>-7.6948004462946565E-3</v>
      </c>
      <c r="E12" s="9"/>
      <c r="F12" s="53">
        <v>912357.35610623437</v>
      </c>
      <c r="G12" s="20">
        <f t="shared" si="1"/>
        <v>-1.8224889283749497E-2</v>
      </c>
      <c r="I12" s="45">
        <v>11960737.751691176</v>
      </c>
      <c r="J12" s="20">
        <f t="shared" si="2"/>
        <v>-1.9940375116455938E-2</v>
      </c>
      <c r="K12" s="20"/>
      <c r="L12" s="20"/>
      <c r="M12" s="20"/>
      <c r="N12" s="20"/>
      <c r="O12" s="2"/>
    </row>
    <row r="13" spans="2:15" x14ac:dyDescent="0.2">
      <c r="B13" s="8">
        <v>2009</v>
      </c>
      <c r="C13" s="45">
        <v>19495823.191541504</v>
      </c>
      <c r="D13" s="20">
        <f t="shared" si="0"/>
        <v>-3.3585960899968646E-2</v>
      </c>
      <c r="E13" s="9"/>
      <c r="F13" s="53">
        <v>909087.22832836083</v>
      </c>
      <c r="G13" s="20">
        <f t="shared" si="1"/>
        <v>-3.5842619736523138E-3</v>
      </c>
      <c r="I13" s="45">
        <v>11536258.250070248</v>
      </c>
      <c r="J13" s="20">
        <f t="shared" si="2"/>
        <v>-3.5489407964062164E-2</v>
      </c>
      <c r="K13" s="20"/>
      <c r="L13" s="20"/>
      <c r="M13" s="20"/>
      <c r="N13" s="20"/>
      <c r="O13" s="2"/>
    </row>
    <row r="14" spans="2:15" x14ac:dyDescent="0.2">
      <c r="B14" s="8">
        <v>2010</v>
      </c>
      <c r="C14" s="45">
        <v>20203702.028751191</v>
      </c>
      <c r="D14" s="20">
        <f t="shared" si="0"/>
        <v>3.6309256103471861E-2</v>
      </c>
      <c r="E14" s="9"/>
      <c r="F14" s="53">
        <v>925642.28817674983</v>
      </c>
      <c r="G14" s="20">
        <f t="shared" si="1"/>
        <v>1.8210639565172007E-2</v>
      </c>
      <c r="I14" s="45">
        <v>11823299.699830985</v>
      </c>
      <c r="J14" s="20">
        <f t="shared" si="2"/>
        <v>2.4881676843441766E-2</v>
      </c>
      <c r="K14" s="20"/>
      <c r="L14" s="20"/>
      <c r="M14" s="20"/>
      <c r="N14" s="20"/>
      <c r="O14" s="2"/>
    </row>
    <row r="15" spans="2:15" x14ac:dyDescent="0.2">
      <c r="B15" s="8">
        <v>2011</v>
      </c>
      <c r="C15" s="45">
        <v>20111930.759210192</v>
      </c>
      <c r="D15" s="20">
        <f t="shared" si="0"/>
        <v>-4.5422996939077087E-3</v>
      </c>
      <c r="E15" s="9"/>
      <c r="F15" s="53">
        <v>942113.74870067276</v>
      </c>
      <c r="G15" s="20">
        <f t="shared" si="1"/>
        <v>1.7794628372442865E-2</v>
      </c>
      <c r="I15" s="45">
        <v>11474542.248933829</v>
      </c>
      <c r="J15" s="20">
        <f t="shared" si="2"/>
        <v>-2.9497471919970094E-2</v>
      </c>
      <c r="K15" s="20"/>
      <c r="L15" s="20"/>
      <c r="M15" s="20"/>
      <c r="N15" s="20"/>
      <c r="O15" s="2"/>
    </row>
    <row r="16" spans="2:15" x14ac:dyDescent="0.2">
      <c r="B16" s="8">
        <v>2012</v>
      </c>
      <c r="C16" s="45">
        <v>20182885.984724019</v>
      </c>
      <c r="D16" s="20">
        <f t="shared" si="0"/>
        <v>3.5280165968815972E-3</v>
      </c>
      <c r="E16" s="9"/>
      <c r="F16" s="53">
        <v>885054.63203392888</v>
      </c>
      <c r="G16" s="20">
        <f t="shared" si="1"/>
        <v>-6.056499732164787E-2</v>
      </c>
      <c r="I16" s="45">
        <v>11717830.369135467</v>
      </c>
      <c r="J16" s="20">
        <f t="shared" si="2"/>
        <v>2.1202424891872559E-2</v>
      </c>
      <c r="K16" s="20"/>
      <c r="L16" s="20"/>
      <c r="M16" s="20"/>
      <c r="N16" s="20"/>
      <c r="O16" s="2"/>
    </row>
    <row r="17" spans="2:14" ht="13.5" thickBot="1" x14ac:dyDescent="0.25">
      <c r="B17" s="8"/>
      <c r="C17" s="11"/>
      <c r="D17" s="20"/>
      <c r="E17" s="9"/>
      <c r="F17" s="11"/>
      <c r="G17" s="20"/>
      <c r="I17" s="11"/>
      <c r="J17" s="20"/>
      <c r="K17" s="20"/>
      <c r="L17" s="20"/>
      <c r="M17" s="20"/>
      <c r="N17" s="20"/>
    </row>
    <row r="18" spans="2:14" x14ac:dyDescent="0.2">
      <c r="B18" s="8"/>
      <c r="C18" s="36" t="s">
        <v>2</v>
      </c>
      <c r="D18" s="46">
        <f>AVERAGE(D7:D16)</f>
        <v>1.0264279470946328E-2</v>
      </c>
      <c r="E18" s="7"/>
      <c r="F18" s="7"/>
      <c r="G18" s="46">
        <f>AVERAGE(G7:G16)</f>
        <v>-1.6412410945918997E-3</v>
      </c>
      <c r="H18" s="7"/>
      <c r="I18" s="7"/>
      <c r="J18" s="48">
        <f>AVERAGE(J7:J16)</f>
        <v>2.1037196207870342E-3</v>
      </c>
      <c r="K18" s="20"/>
      <c r="L18" s="20"/>
      <c r="M18" s="20"/>
      <c r="N18" s="20"/>
    </row>
    <row r="19" spans="2:14" ht="13.5" thickBot="1" x14ac:dyDescent="0.25">
      <c r="B19" s="8"/>
      <c r="C19" s="37" t="s">
        <v>3</v>
      </c>
      <c r="D19" s="47">
        <f>STDEV(D7:D16)</f>
        <v>2.2164681200931513E-2</v>
      </c>
      <c r="E19" s="51">
        <f>STDEV(C6:C16)</f>
        <v>670444.08978319727</v>
      </c>
      <c r="F19" s="14"/>
      <c r="G19" s="47">
        <f>STDEV(G7:G16)</f>
        <v>2.7944992405816764E-2</v>
      </c>
      <c r="H19" s="51">
        <f>STDEV(F6:F16)</f>
        <v>19869.036708960561</v>
      </c>
      <c r="I19" s="14"/>
      <c r="J19" s="49">
        <f>STDEV(J7:J16)</f>
        <v>2.305442003297959E-2</v>
      </c>
      <c r="K19" s="51">
        <f>STDEV(I6:I16)</f>
        <v>255823.03463543384</v>
      </c>
      <c r="L19" s="20"/>
      <c r="M19" s="20"/>
      <c r="N19" s="20"/>
    </row>
    <row r="20" spans="2:14" x14ac:dyDescent="0.2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 x14ac:dyDescent="0.2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 x14ac:dyDescent="0.2">
      <c r="B22" s="8"/>
      <c r="C22" s="30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 ht="13.5" thickBot="1" x14ac:dyDescent="0.25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2:14" ht="7.5" customHeight="1" x14ac:dyDescent="0.2"/>
    <row r="25" spans="2:14" ht="13.5" thickBot="1" x14ac:dyDescent="0.25">
      <c r="B25" t="s">
        <v>29</v>
      </c>
    </row>
    <row r="26" spans="2:14" x14ac:dyDescent="0.2">
      <c r="B26" s="5"/>
      <c r="C26" s="6" t="s">
        <v>30</v>
      </c>
      <c r="D26" s="6"/>
      <c r="E26" s="6"/>
      <c r="F26" s="6"/>
      <c r="G26" s="7"/>
      <c r="H26" s="6" t="s">
        <v>31</v>
      </c>
      <c r="I26" s="7"/>
      <c r="J26" s="7"/>
      <c r="K26" s="6"/>
      <c r="L26" s="6" t="s">
        <v>32</v>
      </c>
      <c r="M26" s="6"/>
      <c r="N26" s="16"/>
    </row>
    <row r="27" spans="2:14" x14ac:dyDescent="0.2">
      <c r="B27" s="8"/>
      <c r="C27" s="9"/>
      <c r="D27" s="9"/>
      <c r="E27" s="9"/>
      <c r="F27" s="9"/>
      <c r="G27" s="9"/>
      <c r="K27" s="9"/>
      <c r="L27" s="9"/>
      <c r="M27" s="9"/>
      <c r="N27" s="10"/>
    </row>
    <row r="28" spans="2:14" x14ac:dyDescent="0.2">
      <c r="B28" s="8"/>
      <c r="C28" s="9"/>
      <c r="D28" s="9"/>
      <c r="E28" s="17" t="s">
        <v>43</v>
      </c>
      <c r="F28" s="3" t="s">
        <v>4</v>
      </c>
      <c r="G28" s="9"/>
      <c r="H28" s="17" t="s">
        <v>43</v>
      </c>
      <c r="I28" s="3" t="s">
        <v>4</v>
      </c>
      <c r="K28" s="9"/>
      <c r="L28" s="17" t="s">
        <v>43</v>
      </c>
      <c r="M28" s="17" t="s">
        <v>4</v>
      </c>
      <c r="N28" s="10"/>
    </row>
    <row r="29" spans="2:14" x14ac:dyDescent="0.2">
      <c r="B29" s="8"/>
      <c r="C29" s="12" t="s">
        <v>5</v>
      </c>
      <c r="D29" s="4">
        <v>2013</v>
      </c>
      <c r="E29" s="9"/>
      <c r="F29" s="45">
        <v>1971560.2048522332</v>
      </c>
      <c r="G29" s="9"/>
      <c r="I29" s="45">
        <v>107029.99212060608</v>
      </c>
      <c r="K29" s="4">
        <f t="shared" ref="K29:K40" si="3">D29</f>
        <v>2013</v>
      </c>
      <c r="L29" s="9"/>
      <c r="M29" s="45">
        <v>976363.53953861305</v>
      </c>
      <c r="N29" s="10"/>
    </row>
    <row r="30" spans="2:14" x14ac:dyDescent="0.2">
      <c r="B30" s="8"/>
      <c r="C30" s="12" t="s">
        <v>6</v>
      </c>
      <c r="D30" s="4">
        <f>D29</f>
        <v>2013</v>
      </c>
      <c r="E30" s="9"/>
      <c r="F30" s="45">
        <v>1712908.516473419</v>
      </c>
      <c r="G30" s="9"/>
      <c r="I30" s="45">
        <v>91115.694911401923</v>
      </c>
      <c r="K30" s="4">
        <f t="shared" si="3"/>
        <v>2013</v>
      </c>
      <c r="L30" s="9"/>
      <c r="M30" s="45">
        <v>865478.13824203936</v>
      </c>
      <c r="N30" s="10"/>
    </row>
    <row r="31" spans="2:14" x14ac:dyDescent="0.2">
      <c r="B31" s="8"/>
      <c r="C31" s="12" t="s">
        <v>7</v>
      </c>
      <c r="D31" s="4">
        <f t="shared" ref="D31:D40" si="4">D30</f>
        <v>2013</v>
      </c>
      <c r="E31" s="9"/>
      <c r="F31" s="45">
        <v>1755154.531650377</v>
      </c>
      <c r="G31" s="9"/>
      <c r="I31" s="45">
        <v>85451.452572955779</v>
      </c>
      <c r="K31" s="4">
        <f t="shared" si="3"/>
        <v>2013</v>
      </c>
      <c r="L31" s="9"/>
      <c r="M31" s="45">
        <v>891220.38971933187</v>
      </c>
      <c r="N31" s="10"/>
    </row>
    <row r="32" spans="2:14" x14ac:dyDescent="0.2">
      <c r="B32" s="8"/>
      <c r="C32" s="12" t="s">
        <v>8</v>
      </c>
      <c r="D32" s="4">
        <f t="shared" si="4"/>
        <v>2013</v>
      </c>
      <c r="E32" s="9"/>
      <c r="F32" s="45">
        <v>1468260.5091196939</v>
      </c>
      <c r="G32" s="9"/>
      <c r="I32" s="45">
        <v>63246.496139767936</v>
      </c>
      <c r="K32" s="4">
        <f t="shared" si="3"/>
        <v>2013</v>
      </c>
      <c r="L32" s="9"/>
      <c r="M32" s="45">
        <v>826676.24216573255</v>
      </c>
      <c r="N32" s="10"/>
    </row>
    <row r="33" spans="2:31" x14ac:dyDescent="0.2">
      <c r="B33" s="8"/>
      <c r="C33" s="12" t="s">
        <v>9</v>
      </c>
      <c r="D33" s="4">
        <f t="shared" si="4"/>
        <v>2013</v>
      </c>
      <c r="E33" s="11"/>
      <c r="F33" s="45">
        <v>1545535.3304232464</v>
      </c>
      <c r="G33" s="9"/>
      <c r="H33" s="11"/>
      <c r="I33" s="45">
        <v>57087.863247524998</v>
      </c>
      <c r="K33" s="4">
        <f t="shared" si="3"/>
        <v>2013</v>
      </c>
      <c r="L33" s="11"/>
      <c r="M33" s="45">
        <v>943326.28832181834</v>
      </c>
      <c r="N33" s="10"/>
      <c r="AC33" s="2"/>
    </row>
    <row r="34" spans="2:31" x14ac:dyDescent="0.2">
      <c r="B34" s="8"/>
      <c r="C34" s="12" t="s">
        <v>10</v>
      </c>
      <c r="D34" s="4">
        <f t="shared" si="4"/>
        <v>2013</v>
      </c>
      <c r="E34" s="11"/>
      <c r="F34" s="45">
        <v>1611021.6098795317</v>
      </c>
      <c r="G34" s="9"/>
      <c r="H34" s="11"/>
      <c r="I34" s="45">
        <v>55394.164600889999</v>
      </c>
      <c r="K34" s="4">
        <f t="shared" si="3"/>
        <v>2013</v>
      </c>
      <c r="L34" s="11"/>
      <c r="M34" s="45">
        <v>1076240.868008381</v>
      </c>
      <c r="N34" s="10"/>
      <c r="AC34" s="2"/>
    </row>
    <row r="35" spans="2:31" x14ac:dyDescent="0.2">
      <c r="B35" s="8"/>
      <c r="C35" s="12" t="s">
        <v>11</v>
      </c>
      <c r="D35" s="4">
        <f t="shared" si="4"/>
        <v>2013</v>
      </c>
      <c r="E35" s="53">
        <v>1805124.1989877624</v>
      </c>
      <c r="F35" s="45"/>
      <c r="G35" s="9"/>
      <c r="H35" s="53">
        <v>65094.212405846454</v>
      </c>
      <c r="I35" s="45"/>
      <c r="K35" s="4">
        <f t="shared" si="3"/>
        <v>2013</v>
      </c>
      <c r="L35" s="53">
        <v>1200456.5179470985</v>
      </c>
      <c r="M35" s="45"/>
      <c r="N35" s="10"/>
      <c r="AC35" s="2"/>
      <c r="AE35" s="2"/>
    </row>
    <row r="36" spans="2:31" x14ac:dyDescent="0.2">
      <c r="B36" s="8"/>
      <c r="C36" s="12" t="s">
        <v>12</v>
      </c>
      <c r="D36" s="4">
        <f t="shared" si="4"/>
        <v>2013</v>
      </c>
      <c r="E36" s="53">
        <v>1871296.4870701593</v>
      </c>
      <c r="F36" s="45"/>
      <c r="G36" s="9"/>
      <c r="H36" s="53">
        <v>65286.880137850065</v>
      </c>
      <c r="I36" s="45"/>
      <c r="K36" s="4">
        <f t="shared" si="3"/>
        <v>2013</v>
      </c>
      <c r="L36" s="53">
        <v>1204495.2447839491</v>
      </c>
      <c r="M36" s="45"/>
      <c r="N36" s="10"/>
      <c r="AC36" s="2"/>
      <c r="AE36" s="2"/>
    </row>
    <row r="37" spans="2:31" x14ac:dyDescent="0.2">
      <c r="B37" s="8"/>
      <c r="C37" s="12" t="s">
        <v>13</v>
      </c>
      <c r="D37" s="4">
        <f t="shared" si="4"/>
        <v>2013</v>
      </c>
      <c r="E37" s="53">
        <v>1801850.8011407717</v>
      </c>
      <c r="F37" s="45"/>
      <c r="G37" s="9"/>
      <c r="H37" s="53">
        <v>64031.142737827264</v>
      </c>
      <c r="I37" s="45"/>
      <c r="K37" s="4">
        <f t="shared" si="3"/>
        <v>2013</v>
      </c>
      <c r="L37" s="53">
        <v>1174104.2249182444</v>
      </c>
      <c r="M37" s="45"/>
      <c r="N37" s="10"/>
      <c r="AC37" s="2"/>
      <c r="AE37" s="2"/>
    </row>
    <row r="38" spans="2:31" x14ac:dyDescent="0.2">
      <c r="B38" s="8"/>
      <c r="C38" s="12" t="s">
        <v>14</v>
      </c>
      <c r="D38" s="4">
        <f t="shared" si="4"/>
        <v>2013</v>
      </c>
      <c r="E38" s="53">
        <v>1509718.351868721</v>
      </c>
      <c r="F38" s="9"/>
      <c r="G38" s="9"/>
      <c r="H38" s="53">
        <v>60879.24835045659</v>
      </c>
      <c r="K38" s="4">
        <f t="shared" si="3"/>
        <v>2013</v>
      </c>
      <c r="L38" s="53">
        <v>908252.47254426929</v>
      </c>
      <c r="M38" s="11"/>
      <c r="N38" s="10"/>
      <c r="AC38" s="2"/>
    </row>
    <row r="39" spans="2:31" x14ac:dyDescent="0.2">
      <c r="B39" s="8"/>
      <c r="C39" s="12" t="s">
        <v>15</v>
      </c>
      <c r="D39" s="4">
        <f t="shared" si="4"/>
        <v>2013</v>
      </c>
      <c r="E39" s="53">
        <v>1494248.5561784117</v>
      </c>
      <c r="F39" s="9"/>
      <c r="G39" s="9"/>
      <c r="H39" s="53">
        <v>72725.55564444745</v>
      </c>
      <c r="K39" s="4">
        <f t="shared" si="3"/>
        <v>2013</v>
      </c>
      <c r="L39" s="53">
        <v>832248.68269829371</v>
      </c>
      <c r="M39" s="11"/>
      <c r="N39" s="10"/>
      <c r="AC39" s="2"/>
    </row>
    <row r="40" spans="2:31" x14ac:dyDescent="0.2">
      <c r="B40" s="8"/>
      <c r="C40" s="12" t="s">
        <v>16</v>
      </c>
      <c r="D40" s="4">
        <f t="shared" si="4"/>
        <v>2013</v>
      </c>
      <c r="E40" s="53">
        <v>1714933.6907411222</v>
      </c>
      <c r="F40" s="9"/>
      <c r="G40" s="9"/>
      <c r="H40" s="53">
        <v>87067.179113243939</v>
      </c>
      <c r="K40" s="4">
        <f t="shared" si="3"/>
        <v>2013</v>
      </c>
      <c r="L40" s="53">
        <v>934037.24514165998</v>
      </c>
      <c r="M40" s="11"/>
      <c r="N40" s="10"/>
      <c r="AC40" s="2"/>
    </row>
    <row r="41" spans="2:31" x14ac:dyDescent="0.2">
      <c r="B41" s="8"/>
      <c r="C41" s="9"/>
      <c r="D41" s="9"/>
      <c r="E41" s="9"/>
      <c r="F41" s="9"/>
      <c r="G41" s="9"/>
      <c r="K41" s="9"/>
      <c r="L41" s="9"/>
      <c r="M41" s="11"/>
      <c r="N41" s="10"/>
    </row>
    <row r="42" spans="2:31" x14ac:dyDescent="0.2">
      <c r="B42" s="8"/>
      <c r="C42" s="35" t="s">
        <v>44</v>
      </c>
      <c r="D42" s="12"/>
      <c r="E42" s="9"/>
      <c r="F42" s="45">
        <f>SUM(F29:F34)+SUM(E35:E40)</f>
        <v>20261612.788385451</v>
      </c>
      <c r="G42" s="9"/>
      <c r="I42" s="45">
        <f>SUM(I29:I34)+SUM(H35:H40)</f>
        <v>874409.88198281848</v>
      </c>
      <c r="K42" s="12"/>
      <c r="L42" s="9"/>
      <c r="M42" s="45">
        <f>SUM(M29:M34)+SUM(L35:L40)</f>
        <v>11832899.854029432</v>
      </c>
      <c r="N42" s="10"/>
    </row>
    <row r="43" spans="2:31" x14ac:dyDescent="0.2">
      <c r="B43" s="8"/>
      <c r="C43" s="9"/>
      <c r="D43" s="9"/>
      <c r="E43" s="9"/>
      <c r="F43" s="9"/>
      <c r="G43" s="9"/>
      <c r="H43" s="9"/>
      <c r="I43" s="9"/>
      <c r="K43" s="9"/>
      <c r="L43" s="9"/>
      <c r="M43" s="9"/>
      <c r="N43" s="10"/>
    </row>
    <row r="44" spans="2:31" x14ac:dyDescent="0.2">
      <c r="B44" s="8"/>
      <c r="C44" s="34"/>
      <c r="D44" s="9"/>
      <c r="E44" s="9"/>
      <c r="F44" s="9"/>
      <c r="G44" s="9"/>
      <c r="H44" s="9"/>
      <c r="I44" s="9"/>
      <c r="K44" s="9"/>
      <c r="L44" s="9"/>
      <c r="M44" s="9"/>
      <c r="N44" s="10"/>
    </row>
    <row r="45" spans="2:31" ht="13.5" thickBot="1" x14ac:dyDescent="0.25">
      <c r="B45" s="13"/>
      <c r="C45" s="3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5"/>
    </row>
    <row r="46" spans="2:31" x14ac:dyDescent="0.2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2:31" x14ac:dyDescent="0.2">
      <c r="B47" s="9"/>
      <c r="C47" s="9"/>
      <c r="L47" s="9"/>
      <c r="M47" s="9"/>
      <c r="N47" s="9"/>
      <c r="O47" s="9"/>
      <c r="P47" s="9"/>
      <c r="Q47" s="9"/>
      <c r="R47" s="9"/>
      <c r="S47" s="9"/>
      <c r="T47" s="9"/>
    </row>
    <row r="48" spans="2:31" ht="13.5" thickBot="1" x14ac:dyDescent="0.25">
      <c r="B48" s="9"/>
      <c r="L48" s="9"/>
      <c r="M48" s="9"/>
      <c r="N48" s="9"/>
      <c r="O48" s="9"/>
      <c r="P48" s="9"/>
      <c r="Q48" s="9"/>
      <c r="R48" s="9"/>
      <c r="S48" s="9"/>
      <c r="T48" s="9"/>
    </row>
    <row r="49" spans="1:39" x14ac:dyDescent="0.2">
      <c r="B49" s="21"/>
      <c r="C49" s="22" t="s">
        <v>21</v>
      </c>
      <c r="D49" s="23" t="s">
        <v>22</v>
      </c>
      <c r="L49" s="9"/>
      <c r="M49" s="50"/>
      <c r="N49" s="9"/>
      <c r="O49" s="9"/>
      <c r="P49" s="9"/>
      <c r="Q49" s="9"/>
      <c r="R49" s="9"/>
      <c r="S49" s="9"/>
      <c r="T49" s="9"/>
    </row>
    <row r="50" spans="1:39" x14ac:dyDescent="0.2">
      <c r="B50" s="24" t="s">
        <v>23</v>
      </c>
      <c r="C50" s="25">
        <v>0.05</v>
      </c>
      <c r="D50" s="28">
        <f>NORMSINV(C50)</f>
        <v>-1.6448536269514726</v>
      </c>
    </row>
    <row r="51" spans="1:39" ht="13.5" thickBot="1" x14ac:dyDescent="0.25">
      <c r="B51" s="26" t="s">
        <v>24</v>
      </c>
      <c r="C51" s="27">
        <v>0.95</v>
      </c>
      <c r="D51" s="29">
        <f>NORMSINV(C51)</f>
        <v>1.6448536269514715</v>
      </c>
    </row>
    <row r="53" spans="1:39" x14ac:dyDescent="0.2">
      <c r="C53" s="33"/>
      <c r="AD53" s="33"/>
    </row>
    <row r="54" spans="1:39" x14ac:dyDescent="0.2">
      <c r="C54" s="33"/>
      <c r="AD54" s="54" t="s">
        <v>36</v>
      </c>
      <c r="AE54" s="55"/>
      <c r="AF54" s="55"/>
    </row>
    <row r="55" spans="1:39" x14ac:dyDescent="0.2">
      <c r="B55" s="19" t="s">
        <v>27</v>
      </c>
      <c r="C55" s="19" t="s">
        <v>26</v>
      </c>
      <c r="K55" s="33" t="s">
        <v>34</v>
      </c>
      <c r="L55" s="19" t="s">
        <v>27</v>
      </c>
      <c r="M55" s="52"/>
      <c r="N55" s="52"/>
      <c r="O55" s="31" t="s">
        <v>33</v>
      </c>
      <c r="W55" s="19" t="s">
        <v>27</v>
      </c>
      <c r="X55" s="19" t="s">
        <v>20</v>
      </c>
      <c r="AF55" s="33" t="s">
        <v>34</v>
      </c>
      <c r="AH55" s="33" t="s">
        <v>37</v>
      </c>
      <c r="AJ55" s="33" t="s">
        <v>34</v>
      </c>
      <c r="AL55" s="33" t="s">
        <v>37</v>
      </c>
    </row>
    <row r="56" spans="1:39" x14ac:dyDescent="0.2">
      <c r="B56" s="19" t="s">
        <v>28</v>
      </c>
      <c r="C56" s="19" t="s">
        <v>25</v>
      </c>
      <c r="D56" s="19" t="s">
        <v>1</v>
      </c>
      <c r="E56" s="19" t="s">
        <v>0</v>
      </c>
      <c r="F56" s="44" t="s">
        <v>38</v>
      </c>
      <c r="G56" s="44" t="s">
        <v>42</v>
      </c>
      <c r="H56" s="44" t="s">
        <v>41</v>
      </c>
      <c r="I56" s="44" t="s">
        <v>39</v>
      </c>
      <c r="J56" s="44" t="s">
        <v>40</v>
      </c>
      <c r="K56" s="38" t="s">
        <v>35</v>
      </c>
      <c r="L56" s="19" t="s">
        <v>28</v>
      </c>
      <c r="M56" s="52"/>
      <c r="N56" s="52"/>
      <c r="O56" s="19" t="s">
        <v>25</v>
      </c>
      <c r="P56" s="19" t="s">
        <v>1</v>
      </c>
      <c r="Q56" s="19" t="s">
        <v>0</v>
      </c>
      <c r="R56" s="44" t="s">
        <v>38</v>
      </c>
      <c r="S56" s="44" t="s">
        <v>42</v>
      </c>
      <c r="T56" s="44" t="s">
        <v>41</v>
      </c>
      <c r="U56" s="44" t="s">
        <v>39</v>
      </c>
      <c r="V56" s="44" t="s">
        <v>40</v>
      </c>
      <c r="W56" s="19" t="s">
        <v>28</v>
      </c>
      <c r="X56" s="19" t="s">
        <v>25</v>
      </c>
      <c r="Y56" s="19" t="s">
        <v>1</v>
      </c>
      <c r="Z56" s="19" t="s">
        <v>0</v>
      </c>
      <c r="AA56" s="44" t="s">
        <v>38</v>
      </c>
      <c r="AB56" s="44" t="s">
        <v>42</v>
      </c>
      <c r="AC56" s="44" t="s">
        <v>41</v>
      </c>
      <c r="AD56" s="44" t="s">
        <v>39</v>
      </c>
      <c r="AE56" s="44" t="s">
        <v>40</v>
      </c>
      <c r="AF56" s="19" t="s">
        <v>1</v>
      </c>
      <c r="AG56" s="19" t="s">
        <v>0</v>
      </c>
      <c r="AH56" s="38" t="s">
        <v>1</v>
      </c>
      <c r="AI56" s="42" t="s">
        <v>0</v>
      </c>
      <c r="AJ56" s="40" t="s">
        <v>1</v>
      </c>
      <c r="AK56" s="19" t="s">
        <v>0</v>
      </c>
      <c r="AL56" s="38" t="s">
        <v>1</v>
      </c>
      <c r="AM56" s="38" t="s">
        <v>0</v>
      </c>
    </row>
    <row r="57" spans="1:39" x14ac:dyDescent="0.2">
      <c r="A57">
        <v>2014</v>
      </c>
      <c r="B57" s="1">
        <f>(C57-F42)/F42</f>
        <v>2.9771643016412871E-2</v>
      </c>
      <c r="C57" s="45">
        <v>20864834.291258048</v>
      </c>
      <c r="D57" s="2">
        <f>C57+F57*$D$50</f>
        <v>19752362.980093725</v>
      </c>
      <c r="E57" s="2">
        <f>C57+F57*$D$51</f>
        <v>21977305.602422372</v>
      </c>
      <c r="F57" s="2">
        <f>STDEV($C$6:$C$15,$F$42)</f>
        <v>676334.53392819397</v>
      </c>
      <c r="G57" s="2">
        <f>C57+I57*$D$50</f>
        <v>19752362.980093725</v>
      </c>
      <c r="H57" s="2">
        <f>C57+J57*$D$51</f>
        <v>21977305.602422372</v>
      </c>
      <c r="I57" s="2">
        <f>STDEV($C$6:$C$15,$F$42)</f>
        <v>676334.53392819397</v>
      </c>
      <c r="J57" s="2">
        <f>STDEV($C$6:$C$15,$F$42)</f>
        <v>676334.53392819397</v>
      </c>
      <c r="K57" s="1">
        <f t="shared" ref="K57:K86" si="5">B57*(C57/(C57+O57))+L57*(O57/(C57+O57))</f>
        <v>3.0166412416469696E-2</v>
      </c>
      <c r="L57" s="1">
        <f>(O57-I42)/I42</f>
        <v>3.9230652839388792E-2</v>
      </c>
      <c r="M57" s="1"/>
      <c r="N57" s="1"/>
      <c r="O57" s="45">
        <v>908713.55250221735</v>
      </c>
      <c r="P57" s="2">
        <f t="shared" ref="P57:P86" si="6">O57+R57*$D$50</f>
        <v>872692.1078816955</v>
      </c>
      <c r="Q57" s="2">
        <f t="shared" ref="Q57:Q86" si="7">O57+R57*$D$51</f>
        <v>944734.99712273921</v>
      </c>
      <c r="R57" s="2">
        <f>STDEV($F$6:$F$15,$I$42)</f>
        <v>21899.483352377698</v>
      </c>
      <c r="S57" s="2">
        <f t="shared" ref="S57:S86" si="8">O57+U57*$D$50</f>
        <v>872692.1078816955</v>
      </c>
      <c r="T57" s="2">
        <f t="shared" ref="T57:T86" si="9">O57+V57*$D$51</f>
        <v>944734.99712273921</v>
      </c>
      <c r="U57" s="2">
        <f>STDEV($F$6:$F$15,$I$42)</f>
        <v>21899.483352377698</v>
      </c>
      <c r="V57" s="2">
        <f>STDEV($F$6:$F$15,$I$42)</f>
        <v>21899.483352377698</v>
      </c>
      <c r="W57" s="1">
        <f>(X57-M42)/M42</f>
        <v>6.3135158372255203E-3</v>
      </c>
      <c r="X57" s="45">
        <v>11907607.05465815</v>
      </c>
      <c r="Y57" s="2">
        <f>X57+AA57*$D$50</f>
        <v>11488283.061747624</v>
      </c>
      <c r="Z57" s="2">
        <f>X57+AA57*$D$51</f>
        <v>12326931.047568677</v>
      </c>
      <c r="AA57" s="2">
        <f>STDEV($I$6:$I$15,$M$42)</f>
        <v>254930.88627447651</v>
      </c>
      <c r="AB57" s="2">
        <f>X57+AD57*$D$50</f>
        <v>11488283.061747624</v>
      </c>
      <c r="AC57" s="2">
        <f>X57+AE57*$D$51</f>
        <v>12326931.047568677</v>
      </c>
      <c r="AD57" s="2">
        <f>STDEV($I$6:$I$15,$M$42)</f>
        <v>254930.88627447651</v>
      </c>
      <c r="AE57" s="2">
        <f>STDEV($I$6:$I$15,$M$42)</f>
        <v>254930.88627447651</v>
      </c>
      <c r="AF57" s="1">
        <f t="shared" ref="AF57:AF86" si="10">(D57+P57)/(C57+O57)-1</f>
        <v>-5.2747157423587931E-2</v>
      </c>
      <c r="AG57" s="1">
        <f t="shared" ref="AG57:AG86" si="11">(E57+Q57)/(C57+O57)-1</f>
        <v>5.274715742358782E-2</v>
      </c>
      <c r="AH57" s="1">
        <f>Y57/X57-1</f>
        <v>-3.5214799328341151E-2</v>
      </c>
      <c r="AI57" s="43">
        <f>Z57/X57-1</f>
        <v>3.5214799328341151E-2</v>
      </c>
      <c r="AJ57" s="41">
        <f>1+AF57</f>
        <v>0.94725284257641207</v>
      </c>
      <c r="AK57" s="39">
        <f t="shared" ref="AK57:AM57" si="12">1+AG57</f>
        <v>1.0527471574235878</v>
      </c>
      <c r="AL57" s="39">
        <f t="shared" si="12"/>
        <v>0.96478520067165885</v>
      </c>
      <c r="AM57" s="39">
        <f t="shared" si="12"/>
        <v>1.0352147993283412</v>
      </c>
    </row>
    <row r="58" spans="1:39" x14ac:dyDescent="0.2">
      <c r="A58">
        <f>A57+1</f>
        <v>2015</v>
      </c>
      <c r="B58" s="1">
        <f t="shared" ref="B58:B86" si="13">(C58-C57)/C57</f>
        <v>4.0690048561808625E-3</v>
      </c>
      <c r="C58" s="45">
        <v>20949733.403312586</v>
      </c>
      <c r="D58" s="2">
        <f t="shared" ref="D58:D86" si="14">C58+F58*$D$50</f>
        <v>19758281.00863456</v>
      </c>
      <c r="E58" s="2">
        <f t="shared" ref="E58:E86" si="15">C58+F58*$D$51</f>
        <v>22141185.797990613</v>
      </c>
      <c r="F58" s="2">
        <f>STDEV($C$6:$C$15,$F$42,$C$57)</f>
        <v>724351.62324214331</v>
      </c>
      <c r="G58" s="2">
        <f t="shared" ref="G58:G86" si="16">C58+I58*$D$50</f>
        <v>19888935.579803325</v>
      </c>
      <c r="H58" s="2">
        <f t="shared" ref="H58:H86" si="17">C58+J58*$D$51</f>
        <v>22457010.951136086</v>
      </c>
      <c r="I58" s="2">
        <f>STDEV($C$6:$C$15,$F$42,$G$57)</f>
        <v>644919.28407959</v>
      </c>
      <c r="J58" s="2">
        <f>STDEV($C$6:$C$15,$F$42,$H$57)</f>
        <v>916359.68278651533</v>
      </c>
      <c r="K58" s="1">
        <f t="shared" si="5"/>
        <v>3.9926207659466461E-3</v>
      </c>
      <c r="L58" s="1">
        <f t="shared" ref="L58:L86" si="18">(O58-O57)/O57</f>
        <v>2.2355688480347772E-3</v>
      </c>
      <c r="M58" s="1"/>
      <c r="N58" s="1"/>
      <c r="O58" s="45">
        <v>910745.04421197833</v>
      </c>
      <c r="P58" s="2">
        <f t="shared" si="6"/>
        <v>876048.71693292749</v>
      </c>
      <c r="Q58" s="2">
        <f t="shared" si="7"/>
        <v>945441.37149102916</v>
      </c>
      <c r="R58" s="2">
        <f>STDEV($F$6:$F$15,$I$42,$O$57)</f>
        <v>21093.869211545611</v>
      </c>
      <c r="S58" s="2">
        <f t="shared" si="8"/>
        <v>869942.66315100587</v>
      </c>
      <c r="T58" s="2">
        <f t="shared" si="9"/>
        <v>947185.81504286395</v>
      </c>
      <c r="U58" s="2">
        <f>STDEV($F$6:$F$15,$I$42,$S$57)</f>
        <v>24806.08632428557</v>
      </c>
      <c r="V58" s="2">
        <f>STDEV($F$6:$F$15,$I$42,$T$57)</f>
        <v>22154.41558676802</v>
      </c>
      <c r="W58" s="1">
        <f t="shared" ref="W58:W86" si="19">(X58-X57)/X57</f>
        <v>6.4680410293646235E-3</v>
      </c>
      <c r="X58" s="45">
        <v>11984625.945649231</v>
      </c>
      <c r="Y58" s="2">
        <f t="shared" ref="Y58:Y86" si="20">X58+AA58*$D$50</f>
        <v>11581588.265165392</v>
      </c>
      <c r="Z58" s="2">
        <f t="shared" ref="Z58:Z86" si="21">X58+AA58*$D$51</f>
        <v>12387663.626133069</v>
      </c>
      <c r="AA58" s="2">
        <f>STDEV($I$6:$I$15,$M$42,$X$57)</f>
        <v>245029.5113680228</v>
      </c>
      <c r="AB58" s="2">
        <f t="shared" ref="AB58:AB86" si="22">X58+AD58*$D$50</f>
        <v>11558232.955324979</v>
      </c>
      <c r="AC58" s="2">
        <f t="shared" ref="AC58:AC86" si="23">X58+AE58*$D$51</f>
        <v>12456171.160745559</v>
      </c>
      <c r="AD58" s="2">
        <f>STDEV($I$6:$I$15,$M$42,$AB$57)</f>
        <v>259228.53154691687</v>
      </c>
      <c r="AE58" s="2">
        <f>STDEV($I$6:$I$15,$M$42,$AC$57)</f>
        <v>286679.13507311809</v>
      </c>
      <c r="AF58" s="1">
        <f t="shared" si="10"/>
        <v>-5.6089747756455255E-2</v>
      </c>
      <c r="AG58" s="1">
        <f t="shared" si="11"/>
        <v>5.6089747756455033E-2</v>
      </c>
      <c r="AH58" s="1">
        <f t="shared" ref="AH58:AH86" si="24">Y58/X58-1</f>
        <v>-3.3629558595456466E-2</v>
      </c>
      <c r="AI58" s="43">
        <f t="shared" ref="AI58:AI86" si="25">Z58/X58-1</f>
        <v>3.3629558595456466E-2</v>
      </c>
      <c r="AJ58" s="41">
        <f t="shared" ref="AJ58:AJ86" si="26">1+AF58</f>
        <v>0.94391025224354475</v>
      </c>
      <c r="AK58" s="39">
        <f t="shared" ref="AK58:AK86" si="27">1+AG58</f>
        <v>1.056089747756455</v>
      </c>
      <c r="AL58" s="39">
        <f t="shared" ref="AL58:AL86" si="28">1+AH58</f>
        <v>0.96637044140454353</v>
      </c>
      <c r="AM58" s="39">
        <f t="shared" ref="AM58:AM86" si="29">1+AI58</f>
        <v>1.0336295585954565</v>
      </c>
    </row>
    <row r="59" spans="1:39" x14ac:dyDescent="0.2">
      <c r="A59">
        <f t="shared" ref="A59:A86" si="30">A58+1</f>
        <v>2016</v>
      </c>
      <c r="B59" s="1">
        <f t="shared" si="13"/>
        <v>7.6931224370046999E-3</v>
      </c>
      <c r="C59" s="45">
        <v>21110902.267406877</v>
      </c>
      <c r="D59" s="2">
        <f t="shared" si="14"/>
        <v>19858628.480313089</v>
      </c>
      <c r="E59" s="2">
        <f t="shared" si="15"/>
        <v>22363176.054500666</v>
      </c>
      <c r="F59" s="2">
        <f>STDEV($C$6:$C$15,$F$42,$C$57:C58)</f>
        <v>761328.40428769228</v>
      </c>
      <c r="G59" s="2">
        <f t="shared" si="16"/>
        <v>20092499.773629673</v>
      </c>
      <c r="H59" s="2">
        <f t="shared" si="17"/>
        <v>22963671.841967881</v>
      </c>
      <c r="I59" s="2">
        <f>STDEV($C$6:$C$15,$F$42,$G$57:G58)</f>
        <v>619144.75372783479</v>
      </c>
      <c r="J59" s="2">
        <f>STDEV($C$6:$C$15,$F$42,$H$57:H58)</f>
        <v>1126403.9208126247</v>
      </c>
      <c r="K59" s="1">
        <f t="shared" si="5"/>
        <v>7.1027758592210489E-3</v>
      </c>
      <c r="L59" s="1">
        <f t="shared" si="18"/>
        <v>-6.6732804965152891E-3</v>
      </c>
      <c r="M59" s="1"/>
      <c r="N59" s="1"/>
      <c r="O59" s="45">
        <v>904667.38707114058</v>
      </c>
      <c r="P59" s="2">
        <f t="shared" si="6"/>
        <v>871273.6070623605</v>
      </c>
      <c r="Q59" s="2">
        <f t="shared" si="7"/>
        <v>938061.16707992065</v>
      </c>
      <c r="R59" s="2">
        <f>STDEV($F$6:$F$15,$I$42,$O$57:O58)</f>
        <v>20301.976699696486</v>
      </c>
      <c r="S59" s="2">
        <f t="shared" si="8"/>
        <v>860477.81933976745</v>
      </c>
      <c r="T59" s="2">
        <f t="shared" si="9"/>
        <v>941512.56129058357</v>
      </c>
      <c r="U59" s="2">
        <f>STDEV($F$6:$F$15,$I$42,$S$57:S58)</f>
        <v>26865.349601516144</v>
      </c>
      <c r="V59" s="2">
        <f>STDEV($F$6:$F$15,$I$42,$T$57:T58)</f>
        <v>22400.275389689756</v>
      </c>
      <c r="W59" s="1">
        <f t="shared" si="19"/>
        <v>7.6967525961453781E-3</v>
      </c>
      <c r="X59" s="45">
        <v>12076868.646510238</v>
      </c>
      <c r="Y59" s="2">
        <f t="shared" si="20"/>
        <v>11682789.972914636</v>
      </c>
      <c r="Z59" s="2">
        <f t="shared" si="21"/>
        <v>12470947.320105838</v>
      </c>
      <c r="AA59" s="2">
        <f>STDEV($I$6:$I$15,$M$42,$X$57:X58)</f>
        <v>239582.82192317361</v>
      </c>
      <c r="AB59" s="2">
        <f t="shared" si="22"/>
        <v>11656887.92122441</v>
      </c>
      <c r="AC59" s="2">
        <f t="shared" si="23"/>
        <v>12607668.927543739</v>
      </c>
      <c r="AD59" s="2">
        <f>STDEV($I$6:$I$15,$M$42,$AB$57:AB58)</f>
        <v>255330.15120877893</v>
      </c>
      <c r="AE59" s="2">
        <f>STDEV($I$6:$I$15,$M$42,$AC$57:AC58)</f>
        <v>322703.65723500412</v>
      </c>
      <c r="AF59" s="1">
        <f t="shared" si="10"/>
        <v>-5.8398105853284532E-2</v>
      </c>
      <c r="AG59" s="1">
        <f t="shared" si="11"/>
        <v>5.8398105853284754E-2</v>
      </c>
      <c r="AH59" s="1">
        <f t="shared" si="24"/>
        <v>-3.2630865262368802E-2</v>
      </c>
      <c r="AI59" s="43">
        <f t="shared" si="25"/>
        <v>3.263086526236858E-2</v>
      </c>
      <c r="AJ59" s="41">
        <f t="shared" si="26"/>
        <v>0.94160189414671547</v>
      </c>
      <c r="AK59" s="39">
        <f t="shared" si="27"/>
        <v>1.0583981058532848</v>
      </c>
      <c r="AL59" s="39">
        <f t="shared" si="28"/>
        <v>0.9673691347376312</v>
      </c>
      <c r="AM59" s="39">
        <f t="shared" si="29"/>
        <v>1.0326308652623686</v>
      </c>
    </row>
    <row r="60" spans="1:39" x14ac:dyDescent="0.2">
      <c r="A60">
        <f t="shared" si="30"/>
        <v>2017</v>
      </c>
      <c r="B60" s="1">
        <f t="shared" si="13"/>
        <v>6.5461551935401766E-3</v>
      </c>
      <c r="C60" s="45">
        <v>21249097.509924982</v>
      </c>
      <c r="D60" s="2">
        <f t="shared" si="14"/>
        <v>19934222.948324848</v>
      </c>
      <c r="E60" s="2">
        <f t="shared" si="15"/>
        <v>22563972.071525116</v>
      </c>
      <c r="F60" s="2">
        <f>STDEV($C$6:$C$15,$F$42,$C$57:C59)</f>
        <v>799386.97283179429</v>
      </c>
      <c r="G60" s="2">
        <f t="shared" si="16"/>
        <v>20258257.6191823</v>
      </c>
      <c r="H60" s="2">
        <f t="shared" si="17"/>
        <v>23427861.118149988</v>
      </c>
      <c r="I60" s="2">
        <f>STDEV($C$6:$C$15,$F$42,$G$57:G59)</f>
        <v>602387.88090772403</v>
      </c>
      <c r="J60" s="2">
        <f>STDEV($C$6:$C$15,$F$42,$H$57:H59)</f>
        <v>1324594.2207411299</v>
      </c>
      <c r="K60" s="1">
        <f t="shared" si="5"/>
        <v>6.5003686084647442E-3</v>
      </c>
      <c r="L60" s="1">
        <f t="shared" si="18"/>
        <v>5.4307285617844125E-3</v>
      </c>
      <c r="M60" s="1"/>
      <c r="N60" s="1"/>
      <c r="O60" s="45">
        <v>909580.39008902269</v>
      </c>
      <c r="P60" s="2">
        <f t="shared" si="6"/>
        <v>876993.39623851865</v>
      </c>
      <c r="Q60" s="2">
        <f t="shared" si="7"/>
        <v>942167.38393952674</v>
      </c>
      <c r="R60" s="2">
        <f>STDEV($F$6:$F$15,$I$42,$O$57:O59)</f>
        <v>19811.485542880764</v>
      </c>
      <c r="S60" s="2">
        <f t="shared" si="8"/>
        <v>861515.28668778087</v>
      </c>
      <c r="T60" s="2">
        <f t="shared" si="9"/>
        <v>945882.05251117051</v>
      </c>
      <c r="U60" s="2">
        <f>STDEV($F$6:$F$15,$I$42,$S$57:S59)</f>
        <v>29221.507989330599</v>
      </c>
      <c r="V60" s="2">
        <f>STDEV($F$6:$F$15,$I$42,$T$57:T59)</f>
        <v>22069.843679299505</v>
      </c>
      <c r="W60" s="1">
        <f t="shared" si="19"/>
        <v>5.9277791486313132E-3</v>
      </c>
      <c r="X60" s="45">
        <v>12148457.65665378</v>
      </c>
      <c r="Y60" s="2">
        <f t="shared" si="20"/>
        <v>11753710.530630076</v>
      </c>
      <c r="Z60" s="2">
        <f t="shared" si="21"/>
        <v>12543204.782677485</v>
      </c>
      <c r="AA60" s="2">
        <f>STDEV($I$6:$I$15,$M$42,$X$57:X59)</f>
        <v>239989.2121436469</v>
      </c>
      <c r="AB60" s="2">
        <f t="shared" si="22"/>
        <v>11742523.967788072</v>
      </c>
      <c r="AC60" s="2">
        <f t="shared" si="23"/>
        <v>12747822.918915616</v>
      </c>
      <c r="AD60" s="2">
        <f>STDEV($I$6:$I$15,$M$42,$AB$57:AB59)</f>
        <v>246790.1594490541</v>
      </c>
      <c r="AE60" s="2">
        <f>STDEV($I$6:$I$15,$M$42,$AC$57:AC59)</f>
        <v>364388.20600267261</v>
      </c>
      <c r="AF60" s="1">
        <f t="shared" si="10"/>
        <v>-6.080965486888501E-2</v>
      </c>
      <c r="AG60" s="1">
        <f t="shared" si="11"/>
        <v>6.0809654868884788E-2</v>
      </c>
      <c r="AH60" s="1">
        <f t="shared" si="24"/>
        <v>-3.2493600190267702E-2</v>
      </c>
      <c r="AI60" s="43">
        <f t="shared" si="25"/>
        <v>3.2493600190267591E-2</v>
      </c>
      <c r="AJ60" s="41">
        <f t="shared" si="26"/>
        <v>0.93919034513111499</v>
      </c>
      <c r="AK60" s="39">
        <f t="shared" si="27"/>
        <v>1.0608096548688848</v>
      </c>
      <c r="AL60" s="39">
        <f t="shared" si="28"/>
        <v>0.9675063998097323</v>
      </c>
      <c r="AM60" s="39">
        <f t="shared" si="29"/>
        <v>1.0324936001902676</v>
      </c>
    </row>
    <row r="61" spans="1:39" x14ac:dyDescent="0.2">
      <c r="A61">
        <f t="shared" si="30"/>
        <v>2018</v>
      </c>
      <c r="B61" s="1">
        <f t="shared" si="13"/>
        <v>8.3469058689172732E-3</v>
      </c>
      <c r="C61" s="45">
        <v>21426461.72663977</v>
      </c>
      <c r="D61" s="2">
        <f t="shared" si="14"/>
        <v>20051285.78440607</v>
      </c>
      <c r="E61" s="2">
        <f t="shared" si="15"/>
        <v>22801637.66887347</v>
      </c>
      <c r="F61" s="2">
        <f>STDEV($C$6:$C$15,$F$42,$C$57:C60)</f>
        <v>836047.60916168254</v>
      </c>
      <c r="G61" s="2">
        <f t="shared" si="16"/>
        <v>20448729.915483546</v>
      </c>
      <c r="H61" s="2">
        <f t="shared" si="17"/>
        <v>23908664.831785776</v>
      </c>
      <c r="I61" s="2">
        <f>STDEV($C$6:$C$15,$F$42,$G$57:G60)</f>
        <v>594418.73436989379</v>
      </c>
      <c r="J61" s="2">
        <f>STDEV($C$6:$C$15,$F$42,$H$57:H60)</f>
        <v>1509072.3359661221</v>
      </c>
      <c r="K61" s="1">
        <f t="shared" si="5"/>
        <v>8.1868529842624906E-3</v>
      </c>
      <c r="L61" s="1">
        <f t="shared" si="18"/>
        <v>4.4332199821277667E-3</v>
      </c>
      <c r="M61" s="1"/>
      <c r="N61" s="1"/>
      <c r="O61" s="45">
        <v>913612.76004971692</v>
      </c>
      <c r="P61" s="2">
        <f t="shared" si="6"/>
        <v>882065.16641766648</v>
      </c>
      <c r="Q61" s="2">
        <f t="shared" si="7"/>
        <v>945160.35368176736</v>
      </c>
      <c r="R61" s="2">
        <f>STDEV($F$6:$F$15,$I$42,$O$57:O60)</f>
        <v>19179.575078981317</v>
      </c>
      <c r="S61" s="2">
        <f t="shared" si="8"/>
        <v>863251.7530943997</v>
      </c>
      <c r="T61" s="2">
        <f t="shared" si="9"/>
        <v>949750.63451496302</v>
      </c>
      <c r="U61" s="2">
        <f>STDEV($F$6:$F$15,$I$42,$S$57:S60)</f>
        <v>30617.3182404412</v>
      </c>
      <c r="V61" s="2">
        <f>STDEV($F$6:$F$15,$I$42,$T$57:T60)</f>
        <v>21970.267671916241</v>
      </c>
      <c r="W61" s="1">
        <f t="shared" si="19"/>
        <v>8.625704976528115E-3</v>
      </c>
      <c r="X61" s="45">
        <v>12253246.66831992</v>
      </c>
      <c r="Y61" s="2">
        <f t="shared" si="20"/>
        <v>11851065.551010095</v>
      </c>
      <c r="Z61" s="2">
        <f t="shared" si="21"/>
        <v>12655427.785629746</v>
      </c>
      <c r="AA61" s="2">
        <f>STDEV($I$6:$I$15,$M$42,$X$57:X60)</f>
        <v>244508.75793441705</v>
      </c>
      <c r="AB61" s="2">
        <f t="shared" si="22"/>
        <v>11862064.313060958</v>
      </c>
      <c r="AC61" s="2">
        <f t="shared" si="23"/>
        <v>12924479.953424552</v>
      </c>
      <c r="AD61" s="2">
        <f>STDEV($I$6:$I$15,$M$42,$AB$57:AB60)</f>
        <v>237821.98540302229</v>
      </c>
      <c r="AE61" s="2">
        <f>STDEV($I$6:$I$15,$M$42,$AC$57:AC60)</f>
        <v>408080.86148594209</v>
      </c>
      <c r="AF61" s="1">
        <f t="shared" si="10"/>
        <v>-6.2968614393111966E-2</v>
      </c>
      <c r="AG61" s="1">
        <f t="shared" si="11"/>
        <v>6.2968614393112077E-2</v>
      </c>
      <c r="AH61" s="1">
        <f t="shared" si="24"/>
        <v>-3.2822412556962721E-2</v>
      </c>
      <c r="AI61" s="43">
        <f t="shared" si="25"/>
        <v>3.2822412556962721E-2</v>
      </c>
      <c r="AJ61" s="41">
        <f t="shared" si="26"/>
        <v>0.93703138560688803</v>
      </c>
      <c r="AK61" s="39">
        <f t="shared" si="27"/>
        <v>1.0629686143931121</v>
      </c>
      <c r="AL61" s="39">
        <f t="shared" si="28"/>
        <v>0.96717758744303728</v>
      </c>
      <c r="AM61" s="39">
        <f t="shared" si="29"/>
        <v>1.0328224125569627</v>
      </c>
    </row>
    <row r="62" spans="1:39" x14ac:dyDescent="0.2">
      <c r="A62">
        <f t="shared" si="30"/>
        <v>2019</v>
      </c>
      <c r="B62" s="1">
        <f t="shared" si="13"/>
        <v>8.8568644122911031E-3</v>
      </c>
      <c r="C62" s="45">
        <v>21616232.992987763</v>
      </c>
      <c r="D62" s="2">
        <f t="shared" si="14"/>
        <v>20176044.930701543</v>
      </c>
      <c r="E62" s="2">
        <f t="shared" si="15"/>
        <v>23056421.055273984</v>
      </c>
      <c r="F62" s="2">
        <f>STDEV($C$6:$C$15,$F$42,$C$57:C61)</f>
        <v>875572.17170468008</v>
      </c>
      <c r="G62" s="2">
        <f t="shared" si="16"/>
        <v>20634213.257257842</v>
      </c>
      <c r="H62" s="2">
        <f t="shared" si="17"/>
        <v>24390180.752465431</v>
      </c>
      <c r="I62" s="2">
        <f>STDEV($C$6:$C$15,$F$42,$G$57:G61)</f>
        <v>597025.60740919493</v>
      </c>
      <c r="J62" s="2">
        <f>STDEV($C$6:$C$15,$F$42,$H$57:H61)</f>
        <v>1686440.4917407939</v>
      </c>
      <c r="K62" s="1">
        <f t="shared" si="5"/>
        <v>8.8033905319588601E-3</v>
      </c>
      <c r="L62" s="1">
        <f t="shared" si="18"/>
        <v>7.5476672274785959E-3</v>
      </c>
      <c r="M62" s="1"/>
      <c r="N62" s="1"/>
      <c r="O62" s="45">
        <v>920508.40513735043</v>
      </c>
      <c r="P62" s="2">
        <f t="shared" si="6"/>
        <v>890011.35901468713</v>
      </c>
      <c r="Q62" s="2">
        <f t="shared" si="7"/>
        <v>951005.45126001374</v>
      </c>
      <c r="R62" s="2">
        <f>STDEV($F$6:$F$15,$I$42,$O$57:O61)</f>
        <v>18540.887543401474</v>
      </c>
      <c r="S62" s="2">
        <f t="shared" si="8"/>
        <v>868919.14313436789</v>
      </c>
      <c r="T62" s="2">
        <f t="shared" si="9"/>
        <v>956766.84665701771</v>
      </c>
      <c r="U62" s="2">
        <f>STDEV($F$6:$F$15,$I$42,$S$57:S61)</f>
        <v>31364.044287999492</v>
      </c>
      <c r="V62" s="2">
        <f>STDEV($F$6:$F$15,$I$42,$T$57:T61)</f>
        <v>22043.567236355109</v>
      </c>
      <c r="W62" s="1">
        <f t="shared" si="19"/>
        <v>8.0011340756539085E-3</v>
      </c>
      <c r="X62" s="45">
        <v>12351286.537775207</v>
      </c>
      <c r="Y62" s="2">
        <f t="shared" si="20"/>
        <v>11930665.515148614</v>
      </c>
      <c r="Z62" s="2">
        <f t="shared" si="21"/>
        <v>12771907.560401801</v>
      </c>
      <c r="AA62" s="2">
        <f>STDEV($I$6:$I$15,$M$42,$X$57:X61)</f>
        <v>255719.42435155265</v>
      </c>
      <c r="AB62" s="2">
        <f t="shared" si="22"/>
        <v>11970570.178858791</v>
      </c>
      <c r="AC62" s="2">
        <f t="shared" si="23"/>
        <v>13103768.727957387</v>
      </c>
      <c r="AD62" s="2">
        <f>STDEV($I$6:$I$15,$M$42,$AB$57:AB61)</f>
        <v>231459.11142380867</v>
      </c>
      <c r="AE62" s="2">
        <f>STDEV($I$6:$I$15,$M$42,$AC$57:AC61)</f>
        <v>457476.68841318763</v>
      </c>
      <c r="AF62" s="1">
        <f t="shared" si="10"/>
        <v>-6.5257220750255973E-2</v>
      </c>
      <c r="AG62" s="1">
        <f t="shared" si="11"/>
        <v>6.5257220750256195E-2</v>
      </c>
      <c r="AH62" s="1">
        <f t="shared" si="24"/>
        <v>-3.4054834801230283E-2</v>
      </c>
      <c r="AI62" s="43">
        <f t="shared" si="25"/>
        <v>3.4054834801230172E-2</v>
      </c>
      <c r="AJ62" s="41">
        <f t="shared" si="26"/>
        <v>0.93474277924974403</v>
      </c>
      <c r="AK62" s="39">
        <f t="shared" si="27"/>
        <v>1.0652572207502562</v>
      </c>
      <c r="AL62" s="39">
        <f t="shared" si="28"/>
        <v>0.96594516519876972</v>
      </c>
      <c r="AM62" s="39">
        <f t="shared" si="29"/>
        <v>1.0340548348012302</v>
      </c>
    </row>
    <row r="63" spans="1:39" x14ac:dyDescent="0.2">
      <c r="A63">
        <f t="shared" si="30"/>
        <v>2020</v>
      </c>
      <c r="B63" s="1">
        <f t="shared" si="13"/>
        <v>7.3646132880593714E-3</v>
      </c>
      <c r="C63" s="45">
        <v>21775428.189725708</v>
      </c>
      <c r="D63" s="2">
        <f t="shared" si="14"/>
        <v>20264634.324424773</v>
      </c>
      <c r="E63" s="2">
        <f t="shared" si="15"/>
        <v>23286222.055026643</v>
      </c>
      <c r="F63" s="2">
        <f>STDEV($C$6:$C$15,$F$42,$C$57:C62)</f>
        <v>918497.4520200917</v>
      </c>
      <c r="G63" s="2">
        <f t="shared" si="16"/>
        <v>20772739.024597414</v>
      </c>
      <c r="H63" s="2">
        <f t="shared" si="17"/>
        <v>24832590.237979345</v>
      </c>
      <c r="I63" s="2">
        <f>STDEV($C$6:$C$15,$F$42,$G$57:G62)</f>
        <v>609591.72822365456</v>
      </c>
      <c r="J63" s="2">
        <f>STDEV($C$6:$C$15,$F$42,$H$57:H62)</f>
        <v>1858622.5534971757</v>
      </c>
      <c r="K63" s="1">
        <f t="shared" si="5"/>
        <v>7.2368515074811195E-3</v>
      </c>
      <c r="L63" s="1">
        <f t="shared" si="18"/>
        <v>4.2272576217348172E-3</v>
      </c>
      <c r="M63" s="1"/>
      <c r="N63" s="1"/>
      <c r="O63" s="45">
        <v>924399.63130883826</v>
      </c>
      <c r="P63" s="2">
        <f t="shared" si="6"/>
        <v>894818.14372804819</v>
      </c>
      <c r="Q63" s="2">
        <f t="shared" si="7"/>
        <v>953981.11888962833</v>
      </c>
      <c r="R63" s="2">
        <f>STDEV($F$6:$F$15,$I$42,$O$57:O62)</f>
        <v>17984.267472854503</v>
      </c>
      <c r="S63" s="2">
        <f t="shared" si="8"/>
        <v>872697.4223138846</v>
      </c>
      <c r="T63" s="2">
        <f t="shared" si="9"/>
        <v>961405.21344109485</v>
      </c>
      <c r="U63" s="2">
        <f>STDEV($F$6:$F$15,$I$42,$S$57:S62)</f>
        <v>31432.711183412212</v>
      </c>
      <c r="V63" s="2">
        <f>STDEV($F$6:$F$15,$I$42,$T$57:T62)</f>
        <v>22497.796476177522</v>
      </c>
      <c r="W63" s="1">
        <f t="shared" si="19"/>
        <v>6.7968000194827708E-3</v>
      </c>
      <c r="X63" s="45">
        <v>12435235.762355795</v>
      </c>
      <c r="Y63" s="2">
        <f t="shared" si="20"/>
        <v>11987656.942321377</v>
      </c>
      <c r="Z63" s="2">
        <f t="shared" si="21"/>
        <v>12882814.582390213</v>
      </c>
      <c r="AA63" s="2">
        <f>STDEV($I$6:$I$15,$M$42,$X$57:X62)</f>
        <v>272108.60145893309</v>
      </c>
      <c r="AB63" s="2">
        <f t="shared" si="22"/>
        <v>12056892.518421197</v>
      </c>
      <c r="AC63" s="2">
        <f t="shared" si="23"/>
        <v>13275565.352598555</v>
      </c>
      <c r="AD63" s="2">
        <f>STDEV($I$6:$I$15,$M$42,$AB$57:AB62)</f>
        <v>230016.35995769961</v>
      </c>
      <c r="AE63" s="2">
        <f>STDEV($I$6:$I$15,$M$42,$AC$57:AC62)</f>
        <v>510884.1154457042</v>
      </c>
      <c r="AF63" s="1">
        <f t="shared" si="10"/>
        <v>-6.7858459765688384E-2</v>
      </c>
      <c r="AG63" s="1">
        <f t="shared" si="11"/>
        <v>6.7858459765688384E-2</v>
      </c>
      <c r="AH63" s="1">
        <f t="shared" si="24"/>
        <v>-3.5992789247256463E-2</v>
      </c>
      <c r="AI63" s="43">
        <f t="shared" si="25"/>
        <v>3.5992789247256463E-2</v>
      </c>
      <c r="AJ63" s="41">
        <f t="shared" si="26"/>
        <v>0.93214154023431162</v>
      </c>
      <c r="AK63" s="39">
        <f t="shared" si="27"/>
        <v>1.0678584597656884</v>
      </c>
      <c r="AL63" s="39">
        <f t="shared" si="28"/>
        <v>0.96400721075274354</v>
      </c>
      <c r="AM63" s="39">
        <f t="shared" si="29"/>
        <v>1.0359927892472565</v>
      </c>
    </row>
    <row r="64" spans="1:39" x14ac:dyDescent="0.2">
      <c r="A64">
        <f t="shared" si="30"/>
        <v>2021</v>
      </c>
      <c r="B64" s="1">
        <f t="shared" si="13"/>
        <v>6.0281342842432488E-3</v>
      </c>
      <c r="C64" s="45">
        <v>21906693.394950271</v>
      </c>
      <c r="D64" s="2">
        <f t="shared" si="14"/>
        <v>20325413.859710824</v>
      </c>
      <c r="E64" s="2">
        <f t="shared" si="15"/>
        <v>23487972.930189718</v>
      </c>
      <c r="F64" s="2">
        <f>STDEV($C$6:$C$15,$F$42,$C$57:C63)</f>
        <v>961349.6966110894</v>
      </c>
      <c r="G64" s="2">
        <f t="shared" si="16"/>
        <v>20874636.27841042</v>
      </c>
      <c r="H64" s="2">
        <f t="shared" si="17"/>
        <v>25233555.410767425</v>
      </c>
      <c r="I64" s="2">
        <f>STDEV($C$6:$C$15,$F$42,$G$57:G63)</f>
        <v>627446.17492356314</v>
      </c>
      <c r="J64" s="2">
        <f>STDEV($C$6:$C$15,$F$42,$H$57:H63)</f>
        <v>2022588.4913438007</v>
      </c>
      <c r="K64" s="1">
        <f t="shared" si="5"/>
        <v>5.9185853382953593E-3</v>
      </c>
      <c r="L64" s="1">
        <f t="shared" si="18"/>
        <v>3.331081495703013E-3</v>
      </c>
      <c r="M64" s="1"/>
      <c r="N64" s="1"/>
      <c r="O64" s="45">
        <v>927478.88181532582</v>
      </c>
      <c r="P64" s="2">
        <f t="shared" si="6"/>
        <v>898610.95530979079</v>
      </c>
      <c r="Q64" s="2">
        <f t="shared" si="7"/>
        <v>956346.80832086084</v>
      </c>
      <c r="R64" s="2">
        <f>STDEV($F$6:$F$15,$I$42,$O$57:O63)</f>
        <v>17550.453142166862</v>
      </c>
      <c r="S64" s="2">
        <f t="shared" si="8"/>
        <v>876183.74053406774</v>
      </c>
      <c r="T64" s="2">
        <f t="shared" si="9"/>
        <v>965493.60782839556</v>
      </c>
      <c r="U64" s="2">
        <f>STDEV($F$6:$F$15,$I$42,$S$57:S63)</f>
        <v>31185.231585820275</v>
      </c>
      <c r="V64" s="2">
        <f>STDEV($F$6:$F$15,$I$42,$T$57:T63)</f>
        <v>23111.31239289981</v>
      </c>
      <c r="W64" s="1">
        <f t="shared" si="19"/>
        <v>6.2869199098872473E-3</v>
      </c>
      <c r="X64" s="45">
        <v>12513415.093654292</v>
      </c>
      <c r="Y64" s="2">
        <f t="shared" si="20"/>
        <v>12034367.947575636</v>
      </c>
      <c r="Z64" s="2">
        <f t="shared" si="21"/>
        <v>12992462.239732945</v>
      </c>
      <c r="AA64" s="2">
        <f>STDEV($I$6:$I$15,$M$42,$X$57:X63)</f>
        <v>291239.98526635324</v>
      </c>
      <c r="AB64" s="2">
        <f t="shared" si="22"/>
        <v>12129838.714868063</v>
      </c>
      <c r="AC64" s="2">
        <f t="shared" si="23"/>
        <v>13444401.036406836</v>
      </c>
      <c r="AD64" s="2">
        <f>STDEV($I$6:$I$15,$M$42,$AB$57:AB63)</f>
        <v>233197.88004306378</v>
      </c>
      <c r="AE64" s="2">
        <f>STDEV($I$6:$I$15,$M$42,$AC$57:AC63)</f>
        <v>565999.26431022841</v>
      </c>
      <c r="AF64" s="1">
        <f t="shared" si="10"/>
        <v>-7.0514816224950372E-2</v>
      </c>
      <c r="AG64" s="1">
        <f t="shared" si="11"/>
        <v>7.0514816224950483E-2</v>
      </c>
      <c r="AH64" s="1">
        <f t="shared" si="24"/>
        <v>-3.8282686420399004E-2</v>
      </c>
      <c r="AI64" s="43">
        <f t="shared" si="25"/>
        <v>3.8282686420398893E-2</v>
      </c>
      <c r="AJ64" s="41">
        <f t="shared" si="26"/>
        <v>0.92948518377504963</v>
      </c>
      <c r="AK64" s="39">
        <f t="shared" si="27"/>
        <v>1.0705148162249505</v>
      </c>
      <c r="AL64" s="39">
        <f t="shared" si="28"/>
        <v>0.961717313579601</v>
      </c>
      <c r="AM64" s="39">
        <f t="shared" si="29"/>
        <v>1.0382826864203989</v>
      </c>
    </row>
    <row r="65" spans="1:39" x14ac:dyDescent="0.2">
      <c r="A65">
        <f t="shared" si="30"/>
        <v>2022</v>
      </c>
      <c r="B65" s="1">
        <f t="shared" si="13"/>
        <v>5.4632981161339038E-3</v>
      </c>
      <c r="C65" s="45">
        <v>22026376.191705626</v>
      </c>
      <c r="D65" s="2">
        <f t="shared" si="14"/>
        <v>20378450.090768848</v>
      </c>
      <c r="E65" s="2">
        <f t="shared" si="15"/>
        <v>23674302.292642403</v>
      </c>
      <c r="F65" s="2">
        <f>STDEV($C$6:$C$15,$F$42,$C$57:C64)</f>
        <v>1001867.9315502385</v>
      </c>
      <c r="G65" s="2">
        <f t="shared" si="16"/>
        <v>20962283.584943146</v>
      </c>
      <c r="H65" s="2">
        <f t="shared" si="17"/>
        <v>25606152.962010916</v>
      </c>
      <c r="I65" s="2">
        <f>STDEV($C$6:$C$15,$F$42,$G$57:G64)</f>
        <v>646922.37006805395</v>
      </c>
      <c r="J65" s="2">
        <f>STDEV($C$6:$C$15,$F$42,$H$57:H64)</f>
        <v>2176349.7442261502</v>
      </c>
      <c r="K65" s="1">
        <f t="shared" si="5"/>
        <v>5.4327105578505933E-3</v>
      </c>
      <c r="L65" s="1">
        <f t="shared" si="18"/>
        <v>4.7097023355516686E-3</v>
      </c>
      <c r="M65" s="1"/>
      <c r="N65" s="1"/>
      <c r="O65" s="45">
        <v>931847.03127118631</v>
      </c>
      <c r="P65" s="2">
        <f t="shared" si="6"/>
        <v>903503.78322528116</v>
      </c>
      <c r="Q65" s="2">
        <f t="shared" si="7"/>
        <v>960190.27931709145</v>
      </c>
      <c r="R65" s="2">
        <f>STDEV($F$6:$F$15,$I$42,$O$57:O64)</f>
        <v>17231.471288077963</v>
      </c>
      <c r="S65" s="2">
        <f t="shared" si="8"/>
        <v>881268.21622916544</v>
      </c>
      <c r="T65" s="2">
        <f t="shared" si="9"/>
        <v>971022.47866570856</v>
      </c>
      <c r="U65" s="2">
        <f>STDEV($F$6:$F$15,$I$42,$S$57:S64)</f>
        <v>30749.736154798338</v>
      </c>
      <c r="V65" s="2">
        <f>STDEV($F$6:$F$15,$I$42,$T$57:T64)</f>
        <v>23816.980886699952</v>
      </c>
      <c r="W65" s="1">
        <f t="shared" si="19"/>
        <v>6.6139001567847942E-3</v>
      </c>
      <c r="X65" s="45">
        <v>12596177.571704125</v>
      </c>
      <c r="Y65" s="2">
        <f t="shared" si="20"/>
        <v>12083166.432153573</v>
      </c>
      <c r="Z65" s="2">
        <f t="shared" si="21"/>
        <v>13109188.711254675</v>
      </c>
      <c r="AA65" s="2">
        <f>STDEV($I$6:$I$15,$M$42,$X$57:X64)</f>
        <v>311888.62713659951</v>
      </c>
      <c r="AB65" s="2">
        <f t="shared" si="22"/>
        <v>12201416.346734507</v>
      </c>
      <c r="AC65" s="2">
        <f t="shared" si="23"/>
        <v>13618967.532391729</v>
      </c>
      <c r="AD65" s="2">
        <f>STDEV($I$6:$I$15,$M$42,$AB$57:AB64)</f>
        <v>239997.78369413817</v>
      </c>
      <c r="AE65" s="2">
        <f>STDEV($I$6:$I$15,$M$42,$AC$57:AC64)</f>
        <v>621812.14421079867</v>
      </c>
      <c r="AF65" s="1">
        <f t="shared" si="10"/>
        <v>-7.3013897142748307E-2</v>
      </c>
      <c r="AG65" s="1">
        <f t="shared" si="11"/>
        <v>7.3013897142748307E-2</v>
      </c>
      <c r="AH65" s="1">
        <f t="shared" si="24"/>
        <v>-4.0727525205977777E-2</v>
      </c>
      <c r="AI65" s="43">
        <f t="shared" si="25"/>
        <v>4.0727525205977555E-2</v>
      </c>
      <c r="AJ65" s="41">
        <f t="shared" si="26"/>
        <v>0.92698610285725169</v>
      </c>
      <c r="AK65" s="39">
        <f t="shared" si="27"/>
        <v>1.0730138971427483</v>
      </c>
      <c r="AL65" s="39">
        <f t="shared" si="28"/>
        <v>0.95927247479402222</v>
      </c>
      <c r="AM65" s="39">
        <f t="shared" si="29"/>
        <v>1.0407275252059776</v>
      </c>
    </row>
    <row r="66" spans="1:39" x14ac:dyDescent="0.2">
      <c r="A66">
        <f t="shared" si="30"/>
        <v>2023</v>
      </c>
      <c r="B66" s="1">
        <f t="shared" si="13"/>
        <v>5.2282867996572046E-3</v>
      </c>
      <c r="C66" s="45">
        <v>22141536.403593004</v>
      </c>
      <c r="D66" s="2">
        <f t="shared" si="14"/>
        <v>20431277.098087505</v>
      </c>
      <c r="E66" s="2">
        <f t="shared" si="15"/>
        <v>23851795.709098499</v>
      </c>
      <c r="F66" s="2">
        <f>STDEV($C$6:$C$15,$F$42,$C$57:C65)</f>
        <v>1039763.8291227445</v>
      </c>
      <c r="G66" s="2">
        <f t="shared" si="16"/>
        <v>21044902.089489609</v>
      </c>
      <c r="H66" s="2">
        <f t="shared" si="17"/>
        <v>25957515.171879496</v>
      </c>
      <c r="I66" s="2">
        <f>STDEV($C$6:$C$15,$F$42,$G$57:G65)</f>
        <v>666706.32336803514</v>
      </c>
      <c r="J66" s="2">
        <f>STDEV($C$6:$C$15,$F$42,$H$57:H65)</f>
        <v>2319950.3626100323</v>
      </c>
      <c r="K66" s="1">
        <f t="shared" si="5"/>
        <v>5.1709690175774136E-3</v>
      </c>
      <c r="L66" s="1">
        <f t="shared" si="18"/>
        <v>3.8142211106320053E-3</v>
      </c>
      <c r="M66" s="1"/>
      <c r="N66" s="1"/>
      <c r="O66" s="45">
        <v>935401.30188974063</v>
      </c>
      <c r="P66" s="2">
        <f t="shared" si="6"/>
        <v>907303.39521182899</v>
      </c>
      <c r="Q66" s="2">
        <f t="shared" si="7"/>
        <v>963499.20856765227</v>
      </c>
      <c r="R66" s="2">
        <f>STDEV($F$6:$F$15,$I$42,$O$57:O65)</f>
        <v>17082.314327255684</v>
      </c>
      <c r="S66" s="2">
        <f t="shared" si="8"/>
        <v>885803.54892177344</v>
      </c>
      <c r="T66" s="2">
        <f t="shared" si="9"/>
        <v>976044.50089427526</v>
      </c>
      <c r="U66" s="2">
        <f>STDEV($F$6:$F$15,$I$42,$S$57:S65)</f>
        <v>30153.292764347894</v>
      </c>
      <c r="V66" s="2">
        <f>STDEV($F$6:$F$15,$I$42,$T$57:T65)</f>
        <v>24709.31050555643</v>
      </c>
      <c r="W66" s="1">
        <f t="shared" si="19"/>
        <v>6.7755771464093123E-3</v>
      </c>
      <c r="X66" s="45">
        <v>12681523.944591077</v>
      </c>
      <c r="Y66" s="2">
        <f t="shared" si="20"/>
        <v>12132006.439823072</v>
      </c>
      <c r="Z66" s="2">
        <f t="shared" si="21"/>
        <v>13231041.449359082</v>
      </c>
      <c r="AA66" s="2">
        <f>STDEV($I$6:$I$15,$M$42,$X$57:X65)</f>
        <v>334082.92127881618</v>
      </c>
      <c r="AB66" s="2">
        <f t="shared" si="22"/>
        <v>12270383.882810362</v>
      </c>
      <c r="AC66" s="2">
        <f t="shared" si="23"/>
        <v>13797637.285576442</v>
      </c>
      <c r="AD66" s="2">
        <f>STDEV($I$6:$I$15,$M$42,$AB$57:AB65)</f>
        <v>249955.40943221291</v>
      </c>
      <c r="AE66" s="2">
        <f>STDEV($I$6:$I$15,$M$42,$AC$57:AC65)</f>
        <v>678548.73083992291</v>
      </c>
      <c r="AF66" s="1">
        <f t="shared" si="10"/>
        <v>-7.5328764776723345E-2</v>
      </c>
      <c r="AG66" s="1">
        <f t="shared" si="11"/>
        <v>7.5328764776723345E-2</v>
      </c>
      <c r="AH66" s="1">
        <f t="shared" si="24"/>
        <v>-4.333213477883191E-2</v>
      </c>
      <c r="AI66" s="43">
        <f t="shared" si="25"/>
        <v>4.3332134778832021E-2</v>
      </c>
      <c r="AJ66" s="41">
        <f t="shared" si="26"/>
        <v>0.92467123522327666</v>
      </c>
      <c r="AK66" s="39">
        <f t="shared" si="27"/>
        <v>1.0753287647767233</v>
      </c>
      <c r="AL66" s="39">
        <f t="shared" si="28"/>
        <v>0.95666786522116809</v>
      </c>
      <c r="AM66" s="39">
        <f t="shared" si="29"/>
        <v>1.043332134778832</v>
      </c>
    </row>
    <row r="67" spans="1:39" x14ac:dyDescent="0.2">
      <c r="A67">
        <f t="shared" si="30"/>
        <v>2024</v>
      </c>
      <c r="B67" s="1">
        <f t="shared" si="13"/>
        <v>7.7975253951330318E-3</v>
      </c>
      <c r="C67" s="45">
        <v>22314185.595987283</v>
      </c>
      <c r="D67" s="2">
        <f t="shared" si="14"/>
        <v>20545370.253840312</v>
      </c>
      <c r="E67" s="2">
        <f t="shared" si="15"/>
        <v>24083000.938134253</v>
      </c>
      <c r="F67" s="2">
        <f>STDEV($C$6:$C$15,$F$42,$C$57:C66)</f>
        <v>1075363.3716486045</v>
      </c>
      <c r="G67" s="2">
        <f t="shared" si="16"/>
        <v>21185100.320084434</v>
      </c>
      <c r="H67" s="2">
        <f t="shared" si="17"/>
        <v>26350843.822963692</v>
      </c>
      <c r="I67" s="2">
        <f>STDEV($C$6:$C$15,$F$42,$G$57:G66)</f>
        <v>686435.10729612131</v>
      </c>
      <c r="J67" s="2">
        <f>STDEV($C$6:$C$15,$F$42,$H$57:H66)</f>
        <v>2454113.9471831582</v>
      </c>
      <c r="K67" s="1">
        <f t="shared" si="5"/>
        <v>7.8743768455841745E-3</v>
      </c>
      <c r="L67" s="1">
        <f t="shared" si="18"/>
        <v>9.6900891895536218E-3</v>
      </c>
      <c r="M67" s="1"/>
      <c r="N67" s="1"/>
      <c r="O67" s="45">
        <v>944465.42393307679</v>
      </c>
      <c r="P67" s="2">
        <f t="shared" si="6"/>
        <v>916381.64813399618</v>
      </c>
      <c r="Q67" s="2">
        <f t="shared" si="7"/>
        <v>972549.1997321574</v>
      </c>
      <c r="R67" s="2">
        <f>STDEV($F$6:$F$15,$I$42,$O$57:O66)</f>
        <v>17073.723362929464</v>
      </c>
      <c r="S67" s="2">
        <f t="shared" si="8"/>
        <v>895961.36600684992</v>
      </c>
      <c r="T67" s="2">
        <f t="shared" si="9"/>
        <v>986769.94584176387</v>
      </c>
      <c r="U67" s="2">
        <f>STDEV($F$6:$F$15,$I$42,$S$57:S66)</f>
        <v>29488.373391693825</v>
      </c>
      <c r="V67" s="2">
        <f>STDEV($F$6:$F$15,$I$42,$T$57:T66)</f>
        <v>25719.323115147457</v>
      </c>
      <c r="W67" s="1">
        <f t="shared" si="19"/>
        <v>8.9724134429170661E-3</v>
      </c>
      <c r="X67" s="45">
        <v>12795307.820508201</v>
      </c>
      <c r="Y67" s="2">
        <f t="shared" si="20"/>
        <v>12207015.640741132</v>
      </c>
      <c r="Z67" s="2">
        <f t="shared" si="21"/>
        <v>13383600.000275269</v>
      </c>
      <c r="AA67" s="2">
        <f>STDEV($I$6:$I$15,$M$42,$X$57:X66)</f>
        <v>357656.24984965567</v>
      </c>
      <c r="AB67" s="2">
        <f t="shared" si="22"/>
        <v>12363674.464187779</v>
      </c>
      <c r="AC67" s="2">
        <f t="shared" si="23"/>
        <v>14006273.501427447</v>
      </c>
      <c r="AD67" s="2">
        <f>STDEV($I$6:$I$15,$M$42,$AB$57:AB66)</f>
        <v>262414.44785600749</v>
      </c>
      <c r="AE67" s="2">
        <f>STDEV($I$6:$I$15,$M$42,$AC$57:AC66)</f>
        <v>736214.85892554338</v>
      </c>
      <c r="AF67" s="1">
        <f t="shared" si="10"/>
        <v>-7.7257237163370296E-2</v>
      </c>
      <c r="AG67" s="1">
        <f t="shared" si="11"/>
        <v>7.7257237163370185E-2</v>
      </c>
      <c r="AH67" s="1">
        <f t="shared" si="24"/>
        <v>-4.5977180699330988E-2</v>
      </c>
      <c r="AI67" s="43">
        <f t="shared" si="25"/>
        <v>4.5977180699330988E-2</v>
      </c>
      <c r="AJ67" s="41">
        <f t="shared" si="26"/>
        <v>0.9227427628366297</v>
      </c>
      <c r="AK67" s="39">
        <f t="shared" si="27"/>
        <v>1.0772572371633702</v>
      </c>
      <c r="AL67" s="39">
        <f t="shared" si="28"/>
        <v>0.95402281930066901</v>
      </c>
      <c r="AM67" s="39">
        <f t="shared" si="29"/>
        <v>1.045977180699331</v>
      </c>
    </row>
    <row r="68" spans="1:39" x14ac:dyDescent="0.2">
      <c r="A68">
        <f t="shared" si="30"/>
        <v>2025</v>
      </c>
      <c r="B68" s="1">
        <f t="shared" si="13"/>
        <v>6.146244748593147E-3</v>
      </c>
      <c r="C68" s="45">
        <v>22451334.042025752</v>
      </c>
      <c r="D68" s="2">
        <f t="shared" si="14"/>
        <v>20620201.281672936</v>
      </c>
      <c r="E68" s="2">
        <f t="shared" si="15"/>
        <v>24282466.802378569</v>
      </c>
      <c r="F68" s="2">
        <f>STDEV($C$6:$C$15,$F$42,$C$57:C67)</f>
        <v>1113249.6717939517</v>
      </c>
      <c r="G68" s="2">
        <f t="shared" si="16"/>
        <v>21283247.562366899</v>
      </c>
      <c r="H68" s="2">
        <f t="shared" si="17"/>
        <v>26702348.478251364</v>
      </c>
      <c r="I68" s="2">
        <f>STDEV($C$6:$C$15,$F$42,$G$57:G67)</f>
        <v>710146.15557236737</v>
      </c>
      <c r="J68" s="2">
        <f>STDEV($C$6:$C$15,$F$42,$H$57:H67)</f>
        <v>2584433.269058919</v>
      </c>
      <c r="K68" s="1">
        <f t="shared" si="5"/>
        <v>6.0493070634626001E-3</v>
      </c>
      <c r="L68" s="1">
        <f t="shared" si="18"/>
        <v>3.7535727334719032E-3</v>
      </c>
      <c r="M68" s="1"/>
      <c r="N68" s="1"/>
      <c r="O68" s="45">
        <v>948010.54359605897</v>
      </c>
      <c r="P68" s="2">
        <f t="shared" si="6"/>
        <v>919174.37175202055</v>
      </c>
      <c r="Q68" s="2">
        <f t="shared" si="7"/>
        <v>976846.71544009738</v>
      </c>
      <c r="R68" s="2">
        <f>STDEV($F$6:$F$15,$I$42,$O$57:O67)</f>
        <v>17531.147678764966</v>
      </c>
      <c r="S68" s="2">
        <f t="shared" si="8"/>
        <v>900675.26463542483</v>
      </c>
      <c r="T68" s="2">
        <f t="shared" si="9"/>
        <v>992880.69022665778</v>
      </c>
      <c r="U68" s="2">
        <f>STDEV($F$6:$F$15,$I$42,$S$57:S67)</f>
        <v>28777.806234566917</v>
      </c>
      <c r="V68" s="2">
        <f>STDEV($F$6:$F$15,$I$42,$T$57:T67)</f>
        <v>27279.11219295541</v>
      </c>
      <c r="W68" s="1">
        <f t="shared" si="19"/>
        <v>7.1120492046669714E-3</v>
      </c>
      <c r="X68" s="45">
        <v>12886308.679316515</v>
      </c>
      <c r="Y68" s="2">
        <f t="shared" si="20"/>
        <v>12253426.909518614</v>
      </c>
      <c r="Z68" s="2">
        <f t="shared" si="21"/>
        <v>13519190.449114416</v>
      </c>
      <c r="AA68" s="2">
        <f>STDEV($I$6:$I$15,$M$42,$X$57:X67)</f>
        <v>384764.79574104521</v>
      </c>
      <c r="AB68" s="2">
        <f t="shared" si="22"/>
        <v>12427460.701185238</v>
      </c>
      <c r="AC68" s="2">
        <f t="shared" si="23"/>
        <v>14197578.979542686</v>
      </c>
      <c r="AD68" s="2">
        <f>STDEV($I$6:$I$15,$M$42,$AB$57:AB67)</f>
        <v>278959.76311381266</v>
      </c>
      <c r="AE68" s="2">
        <f>STDEV($I$6:$I$15,$M$42,$AC$57:AC67)</f>
        <v>797195.73750549695</v>
      </c>
      <c r="AF68" s="1">
        <f t="shared" si="10"/>
        <v>-7.9488078197700873E-2</v>
      </c>
      <c r="AG68" s="1">
        <f t="shared" si="11"/>
        <v>7.9488078197700984E-2</v>
      </c>
      <c r="AH68" s="1">
        <f t="shared" si="24"/>
        <v>-4.9112727744425655E-2</v>
      </c>
      <c r="AI68" s="43">
        <f t="shared" si="25"/>
        <v>4.9112727744425655E-2</v>
      </c>
      <c r="AJ68" s="41">
        <f t="shared" si="26"/>
        <v>0.92051192180229913</v>
      </c>
      <c r="AK68" s="39">
        <f t="shared" si="27"/>
        <v>1.079488078197701</v>
      </c>
      <c r="AL68" s="39">
        <f t="shared" si="28"/>
        <v>0.95088727225557435</v>
      </c>
      <c r="AM68" s="39">
        <f t="shared" si="29"/>
        <v>1.0491127277444257</v>
      </c>
    </row>
    <row r="69" spans="1:39" x14ac:dyDescent="0.2">
      <c r="A69">
        <f t="shared" si="30"/>
        <v>2026</v>
      </c>
      <c r="B69" s="1">
        <f t="shared" si="13"/>
        <v>6.2793495786666771E-3</v>
      </c>
      <c r="C69" s="45">
        <v>22592313.816983052</v>
      </c>
      <c r="D69" s="2">
        <f t="shared" si="14"/>
        <v>20699728.29910747</v>
      </c>
      <c r="E69" s="2">
        <f t="shared" si="15"/>
        <v>24484899.334858634</v>
      </c>
      <c r="F69" s="2">
        <f>STDEV($C$6:$C$15,$F$42,$C$57:C68)</f>
        <v>1150610.2955697344</v>
      </c>
      <c r="G69" s="2">
        <f t="shared" si="16"/>
        <v>21384465.330521904</v>
      </c>
      <c r="H69" s="2">
        <f t="shared" si="17"/>
        <v>27047471.495741561</v>
      </c>
      <c r="I69" s="2">
        <f>STDEV($C$6:$C$15,$F$42,$G$57:G68)</f>
        <v>734319.73925834417</v>
      </c>
      <c r="J69" s="2">
        <f>STDEV($C$6:$C$15,$F$42,$H$57:H68)</f>
        <v>2708543.5480454168</v>
      </c>
      <c r="K69" s="1">
        <f t="shared" si="5"/>
        <v>6.2271753480481777E-3</v>
      </c>
      <c r="L69" s="1">
        <f t="shared" si="18"/>
        <v>4.9899697664900974E-3</v>
      </c>
      <c r="M69" s="1"/>
      <c r="N69" s="1"/>
      <c r="O69" s="45">
        <v>952741.08754691714</v>
      </c>
      <c r="P69" s="2">
        <f t="shared" si="6"/>
        <v>922981.74995417451</v>
      </c>
      <c r="Q69" s="2">
        <f t="shared" si="7"/>
        <v>982500.42513965978</v>
      </c>
      <c r="R69" s="2">
        <f>STDEV($F$6:$F$15,$I$42,$O$57:O68)</f>
        <v>18092.392602676653</v>
      </c>
      <c r="S69" s="2">
        <f t="shared" si="8"/>
        <v>906469.80283346085</v>
      </c>
      <c r="T69" s="2">
        <f t="shared" si="9"/>
        <v>1000324.5263424104</v>
      </c>
      <c r="U69" s="2">
        <f>STDEV($F$6:$F$15,$I$42,$S$57:S68)</f>
        <v>28130.943662880367</v>
      </c>
      <c r="V69" s="2">
        <f>STDEV($F$6:$F$15,$I$42,$T$57:T68)</f>
        <v>28928.676701575616</v>
      </c>
      <c r="W69" s="1">
        <f t="shared" si="19"/>
        <v>7.0500649936298997E-3</v>
      </c>
      <c r="X69" s="45">
        <v>12977157.993033674</v>
      </c>
      <c r="Y69" s="2">
        <f t="shared" si="20"/>
        <v>12298447.624768369</v>
      </c>
      <c r="Z69" s="2">
        <f t="shared" si="21"/>
        <v>13655868.361298976</v>
      </c>
      <c r="AA69" s="2">
        <f>STDEV($I$6:$I$15,$M$42,$X$57:X68)</f>
        <v>412626.60527624429</v>
      </c>
      <c r="AB69" s="2">
        <f t="shared" si="22"/>
        <v>12489576.860465175</v>
      </c>
      <c r="AC69" s="2">
        <f t="shared" si="23"/>
        <v>14390147.019345144</v>
      </c>
      <c r="AD69" s="2">
        <f>STDEV($I$6:$I$15,$M$42,$AB$57:AB68)</f>
        <v>296428.28065629711</v>
      </c>
      <c r="AE69" s="2">
        <f>STDEV($I$6:$I$15,$M$42,$AC$57:AC68)</f>
        <v>859036.33196241688</v>
      </c>
      <c r="AF69" s="1">
        <f t="shared" si="10"/>
        <v>-8.1645375781157048E-2</v>
      </c>
      <c r="AG69" s="1">
        <f t="shared" si="11"/>
        <v>8.1645375781157048E-2</v>
      </c>
      <c r="AH69" s="1">
        <f t="shared" si="24"/>
        <v>-5.2300385695361551E-2</v>
      </c>
      <c r="AI69" s="43">
        <f t="shared" si="25"/>
        <v>5.230038569536144E-2</v>
      </c>
      <c r="AJ69" s="41">
        <f t="shared" si="26"/>
        <v>0.91835462421884295</v>
      </c>
      <c r="AK69" s="39">
        <f t="shared" si="27"/>
        <v>1.081645375781157</v>
      </c>
      <c r="AL69" s="39">
        <f t="shared" si="28"/>
        <v>0.94769961430463845</v>
      </c>
      <c r="AM69" s="39">
        <f t="shared" si="29"/>
        <v>1.0523003856953614</v>
      </c>
    </row>
    <row r="70" spans="1:39" x14ac:dyDescent="0.2">
      <c r="A70">
        <f t="shared" si="30"/>
        <v>2027</v>
      </c>
      <c r="B70" s="1">
        <f t="shared" si="13"/>
        <v>6.3027279017732673E-3</v>
      </c>
      <c r="C70" s="45">
        <v>22734707.023642968</v>
      </c>
      <c r="D70" s="2">
        <f t="shared" si="14"/>
        <v>20780890.120736651</v>
      </c>
      <c r="E70" s="2">
        <f t="shared" si="15"/>
        <v>24688523.926549282</v>
      </c>
      <c r="F70" s="2">
        <f>STDEV($C$6:$C$15,$F$42,$C$57:C69)</f>
        <v>1187836.3344265884</v>
      </c>
      <c r="G70" s="2">
        <f t="shared" si="16"/>
        <v>21486102.562883433</v>
      </c>
      <c r="H70" s="2">
        <f t="shared" si="17"/>
        <v>27385223.330494132</v>
      </c>
      <c r="I70" s="2">
        <f>STDEV($C$6:$C$15,$F$42,$G$57:G69)</f>
        <v>759097.61227427085</v>
      </c>
      <c r="J70" s="2">
        <f>STDEV($C$6:$C$15,$F$42,$H$57:H69)</f>
        <v>2827313.1606672546</v>
      </c>
      <c r="K70" s="1">
        <f t="shared" si="5"/>
        <v>6.2324109052186057E-3</v>
      </c>
      <c r="L70" s="1">
        <f t="shared" si="18"/>
        <v>4.562097403934387E-3</v>
      </c>
      <c r="M70" s="1"/>
      <c r="N70" s="1"/>
      <c r="O70" s="45">
        <v>957087.58518903656</v>
      </c>
      <c r="P70" s="2">
        <f t="shared" si="6"/>
        <v>926124.39148781344</v>
      </c>
      <c r="Q70" s="2">
        <f t="shared" si="7"/>
        <v>988050.77889025968</v>
      </c>
      <c r="R70" s="2">
        <f>STDEV($F$6:$F$15,$I$42,$O$57:O69)</f>
        <v>18824.285148466042</v>
      </c>
      <c r="S70" s="2">
        <f t="shared" si="8"/>
        <v>911709.54499370104</v>
      </c>
      <c r="T70" s="2">
        <f t="shared" si="9"/>
        <v>1007672.0318438101</v>
      </c>
      <c r="U70" s="2">
        <f>STDEV($F$6:$F$15,$I$42,$S$57:S69)</f>
        <v>27587.889555521113</v>
      </c>
      <c r="V70" s="2">
        <f>STDEV($F$6:$F$15,$I$42,$T$57:T69)</f>
        <v>30753.159932246021</v>
      </c>
      <c r="W70" s="1">
        <f t="shared" si="19"/>
        <v>7.980669001526091E-3</v>
      </c>
      <c r="X70" s="45">
        <v>13080724.395556584</v>
      </c>
      <c r="Y70" s="2">
        <f t="shared" si="20"/>
        <v>12355325.443941349</v>
      </c>
      <c r="Z70" s="2">
        <f t="shared" si="21"/>
        <v>13806123.347171819</v>
      </c>
      <c r="AA70" s="2">
        <f>STDEV($I$6:$I$15,$M$42,$X$57:X69)</f>
        <v>441011.24849611695</v>
      </c>
      <c r="AB70" s="2">
        <f t="shared" si="22"/>
        <v>12563464.293137832</v>
      </c>
      <c r="AC70" s="2">
        <f t="shared" si="23"/>
        <v>14596502.519023091</v>
      </c>
      <c r="AD70" s="2">
        <f>STDEV($I$6:$I$15,$M$42,$AB$57:AB69)</f>
        <v>314471.81314086233</v>
      </c>
      <c r="AE70" s="2">
        <f>STDEV($I$6:$I$15,$M$42,$AC$57:AC69)</f>
        <v>921527.66582386417</v>
      </c>
      <c r="AF70" s="1">
        <f t="shared" si="10"/>
        <v>-8.3775000137289668E-2</v>
      </c>
      <c r="AG70" s="1">
        <f t="shared" si="11"/>
        <v>8.3775000137289446E-2</v>
      </c>
      <c r="AH70" s="1">
        <f t="shared" si="24"/>
        <v>-5.5455564208787056E-2</v>
      </c>
      <c r="AI70" s="43">
        <f t="shared" si="25"/>
        <v>5.5455564208787056E-2</v>
      </c>
      <c r="AJ70" s="41">
        <f t="shared" si="26"/>
        <v>0.91622499986271033</v>
      </c>
      <c r="AK70" s="39">
        <f t="shared" si="27"/>
        <v>1.0837750001372894</v>
      </c>
      <c r="AL70" s="39">
        <f t="shared" si="28"/>
        <v>0.94454443579121294</v>
      </c>
      <c r="AM70" s="39">
        <f t="shared" si="29"/>
        <v>1.0554555642087871</v>
      </c>
    </row>
    <row r="71" spans="1:39" x14ac:dyDescent="0.2">
      <c r="A71">
        <f t="shared" si="30"/>
        <v>2028</v>
      </c>
      <c r="B71" s="1">
        <f t="shared" si="13"/>
        <v>6.2510322005132025E-3</v>
      </c>
      <c r="C71" s="45">
        <v>22876822.409316994</v>
      </c>
      <c r="D71" s="2">
        <f t="shared" si="14"/>
        <v>20861749.898602828</v>
      </c>
      <c r="E71" s="2">
        <f t="shared" si="15"/>
        <v>24891894.92003116</v>
      </c>
      <c r="F71" s="2">
        <f>STDEV($C$6:$C$15,$F$42,$C$57:C70)</f>
        <v>1225077.0996862783</v>
      </c>
      <c r="G71" s="2">
        <f t="shared" si="16"/>
        <v>21586567.543380428</v>
      </c>
      <c r="H71" s="2">
        <f t="shared" si="17"/>
        <v>27714888.950864024</v>
      </c>
      <c r="I71" s="2">
        <f>STDEV($C$6:$C$15,$F$42,$G$57:G70)</f>
        <v>784419.26065353991</v>
      </c>
      <c r="J71" s="2">
        <f>STDEV($C$6:$C$15,$F$42,$H$57:H70)</f>
        <v>2941335.6071772622</v>
      </c>
      <c r="K71" s="1">
        <f t="shared" si="5"/>
        <v>6.1186123506776742E-3</v>
      </c>
      <c r="L71" s="1">
        <f t="shared" si="18"/>
        <v>2.9627918924537392E-3</v>
      </c>
      <c r="M71" s="1"/>
      <c r="N71" s="1"/>
      <c r="O71" s="45">
        <v>959923.23652680276</v>
      </c>
      <c r="P71" s="2">
        <f t="shared" si="6"/>
        <v>927556.82677524036</v>
      </c>
      <c r="Q71" s="2">
        <f t="shared" si="7"/>
        <v>992289.64627836517</v>
      </c>
      <c r="R71" s="2">
        <f>STDEV($F$6:$F$15,$I$42,$O$57:O70)</f>
        <v>19677.379932918051</v>
      </c>
      <c r="S71" s="2">
        <f t="shared" si="8"/>
        <v>915234.55162937578</v>
      </c>
      <c r="T71" s="2">
        <f t="shared" si="9"/>
        <v>1013724.1559042073</v>
      </c>
      <c r="U71" s="2">
        <f>STDEV($F$6:$F$15,$I$42,$S$57:S70)</f>
        <v>27168.791292542992</v>
      </c>
      <c r="V71" s="2">
        <f>STDEV($F$6:$F$15,$I$42,$T$57:T70)</f>
        <v>32708.636498627362</v>
      </c>
      <c r="W71" s="1">
        <f t="shared" si="19"/>
        <v>9.1585323298540144E-3</v>
      </c>
      <c r="X71" s="45">
        <v>13200524.632831199</v>
      </c>
      <c r="Y71" s="2">
        <f t="shared" si="20"/>
        <v>12426177.381895423</v>
      </c>
      <c r="Z71" s="2">
        <f t="shared" si="21"/>
        <v>13974871.883766975</v>
      </c>
      <c r="AA71" s="2">
        <f>STDEV($I$6:$I$15,$M$42,$X$57:X70)</f>
        <v>470769.70147850207</v>
      </c>
      <c r="AB71" s="2">
        <f t="shared" si="22"/>
        <v>12651384.497327674</v>
      </c>
      <c r="AC71" s="2">
        <f t="shared" si="23"/>
        <v>14821576.365060074</v>
      </c>
      <c r="AD71" s="2">
        <f>STDEV($I$6:$I$15,$M$42,$AB$57:AB70)</f>
        <v>333853.49705632206</v>
      </c>
      <c r="AE71" s="2">
        <f>STDEV($I$6:$I$15,$M$42,$AC$57:AC70)</f>
        <v>985529.47549095261</v>
      </c>
      <c r="AF71" s="1">
        <f t="shared" si="10"/>
        <v>-8.5894230315064823E-2</v>
      </c>
      <c r="AG71" s="1">
        <f t="shared" si="11"/>
        <v>8.5894230315064934E-2</v>
      </c>
      <c r="AH71" s="1">
        <f t="shared" si="24"/>
        <v>-5.8660339075455092E-2</v>
      </c>
      <c r="AI71" s="43">
        <f t="shared" si="25"/>
        <v>5.8660339075455203E-2</v>
      </c>
      <c r="AJ71" s="41">
        <f t="shared" si="26"/>
        <v>0.91410576968493518</v>
      </c>
      <c r="AK71" s="39">
        <f t="shared" si="27"/>
        <v>1.0858942303150649</v>
      </c>
      <c r="AL71" s="39">
        <f t="shared" si="28"/>
        <v>0.94133966092454491</v>
      </c>
      <c r="AM71" s="39">
        <f t="shared" si="29"/>
        <v>1.0586603390754552</v>
      </c>
    </row>
    <row r="72" spans="1:39" x14ac:dyDescent="0.2">
      <c r="A72">
        <f t="shared" si="30"/>
        <v>2029</v>
      </c>
      <c r="B72" s="1">
        <f t="shared" si="13"/>
        <v>6.0819430813785717E-3</v>
      </c>
      <c r="C72" s="45">
        <v>23015957.941093266</v>
      </c>
      <c r="D72" s="2">
        <f t="shared" si="14"/>
        <v>20939585.311821565</v>
      </c>
      <c r="E72" s="2">
        <f t="shared" si="15"/>
        <v>25092330.570364967</v>
      </c>
      <c r="F72" s="2">
        <f>STDEV($C$6:$C$15,$F$42,$C$57:C71)</f>
        <v>1262344.9255603342</v>
      </c>
      <c r="G72" s="2">
        <f t="shared" si="16"/>
        <v>21683405.357032668</v>
      </c>
      <c r="H72" s="2">
        <f t="shared" si="17"/>
        <v>28034450.432779081</v>
      </c>
      <c r="I72" s="2">
        <f>STDEV($C$6:$C$15,$F$42,$G$57:G71)</f>
        <v>810134.44736132177</v>
      </c>
      <c r="J72" s="2">
        <f>STDEV($C$6:$C$15,$F$42,$H$57:H71)</f>
        <v>3051026.7962183091</v>
      </c>
      <c r="K72" s="1">
        <f t="shared" si="5"/>
        <v>5.9585627981058572E-3</v>
      </c>
      <c r="L72" s="1">
        <f t="shared" si="18"/>
        <v>3.0091645874342817E-3</v>
      </c>
      <c r="M72" s="1"/>
      <c r="N72" s="1"/>
      <c r="O72" s="45">
        <v>962811.80353681452</v>
      </c>
      <c r="P72" s="2">
        <f t="shared" si="6"/>
        <v>929044.79642458586</v>
      </c>
      <c r="Q72" s="2">
        <f t="shared" si="7"/>
        <v>996578.81064904318</v>
      </c>
      <c r="R72" s="2">
        <f>STDEV($F$6:$F$15,$I$42,$O$57:O71)</f>
        <v>20528.882667092701</v>
      </c>
      <c r="S72" s="2">
        <f t="shared" si="8"/>
        <v>918653.85720766021</v>
      </c>
      <c r="T72" s="2">
        <f t="shared" si="9"/>
        <v>1019837.0944508006</v>
      </c>
      <c r="U72" s="2">
        <f>STDEV($F$6:$F$15,$I$42,$S$57:S71)</f>
        <v>26846.12515400257</v>
      </c>
      <c r="V72" s="2">
        <f>STDEV($F$6:$F$15,$I$42,$T$57:T71)</f>
        <v>34668.915202913995</v>
      </c>
      <c r="W72" s="1">
        <f t="shared" si="19"/>
        <v>8.2826482550423033E-3</v>
      </c>
      <c r="X72" s="45">
        <v>13309859.935146961</v>
      </c>
      <c r="Y72" s="2">
        <f t="shared" si="20"/>
        <v>12482775.068057023</v>
      </c>
      <c r="Z72" s="2">
        <f t="shared" si="21"/>
        <v>14136944.8022369</v>
      </c>
      <c r="AA72" s="2">
        <f>STDEV($I$6:$I$15,$M$42,$X$57:X71)</f>
        <v>502831.8955181652</v>
      </c>
      <c r="AB72" s="2">
        <f t="shared" si="22"/>
        <v>12725353.322693495</v>
      </c>
      <c r="AC72" s="2">
        <f t="shared" si="23"/>
        <v>15040364.573670276</v>
      </c>
      <c r="AD72" s="2">
        <f>STDEV($I$6:$I$15,$M$42,$AB$57:AB71)</f>
        <v>355354.78833869001</v>
      </c>
      <c r="AE72" s="2">
        <f>STDEV($I$6:$I$15,$M$42,$AC$57:AC71)</f>
        <v>1052072.1176452562</v>
      </c>
      <c r="AF72" s="1">
        <f t="shared" si="10"/>
        <v>-8.8000329410414468E-2</v>
      </c>
      <c r="AG72" s="1">
        <f t="shared" si="11"/>
        <v>8.8000329410414579E-2</v>
      </c>
      <c r="AH72" s="1">
        <f t="shared" si="24"/>
        <v>-6.2140764149281491E-2</v>
      </c>
      <c r="AI72" s="43">
        <f t="shared" si="25"/>
        <v>6.2140764149281491E-2</v>
      </c>
      <c r="AJ72" s="41">
        <f t="shared" si="26"/>
        <v>0.91199967058958553</v>
      </c>
      <c r="AK72" s="39">
        <f t="shared" si="27"/>
        <v>1.0880003294104146</v>
      </c>
      <c r="AL72" s="39">
        <f t="shared" si="28"/>
        <v>0.93785923585071851</v>
      </c>
      <c r="AM72" s="39">
        <f t="shared" si="29"/>
        <v>1.0621407641492815</v>
      </c>
    </row>
    <row r="73" spans="1:39" x14ac:dyDescent="0.2">
      <c r="A73">
        <f t="shared" si="30"/>
        <v>2030</v>
      </c>
      <c r="B73" s="1">
        <f t="shared" si="13"/>
        <v>6.7190353754679692E-3</v>
      </c>
      <c r="C73" s="45">
        <v>23170602.976699755</v>
      </c>
      <c r="D73" s="2">
        <f t="shared" si="14"/>
        <v>21033134.009962685</v>
      </c>
      <c r="E73" s="2">
        <f t="shared" si="15"/>
        <v>25308071.943436824</v>
      </c>
      <c r="F73" s="2">
        <f>STDEV($C$6:$C$15,$F$42,$C$57:C72)</f>
        <v>1299488.8613271916</v>
      </c>
      <c r="G73" s="2">
        <f t="shared" si="16"/>
        <v>21795550.049092375</v>
      </c>
      <c r="H73" s="2">
        <f t="shared" si="17"/>
        <v>28362737.068232961</v>
      </c>
      <c r="I73" s="2">
        <f>STDEV($C$6:$C$15,$F$42,$G$57:G72)</f>
        <v>835972.82157918578</v>
      </c>
      <c r="J73" s="2">
        <f>STDEV($C$6:$C$15,$F$42,$H$57:H72)</f>
        <v>3156593.3931496223</v>
      </c>
      <c r="K73" s="1">
        <f t="shared" si="5"/>
        <v>6.7032232799909188E-3</v>
      </c>
      <c r="L73" s="1">
        <f t="shared" si="18"/>
        <v>6.3250881227061295E-3</v>
      </c>
      <c r="M73" s="1"/>
      <c r="N73" s="1"/>
      <c r="O73" s="45">
        <v>968901.67303976649</v>
      </c>
      <c r="P73" s="2">
        <f t="shared" si="6"/>
        <v>933730.94128266291</v>
      </c>
      <c r="Q73" s="2">
        <f t="shared" si="7"/>
        <v>1004072.4047968701</v>
      </c>
      <c r="R73" s="2">
        <f>STDEV($F$6:$F$15,$I$42,$O$57:O72)</f>
        <v>21382.28665506735</v>
      </c>
      <c r="S73" s="2">
        <f t="shared" si="8"/>
        <v>925118.9918904677</v>
      </c>
      <c r="T73" s="2">
        <f t="shared" si="9"/>
        <v>1029161.2514340251</v>
      </c>
      <c r="U73" s="2">
        <f>STDEV($F$6:$F$15,$I$42,$S$57:S72)</f>
        <v>26617.980124130816</v>
      </c>
      <c r="V73" s="2">
        <f>STDEV($F$6:$F$15,$I$42,$T$57:T72)</f>
        <v>36635.222372912387</v>
      </c>
      <c r="W73" s="1">
        <f t="shared" si="19"/>
        <v>8.9485439322628119E-3</v>
      </c>
      <c r="X73" s="45">
        <v>13428963.801508889</v>
      </c>
      <c r="Y73" s="2">
        <f t="shared" si="20"/>
        <v>12547481.624033568</v>
      </c>
      <c r="Z73" s="2">
        <f t="shared" si="21"/>
        <v>14310445.978984209</v>
      </c>
      <c r="AA73" s="2">
        <f>STDEV($I$6:$I$15,$M$42,$X$57:X72)</f>
        <v>535903.1120045837</v>
      </c>
      <c r="AB73" s="2">
        <f t="shared" si="22"/>
        <v>12808011.524901673</v>
      </c>
      <c r="AC73" s="2">
        <f t="shared" si="23"/>
        <v>15271308.960556708</v>
      </c>
      <c r="AD73" s="2">
        <f>STDEV($I$6:$I$15,$M$42,$AB$57:AB72)</f>
        <v>377512.1788545234</v>
      </c>
      <c r="AE73" s="2">
        <f>STDEV($I$6:$I$15,$M$42,$AC$57:AC72)</f>
        <v>1120066.326182697</v>
      </c>
      <c r="AF73" s="1">
        <f t="shared" si="10"/>
        <v>-9.0003491373118027E-2</v>
      </c>
      <c r="AG73" s="1">
        <f t="shared" si="11"/>
        <v>9.0003491373117805E-2</v>
      </c>
      <c r="AH73" s="1">
        <f t="shared" si="24"/>
        <v>-6.5640371848814993E-2</v>
      </c>
      <c r="AI73" s="43">
        <f t="shared" si="25"/>
        <v>6.5640371848814993E-2</v>
      </c>
      <c r="AJ73" s="41">
        <f t="shared" si="26"/>
        <v>0.90999650862688197</v>
      </c>
      <c r="AK73" s="39">
        <f t="shared" si="27"/>
        <v>1.0900034913731178</v>
      </c>
      <c r="AL73" s="39">
        <f t="shared" si="28"/>
        <v>0.93435962815118501</v>
      </c>
      <c r="AM73" s="39">
        <f t="shared" si="29"/>
        <v>1.065640371848815</v>
      </c>
    </row>
    <row r="74" spans="1:39" x14ac:dyDescent="0.2">
      <c r="A74">
        <f t="shared" si="30"/>
        <v>2031</v>
      </c>
      <c r="B74" s="1">
        <f t="shared" si="13"/>
        <v>5.1845352982575329E-3</v>
      </c>
      <c r="C74" s="45">
        <v>23290731.785714366</v>
      </c>
      <c r="D74" s="2">
        <f t="shared" si="14"/>
        <v>21090845.909077495</v>
      </c>
      <c r="E74" s="2">
        <f t="shared" si="15"/>
        <v>25490617.662351236</v>
      </c>
      <c r="F74" s="2">
        <f>STDEV($C$6:$C$15,$F$42,$C$57:C73)</f>
        <v>1337435.6481275961</v>
      </c>
      <c r="G74" s="2">
        <f t="shared" si="16"/>
        <v>21871522.623089362</v>
      </c>
      <c r="H74" s="2">
        <f t="shared" si="17"/>
        <v>28651823.657611527</v>
      </c>
      <c r="I74" s="2">
        <f>STDEV($C$6:$C$15,$F$42,$G$57:G73)</f>
        <v>862817.90632965218</v>
      </c>
      <c r="J74" s="2">
        <f>STDEV($C$6:$C$15,$F$42,$H$57:H73)</f>
        <v>3259312.4300265359</v>
      </c>
      <c r="K74" s="1">
        <f t="shared" si="5"/>
        <v>5.1952018435172101E-3</v>
      </c>
      <c r="L74" s="1">
        <f t="shared" si="18"/>
        <v>5.4502173778674286E-3</v>
      </c>
      <c r="M74" s="1"/>
      <c r="N74" s="1"/>
      <c r="O74" s="45">
        <v>974182.39777561266</v>
      </c>
      <c r="P74" s="2">
        <f t="shared" si="6"/>
        <v>937264.27495045599</v>
      </c>
      <c r="Q74" s="2">
        <f t="shared" si="7"/>
        <v>1011100.5206007693</v>
      </c>
      <c r="R74" s="2">
        <f>STDEV($F$6:$F$15,$I$42,$O$57:O73)</f>
        <v>22444.624992911831</v>
      </c>
      <c r="S74" s="2">
        <f t="shared" si="8"/>
        <v>930454.29164838069</v>
      </c>
      <c r="T74" s="2">
        <f t="shared" si="9"/>
        <v>1038051.5317819153</v>
      </c>
      <c r="U74" s="2">
        <f>STDEV($F$6:$F$15,$I$42,$S$57:S73)</f>
        <v>26584.800866613525</v>
      </c>
      <c r="V74" s="2">
        <f>STDEV($F$6:$F$15,$I$42,$T$57:T73)</f>
        <v>38829.67636742007</v>
      </c>
      <c r="W74" s="1">
        <f t="shared" si="19"/>
        <v>7.9274782172518016E-3</v>
      </c>
      <c r="X74" s="45">
        <v>13535421.619525613</v>
      </c>
      <c r="Y74" s="2">
        <f t="shared" si="20"/>
        <v>12597117.011333968</v>
      </c>
      <c r="Z74" s="2">
        <f t="shared" si="21"/>
        <v>14473726.227717258</v>
      </c>
      <c r="AA74" s="2">
        <f>STDEV($I$6:$I$15,$M$42,$X$57:X73)</f>
        <v>570448.69696440583</v>
      </c>
      <c r="AB74" s="2">
        <f t="shared" si="22"/>
        <v>12876176.126296086</v>
      </c>
      <c r="AC74" s="2">
        <f t="shared" si="23"/>
        <v>15492813.305504283</v>
      </c>
      <c r="AD74" s="2">
        <f>STDEV($I$6:$I$15,$M$42,$AB$57:AB73)</f>
        <v>400792.80151593446</v>
      </c>
      <c r="AE74" s="2">
        <f>STDEV($I$6:$I$15,$M$42,$AC$57:AC73)</f>
        <v>1190009.6482180292</v>
      </c>
      <c r="AF74" s="1">
        <f t="shared" si="10"/>
        <v>-9.2182646208737284E-2</v>
      </c>
      <c r="AG74" s="1">
        <f t="shared" si="11"/>
        <v>9.2182646208737173E-2</v>
      </c>
      <c r="AH74" s="1">
        <f t="shared" si="24"/>
        <v>-6.9322155937727614E-2</v>
      </c>
      <c r="AI74" s="43">
        <f t="shared" si="25"/>
        <v>6.9322155937727725E-2</v>
      </c>
      <c r="AJ74" s="41">
        <f t="shared" si="26"/>
        <v>0.90781735379126272</v>
      </c>
      <c r="AK74" s="39">
        <f t="shared" si="27"/>
        <v>1.0921826462087372</v>
      </c>
      <c r="AL74" s="39">
        <f t="shared" si="28"/>
        <v>0.93067784406227239</v>
      </c>
      <c r="AM74" s="39">
        <f t="shared" si="29"/>
        <v>1.0693221559377277</v>
      </c>
    </row>
    <row r="75" spans="1:39" x14ac:dyDescent="0.2">
      <c r="A75">
        <f t="shared" si="30"/>
        <v>2032</v>
      </c>
      <c r="B75" s="1">
        <f t="shared" si="13"/>
        <v>5.4119531378121633E-3</v>
      </c>
      <c r="C75" s="45">
        <v>23416780.134684004</v>
      </c>
      <c r="D75" s="2">
        <f t="shared" si="14"/>
        <v>21156449.667721339</v>
      </c>
      <c r="E75" s="2">
        <f t="shared" si="15"/>
        <v>25677110.601646665</v>
      </c>
      <c r="F75" s="2">
        <f>STDEV($C$6:$C$15,$F$42,$C$57:C74)</f>
        <v>1374183.3497682707</v>
      </c>
      <c r="G75" s="2">
        <f t="shared" si="16"/>
        <v>21955362.649003413</v>
      </c>
      <c r="H75" s="2">
        <f t="shared" si="17"/>
        <v>28939359.604454409</v>
      </c>
      <c r="I75" s="2">
        <f>STDEV($C$6:$C$15,$F$42,$G$57:G74)</f>
        <v>888478.74469483504</v>
      </c>
      <c r="J75" s="2">
        <f>STDEV($C$6:$C$15,$F$42,$H$57:H74)</f>
        <v>3357489.9184225942</v>
      </c>
      <c r="K75" s="1">
        <f t="shared" si="5"/>
        <v>5.4357406687818499E-3</v>
      </c>
      <c r="L75" s="1">
        <f t="shared" si="18"/>
        <v>6.0041176859006156E-3</v>
      </c>
      <c r="M75" s="1"/>
      <c r="N75" s="1"/>
      <c r="O75" s="45">
        <v>980031.50353939028</v>
      </c>
      <c r="P75" s="2">
        <f t="shared" si="6"/>
        <v>941157.90542768594</v>
      </c>
      <c r="Q75" s="2">
        <f t="shared" si="7"/>
        <v>1018905.1016510946</v>
      </c>
      <c r="R75" s="2">
        <f>STDEV($F$6:$F$15,$I$42,$O$57:O74)</f>
        <v>23633.469553003131</v>
      </c>
      <c r="S75" s="2">
        <f t="shared" si="8"/>
        <v>936087.27963168558</v>
      </c>
      <c r="T75" s="2">
        <f t="shared" si="9"/>
        <v>1047767.3566308033</v>
      </c>
      <c r="U75" s="2">
        <f>STDEV($F$6:$F$15,$I$42,$S$57:S74)</f>
        <v>26716.191147749549</v>
      </c>
      <c r="V75" s="2">
        <f>STDEV($F$6:$F$15,$I$42,$T$57:T74)</f>
        <v>41180.474652296522</v>
      </c>
      <c r="W75" s="1">
        <f t="shared" si="19"/>
        <v>7.2855363661399504E-3</v>
      </c>
      <c r="X75" s="45">
        <v>13634034.425965704</v>
      </c>
      <c r="Y75" s="2">
        <f t="shared" si="20"/>
        <v>12638492.26433187</v>
      </c>
      <c r="Z75" s="2">
        <f t="shared" si="21"/>
        <v>14629576.587599536</v>
      </c>
      <c r="AA75" s="2">
        <f>STDEV($I$6:$I$15,$M$42,$X$57:X74)</f>
        <v>605246.65862149966</v>
      </c>
      <c r="AB75" s="2">
        <f t="shared" si="22"/>
        <v>12936699.143649595</v>
      </c>
      <c r="AC75" s="2">
        <f t="shared" si="23"/>
        <v>15707832.642701507</v>
      </c>
      <c r="AD75" s="2">
        <f>STDEV($I$6:$I$15,$M$42,$AB$57:AB74)</f>
        <v>423949.74901720101</v>
      </c>
      <c r="AE75" s="2">
        <f>STDEV($I$6:$I$15,$M$42,$AC$57:AC74)</f>
        <v>1260779.793870976</v>
      </c>
      <c r="AF75" s="1">
        <f t="shared" si="10"/>
        <v>-9.4241989452102048E-2</v>
      </c>
      <c r="AG75" s="1">
        <f t="shared" si="11"/>
        <v>9.4241989452101826E-2</v>
      </c>
      <c r="AH75" s="1">
        <f t="shared" si="24"/>
        <v>-7.3018897453995479E-2</v>
      </c>
      <c r="AI75" s="43">
        <f t="shared" si="25"/>
        <v>7.3018897453995368E-2</v>
      </c>
      <c r="AJ75" s="41">
        <f t="shared" si="26"/>
        <v>0.90575801054789795</v>
      </c>
      <c r="AK75" s="39">
        <f t="shared" si="27"/>
        <v>1.0942419894521018</v>
      </c>
      <c r="AL75" s="39">
        <f t="shared" si="28"/>
        <v>0.92698110254600452</v>
      </c>
      <c r="AM75" s="39">
        <f t="shared" si="29"/>
        <v>1.0730188974539954</v>
      </c>
    </row>
    <row r="76" spans="1:39" x14ac:dyDescent="0.2">
      <c r="A76">
        <f t="shared" si="30"/>
        <v>2033</v>
      </c>
      <c r="B76" s="1">
        <f t="shared" si="13"/>
        <v>5.9013755638946683E-3</v>
      </c>
      <c r="C76" s="45">
        <v>23554971.348755922</v>
      </c>
      <c r="D76" s="2">
        <f t="shared" si="14"/>
        <v>21235304.468094666</v>
      </c>
      <c r="E76" s="2">
        <f t="shared" si="15"/>
        <v>25874638.229417175</v>
      </c>
      <c r="F76" s="2">
        <f>STDEV($C$6:$C$15,$F$42,$C$57:C75)</f>
        <v>1410257.3278574729</v>
      </c>
      <c r="G76" s="2">
        <f t="shared" si="16"/>
        <v>22052257.727886342</v>
      </c>
      <c r="H76" s="2">
        <f t="shared" si="17"/>
        <v>29232739.013703514</v>
      </c>
      <c r="I76" s="2">
        <f>STDEV($C$6:$C$15,$F$42,$G$57:G75)</f>
        <v>913585.01221453247</v>
      </c>
      <c r="J76" s="2">
        <f>STDEV($C$6:$C$15,$F$42,$H$57:H75)</f>
        <v>3451837.6419126228</v>
      </c>
      <c r="K76" s="1">
        <f t="shared" si="5"/>
        <v>5.7976516116095451E-3</v>
      </c>
      <c r="L76" s="1">
        <f t="shared" si="18"/>
        <v>3.3128872475652982E-3</v>
      </c>
      <c r="M76" s="1"/>
      <c r="N76" s="1"/>
      <c r="O76" s="45">
        <v>983278.23740967817</v>
      </c>
      <c r="P76" s="2">
        <f t="shared" si="6"/>
        <v>942213.03784216824</v>
      </c>
      <c r="Q76" s="2">
        <f t="shared" si="7"/>
        <v>1024343.436977188</v>
      </c>
      <c r="R76" s="2">
        <f>STDEV($F$6:$F$15,$I$42,$O$57:O75)</f>
        <v>24965.868630887846</v>
      </c>
      <c r="S76" s="2">
        <f t="shared" si="8"/>
        <v>938826.24532875721</v>
      </c>
      <c r="T76" s="2">
        <f t="shared" si="9"/>
        <v>1055181.2072491869</v>
      </c>
      <c r="U76" s="2">
        <f>STDEV($F$6:$F$15,$I$42,$S$57:S75)</f>
        <v>27024.892277683713</v>
      </c>
      <c r="V76" s="2">
        <f>STDEV($F$6:$F$15,$I$42,$T$57:T75)</f>
        <v>43713.901748675322</v>
      </c>
      <c r="W76" s="1">
        <f t="shared" si="19"/>
        <v>8.0636550526617355E-3</v>
      </c>
      <c r="X76" s="45">
        <v>13743974.576552806</v>
      </c>
      <c r="Y76" s="2">
        <f t="shared" si="20"/>
        <v>12691793.783132199</v>
      </c>
      <c r="Z76" s="2">
        <f t="shared" si="21"/>
        <v>14796155.369973412</v>
      </c>
      <c r="AA76" s="2">
        <f>STDEV($I$6:$I$15,$M$42,$X$57:X75)</f>
        <v>639680.50176640355</v>
      </c>
      <c r="AB76" s="2">
        <f t="shared" si="22"/>
        <v>13009580.253175303</v>
      </c>
      <c r="AC76" s="2">
        <f t="shared" si="23"/>
        <v>15934438.582375348</v>
      </c>
      <c r="AD76" s="2">
        <f>STDEV($I$6:$I$15,$M$42,$AB$57:AB75)</f>
        <v>446480.04621457361</v>
      </c>
      <c r="AE76" s="2">
        <f>STDEV($I$6:$I$15,$M$42,$AC$57:AC75)</f>
        <v>1331707.5573966352</v>
      </c>
      <c r="AF76" s="1">
        <f t="shared" si="10"/>
        <v>-9.6206213566257026E-2</v>
      </c>
      <c r="AG76" s="1">
        <f t="shared" si="11"/>
        <v>9.6206213566256915E-2</v>
      </c>
      <c r="AH76" s="1">
        <f t="shared" si="24"/>
        <v>-7.655578723316514E-2</v>
      </c>
      <c r="AI76" s="43">
        <f t="shared" si="25"/>
        <v>7.6555787233165029E-2</v>
      </c>
      <c r="AJ76" s="41">
        <f t="shared" si="26"/>
        <v>0.90379378643374297</v>
      </c>
      <c r="AK76" s="39">
        <f t="shared" si="27"/>
        <v>1.0962062135662569</v>
      </c>
      <c r="AL76" s="39">
        <f t="shared" si="28"/>
        <v>0.92344421276683486</v>
      </c>
      <c r="AM76" s="39">
        <f t="shared" si="29"/>
        <v>1.076555787233165</v>
      </c>
    </row>
    <row r="77" spans="1:39" x14ac:dyDescent="0.2">
      <c r="A77">
        <f t="shared" si="30"/>
        <v>2034</v>
      </c>
      <c r="B77" s="1">
        <f t="shared" si="13"/>
        <v>6.2105813396807564E-3</v>
      </c>
      <c r="C77" s="45">
        <v>23701261.414271221</v>
      </c>
      <c r="D77" s="2">
        <f t="shared" si="14"/>
        <v>21322145.020094246</v>
      </c>
      <c r="E77" s="2">
        <f t="shared" si="15"/>
        <v>26080377.808448195</v>
      </c>
      <c r="F77" s="2">
        <f>STDEV($C$6:$C$15,$F$42,$C$57:C76)</f>
        <v>1446400.0657531854</v>
      </c>
      <c r="G77" s="2">
        <f t="shared" si="16"/>
        <v>22156886.738745719</v>
      </c>
      <c r="H77" s="2">
        <f t="shared" si="17"/>
        <v>29529484.200993851</v>
      </c>
      <c r="I77" s="2">
        <f>STDEV($C$6:$C$15,$F$42,$G$57:G76)</f>
        <v>938913.13501724903</v>
      </c>
      <c r="J77" s="2">
        <f>STDEV($C$6:$C$15,$F$42,$H$57:H76)</f>
        <v>3543307.8610918736</v>
      </c>
      <c r="K77" s="1">
        <f t="shared" si="5"/>
        <v>5.9847474565750533E-3</v>
      </c>
      <c r="L77" s="1">
        <f t="shared" si="18"/>
        <v>5.441338258455814E-4</v>
      </c>
      <c r="M77" s="1"/>
      <c r="N77" s="1"/>
      <c r="O77" s="45">
        <v>983813.2723588706</v>
      </c>
      <c r="P77" s="2">
        <f t="shared" si="6"/>
        <v>940637.90614191967</v>
      </c>
      <c r="Q77" s="2">
        <f t="shared" si="7"/>
        <v>1026988.6385758214</v>
      </c>
      <c r="R77" s="2">
        <f>STDEV($F$6:$F$15,$I$42,$O$57:O76)</f>
        <v>26248.758861887891</v>
      </c>
      <c r="S77" s="2">
        <f t="shared" si="8"/>
        <v>938781.91770274856</v>
      </c>
      <c r="T77" s="2">
        <f t="shared" si="9"/>
        <v>1059873.1172525263</v>
      </c>
      <c r="U77" s="2">
        <f>STDEV($F$6:$F$15,$I$42,$S$57:S76)</f>
        <v>27377.119713431261</v>
      </c>
      <c r="V77" s="2">
        <f>STDEV($F$6:$F$15,$I$42,$T$57:T76)</f>
        <v>46241.102337247554</v>
      </c>
      <c r="W77" s="1">
        <f t="shared" si="19"/>
        <v>8.3142395525642784E-3</v>
      </c>
      <c r="X77" s="45">
        <v>13858245.27358662</v>
      </c>
      <c r="Y77" s="2">
        <f t="shared" si="20"/>
        <v>12748759.152435146</v>
      </c>
      <c r="Z77" s="2">
        <f t="shared" si="21"/>
        <v>14967731.394738091</v>
      </c>
      <c r="AA77" s="2">
        <f>STDEV($I$6:$I$15,$M$42,$X$57:X76)</f>
        <v>674519.66726532648</v>
      </c>
      <c r="AB77" s="2">
        <f t="shared" si="22"/>
        <v>13086373.593837624</v>
      </c>
      <c r="AC77" s="2">
        <f t="shared" si="23"/>
        <v>16166704.47951301</v>
      </c>
      <c r="AD77" s="2">
        <f>STDEV($I$6:$I$15,$M$42,$AB$57:AB76)</f>
        <v>469264.66106261435</v>
      </c>
      <c r="AE77" s="2">
        <f>STDEV($I$6:$I$15,$M$42,$AC$57:AC76)</f>
        <v>1403443.5454325669</v>
      </c>
      <c r="AF77" s="1">
        <f t="shared" si="10"/>
        <v>-9.8127787383438192E-2</v>
      </c>
      <c r="AG77" s="1">
        <f t="shared" si="11"/>
        <v>9.8127787383438081E-2</v>
      </c>
      <c r="AH77" s="1">
        <f t="shared" si="24"/>
        <v>-8.0059639532150562E-2</v>
      </c>
      <c r="AI77" s="43">
        <f t="shared" si="25"/>
        <v>8.0059639532150451E-2</v>
      </c>
      <c r="AJ77" s="41">
        <f t="shared" si="26"/>
        <v>0.90187221261656181</v>
      </c>
      <c r="AK77" s="39">
        <f t="shared" si="27"/>
        <v>1.0981277873834381</v>
      </c>
      <c r="AL77" s="39">
        <f t="shared" si="28"/>
        <v>0.91994036046784944</v>
      </c>
      <c r="AM77" s="39">
        <f t="shared" si="29"/>
        <v>1.0800596395321505</v>
      </c>
    </row>
    <row r="78" spans="1:39" x14ac:dyDescent="0.2">
      <c r="A78">
        <f t="shared" si="30"/>
        <v>2035</v>
      </c>
      <c r="B78" s="1">
        <f t="shared" si="13"/>
        <v>6.2291713038562114E-3</v>
      </c>
      <c r="C78" s="45">
        <v>23848900.631738193</v>
      </c>
      <c r="D78" s="2">
        <f t="shared" si="14"/>
        <v>21409544.098212659</v>
      </c>
      <c r="E78" s="2">
        <f t="shared" si="15"/>
        <v>26288257.165263727</v>
      </c>
      <c r="F78" s="2">
        <f>STDEV($C$6:$C$15,$F$42,$C$57:C77)</f>
        <v>1483023.4700254595</v>
      </c>
      <c r="G78" s="2">
        <f t="shared" si="16"/>
        <v>22261889.349543825</v>
      </c>
      <c r="H78" s="2">
        <f t="shared" si="17"/>
        <v>29823907.27678819</v>
      </c>
      <c r="I78" s="2">
        <f>STDEV($C$6:$C$15,$F$42,$G$57:G77)</f>
        <v>964834.35133112338</v>
      </c>
      <c r="J78" s="2">
        <f>STDEV($C$6:$C$15,$F$42,$H$57:H77)</f>
        <v>3632546.1105763661</v>
      </c>
      <c r="K78" s="1">
        <f t="shared" si="5"/>
        <v>6.0745426706561526E-3</v>
      </c>
      <c r="L78" s="1">
        <f t="shared" si="18"/>
        <v>2.3348771377570562E-3</v>
      </c>
      <c r="M78" s="1"/>
      <c r="N78" s="1"/>
      <c r="O78" s="45">
        <v>986110.35547632328</v>
      </c>
      <c r="P78" s="2">
        <f t="shared" si="6"/>
        <v>941156.92108379095</v>
      </c>
      <c r="Q78" s="2">
        <f t="shared" si="7"/>
        <v>1031063.7898688556</v>
      </c>
      <c r="R78" s="2">
        <f>STDEV($F$6:$F$15,$I$42,$O$57:O77)</f>
        <v>27329.747556837519</v>
      </c>
      <c r="S78" s="2">
        <f t="shared" si="8"/>
        <v>940624.80027475429</v>
      </c>
      <c r="T78" s="2">
        <f t="shared" si="9"/>
        <v>1066033.104854183</v>
      </c>
      <c r="U78" s="2">
        <f>STDEV($F$6:$F$15,$I$42,$S$57:S77)</f>
        <v>27653.254038093775</v>
      </c>
      <c r="V78" s="2">
        <f>STDEV($F$6:$F$15,$I$42,$T$57:T77)</f>
        <v>48589.581509441952</v>
      </c>
      <c r="W78" s="1">
        <f t="shared" si="19"/>
        <v>8.8336076305918481E-3</v>
      </c>
      <c r="X78" s="45">
        <v>13980663.574781988</v>
      </c>
      <c r="Y78" s="2">
        <f t="shared" si="20"/>
        <v>12812929.731139148</v>
      </c>
      <c r="Z78" s="2">
        <f t="shared" si="21"/>
        <v>15148397.418424828</v>
      </c>
      <c r="AA78" s="2">
        <f>STDEV($I$6:$I$15,$M$42,$X$57:X77)</f>
        <v>709931.76809725456</v>
      </c>
      <c r="AB78" s="2">
        <f t="shared" si="22"/>
        <v>13170603.98976719</v>
      </c>
      <c r="AC78" s="2">
        <f t="shared" si="23"/>
        <v>16408687.028176669</v>
      </c>
      <c r="AD78" s="2">
        <f>STDEV($I$6:$I$15,$M$42,$AB$57:AB77)</f>
        <v>492481.25896535814</v>
      </c>
      <c r="AE78" s="2">
        <f>STDEV($I$6:$I$15,$M$42,$AC$57:AC77)</f>
        <v>1476133.4465333039</v>
      </c>
      <c r="AF78" s="1">
        <f t="shared" si="10"/>
        <v>-0.10003256971366081</v>
      </c>
      <c r="AG78" s="1">
        <f t="shared" si="11"/>
        <v>0.10003256971366059</v>
      </c>
      <c r="AH78" s="1">
        <f t="shared" si="24"/>
        <v>-8.3524922647389421E-2</v>
      </c>
      <c r="AI78" s="43">
        <f t="shared" si="25"/>
        <v>8.352492264738931E-2</v>
      </c>
      <c r="AJ78" s="41">
        <f t="shared" si="26"/>
        <v>0.89996743028633919</v>
      </c>
      <c r="AK78" s="39">
        <f t="shared" si="27"/>
        <v>1.1000325697136606</v>
      </c>
      <c r="AL78" s="39">
        <f t="shared" si="28"/>
        <v>0.91647507735261058</v>
      </c>
      <c r="AM78" s="39">
        <f t="shared" si="29"/>
        <v>1.0835249226473893</v>
      </c>
    </row>
    <row r="79" spans="1:39" x14ac:dyDescent="0.2">
      <c r="A79">
        <f t="shared" si="30"/>
        <v>2036</v>
      </c>
      <c r="B79" s="1">
        <f t="shared" si="13"/>
        <v>5.9486403748803549E-3</v>
      </c>
      <c r="C79" s="45">
        <v>23990769.164932661</v>
      </c>
      <c r="D79" s="2">
        <f t="shared" si="14"/>
        <v>21490355.004460342</v>
      </c>
      <c r="E79" s="2">
        <f t="shared" si="15"/>
        <v>26491183.325404979</v>
      </c>
      <c r="F79" s="2">
        <f>STDEV($C$6:$C$15,$F$42,$C$57:C78)</f>
        <v>1520143.8714680765</v>
      </c>
      <c r="G79" s="2">
        <f t="shared" si="16"/>
        <v>22360237.027278293</v>
      </c>
      <c r="H79" s="2">
        <f t="shared" si="17"/>
        <v>30109306.19318755</v>
      </c>
      <c r="I79" s="2">
        <f>STDEV($C$6:$C$15,$F$42,$G$57:G78)</f>
        <v>991293.15273867338</v>
      </c>
      <c r="J79" s="2">
        <f>STDEV($C$6:$C$15,$F$42,$H$57:H78)</f>
        <v>3719806.387632695</v>
      </c>
      <c r="K79" s="1">
        <f t="shared" si="5"/>
        <v>5.8833291727507552E-3</v>
      </c>
      <c r="L79" s="1">
        <f t="shared" si="18"/>
        <v>4.3011985042269319E-3</v>
      </c>
      <c r="M79" s="1"/>
      <c r="N79" s="1"/>
      <c r="O79" s="45">
        <v>990351.81186230073</v>
      </c>
      <c r="P79" s="2">
        <f t="shared" si="6"/>
        <v>943726.74232459464</v>
      </c>
      <c r="Q79" s="2">
        <f t="shared" si="7"/>
        <v>1036976.8814000068</v>
      </c>
      <c r="R79" s="2">
        <f>STDEV($F$6:$F$15,$I$42,$O$57:O78)</f>
        <v>28346.029563809741</v>
      </c>
      <c r="S79" s="2">
        <f t="shared" si="8"/>
        <v>944396.46357496467</v>
      </c>
      <c r="T79" s="2">
        <f t="shared" si="9"/>
        <v>1074040.7914746311</v>
      </c>
      <c r="U79" s="2">
        <f>STDEV($F$6:$F$15,$I$42,$S$57:S78)</f>
        <v>27938.867954170801</v>
      </c>
      <c r="V79" s="2">
        <f>STDEV($F$6:$F$15,$I$42,$T$57:T78)</f>
        <v>50879.286911040945</v>
      </c>
      <c r="W79" s="1">
        <f t="shared" si="19"/>
        <v>9.048389317106581E-3</v>
      </c>
      <c r="X79" s="45">
        <v>14107166.061718106</v>
      </c>
      <c r="Y79" s="2">
        <f t="shared" si="20"/>
        <v>12879636.55812314</v>
      </c>
      <c r="Z79" s="2">
        <f t="shared" si="21"/>
        <v>15334695.565313073</v>
      </c>
      <c r="AA79" s="2">
        <f>STDEV($I$6:$I$15,$M$42,$X$57:X78)</f>
        <v>746284.94808382262</v>
      </c>
      <c r="AB79" s="2">
        <f t="shared" si="22"/>
        <v>13257623.372212328</v>
      </c>
      <c r="AC79" s="2">
        <f t="shared" si="23"/>
        <v>16656922.287026446</v>
      </c>
      <c r="AD79" s="2">
        <f>STDEV($I$6:$I$15,$M$42,$AB$57:AB78)</f>
        <v>516485.28208573669</v>
      </c>
      <c r="AE79" s="2">
        <f>STDEV($I$6:$I$15,$M$42,$AC$57:AC78)</f>
        <v>1550141.71688577</v>
      </c>
      <c r="AF79" s="1">
        <f t="shared" si="10"/>
        <v>-0.10195856432447437</v>
      </c>
      <c r="AG79" s="1">
        <f t="shared" si="11"/>
        <v>0.10195856432447448</v>
      </c>
      <c r="AH79" s="1">
        <f t="shared" si="24"/>
        <v>-8.7014606493224123E-2</v>
      </c>
      <c r="AI79" s="43">
        <f t="shared" si="25"/>
        <v>8.7014606493224012E-2</v>
      </c>
      <c r="AJ79" s="41">
        <f t="shared" si="26"/>
        <v>0.89804143567552563</v>
      </c>
      <c r="AK79" s="39">
        <f t="shared" si="27"/>
        <v>1.1019585643244745</v>
      </c>
      <c r="AL79" s="39">
        <f t="shared" si="28"/>
        <v>0.91298539350677588</v>
      </c>
      <c r="AM79" s="39">
        <f t="shared" si="29"/>
        <v>1.087014606493224</v>
      </c>
    </row>
    <row r="80" spans="1:39" x14ac:dyDescent="0.2">
      <c r="A80">
        <f t="shared" si="30"/>
        <v>2037</v>
      </c>
      <c r="B80" s="1">
        <f t="shared" si="13"/>
        <v>4.3952321002933255E-3</v>
      </c>
      <c r="C80" s="45">
        <v>24096214.1636771</v>
      </c>
      <c r="D80" s="2">
        <f t="shared" si="14"/>
        <v>21534460.019511342</v>
      </c>
      <c r="E80" s="2">
        <f t="shared" si="15"/>
        <v>26657968.307842854</v>
      </c>
      <c r="F80" s="2">
        <f>STDEV($C$6:$C$15,$F$42,$C$57:C79)</f>
        <v>1557435.9336238587</v>
      </c>
      <c r="G80" s="2">
        <f t="shared" si="16"/>
        <v>22421919.551217522</v>
      </c>
      <c r="H80" s="2">
        <f t="shared" si="17"/>
        <v>30354861.750564691</v>
      </c>
      <c r="I80" s="2">
        <f>STDEV($C$6:$C$15,$F$42,$G$57:G79)</f>
        <v>1017898.8482778668</v>
      </c>
      <c r="J80" s="2">
        <f>STDEV($C$6:$C$15,$F$42,$H$57:H79)</f>
        <v>3804987.5589764197</v>
      </c>
      <c r="K80" s="1">
        <f t="shared" si="5"/>
        <v>4.3293828147511967E-3</v>
      </c>
      <c r="L80" s="1">
        <f t="shared" si="18"/>
        <v>2.731570763336071E-3</v>
      </c>
      <c r="M80" s="1"/>
      <c r="N80" s="1"/>
      <c r="O80" s="45">
        <v>993057.0279170007</v>
      </c>
      <c r="P80" s="2">
        <f t="shared" si="6"/>
        <v>944679.15495048964</v>
      </c>
      <c r="Q80" s="2">
        <f t="shared" si="7"/>
        <v>1041434.9008835118</v>
      </c>
      <c r="R80" s="2">
        <f>STDEV($F$6:$F$15,$I$42,$O$57:O79)</f>
        <v>29411.658383350095</v>
      </c>
      <c r="S80" s="2">
        <f t="shared" si="8"/>
        <v>946491.69228739233</v>
      </c>
      <c r="T80" s="2">
        <f t="shared" si="9"/>
        <v>1080604.3965855851</v>
      </c>
      <c r="U80" s="2">
        <f>STDEV($F$6:$F$15,$I$42,$S$57:S79)</f>
        <v>28309.713926284927</v>
      </c>
      <c r="V80" s="2">
        <f>STDEV($F$6:$F$15,$I$42,$T$57:T79)</f>
        <v>53225.020897964212</v>
      </c>
      <c r="W80" s="1">
        <f t="shared" si="19"/>
        <v>6.4574090042504115E-3</v>
      </c>
      <c r="X80" s="45">
        <v>14198261.802869501</v>
      </c>
      <c r="Y80" s="2">
        <f t="shared" si="20"/>
        <v>12909293.111055383</v>
      </c>
      <c r="Z80" s="2">
        <f t="shared" si="21"/>
        <v>15487230.494683616</v>
      </c>
      <c r="AA80" s="2">
        <f>STDEV($I$6:$I$15,$M$42,$X$57:X79)</f>
        <v>783637.32230876794</v>
      </c>
      <c r="AB80" s="2">
        <f t="shared" si="22"/>
        <v>13307908.070331797</v>
      </c>
      <c r="AC80" s="2">
        <f t="shared" si="23"/>
        <v>16872070.627183318</v>
      </c>
      <c r="AD80" s="2">
        <f>STDEV($I$6:$I$15,$M$42,$AB$57:AB79)</f>
        <v>541296.63451444043</v>
      </c>
      <c r="AE80" s="2">
        <f>STDEV($I$6:$I$15,$M$42,$AC$57:AC79)</f>
        <v>1625560.341967562</v>
      </c>
      <c r="AF80" s="1">
        <f t="shared" si="10"/>
        <v>-0.10403379186266548</v>
      </c>
      <c r="AG80" s="1">
        <f t="shared" si="11"/>
        <v>0.10403379186266526</v>
      </c>
      <c r="AH80" s="1">
        <f t="shared" si="24"/>
        <v>-9.0783555741563604E-2</v>
      </c>
      <c r="AI80" s="43">
        <f t="shared" si="25"/>
        <v>9.0783555741563493E-2</v>
      </c>
      <c r="AJ80" s="41">
        <f t="shared" si="26"/>
        <v>0.89596620813733452</v>
      </c>
      <c r="AK80" s="39">
        <f t="shared" si="27"/>
        <v>1.1040337918626653</v>
      </c>
      <c r="AL80" s="39">
        <f t="shared" si="28"/>
        <v>0.9092164442584364</v>
      </c>
      <c r="AM80" s="39">
        <f t="shared" si="29"/>
        <v>1.0907835557415635</v>
      </c>
    </row>
    <row r="81" spans="1:39" x14ac:dyDescent="0.2">
      <c r="A81">
        <f t="shared" si="30"/>
        <v>2038</v>
      </c>
      <c r="B81" s="1">
        <f t="shared" si="13"/>
        <v>4.2731432796122839E-3</v>
      </c>
      <c r="C81" s="45">
        <v>24199180.739294715</v>
      </c>
      <c r="D81" s="2">
        <f t="shared" si="14"/>
        <v>21578565.735210337</v>
      </c>
      <c r="E81" s="2">
        <f t="shared" si="15"/>
        <v>26819795.743379094</v>
      </c>
      <c r="F81" s="2">
        <f>STDEV($C$6:$C$15,$F$42,$C$57:C80)</f>
        <v>1593220.7955435866</v>
      </c>
      <c r="G81" s="2">
        <f t="shared" si="16"/>
        <v>22483734.059296608</v>
      </c>
      <c r="H81" s="2">
        <f t="shared" si="17"/>
        <v>30592116.520206019</v>
      </c>
      <c r="I81" s="2">
        <f>STDEV($C$6:$C$15,$F$42,$G$57:G80)</f>
        <v>1042917.5288852106</v>
      </c>
      <c r="J81" s="2">
        <f>STDEV($C$6:$C$15,$F$42,$H$57:H80)</f>
        <v>3886628.9839782296</v>
      </c>
      <c r="K81" s="1">
        <f t="shared" si="5"/>
        <v>4.2361115421567265E-3</v>
      </c>
      <c r="L81" s="1">
        <f t="shared" si="18"/>
        <v>3.3367095183708551E-3</v>
      </c>
      <c r="M81" s="1"/>
      <c r="N81" s="1"/>
      <c r="O81" s="45">
        <v>996370.57075433643</v>
      </c>
      <c r="P81" s="2">
        <f t="shared" si="6"/>
        <v>946303.03297863388</v>
      </c>
      <c r="Q81" s="2">
        <f t="shared" si="7"/>
        <v>1046438.108530039</v>
      </c>
      <c r="R81" s="2">
        <f>STDEV($F$6:$F$15,$I$42,$O$57:O80)</f>
        <v>30438.901647738941</v>
      </c>
      <c r="S81" s="2">
        <f t="shared" si="8"/>
        <v>949175.88697841542</v>
      </c>
      <c r="T81" s="2">
        <f t="shared" si="9"/>
        <v>1087718.508085428</v>
      </c>
      <c r="U81" s="2">
        <f>STDEV($F$6:$F$15,$I$42,$S$57:S80)</f>
        <v>28692.330431486684</v>
      </c>
      <c r="V81" s="2">
        <f>STDEV($F$6:$F$15,$I$42,$T$57:T80)</f>
        <v>55535.602581485262</v>
      </c>
      <c r="W81" s="1">
        <f t="shared" si="19"/>
        <v>7.7010720619922262E-3</v>
      </c>
      <c r="X81" s="45">
        <v>14307603.64016843</v>
      </c>
      <c r="Y81" s="2">
        <f t="shared" si="20"/>
        <v>12959205.823727511</v>
      </c>
      <c r="Z81" s="2">
        <f t="shared" si="21"/>
        <v>15656001.45660935</v>
      </c>
      <c r="AA81" s="2">
        <f>STDEV($I$6:$I$15,$M$42,$X$57:X80)</f>
        <v>819767.66464016843</v>
      </c>
      <c r="AB81" s="2">
        <f t="shared" si="22"/>
        <v>13378757.058829457</v>
      </c>
      <c r="AC81" s="2">
        <f t="shared" si="23"/>
        <v>17104217.507285755</v>
      </c>
      <c r="AD81" s="2">
        <f>STDEV($I$6:$I$15,$M$42,$AB$57:AB80)</f>
        <v>564698.62492292013</v>
      </c>
      <c r="AE81" s="2">
        <f>STDEV($I$6:$I$15,$M$42,$AC$57:AC80)</f>
        <v>1700220.5067331707</v>
      </c>
      <c r="AF81" s="1">
        <f t="shared" si="10"/>
        <v>-0.10599817836869085</v>
      </c>
      <c r="AG81" s="1">
        <f t="shared" si="11"/>
        <v>0.10599817836869074</v>
      </c>
      <c r="AH81" s="1">
        <f t="shared" si="24"/>
        <v>-9.4243442183099657E-2</v>
      </c>
      <c r="AI81" s="43">
        <f t="shared" si="25"/>
        <v>9.4243442183099546E-2</v>
      </c>
      <c r="AJ81" s="41">
        <f t="shared" si="26"/>
        <v>0.89400182163130915</v>
      </c>
      <c r="AK81" s="39">
        <f t="shared" si="27"/>
        <v>1.1059981783686907</v>
      </c>
      <c r="AL81" s="39">
        <f t="shared" si="28"/>
        <v>0.90575655781690034</v>
      </c>
      <c r="AM81" s="39">
        <f t="shared" si="29"/>
        <v>1.0942434421830995</v>
      </c>
    </row>
    <row r="82" spans="1:39" x14ac:dyDescent="0.2">
      <c r="A82">
        <f t="shared" si="30"/>
        <v>2039</v>
      </c>
      <c r="B82" s="1">
        <f t="shared" si="13"/>
        <v>4.1793507806192273E-3</v>
      </c>
      <c r="C82" s="45">
        <v>24300317.604207832</v>
      </c>
      <c r="D82" s="2">
        <f t="shared" si="14"/>
        <v>21623134.225737505</v>
      </c>
      <c r="E82" s="2">
        <f t="shared" si="15"/>
        <v>26977500.98267816</v>
      </c>
      <c r="F82" s="2">
        <f>STDEV($C$6:$C$15,$F$42,$C$57:C81)</f>
        <v>1627611.9252216676</v>
      </c>
      <c r="G82" s="2">
        <f t="shared" si="16"/>
        <v>22545927.695479479</v>
      </c>
      <c r="H82" s="2">
        <f t="shared" si="17"/>
        <v>30821993.261328466</v>
      </c>
      <c r="I82" s="2">
        <f>STDEV($C$6:$C$15,$F$42,$G$57:G81)</f>
        <v>1066593.3308484673</v>
      </c>
      <c r="J82" s="2">
        <f>STDEV($C$6:$C$15,$F$42,$H$57:H81)</f>
        <v>3964897.2712591686</v>
      </c>
      <c r="K82" s="1">
        <f t="shared" si="5"/>
        <v>4.1705907766959949E-3</v>
      </c>
      <c r="L82" s="1">
        <f t="shared" si="18"/>
        <v>3.9577867181247927E-3</v>
      </c>
      <c r="M82" s="1"/>
      <c r="N82" s="1"/>
      <c r="O82" s="45">
        <v>1000313.9929655984</v>
      </c>
      <c r="P82" s="2">
        <f t="shared" si="6"/>
        <v>948560.61241434712</v>
      </c>
      <c r="Q82" s="2">
        <f t="shared" si="7"/>
        <v>1052067.3735168495</v>
      </c>
      <c r="R82" s="2">
        <f>STDEV($F$6:$F$15,$I$42,$O$57:O81)</f>
        <v>31463.821280662854</v>
      </c>
      <c r="S82" s="2">
        <f t="shared" si="8"/>
        <v>952433.83893238858</v>
      </c>
      <c r="T82" s="2">
        <f t="shared" si="9"/>
        <v>1095460.4973148154</v>
      </c>
      <c r="U82" s="2">
        <f>STDEV($F$6:$F$15,$I$42,$S$57:S81)</f>
        <v>29109.066757477729</v>
      </c>
      <c r="V82" s="2">
        <f>STDEV($F$6:$F$15,$I$42,$T$57:T81)</f>
        <v>57844.967351629384</v>
      </c>
      <c r="W82" s="1">
        <f t="shared" si="19"/>
        <v>7.1562456639657811E-3</v>
      </c>
      <c r="X82" s="45">
        <v>14409992.366680127</v>
      </c>
      <c r="Y82" s="2">
        <f t="shared" si="20"/>
        <v>13002229.336612165</v>
      </c>
      <c r="Z82" s="2">
        <f t="shared" si="21"/>
        <v>15817755.396748086</v>
      </c>
      <c r="AA82" s="2">
        <f>STDEV($I$6:$I$15,$M$42,$X$57:X81)</f>
        <v>855859.15184262989</v>
      </c>
      <c r="AB82" s="2">
        <f t="shared" si="22"/>
        <v>13442786.032730829</v>
      </c>
      <c r="AC82" s="2">
        <f t="shared" si="23"/>
        <v>17329821.978092346</v>
      </c>
      <c r="AD82" s="2">
        <f>STDEV($I$6:$I$15,$M$42,$AB$57:AB81)</f>
        <v>588019.69859281147</v>
      </c>
      <c r="AE82" s="2">
        <f>STDEV($I$6:$I$15,$M$42,$AC$57:AC81)</f>
        <v>1775130.3602763456</v>
      </c>
      <c r="AF82" s="1">
        <f t="shared" si="10"/>
        <v>-0.10786042034327914</v>
      </c>
      <c r="AG82" s="1">
        <f t="shared" si="11"/>
        <v>0.10786042034327936</v>
      </c>
      <c r="AH82" s="1">
        <f t="shared" si="24"/>
        <v>-9.7693530589446964E-2</v>
      </c>
      <c r="AI82" s="43">
        <f t="shared" si="25"/>
        <v>9.7693530589446853E-2</v>
      </c>
      <c r="AJ82" s="41">
        <f t="shared" si="26"/>
        <v>0.89213957965672086</v>
      </c>
      <c r="AK82" s="39">
        <f t="shared" si="27"/>
        <v>1.1078604203432794</v>
      </c>
      <c r="AL82" s="39">
        <f t="shared" si="28"/>
        <v>0.90230646941055304</v>
      </c>
      <c r="AM82" s="39">
        <f t="shared" si="29"/>
        <v>1.0976935305894469</v>
      </c>
    </row>
    <row r="83" spans="1:39" x14ac:dyDescent="0.2">
      <c r="A83">
        <f t="shared" si="30"/>
        <v>2040</v>
      </c>
      <c r="B83" s="1">
        <f t="shared" si="13"/>
        <v>4.3268216009457782E-3</v>
      </c>
      <c r="C83" s="45">
        <v>24405460.743327562</v>
      </c>
      <c r="D83" s="2">
        <f t="shared" si="14"/>
        <v>21673799.183435436</v>
      </c>
      <c r="E83" s="2">
        <f t="shared" si="15"/>
        <v>27137122.303219683</v>
      </c>
      <c r="F83" s="2">
        <f>STDEV($C$6:$C$15,$F$42,$C$57:C82)</f>
        <v>1660732.3078071775</v>
      </c>
      <c r="G83" s="2">
        <f t="shared" si="16"/>
        <v>22613989.581692033</v>
      </c>
      <c r="H83" s="2">
        <f t="shared" si="17"/>
        <v>31050625.37414211</v>
      </c>
      <c r="I83" s="2">
        <f>STDEV($C$6:$C$15,$F$42,$G$57:G82)</f>
        <v>1089137.1318892334</v>
      </c>
      <c r="J83" s="2">
        <f>STDEV($C$6:$C$15,$F$42,$H$57:H82)</f>
        <v>4039973.2364821564</v>
      </c>
      <c r="K83" s="1">
        <f t="shared" si="5"/>
        <v>4.2706329916424998E-3</v>
      </c>
      <c r="L83" s="1">
        <f t="shared" si="18"/>
        <v>2.9037236662177259E-3</v>
      </c>
      <c r="M83" s="1"/>
      <c r="N83" s="1"/>
      <c r="O83" s="45">
        <v>1003218.6283806213</v>
      </c>
      <c r="P83" s="2">
        <f t="shared" si="6"/>
        <v>949732.34248290909</v>
      </c>
      <c r="Q83" s="2">
        <f t="shared" si="7"/>
        <v>1056704.9142783335</v>
      </c>
      <c r="R83" s="2">
        <f>STDEV($F$6:$F$15,$I$42,$O$57:O82)</f>
        <v>32517.352925100262</v>
      </c>
      <c r="S83" s="2">
        <f t="shared" si="8"/>
        <v>954564.2982834446</v>
      </c>
      <c r="T83" s="2">
        <f t="shared" si="9"/>
        <v>1102214.0441446169</v>
      </c>
      <c r="U83" s="2">
        <f>STDEV($F$6:$F$15,$I$42,$S$57:S82)</f>
        <v>29579.73238466898</v>
      </c>
      <c r="V83" s="2">
        <f>STDEV($F$6:$F$15,$I$42,$T$57:T82)</f>
        <v>60184.939341667276</v>
      </c>
      <c r="W83" s="1">
        <f t="shared" si="19"/>
        <v>7.1147132037097409E-3</v>
      </c>
      <c r="X83" s="45">
        <v>14512515.329636702</v>
      </c>
      <c r="Y83" s="2">
        <f t="shared" si="20"/>
        <v>13046084.147743806</v>
      </c>
      <c r="Z83" s="2">
        <f t="shared" si="21"/>
        <v>15978946.511529598</v>
      </c>
      <c r="AA83" s="2">
        <f>STDEV($I$6:$I$15,$M$42,$X$57:X82)</f>
        <v>891526.85556023638</v>
      </c>
      <c r="AB83" s="2">
        <f t="shared" si="22"/>
        <v>13507664.736635633</v>
      </c>
      <c r="AC83" s="2">
        <f t="shared" si="23"/>
        <v>17555260.731451705</v>
      </c>
      <c r="AD83" s="2">
        <f>STDEV($I$6:$I$15,$M$42,$AB$57:AB82)</f>
        <v>610905.7830655924</v>
      </c>
      <c r="AE83" s="2">
        <f>STDEV($I$6:$I$15,$M$42,$AC$57:AC82)</f>
        <v>1849857.8548015521</v>
      </c>
      <c r="AF83" s="1">
        <f t="shared" si="10"/>
        <v>-0.10961403404897219</v>
      </c>
      <c r="AG83" s="1">
        <f t="shared" si="11"/>
        <v>0.10961403404897196</v>
      </c>
      <c r="AH83" s="1">
        <f t="shared" si="24"/>
        <v>-0.10104596953625444</v>
      </c>
      <c r="AI83" s="43">
        <f t="shared" si="25"/>
        <v>0.10104596953625444</v>
      </c>
      <c r="AJ83" s="41">
        <f t="shared" si="26"/>
        <v>0.89038596595102781</v>
      </c>
      <c r="AK83" s="39">
        <f t="shared" si="27"/>
        <v>1.109614034048972</v>
      </c>
      <c r="AL83" s="39">
        <f t="shared" si="28"/>
        <v>0.89895403046374556</v>
      </c>
      <c r="AM83" s="39">
        <f t="shared" si="29"/>
        <v>1.1010459695362544</v>
      </c>
    </row>
    <row r="84" spans="1:39" x14ac:dyDescent="0.2">
      <c r="A84">
        <f t="shared" si="30"/>
        <v>2041</v>
      </c>
      <c r="B84" s="1">
        <f t="shared" si="13"/>
        <v>4.2547659473655313E-3</v>
      </c>
      <c r="C84" s="45">
        <v>24509300.266628038</v>
      </c>
      <c r="D84" s="2">
        <f t="shared" si="14"/>
        <v>21724687.638745297</v>
      </c>
      <c r="E84" s="2">
        <f t="shared" si="15"/>
        <v>27293912.89451078</v>
      </c>
      <c r="F84" s="2">
        <f>STDEV($C$6:$C$15,$F$42,$C$57:C83)</f>
        <v>1692924.2713490978</v>
      </c>
      <c r="G84" s="2">
        <f t="shared" si="16"/>
        <v>22681950.026459072</v>
      </c>
      <c r="H84" s="2">
        <f t="shared" si="17"/>
        <v>31273360.79497689</v>
      </c>
      <c r="I84" s="2">
        <f>STDEV($C$6:$C$15,$F$42,$G$57:G83)</f>
        <v>1110950.0628063343</v>
      </c>
      <c r="J84" s="2">
        <f>STDEV($C$6:$C$15,$F$42,$H$57:H83)</f>
        <v>4112256.8096744176</v>
      </c>
      <c r="K84" s="1">
        <f t="shared" si="5"/>
        <v>4.2418467215006358E-3</v>
      </c>
      <c r="L84" s="1">
        <f t="shared" si="18"/>
        <v>3.9274561712378574E-3</v>
      </c>
      <c r="M84" s="1"/>
      <c r="N84" s="1"/>
      <c r="O84" s="45">
        <v>1007158.7255737556</v>
      </c>
      <c r="P84" s="2">
        <f t="shared" si="6"/>
        <v>951980.88289035775</v>
      </c>
      <c r="Q84" s="2">
        <f t="shared" si="7"/>
        <v>1062336.5682571533</v>
      </c>
      <c r="R84" s="2">
        <f>STDEV($F$6:$F$15,$I$42,$O$57:O83)</f>
        <v>33545.746429524515</v>
      </c>
      <c r="S84" s="2">
        <f t="shared" si="8"/>
        <v>957721.73455173301</v>
      </c>
      <c r="T84" s="2">
        <f t="shared" si="9"/>
        <v>1109961.4136724533</v>
      </c>
      <c r="U84" s="2">
        <f>STDEV($F$6:$F$15,$I$42,$S$57:S83)</f>
        <v>30055.556440999368</v>
      </c>
      <c r="V84" s="2">
        <f>STDEV($F$6:$F$15,$I$42,$T$57:T83)</f>
        <v>62499.596568498062</v>
      </c>
      <c r="W84" s="1">
        <f t="shared" si="19"/>
        <v>6.9005306386245788E-3</v>
      </c>
      <c r="X84" s="45">
        <v>14612659.386312369</v>
      </c>
      <c r="Y84" s="2">
        <f t="shared" si="20"/>
        <v>13088170.453051781</v>
      </c>
      <c r="Z84" s="2">
        <f t="shared" si="21"/>
        <v>16137148.319572955</v>
      </c>
      <c r="AA84" s="2">
        <f>STDEV($I$6:$I$15,$M$42,$X$57:X83)</f>
        <v>926823.46214965894</v>
      </c>
      <c r="AB84" s="2">
        <f t="shared" si="22"/>
        <v>13570719.162451554</v>
      </c>
      <c r="AC84" s="2">
        <f t="shared" si="23"/>
        <v>17777984.304070458</v>
      </c>
      <c r="AD84" s="2">
        <f>STDEV($I$6:$I$15,$M$42,$AB$57:AB83)</f>
        <v>633454.67753986036</v>
      </c>
      <c r="AE84" s="2">
        <f>STDEV($I$6:$I$15,$M$42,$AC$57:AC83)</f>
        <v>1924380.9089715902</v>
      </c>
      <c r="AF84" s="1">
        <f t="shared" si="10"/>
        <v>-0.11129249836092148</v>
      </c>
      <c r="AG84" s="1">
        <f t="shared" si="11"/>
        <v>0.11129249836092159</v>
      </c>
      <c r="AH84" s="1">
        <f t="shared" si="24"/>
        <v>-0.10432659059230331</v>
      </c>
      <c r="AI84" s="43">
        <f t="shared" si="25"/>
        <v>0.1043265905923032</v>
      </c>
      <c r="AJ84" s="41">
        <f t="shared" si="26"/>
        <v>0.88870750163907852</v>
      </c>
      <c r="AK84" s="39">
        <f t="shared" si="27"/>
        <v>1.1112924983609216</v>
      </c>
      <c r="AL84" s="39">
        <f t="shared" si="28"/>
        <v>0.89567340940769669</v>
      </c>
      <c r="AM84" s="39">
        <f t="shared" si="29"/>
        <v>1.1043265905923032</v>
      </c>
    </row>
    <row r="85" spans="1:39" x14ac:dyDescent="0.2">
      <c r="A85">
        <f t="shared" si="30"/>
        <v>2042</v>
      </c>
      <c r="B85" s="1">
        <f t="shared" si="13"/>
        <v>3.99901652295409E-3</v>
      </c>
      <c r="C85" s="45">
        <v>24607313.363360327</v>
      </c>
      <c r="D85" s="2">
        <f t="shared" si="14"/>
        <v>21771150.059572916</v>
      </c>
      <c r="E85" s="2">
        <f t="shared" si="15"/>
        <v>27443476.667147733</v>
      </c>
      <c r="F85" s="2">
        <f>STDEV($C$6:$C$15,$F$42,$C$57:C84)</f>
        <v>1724264.8569550095</v>
      </c>
      <c r="G85" s="2">
        <f t="shared" si="16"/>
        <v>22745128.075855721</v>
      </c>
      <c r="H85" s="2">
        <f t="shared" si="17"/>
        <v>31485934.910161991</v>
      </c>
      <c r="I85" s="2">
        <f>STDEV($C$6:$C$15,$F$42,$G$57:G84)</f>
        <v>1132128.2678240072</v>
      </c>
      <c r="J85" s="2">
        <f>STDEV($C$6:$C$15,$F$42,$H$57:H84)</f>
        <v>4181904.963513575</v>
      </c>
      <c r="K85" s="1">
        <f t="shared" si="5"/>
        <v>4.0965382268257746E-3</v>
      </c>
      <c r="L85" s="1">
        <f t="shared" si="18"/>
        <v>6.4639257123167704E-3</v>
      </c>
      <c r="M85" s="1"/>
      <c r="N85" s="1"/>
      <c r="O85" s="45">
        <v>1013668.924756376</v>
      </c>
      <c r="P85" s="2">
        <f t="shared" si="6"/>
        <v>956756.66400136368</v>
      </c>
      <c r="Q85" s="2">
        <f t="shared" si="7"/>
        <v>1070581.1855113881</v>
      </c>
      <c r="R85" s="2">
        <f>STDEV($F$6:$F$15,$I$42,$O$57:O84)</f>
        <v>34600.197745553785</v>
      </c>
      <c r="S85" s="2">
        <f t="shared" si="8"/>
        <v>963376.01582901506</v>
      </c>
      <c r="T85" s="2">
        <f t="shared" si="9"/>
        <v>1120322.1489183509</v>
      </c>
      <c r="U85" s="2">
        <f>STDEV($F$6:$F$15,$I$42,$S$57:S84)</f>
        <v>30575.91757910544</v>
      </c>
      <c r="V85" s="2">
        <f>STDEV($F$6:$F$15,$I$42,$T$57:T84)</f>
        <v>64840.556274690061</v>
      </c>
      <c r="W85" s="1">
        <f t="shared" si="19"/>
        <v>4.7297297158971144E-3</v>
      </c>
      <c r="X85" s="45">
        <v>14681773.315640094</v>
      </c>
      <c r="Y85" s="2">
        <f t="shared" si="20"/>
        <v>13099968.792244099</v>
      </c>
      <c r="Z85" s="2">
        <f t="shared" si="21"/>
        <v>16263577.839036087</v>
      </c>
      <c r="AA85" s="2">
        <f>STDEV($I$6:$I$15,$M$42,$X$57:X84)</f>
        <v>961668.86674753448</v>
      </c>
      <c r="AB85" s="2">
        <f t="shared" si="22"/>
        <v>13603377.775338378</v>
      </c>
      <c r="AC85" s="2">
        <f t="shared" si="23"/>
        <v>17969105.85648974</v>
      </c>
      <c r="AD85" s="2">
        <f>STDEV($I$6:$I$15,$M$42,$AB$57:AB84)</f>
        <v>655617.93622961116</v>
      </c>
      <c r="AE85" s="2">
        <f>STDEV($I$6:$I$15,$M$42,$AC$57:AC84)</f>
        <v>1998556.2769754177</v>
      </c>
      <c r="AF85" s="1">
        <f t="shared" si="10"/>
        <v>-0.1129182141421744</v>
      </c>
      <c r="AG85" s="1">
        <f t="shared" si="11"/>
        <v>0.11291821414217451</v>
      </c>
      <c r="AH85" s="1">
        <f t="shared" si="24"/>
        <v>-0.10773933702619842</v>
      </c>
      <c r="AI85" s="43">
        <f t="shared" si="25"/>
        <v>0.10773933702619831</v>
      </c>
      <c r="AJ85" s="41">
        <f t="shared" si="26"/>
        <v>0.8870817858578256</v>
      </c>
      <c r="AK85" s="39">
        <f t="shared" si="27"/>
        <v>1.1129182141421745</v>
      </c>
      <c r="AL85" s="39">
        <f t="shared" si="28"/>
        <v>0.89226066297380158</v>
      </c>
      <c r="AM85" s="39">
        <f t="shared" si="29"/>
        <v>1.1077393370261983</v>
      </c>
    </row>
    <row r="86" spans="1:39" x14ac:dyDescent="0.2">
      <c r="A86">
        <f t="shared" si="30"/>
        <v>2043</v>
      </c>
      <c r="B86" s="1">
        <f t="shared" si="13"/>
        <v>3.129423472486066E-3</v>
      </c>
      <c r="C86" s="45">
        <v>24684320.067394447</v>
      </c>
      <c r="D86" s="2">
        <f t="shared" si="14"/>
        <v>21798184.595358372</v>
      </c>
      <c r="E86" s="2">
        <f t="shared" si="15"/>
        <v>27570455.539430518</v>
      </c>
      <c r="F86" s="2">
        <f>STDEV($C$6:$C$15,$F$42,$C$57:C85)</f>
        <v>1754645.7780472294</v>
      </c>
      <c r="G86" s="2">
        <f t="shared" si="16"/>
        <v>22788508.041586332</v>
      </c>
      <c r="H86" s="2">
        <f t="shared" si="17"/>
        <v>31673126.437822565</v>
      </c>
      <c r="I86" s="2">
        <f>STDEV($C$6:$C$15,$F$42,$G$57:G85)</f>
        <v>1152571.8731105337</v>
      </c>
      <c r="J86" s="2">
        <f>STDEV($C$6:$C$15,$F$42,$H$57:H85)</f>
        <v>4248892.5798102701</v>
      </c>
      <c r="K86" s="1">
        <f t="shared" si="5"/>
        <v>2.7546865786498135E-3</v>
      </c>
      <c r="L86" s="1">
        <f t="shared" si="18"/>
        <v>-6.4297583260471726E-3</v>
      </c>
      <c r="M86" s="1"/>
      <c r="N86" s="1"/>
      <c r="O86" s="45">
        <v>1007151.2785475684</v>
      </c>
      <c r="P86" s="2">
        <f t="shared" si="6"/>
        <v>948270.72492297902</v>
      </c>
      <c r="Q86" s="2">
        <f t="shared" si="7"/>
        <v>1066031.8321721577</v>
      </c>
      <c r="R86" s="2">
        <f>STDEV($F$6:$F$15,$I$42,$O$57:O85)</f>
        <v>35796.834842816359</v>
      </c>
      <c r="S86" s="2">
        <f t="shared" si="8"/>
        <v>955771.82304508972</v>
      </c>
      <c r="T86" s="2">
        <f t="shared" si="9"/>
        <v>1117899.846261919</v>
      </c>
      <c r="U86" s="2">
        <f>STDEV($F$6:$F$15,$I$42,$S$57:S85)</f>
        <v>31236.49099263865</v>
      </c>
      <c r="V86" s="2">
        <f>STDEV($F$6:$F$15,$I$42,$T$57:T85)</f>
        <v>67330.348366382736</v>
      </c>
      <c r="W86" s="1">
        <f t="shared" si="19"/>
        <v>5.0484644519353658E-3</v>
      </c>
      <c r="X86" s="45">
        <v>14755893.726315476</v>
      </c>
      <c r="Y86" s="2">
        <f t="shared" si="20"/>
        <v>13119861.927590728</v>
      </c>
      <c r="Z86" s="2">
        <f t="shared" si="21"/>
        <v>16391925.525040222</v>
      </c>
      <c r="AA86" s="2">
        <f>STDEV($I$6:$I$15,$M$42,$X$57:X85)</f>
        <v>994636.70925961051</v>
      </c>
      <c r="AB86" s="2">
        <f t="shared" si="22"/>
        <v>13643912.282506844</v>
      </c>
      <c r="AC86" s="2">
        <f t="shared" si="23"/>
        <v>18162178.589708291</v>
      </c>
      <c r="AD86" s="2">
        <f>STDEV($I$6:$I$15,$M$42,$AB$57:AB85)</f>
        <v>676036.71572257101</v>
      </c>
      <c r="AE86" s="2">
        <f>STDEV($I$6:$I$15,$M$42,$AC$57:AC85)</f>
        <v>2070874.1541373108</v>
      </c>
      <c r="AF86" s="1">
        <f t="shared" si="10"/>
        <v>-0.11463010374163851</v>
      </c>
      <c r="AG86" s="1">
        <f t="shared" si="11"/>
        <v>0.11463010374163818</v>
      </c>
      <c r="AH86" s="1">
        <f t="shared" si="24"/>
        <v>-0.11087310799799743</v>
      </c>
      <c r="AI86" s="43">
        <f t="shared" si="25"/>
        <v>0.11087310799799721</v>
      </c>
      <c r="AJ86" s="41">
        <f t="shared" si="26"/>
        <v>0.88536989625836149</v>
      </c>
      <c r="AK86" s="39">
        <f t="shared" si="27"/>
        <v>1.1146301037416382</v>
      </c>
      <c r="AL86" s="39">
        <f t="shared" si="28"/>
        <v>0.88912689200200257</v>
      </c>
      <c r="AM86" s="39">
        <f t="shared" si="29"/>
        <v>1.1108731079979972</v>
      </c>
    </row>
  </sheetData>
  <mergeCells count="1">
    <mergeCell ref="AD54:AF54"/>
  </mergeCells>
  <pageMargins left="0.7" right="0.7" top="0.75" bottom="0.75" header="0.3" footer="0.3"/>
  <pageSetup scale="66" orientation="landscape" r:id="rId1"/>
  <headerFooter>
    <oddFooter>&amp;R&amp;"Times New Roman,Bold"&amp;12Attachment to Response to Sierra Club-2 Question No. 3 (b-c)
Page &amp;P of &amp;N
Sinclair</oddFooter>
  </headerFooter>
  <rowBreaks count="1" manualBreakCount="1">
    <brk id="51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LGE, KU and ODP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2014-04-16T15:52:09Z</dcterms:created>
  <dcterms:modified xsi:type="dcterms:W3CDTF">2014-04-16T15:52:20Z</dcterms:modified>
</cp:coreProperties>
</file>