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9200" windowHeight="7290" tabRatio="965"/>
  </bookViews>
  <sheets>
    <sheet name="Cost of Capital" sheetId="1" r:id="rId1"/>
    <sheet name="Effective Cost of LTD 4 30 13" sheetId="4" r:id="rId2"/>
    <sheet name="S T Debt Balance" sheetId="5" r:id="rId3"/>
    <sheet name="S T Debt Cost Rate" sheetId="7" r:id="rId4"/>
    <sheet name="Accts Rec Financing" sheetId="6" r:id="rId5"/>
    <sheet name="ES FORM 3.15" sheetId="9" r:id="rId6"/>
    <sheet name="Section 199 WP" sheetId="10" r:id="rId7"/>
    <sheet name="Uncoll Accts - Factor" sheetId="8" r:id="rId8"/>
  </sheets>
  <definedNames>
    <definedName name="_xlnm.Print_Area" localSheetId="2">'S T Debt Balance'!$A$1:$H$30</definedName>
    <definedName name="_xlnm.Print_Titles" localSheetId="4">'Accts Rec Financing'!$1:$8</definedName>
    <definedName name="_xlnm.Print_Titles" localSheetId="3">'S T Debt Cost Rate'!$1:$7</definedName>
  </definedNames>
  <calcPr calcId="145621"/>
</workbook>
</file>

<file path=xl/calcChain.xml><?xml version="1.0" encoding="utf-8"?>
<calcChain xmlns="http://schemas.openxmlformats.org/spreadsheetml/2006/main">
  <c r="C39" i="10" l="1"/>
  <c r="C31" i="10"/>
  <c r="C23" i="10"/>
  <c r="M403" i="6"/>
  <c r="J403" i="6"/>
  <c r="E403" i="6"/>
  <c r="M402" i="6"/>
  <c r="J402" i="6"/>
  <c r="E402" i="6"/>
  <c r="M401" i="6"/>
  <c r="J401" i="6"/>
  <c r="E401" i="6"/>
  <c r="M400" i="6"/>
  <c r="J400" i="6"/>
  <c r="E400" i="6"/>
  <c r="M399" i="6"/>
  <c r="J399" i="6"/>
  <c r="E399" i="6"/>
  <c r="M398" i="6"/>
  <c r="J398" i="6"/>
  <c r="E398" i="6"/>
  <c r="M397" i="6"/>
  <c r="J397" i="6"/>
  <c r="E397" i="6"/>
  <c r="M396" i="6"/>
  <c r="J396" i="6"/>
  <c r="E396" i="6"/>
  <c r="M395" i="6"/>
  <c r="J395" i="6"/>
  <c r="E395" i="6"/>
  <c r="M394" i="6"/>
  <c r="J394" i="6"/>
  <c r="E394" i="6"/>
  <c r="M393" i="6"/>
  <c r="J393" i="6"/>
  <c r="E393" i="6"/>
  <c r="M392" i="6"/>
  <c r="J392" i="6"/>
  <c r="E392" i="6"/>
  <c r="M391" i="6"/>
  <c r="J391" i="6"/>
  <c r="E391" i="6"/>
  <c r="M390" i="6"/>
  <c r="J390" i="6"/>
  <c r="E390" i="6"/>
  <c r="M389" i="6"/>
  <c r="J389" i="6"/>
  <c r="E389" i="6"/>
  <c r="M388" i="6"/>
  <c r="J388" i="6"/>
  <c r="E388" i="6"/>
  <c r="M387" i="6"/>
  <c r="J387" i="6"/>
  <c r="E387" i="6"/>
  <c r="M386" i="6"/>
  <c r="J386" i="6"/>
  <c r="E386" i="6"/>
  <c r="M385" i="6"/>
  <c r="J385" i="6"/>
  <c r="E385" i="6"/>
  <c r="M384" i="6"/>
  <c r="J384" i="6"/>
  <c r="E384" i="6"/>
  <c r="M383" i="6"/>
  <c r="J383" i="6"/>
  <c r="E383" i="6"/>
  <c r="M382" i="6"/>
  <c r="J382" i="6"/>
  <c r="E382" i="6"/>
  <c r="M381" i="6"/>
  <c r="J381" i="6"/>
  <c r="E381" i="6"/>
  <c r="M380" i="6"/>
  <c r="J380" i="6"/>
  <c r="E380" i="6"/>
  <c r="M379" i="6"/>
  <c r="J379" i="6"/>
  <c r="E379" i="6"/>
  <c r="M378" i="6"/>
  <c r="J378" i="6"/>
  <c r="E378" i="6"/>
  <c r="M377" i="6"/>
  <c r="J377" i="6"/>
  <c r="E377" i="6"/>
  <c r="M376" i="6"/>
  <c r="J376" i="6"/>
  <c r="E376" i="6"/>
  <c r="M375" i="6"/>
  <c r="J375" i="6"/>
  <c r="E375" i="6"/>
  <c r="M374" i="6"/>
  <c r="J374" i="6"/>
  <c r="E374" i="6"/>
  <c r="M373" i="6"/>
  <c r="J373" i="6"/>
  <c r="E373" i="6"/>
  <c r="M372" i="6"/>
  <c r="J372" i="6"/>
  <c r="E372" i="6"/>
  <c r="M371" i="6"/>
  <c r="J371" i="6"/>
  <c r="E371" i="6"/>
  <c r="M370" i="6"/>
  <c r="J370" i="6"/>
  <c r="E370" i="6"/>
  <c r="M369" i="6"/>
  <c r="J369" i="6"/>
  <c r="E369" i="6"/>
  <c r="M368" i="6"/>
  <c r="J368" i="6"/>
  <c r="E368" i="6"/>
  <c r="M367" i="6"/>
  <c r="J367" i="6"/>
  <c r="E367" i="6"/>
  <c r="M366" i="6"/>
  <c r="J366" i="6"/>
  <c r="E366" i="6"/>
  <c r="M365" i="6"/>
  <c r="J365" i="6"/>
  <c r="E365" i="6"/>
  <c r="M364" i="6"/>
  <c r="J364" i="6"/>
  <c r="E364" i="6"/>
  <c r="M363" i="6"/>
  <c r="J363" i="6"/>
  <c r="E363" i="6"/>
  <c r="M362" i="6"/>
  <c r="J362" i="6"/>
  <c r="E362" i="6"/>
  <c r="M361" i="6"/>
  <c r="J361" i="6"/>
  <c r="E361" i="6"/>
  <c r="M360" i="6"/>
  <c r="J360" i="6"/>
  <c r="E360" i="6"/>
  <c r="M359" i="6"/>
  <c r="J359" i="6"/>
  <c r="E359" i="6"/>
  <c r="M358" i="6"/>
  <c r="J358" i="6"/>
  <c r="E358" i="6"/>
  <c r="M357" i="6"/>
  <c r="J357" i="6"/>
  <c r="E357" i="6"/>
  <c r="M356" i="6"/>
  <c r="J356" i="6"/>
  <c r="E356" i="6"/>
  <c r="M355" i="6"/>
  <c r="J355" i="6"/>
  <c r="E355" i="6"/>
  <c r="M354" i="6"/>
  <c r="J354" i="6"/>
  <c r="E354" i="6"/>
  <c r="M353" i="6"/>
  <c r="J353" i="6"/>
  <c r="E353" i="6"/>
  <c r="M352" i="6"/>
  <c r="J352" i="6"/>
  <c r="E352" i="6"/>
  <c r="M351" i="6"/>
  <c r="J351" i="6"/>
  <c r="E351" i="6"/>
  <c r="M350" i="6"/>
  <c r="J350" i="6"/>
  <c r="E350" i="6"/>
  <c r="M349" i="6"/>
  <c r="J349" i="6"/>
  <c r="E349" i="6"/>
  <c r="M348" i="6"/>
  <c r="J348" i="6"/>
  <c r="E348" i="6"/>
  <c r="M347" i="6"/>
  <c r="J347" i="6"/>
  <c r="E347" i="6"/>
  <c r="M346" i="6"/>
  <c r="J346" i="6"/>
  <c r="E346" i="6"/>
  <c r="M345" i="6"/>
  <c r="J345" i="6"/>
  <c r="E345" i="6"/>
  <c r="M344" i="6"/>
  <c r="J344" i="6"/>
  <c r="E344" i="6"/>
  <c r="M343" i="6"/>
  <c r="J343" i="6"/>
  <c r="E343" i="6"/>
  <c r="M342" i="6"/>
  <c r="J342" i="6"/>
  <c r="E342" i="6"/>
  <c r="M341" i="6"/>
  <c r="J341" i="6"/>
  <c r="E341" i="6"/>
  <c r="M340" i="6"/>
  <c r="J340" i="6"/>
  <c r="E340" i="6"/>
  <c r="M339" i="6"/>
  <c r="J339" i="6"/>
  <c r="E339" i="6"/>
  <c r="M338" i="6"/>
  <c r="J338" i="6"/>
  <c r="E338" i="6"/>
  <c r="M337" i="6"/>
  <c r="J337" i="6"/>
  <c r="E337" i="6"/>
  <c r="M336" i="6"/>
  <c r="J336" i="6"/>
  <c r="E336" i="6"/>
  <c r="M335" i="6"/>
  <c r="J335" i="6"/>
  <c r="E335" i="6"/>
  <c r="M334" i="6"/>
  <c r="J334" i="6"/>
  <c r="E334" i="6"/>
  <c r="M333" i="6"/>
  <c r="J333" i="6"/>
  <c r="E333" i="6"/>
  <c r="M332" i="6"/>
  <c r="J332" i="6"/>
  <c r="E332" i="6"/>
  <c r="M331" i="6"/>
  <c r="J331" i="6"/>
  <c r="E331" i="6"/>
  <c r="M330" i="6"/>
  <c r="J330" i="6"/>
  <c r="E330" i="6"/>
  <c r="M329" i="6"/>
  <c r="J329" i="6"/>
  <c r="E329" i="6"/>
  <c r="M328" i="6"/>
  <c r="J328" i="6"/>
  <c r="E328" i="6"/>
  <c r="M327" i="6"/>
  <c r="J327" i="6"/>
  <c r="E327" i="6"/>
  <c r="M326" i="6"/>
  <c r="J326" i="6"/>
  <c r="E326" i="6"/>
  <c r="M325" i="6"/>
  <c r="J325" i="6"/>
  <c r="E325" i="6"/>
  <c r="M324" i="6"/>
  <c r="J324" i="6"/>
  <c r="E324" i="6"/>
  <c r="M323" i="6"/>
  <c r="J323" i="6"/>
  <c r="E323" i="6"/>
  <c r="M322" i="6"/>
  <c r="J322" i="6"/>
  <c r="E322" i="6"/>
  <c r="M321" i="6"/>
  <c r="J321" i="6"/>
  <c r="E321" i="6"/>
  <c r="M320" i="6"/>
  <c r="J320" i="6"/>
  <c r="E320" i="6"/>
  <c r="M319" i="6"/>
  <c r="J319" i="6"/>
  <c r="E319" i="6"/>
  <c r="M318" i="6"/>
  <c r="J318" i="6"/>
  <c r="E318" i="6"/>
  <c r="M317" i="6"/>
  <c r="J317" i="6"/>
  <c r="E317" i="6"/>
  <c r="M316" i="6"/>
  <c r="J316" i="6"/>
  <c r="E316" i="6"/>
  <c r="M315" i="6"/>
  <c r="J315" i="6"/>
  <c r="E315" i="6"/>
  <c r="M314" i="6"/>
  <c r="J314" i="6"/>
  <c r="E314" i="6"/>
  <c r="M313" i="6"/>
  <c r="J313" i="6"/>
  <c r="E313" i="6"/>
  <c r="M312" i="6"/>
  <c r="J312" i="6"/>
  <c r="E312" i="6"/>
  <c r="M311" i="6"/>
  <c r="J311" i="6"/>
  <c r="E311" i="6"/>
  <c r="M310" i="6"/>
  <c r="J310" i="6"/>
  <c r="E310" i="6"/>
  <c r="M309" i="6"/>
  <c r="J309" i="6"/>
  <c r="E309" i="6"/>
  <c r="M308" i="6"/>
  <c r="J308" i="6"/>
  <c r="E308" i="6"/>
  <c r="M307" i="6"/>
  <c r="J307" i="6"/>
  <c r="E307" i="6"/>
  <c r="M306" i="6"/>
  <c r="J306" i="6"/>
  <c r="E306" i="6"/>
  <c r="M305" i="6"/>
  <c r="J305" i="6"/>
  <c r="E305" i="6"/>
  <c r="M304" i="6"/>
  <c r="J304" i="6"/>
  <c r="E304" i="6"/>
  <c r="M303" i="6"/>
  <c r="J303" i="6"/>
  <c r="E303" i="6"/>
  <c r="M302" i="6"/>
  <c r="J302" i="6"/>
  <c r="E302" i="6"/>
  <c r="M301" i="6"/>
  <c r="J301" i="6"/>
  <c r="E301" i="6"/>
  <c r="M300" i="6"/>
  <c r="J300" i="6"/>
  <c r="E300" i="6"/>
  <c r="M299" i="6"/>
  <c r="J299" i="6"/>
  <c r="E299" i="6"/>
  <c r="M298" i="6"/>
  <c r="J298" i="6"/>
  <c r="E298" i="6"/>
  <c r="M297" i="6"/>
  <c r="J297" i="6"/>
  <c r="E297" i="6"/>
  <c r="M296" i="6"/>
  <c r="J296" i="6"/>
  <c r="E296" i="6"/>
  <c r="M295" i="6"/>
  <c r="J295" i="6"/>
  <c r="E295" i="6"/>
  <c r="M294" i="6"/>
  <c r="J294" i="6"/>
  <c r="E294" i="6"/>
  <c r="M293" i="6"/>
  <c r="J293" i="6"/>
  <c r="E293" i="6"/>
  <c r="M292" i="6"/>
  <c r="J292" i="6"/>
  <c r="E292" i="6"/>
  <c r="M291" i="6"/>
  <c r="J291" i="6"/>
  <c r="E291" i="6"/>
  <c r="M290" i="6"/>
  <c r="J290" i="6"/>
  <c r="E290" i="6"/>
  <c r="M289" i="6"/>
  <c r="J289" i="6"/>
  <c r="E289" i="6"/>
  <c r="M288" i="6"/>
  <c r="J288" i="6"/>
  <c r="E288" i="6"/>
  <c r="M287" i="6"/>
  <c r="J287" i="6"/>
  <c r="E287" i="6"/>
  <c r="M286" i="6"/>
  <c r="J286" i="6"/>
  <c r="E286" i="6"/>
  <c r="M285" i="6"/>
  <c r="J285" i="6"/>
  <c r="E285" i="6"/>
  <c r="M284" i="6"/>
  <c r="J284" i="6"/>
  <c r="E284" i="6"/>
  <c r="M283" i="6"/>
  <c r="J283" i="6"/>
  <c r="E283" i="6"/>
  <c r="M282" i="6"/>
  <c r="J282" i="6"/>
  <c r="E282" i="6"/>
  <c r="M281" i="6"/>
  <c r="J281" i="6"/>
  <c r="E281" i="6"/>
  <c r="M280" i="6"/>
  <c r="J280" i="6"/>
  <c r="E280" i="6"/>
  <c r="M279" i="6"/>
  <c r="J279" i="6"/>
  <c r="E279" i="6"/>
  <c r="M278" i="6"/>
  <c r="J278" i="6"/>
  <c r="E278" i="6"/>
  <c r="M277" i="6"/>
  <c r="J277" i="6"/>
  <c r="E277" i="6"/>
  <c r="M276" i="6"/>
  <c r="J276" i="6"/>
  <c r="E276" i="6"/>
  <c r="M275" i="6"/>
  <c r="J275" i="6"/>
  <c r="E275" i="6"/>
  <c r="M274" i="6"/>
  <c r="J274" i="6"/>
  <c r="E274" i="6"/>
  <c r="M273" i="6"/>
  <c r="J273" i="6"/>
  <c r="E273" i="6"/>
  <c r="M272" i="6"/>
  <c r="J272" i="6"/>
  <c r="E272" i="6"/>
  <c r="M271" i="6"/>
  <c r="J271" i="6"/>
  <c r="E271" i="6"/>
  <c r="M270" i="6"/>
  <c r="J270" i="6"/>
  <c r="E270" i="6"/>
  <c r="M269" i="6"/>
  <c r="J269" i="6"/>
  <c r="E269" i="6"/>
  <c r="M268" i="6"/>
  <c r="J268" i="6"/>
  <c r="E268" i="6"/>
  <c r="M267" i="6"/>
  <c r="J267" i="6"/>
  <c r="E267" i="6"/>
  <c r="M266" i="6"/>
  <c r="J266" i="6"/>
  <c r="E266" i="6"/>
  <c r="M265" i="6"/>
  <c r="J265" i="6"/>
  <c r="E265" i="6"/>
  <c r="M264" i="6"/>
  <c r="J264" i="6"/>
  <c r="E264" i="6"/>
  <c r="M263" i="6"/>
  <c r="J263" i="6"/>
  <c r="E263" i="6"/>
  <c r="M262" i="6"/>
  <c r="J262" i="6"/>
  <c r="E262" i="6"/>
  <c r="M261" i="6"/>
  <c r="J261" i="6"/>
  <c r="E261" i="6"/>
  <c r="M260" i="6"/>
  <c r="J260" i="6"/>
  <c r="E260" i="6"/>
  <c r="M259" i="6"/>
  <c r="J259" i="6"/>
  <c r="E259" i="6"/>
  <c r="M258" i="6"/>
  <c r="J258" i="6"/>
  <c r="E258" i="6"/>
  <c r="M257" i="6"/>
  <c r="J257" i="6"/>
  <c r="E257" i="6"/>
  <c r="M256" i="6"/>
  <c r="J256" i="6"/>
  <c r="E256" i="6"/>
  <c r="M255" i="6"/>
  <c r="J255" i="6"/>
  <c r="E255" i="6"/>
  <c r="M254" i="6"/>
  <c r="J254" i="6"/>
  <c r="E254" i="6"/>
  <c r="M253" i="6"/>
  <c r="J253" i="6"/>
  <c r="E253" i="6"/>
  <c r="M252" i="6"/>
  <c r="J252" i="6"/>
  <c r="E252" i="6"/>
  <c r="M251" i="6"/>
  <c r="J251" i="6"/>
  <c r="E251" i="6"/>
  <c r="M250" i="6"/>
  <c r="J250" i="6"/>
  <c r="E250" i="6"/>
  <c r="M249" i="6"/>
  <c r="J249" i="6"/>
  <c r="E249" i="6"/>
  <c r="M248" i="6"/>
  <c r="J248" i="6"/>
  <c r="E248" i="6"/>
  <c r="M247" i="6"/>
  <c r="J247" i="6"/>
  <c r="E247" i="6"/>
  <c r="M246" i="6"/>
  <c r="J246" i="6"/>
  <c r="E246" i="6"/>
  <c r="M245" i="6"/>
  <c r="J245" i="6"/>
  <c r="E245" i="6"/>
  <c r="M244" i="6"/>
  <c r="J244" i="6"/>
  <c r="E244" i="6"/>
  <c r="M243" i="6"/>
  <c r="J243" i="6"/>
  <c r="E243" i="6"/>
  <c r="M242" i="6"/>
  <c r="J242" i="6"/>
  <c r="E242" i="6"/>
  <c r="M241" i="6"/>
  <c r="J241" i="6"/>
  <c r="E241" i="6"/>
  <c r="M240" i="6"/>
  <c r="J240" i="6"/>
  <c r="E240" i="6"/>
  <c r="M239" i="6"/>
  <c r="J239" i="6"/>
  <c r="E239" i="6"/>
  <c r="M238" i="6"/>
  <c r="J238" i="6"/>
  <c r="E238" i="6"/>
  <c r="M237" i="6"/>
  <c r="J237" i="6"/>
  <c r="E237" i="6"/>
  <c r="M236" i="6"/>
  <c r="J236" i="6"/>
  <c r="E236" i="6"/>
  <c r="M235" i="6"/>
  <c r="J235" i="6"/>
  <c r="E235" i="6"/>
  <c r="M234" i="6"/>
  <c r="J234" i="6"/>
  <c r="E234" i="6"/>
  <c r="M233" i="6"/>
  <c r="J233" i="6"/>
  <c r="E233" i="6"/>
  <c r="M232" i="6"/>
  <c r="J232" i="6"/>
  <c r="E232" i="6"/>
  <c r="M231" i="6"/>
  <c r="J231" i="6"/>
  <c r="E231" i="6"/>
  <c r="M230" i="6"/>
  <c r="J230" i="6"/>
  <c r="E230" i="6"/>
  <c r="M229" i="6"/>
  <c r="J229" i="6"/>
  <c r="E229" i="6"/>
  <c r="M228" i="6"/>
  <c r="J228" i="6"/>
  <c r="E228" i="6"/>
  <c r="M227" i="6"/>
  <c r="J227" i="6"/>
  <c r="E227" i="6"/>
  <c r="M226" i="6"/>
  <c r="J226" i="6"/>
  <c r="E226" i="6"/>
  <c r="M225" i="6"/>
  <c r="J225" i="6"/>
  <c r="E225" i="6"/>
  <c r="M224" i="6"/>
  <c r="J224" i="6"/>
  <c r="E224" i="6"/>
  <c r="M223" i="6"/>
  <c r="J223" i="6"/>
  <c r="E223" i="6"/>
  <c r="M222" i="6"/>
  <c r="J222" i="6"/>
  <c r="E222" i="6"/>
  <c r="M221" i="6"/>
  <c r="J221" i="6"/>
  <c r="E221" i="6"/>
  <c r="M220" i="6"/>
  <c r="J220" i="6"/>
  <c r="E220" i="6"/>
  <c r="M219" i="6"/>
  <c r="J219" i="6"/>
  <c r="E219" i="6"/>
  <c r="M218" i="6"/>
  <c r="J218" i="6"/>
  <c r="E218" i="6"/>
  <c r="M217" i="6"/>
  <c r="J217" i="6"/>
  <c r="E217" i="6"/>
  <c r="M216" i="6"/>
  <c r="J216" i="6"/>
  <c r="E216" i="6"/>
  <c r="M215" i="6"/>
  <c r="J215" i="6"/>
  <c r="E215" i="6"/>
  <c r="M214" i="6"/>
  <c r="J214" i="6"/>
  <c r="E214" i="6"/>
  <c r="M213" i="6"/>
  <c r="J213" i="6"/>
  <c r="E213" i="6"/>
  <c r="M212" i="6"/>
  <c r="J212" i="6"/>
  <c r="E212" i="6"/>
  <c r="M211" i="6"/>
  <c r="J211" i="6"/>
  <c r="E211" i="6"/>
  <c r="M210" i="6"/>
  <c r="J210" i="6"/>
  <c r="E210" i="6"/>
  <c r="M209" i="6"/>
  <c r="J209" i="6"/>
  <c r="E209" i="6"/>
  <c r="M208" i="6"/>
  <c r="J208" i="6"/>
  <c r="E208" i="6"/>
  <c r="M207" i="6"/>
  <c r="J207" i="6"/>
  <c r="E207" i="6"/>
  <c r="M206" i="6"/>
  <c r="J206" i="6"/>
  <c r="E206" i="6"/>
  <c r="M205" i="6"/>
  <c r="J205" i="6"/>
  <c r="E205" i="6"/>
  <c r="M204" i="6"/>
  <c r="J204" i="6"/>
  <c r="E204" i="6"/>
  <c r="M203" i="6"/>
  <c r="J203" i="6"/>
  <c r="E203" i="6"/>
  <c r="M202" i="6"/>
  <c r="J202" i="6"/>
  <c r="E202" i="6"/>
  <c r="M201" i="6"/>
  <c r="J201" i="6"/>
  <c r="E201" i="6"/>
  <c r="M200" i="6"/>
  <c r="J200" i="6"/>
  <c r="E200" i="6"/>
  <c r="M199" i="6"/>
  <c r="J199" i="6"/>
  <c r="E199" i="6"/>
  <c r="M198" i="6"/>
  <c r="J198" i="6"/>
  <c r="E198" i="6"/>
  <c r="M197" i="6"/>
  <c r="J197" i="6"/>
  <c r="E197" i="6"/>
  <c r="M196" i="6"/>
  <c r="J196" i="6"/>
  <c r="E196" i="6"/>
  <c r="M195" i="6"/>
  <c r="J195" i="6"/>
  <c r="E195" i="6"/>
  <c r="M194" i="6"/>
  <c r="J194" i="6"/>
  <c r="E194" i="6"/>
  <c r="M193" i="6"/>
  <c r="J193" i="6"/>
  <c r="E193" i="6"/>
  <c r="M192" i="6"/>
  <c r="J192" i="6"/>
  <c r="E192" i="6"/>
  <c r="M191" i="6"/>
  <c r="J191" i="6"/>
  <c r="E191" i="6"/>
  <c r="M190" i="6"/>
  <c r="J190" i="6"/>
  <c r="E190" i="6"/>
  <c r="M189" i="6"/>
  <c r="J189" i="6"/>
  <c r="E189" i="6"/>
  <c r="M188" i="6"/>
  <c r="J188" i="6"/>
  <c r="E188" i="6"/>
  <c r="M187" i="6"/>
  <c r="J187" i="6"/>
  <c r="E187" i="6"/>
  <c r="M186" i="6"/>
  <c r="J186" i="6"/>
  <c r="E186" i="6"/>
  <c r="M185" i="6"/>
  <c r="J185" i="6"/>
  <c r="E185" i="6"/>
  <c r="M184" i="6"/>
  <c r="J184" i="6"/>
  <c r="E184" i="6"/>
  <c r="M183" i="6"/>
  <c r="J183" i="6"/>
  <c r="E183" i="6"/>
  <c r="M182" i="6"/>
  <c r="J182" i="6"/>
  <c r="E182" i="6"/>
  <c r="M181" i="6"/>
  <c r="J181" i="6"/>
  <c r="E181" i="6"/>
  <c r="M180" i="6"/>
  <c r="J180" i="6"/>
  <c r="E180" i="6"/>
  <c r="M179" i="6"/>
  <c r="J179" i="6"/>
  <c r="E179" i="6"/>
  <c r="M178" i="6"/>
  <c r="J178" i="6"/>
  <c r="E178" i="6"/>
  <c r="M177" i="6"/>
  <c r="J177" i="6"/>
  <c r="E177" i="6"/>
  <c r="M176" i="6"/>
  <c r="J176" i="6"/>
  <c r="E176" i="6"/>
  <c r="M175" i="6"/>
  <c r="J175" i="6"/>
  <c r="E175" i="6"/>
  <c r="M174" i="6"/>
  <c r="J174" i="6"/>
  <c r="E174" i="6"/>
  <c r="M173" i="6"/>
  <c r="J173" i="6"/>
  <c r="E173" i="6"/>
  <c r="M172" i="6"/>
  <c r="J172" i="6"/>
  <c r="E172" i="6"/>
  <c r="M171" i="6"/>
  <c r="J171" i="6"/>
  <c r="E171" i="6"/>
  <c r="M170" i="6"/>
  <c r="J170" i="6"/>
  <c r="E170" i="6"/>
  <c r="M169" i="6"/>
  <c r="J169" i="6"/>
  <c r="E169" i="6"/>
  <c r="M168" i="6"/>
  <c r="J168" i="6"/>
  <c r="E168" i="6"/>
  <c r="M167" i="6"/>
  <c r="J167" i="6"/>
  <c r="E167" i="6"/>
  <c r="M166" i="6"/>
  <c r="J166" i="6"/>
  <c r="E166" i="6"/>
  <c r="M165" i="6"/>
  <c r="J165" i="6"/>
  <c r="E165" i="6"/>
  <c r="M164" i="6"/>
  <c r="J164" i="6"/>
  <c r="E164" i="6"/>
  <c r="M163" i="6"/>
  <c r="J163" i="6"/>
  <c r="E163" i="6"/>
  <c r="M162" i="6"/>
  <c r="J162" i="6"/>
  <c r="E162" i="6"/>
  <c r="M161" i="6"/>
  <c r="J161" i="6"/>
  <c r="E161" i="6"/>
  <c r="M160" i="6"/>
  <c r="J160" i="6"/>
  <c r="E160" i="6"/>
  <c r="M159" i="6"/>
  <c r="J159" i="6"/>
  <c r="E159" i="6"/>
  <c r="M158" i="6"/>
  <c r="J158" i="6"/>
  <c r="E158" i="6"/>
  <c r="M157" i="6"/>
  <c r="J157" i="6"/>
  <c r="E157" i="6"/>
  <c r="M156" i="6"/>
  <c r="J156" i="6"/>
  <c r="E156" i="6"/>
  <c r="M155" i="6"/>
  <c r="J155" i="6"/>
  <c r="E155" i="6"/>
  <c r="M154" i="6"/>
  <c r="J154" i="6"/>
  <c r="E154" i="6"/>
  <c r="M153" i="6"/>
  <c r="J153" i="6"/>
  <c r="E153" i="6"/>
  <c r="M152" i="6"/>
  <c r="J152" i="6"/>
  <c r="E152" i="6"/>
  <c r="M151" i="6"/>
  <c r="J151" i="6"/>
  <c r="E151" i="6"/>
  <c r="M150" i="6"/>
  <c r="J150" i="6"/>
  <c r="E150" i="6"/>
  <c r="M149" i="6"/>
  <c r="J149" i="6"/>
  <c r="E149" i="6"/>
  <c r="M148" i="6"/>
  <c r="J148" i="6"/>
  <c r="E148" i="6"/>
  <c r="M147" i="6"/>
  <c r="J147" i="6"/>
  <c r="E147" i="6"/>
  <c r="M146" i="6"/>
  <c r="J146" i="6"/>
  <c r="E146" i="6"/>
  <c r="M145" i="6"/>
  <c r="J145" i="6"/>
  <c r="E145" i="6"/>
  <c r="M144" i="6"/>
  <c r="J144" i="6"/>
  <c r="E144" i="6"/>
  <c r="M143" i="6"/>
  <c r="J143" i="6"/>
  <c r="E143" i="6"/>
  <c r="M142" i="6"/>
  <c r="J142" i="6"/>
  <c r="E142" i="6"/>
  <c r="M141" i="6"/>
  <c r="J141" i="6"/>
  <c r="E141" i="6"/>
  <c r="M140" i="6"/>
  <c r="J140" i="6"/>
  <c r="E140" i="6"/>
  <c r="M139" i="6"/>
  <c r="J139" i="6"/>
  <c r="E139" i="6"/>
  <c r="M138" i="6"/>
  <c r="J138" i="6"/>
  <c r="E138" i="6"/>
  <c r="M137" i="6"/>
  <c r="J137" i="6"/>
  <c r="E137" i="6"/>
  <c r="M136" i="6"/>
  <c r="J136" i="6"/>
  <c r="E136" i="6"/>
  <c r="M135" i="6"/>
  <c r="J135" i="6"/>
  <c r="E135" i="6"/>
  <c r="M134" i="6"/>
  <c r="J134" i="6"/>
  <c r="E134" i="6"/>
  <c r="M133" i="6"/>
  <c r="J133" i="6"/>
  <c r="E133" i="6"/>
  <c r="M132" i="6"/>
  <c r="J132" i="6"/>
  <c r="E132" i="6"/>
  <c r="M131" i="6"/>
  <c r="J131" i="6"/>
  <c r="E131" i="6"/>
  <c r="M130" i="6"/>
  <c r="J130" i="6"/>
  <c r="E130" i="6"/>
  <c r="M129" i="6"/>
  <c r="J129" i="6"/>
  <c r="E129" i="6"/>
  <c r="M128" i="6"/>
  <c r="J128" i="6"/>
  <c r="E128" i="6"/>
  <c r="M127" i="6"/>
  <c r="J127" i="6"/>
  <c r="E127" i="6"/>
  <c r="M126" i="6"/>
  <c r="J126" i="6"/>
  <c r="E126" i="6"/>
  <c r="M125" i="6"/>
  <c r="J125" i="6"/>
  <c r="E125" i="6"/>
  <c r="M124" i="6"/>
  <c r="J124" i="6"/>
  <c r="E124" i="6"/>
  <c r="M123" i="6"/>
  <c r="J123" i="6"/>
  <c r="E123" i="6"/>
  <c r="M122" i="6"/>
  <c r="J122" i="6"/>
  <c r="E122" i="6"/>
  <c r="M121" i="6"/>
  <c r="J121" i="6"/>
  <c r="E121" i="6"/>
  <c r="M120" i="6"/>
  <c r="J120" i="6"/>
  <c r="E120" i="6"/>
  <c r="M119" i="6"/>
  <c r="J119" i="6"/>
  <c r="E119" i="6"/>
  <c r="M118" i="6"/>
  <c r="J118" i="6"/>
  <c r="E118" i="6"/>
  <c r="M117" i="6"/>
  <c r="J117" i="6"/>
  <c r="E117" i="6"/>
  <c r="M116" i="6"/>
  <c r="J116" i="6"/>
  <c r="E116" i="6"/>
  <c r="M115" i="6"/>
  <c r="J115" i="6"/>
  <c r="E115" i="6"/>
  <c r="M114" i="6"/>
  <c r="J114" i="6"/>
  <c r="E114" i="6"/>
  <c r="M113" i="6"/>
  <c r="J113" i="6"/>
  <c r="E113" i="6"/>
  <c r="M112" i="6"/>
  <c r="J112" i="6"/>
  <c r="E112" i="6"/>
  <c r="M111" i="6"/>
  <c r="J111" i="6"/>
  <c r="E111" i="6"/>
  <c r="M110" i="6"/>
  <c r="J110" i="6"/>
  <c r="E110" i="6"/>
  <c r="M109" i="6"/>
  <c r="J109" i="6"/>
  <c r="E109" i="6"/>
  <c r="M108" i="6"/>
  <c r="J108" i="6"/>
  <c r="E108" i="6"/>
  <c r="M107" i="6"/>
  <c r="J107" i="6"/>
  <c r="E107" i="6"/>
  <c r="M106" i="6"/>
  <c r="J106" i="6"/>
  <c r="E106" i="6"/>
  <c r="M105" i="6"/>
  <c r="J105" i="6"/>
  <c r="E105" i="6"/>
  <c r="M104" i="6"/>
  <c r="J104" i="6"/>
  <c r="E104" i="6"/>
  <c r="M103" i="6"/>
  <c r="J103" i="6"/>
  <c r="E103" i="6"/>
  <c r="M102" i="6"/>
  <c r="J102" i="6"/>
  <c r="E102" i="6"/>
  <c r="M101" i="6"/>
  <c r="J101" i="6"/>
  <c r="E101" i="6"/>
  <c r="M100" i="6"/>
  <c r="J100" i="6"/>
  <c r="E100" i="6"/>
  <c r="M99" i="6"/>
  <c r="J99" i="6"/>
  <c r="E99" i="6"/>
  <c r="M98" i="6"/>
  <c r="J98" i="6"/>
  <c r="E98" i="6"/>
  <c r="M97" i="6"/>
  <c r="J97" i="6"/>
  <c r="E97" i="6"/>
  <c r="M96" i="6"/>
  <c r="J96" i="6"/>
  <c r="E96" i="6"/>
  <c r="M95" i="6"/>
  <c r="J95" i="6"/>
  <c r="E95" i="6"/>
  <c r="M94" i="6"/>
  <c r="J94" i="6"/>
  <c r="E94" i="6"/>
  <c r="M93" i="6"/>
  <c r="J93" i="6"/>
  <c r="E93" i="6"/>
  <c r="M92" i="6"/>
  <c r="J92" i="6"/>
  <c r="E92" i="6"/>
  <c r="M91" i="6"/>
  <c r="J91" i="6"/>
  <c r="E91" i="6"/>
  <c r="M90" i="6"/>
  <c r="J90" i="6"/>
  <c r="E90" i="6"/>
  <c r="M89" i="6"/>
  <c r="J89" i="6"/>
  <c r="E89" i="6"/>
  <c r="M88" i="6"/>
  <c r="J88" i="6"/>
  <c r="E88" i="6"/>
  <c r="M87" i="6"/>
  <c r="J87" i="6"/>
  <c r="E87" i="6"/>
  <c r="M86" i="6"/>
  <c r="J86" i="6"/>
  <c r="E86" i="6"/>
  <c r="M85" i="6"/>
  <c r="J85" i="6"/>
  <c r="E85" i="6"/>
  <c r="M84" i="6"/>
  <c r="J84" i="6"/>
  <c r="E84" i="6"/>
  <c r="M83" i="6"/>
  <c r="J83" i="6"/>
  <c r="E83" i="6"/>
  <c r="M82" i="6"/>
  <c r="J82" i="6"/>
  <c r="E82" i="6"/>
  <c r="M81" i="6"/>
  <c r="J81" i="6"/>
  <c r="E81" i="6"/>
  <c r="M80" i="6"/>
  <c r="J80" i="6"/>
  <c r="E80" i="6"/>
  <c r="M79" i="6"/>
  <c r="J79" i="6"/>
  <c r="E79" i="6"/>
  <c r="M78" i="6"/>
  <c r="J78" i="6"/>
  <c r="E78" i="6"/>
  <c r="M77" i="6"/>
  <c r="J77" i="6"/>
  <c r="E77" i="6"/>
  <c r="M76" i="6"/>
  <c r="J76" i="6"/>
  <c r="E76" i="6"/>
  <c r="M75" i="6"/>
  <c r="J75" i="6"/>
  <c r="E75" i="6"/>
  <c r="M74" i="6"/>
  <c r="J74" i="6"/>
  <c r="E74" i="6"/>
  <c r="M73" i="6"/>
  <c r="J73" i="6"/>
  <c r="E73" i="6"/>
  <c r="M72" i="6"/>
  <c r="J72" i="6"/>
  <c r="E72" i="6"/>
  <c r="M71" i="6"/>
  <c r="J71" i="6"/>
  <c r="E71" i="6"/>
  <c r="M70" i="6"/>
  <c r="J70" i="6"/>
  <c r="E70" i="6"/>
  <c r="M69" i="6"/>
  <c r="J69" i="6"/>
  <c r="E69" i="6"/>
  <c r="M68" i="6"/>
  <c r="J68" i="6"/>
  <c r="E68" i="6"/>
  <c r="M67" i="6"/>
  <c r="J67" i="6"/>
  <c r="E67" i="6"/>
  <c r="M66" i="6"/>
  <c r="J66" i="6"/>
  <c r="E66" i="6"/>
  <c r="M65" i="6"/>
  <c r="J65" i="6"/>
  <c r="E65" i="6"/>
  <c r="M64" i="6"/>
  <c r="J64" i="6"/>
  <c r="E64" i="6"/>
  <c r="M63" i="6"/>
  <c r="J63" i="6"/>
  <c r="E63" i="6"/>
  <c r="M62" i="6"/>
  <c r="J62" i="6"/>
  <c r="E62" i="6"/>
  <c r="M61" i="6"/>
  <c r="J61" i="6"/>
  <c r="E61" i="6"/>
  <c r="M60" i="6"/>
  <c r="J60" i="6"/>
  <c r="E60" i="6"/>
  <c r="M59" i="6"/>
  <c r="J59" i="6"/>
  <c r="E59" i="6"/>
  <c r="M58" i="6"/>
  <c r="J58" i="6"/>
  <c r="E58" i="6"/>
  <c r="M57" i="6"/>
  <c r="J57" i="6"/>
  <c r="E57" i="6"/>
  <c r="M56" i="6"/>
  <c r="J56" i="6"/>
  <c r="E56" i="6"/>
  <c r="M55" i="6"/>
  <c r="J55" i="6"/>
  <c r="E55" i="6"/>
  <c r="M54" i="6"/>
  <c r="J54" i="6"/>
  <c r="E54" i="6"/>
  <c r="M53" i="6"/>
  <c r="J53" i="6"/>
  <c r="E53" i="6"/>
  <c r="M52" i="6"/>
  <c r="J52" i="6"/>
  <c r="E52" i="6"/>
  <c r="M51" i="6"/>
  <c r="J51" i="6"/>
  <c r="E51" i="6"/>
  <c r="M50" i="6"/>
  <c r="J50" i="6"/>
  <c r="E50" i="6"/>
  <c r="M49" i="6"/>
  <c r="J49" i="6"/>
  <c r="E49" i="6"/>
  <c r="M48" i="6"/>
  <c r="J48" i="6"/>
  <c r="E48" i="6"/>
  <c r="M47" i="6"/>
  <c r="J47" i="6"/>
  <c r="E47" i="6"/>
  <c r="M46" i="6"/>
  <c r="J46" i="6"/>
  <c r="E46" i="6"/>
  <c r="M45" i="6"/>
  <c r="J45" i="6"/>
  <c r="E45" i="6"/>
  <c r="M44" i="6"/>
  <c r="J44" i="6"/>
  <c r="E44" i="6"/>
  <c r="M43" i="6"/>
  <c r="J43" i="6"/>
  <c r="E43" i="6"/>
  <c r="M42" i="6"/>
  <c r="J42" i="6"/>
  <c r="E42" i="6"/>
  <c r="M41" i="6"/>
  <c r="J41" i="6"/>
  <c r="E41" i="6"/>
  <c r="M40" i="6"/>
  <c r="J40" i="6"/>
  <c r="E40" i="6"/>
  <c r="M39" i="6"/>
  <c r="J39" i="6"/>
  <c r="E39" i="6"/>
  <c r="M38" i="6"/>
  <c r="J38" i="6"/>
  <c r="E38" i="6"/>
  <c r="M37" i="6"/>
  <c r="J37" i="6"/>
  <c r="E37" i="6"/>
  <c r="M36" i="6"/>
  <c r="J36" i="6"/>
  <c r="E36" i="6"/>
  <c r="M35" i="6"/>
  <c r="J35" i="6"/>
  <c r="E35" i="6"/>
  <c r="M34" i="6"/>
  <c r="J34" i="6"/>
  <c r="E34" i="6"/>
  <c r="M33" i="6"/>
  <c r="J33" i="6"/>
  <c r="E33" i="6"/>
  <c r="M32" i="6"/>
  <c r="J32" i="6"/>
  <c r="E32" i="6"/>
  <c r="M31" i="6"/>
  <c r="J31" i="6"/>
  <c r="E31" i="6"/>
  <c r="M30" i="6"/>
  <c r="J30" i="6"/>
  <c r="E30" i="6"/>
  <c r="M29" i="6"/>
  <c r="J29" i="6"/>
  <c r="E29" i="6"/>
  <c r="M28" i="6"/>
  <c r="J28" i="6"/>
  <c r="E28" i="6"/>
  <c r="M27" i="6"/>
  <c r="J27" i="6"/>
  <c r="E27" i="6"/>
  <c r="M26" i="6"/>
  <c r="J26" i="6"/>
  <c r="E26" i="6"/>
  <c r="M25" i="6"/>
  <c r="J25" i="6"/>
  <c r="E25" i="6"/>
  <c r="M24" i="6"/>
  <c r="J24" i="6"/>
  <c r="E24" i="6"/>
  <c r="M23" i="6"/>
  <c r="J23" i="6"/>
  <c r="E23" i="6"/>
  <c r="M22" i="6"/>
  <c r="J22" i="6"/>
  <c r="E22" i="6"/>
  <c r="M21" i="6"/>
  <c r="J21" i="6"/>
  <c r="E21" i="6"/>
  <c r="M20" i="6"/>
  <c r="J20" i="6"/>
  <c r="E20" i="6"/>
  <c r="M19" i="6"/>
  <c r="J19" i="6"/>
  <c r="E19" i="6"/>
  <c r="M18" i="6"/>
  <c r="J18" i="6"/>
  <c r="E18" i="6"/>
  <c r="M17" i="6"/>
  <c r="J17" i="6"/>
  <c r="E17" i="6"/>
  <c r="M16" i="6"/>
  <c r="J16" i="6"/>
  <c r="E16" i="6"/>
  <c r="M15" i="6"/>
  <c r="J15" i="6"/>
  <c r="E15" i="6"/>
  <c r="M14" i="6"/>
  <c r="J14" i="6"/>
  <c r="E14" i="6"/>
  <c r="M13" i="6"/>
  <c r="J13" i="6"/>
  <c r="E13" i="6"/>
  <c r="M12" i="6"/>
  <c r="J12" i="6"/>
  <c r="E12" i="6"/>
  <c r="M11" i="6"/>
  <c r="J11" i="6"/>
  <c r="E11" i="6"/>
  <c r="M10" i="6"/>
  <c r="J10" i="6"/>
  <c r="E10" i="6"/>
  <c r="M9" i="6"/>
  <c r="J9" i="6"/>
  <c r="E9" i="6"/>
  <c r="E10" i="4"/>
  <c r="E413" i="6" l="1"/>
  <c r="D13" i="1" s="1"/>
  <c r="M407" i="6"/>
  <c r="M409" i="6" s="1"/>
  <c r="G13" i="1" s="1"/>
  <c r="J15" i="9" s="1"/>
  <c r="K407" i="6"/>
  <c r="E417" i="6" s="1"/>
  <c r="E407" i="6"/>
  <c r="B10" i="6"/>
  <c r="B11" i="6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D377" i="7"/>
  <c r="C9" i="7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A7" i="10"/>
  <c r="A8" i="10" s="1"/>
  <c r="A10" i="10" s="1"/>
  <c r="A11" i="10" s="1"/>
  <c r="A12" i="10" s="1"/>
  <c r="A14" i="10" s="1"/>
  <c r="A15" i="10" s="1"/>
  <c r="A16" i="10" s="1"/>
  <c r="A18" i="10" s="1"/>
  <c r="A19" i="10" s="1"/>
  <c r="A20" i="10" s="1"/>
  <c r="A22" i="10" s="1"/>
  <c r="A23" i="10" s="1"/>
  <c r="A24" i="10" s="1"/>
  <c r="A26" i="10" s="1"/>
  <c r="A27" i="10" s="1"/>
  <c r="A28" i="10" s="1"/>
  <c r="A30" i="10" s="1"/>
  <c r="A31" i="10" s="1"/>
  <c r="A32" i="10" s="1"/>
  <c r="A34" i="10" s="1"/>
  <c r="A35" i="10" s="1"/>
  <c r="A36" i="10" s="1"/>
  <c r="A38" i="10" s="1"/>
  <c r="A39" i="10" s="1"/>
  <c r="A40" i="10" s="1"/>
  <c r="H10" i="10"/>
  <c r="H12" i="10"/>
  <c r="H19" i="10"/>
  <c r="H23" i="10"/>
  <c r="H27" i="10"/>
  <c r="H31" i="10"/>
  <c r="H35" i="10"/>
  <c r="H39" i="10"/>
  <c r="F16" i="9"/>
  <c r="C70" i="7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C208" i="7" s="1"/>
  <c r="C209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C233" i="7" s="1"/>
  <c r="C234" i="7" s="1"/>
  <c r="C235" i="7" s="1"/>
  <c r="C236" i="7" s="1"/>
  <c r="C237" i="7" s="1"/>
  <c r="C238" i="7" s="1"/>
  <c r="C239" i="7" s="1"/>
  <c r="C240" i="7" s="1"/>
  <c r="C241" i="7" s="1"/>
  <c r="C242" i="7" s="1"/>
  <c r="C243" i="7" s="1"/>
  <c r="C244" i="7" s="1"/>
  <c r="C245" i="7" s="1"/>
  <c r="C246" i="7" s="1"/>
  <c r="C247" i="7" s="1"/>
  <c r="C248" i="7" s="1"/>
  <c r="C249" i="7" s="1"/>
  <c r="C250" i="7" s="1"/>
  <c r="C251" i="7" s="1"/>
  <c r="C252" i="7" s="1"/>
  <c r="C253" i="7" s="1"/>
  <c r="C254" i="7" s="1"/>
  <c r="C255" i="7" s="1"/>
  <c r="C256" i="7" s="1"/>
  <c r="C257" i="7" s="1"/>
  <c r="C258" i="7" s="1"/>
  <c r="C259" i="7" s="1"/>
  <c r="C260" i="7" s="1"/>
  <c r="C261" i="7" s="1"/>
  <c r="C262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C276" i="7" s="1"/>
  <c r="C277" i="7" s="1"/>
  <c r="C278" i="7" s="1"/>
  <c r="C279" i="7" s="1"/>
  <c r="C280" i="7" s="1"/>
  <c r="C281" i="7" s="1"/>
  <c r="C282" i="7" s="1"/>
  <c r="C283" i="7" s="1"/>
  <c r="C284" i="7" s="1"/>
  <c r="C285" i="7" s="1"/>
  <c r="C286" i="7" s="1"/>
  <c r="C287" i="7" s="1"/>
  <c r="C288" i="7" s="1"/>
  <c r="C289" i="7" s="1"/>
  <c r="C290" i="7" s="1"/>
  <c r="C291" i="7" s="1"/>
  <c r="C292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C308" i="7" s="1"/>
  <c r="C309" i="7" s="1"/>
  <c r="C310" i="7" s="1"/>
  <c r="C311" i="7" s="1"/>
  <c r="C312" i="7" s="1"/>
  <c r="C313" i="7" s="1"/>
  <c r="C314" i="7" s="1"/>
  <c r="C315" i="7" s="1"/>
  <c r="C316" i="7" s="1"/>
  <c r="C317" i="7" s="1"/>
  <c r="C318" i="7" s="1"/>
  <c r="C319" i="7" s="1"/>
  <c r="C320" i="7" s="1"/>
  <c r="C321" i="7" s="1"/>
  <c r="C322" i="7" s="1"/>
  <c r="C323" i="7" s="1"/>
  <c r="C324" i="7" s="1"/>
  <c r="C325" i="7" s="1"/>
  <c r="C326" i="7" s="1"/>
  <c r="C327" i="7" s="1"/>
  <c r="C328" i="7" s="1"/>
  <c r="C329" i="7" s="1"/>
  <c r="C330" i="7" s="1"/>
  <c r="C331" i="7" s="1"/>
  <c r="C332" i="7" s="1"/>
  <c r="C333" i="7" s="1"/>
  <c r="C334" i="7" s="1"/>
  <c r="C335" i="7" s="1"/>
  <c r="C336" i="7" s="1"/>
  <c r="C337" i="7" s="1"/>
  <c r="C338" i="7" s="1"/>
  <c r="C339" i="7" s="1"/>
  <c r="C340" i="7" s="1"/>
  <c r="C341" i="7" s="1"/>
  <c r="C342" i="7" s="1"/>
  <c r="C343" i="7" s="1"/>
  <c r="C344" i="7" s="1"/>
  <c r="C345" i="7" s="1"/>
  <c r="C346" i="7" s="1"/>
  <c r="C347" i="7" s="1"/>
  <c r="C348" i="7" s="1"/>
  <c r="C349" i="7" s="1"/>
  <c r="C350" i="7" s="1"/>
  <c r="C351" i="7" s="1"/>
  <c r="C352" i="7" s="1"/>
  <c r="C353" i="7" s="1"/>
  <c r="C354" i="7" s="1"/>
  <c r="C355" i="7" s="1"/>
  <c r="C356" i="7" s="1"/>
  <c r="C357" i="7" s="1"/>
  <c r="C358" i="7" s="1"/>
  <c r="C359" i="7" s="1"/>
  <c r="C360" i="7" s="1"/>
  <c r="C361" i="7" s="1"/>
  <c r="C362" i="7" s="1"/>
  <c r="C363" i="7" s="1"/>
  <c r="C364" i="7" s="1"/>
  <c r="C365" i="7" s="1"/>
  <c r="C366" i="7" s="1"/>
  <c r="C367" i="7" s="1"/>
  <c r="C368" i="7" s="1"/>
  <c r="C369" i="7" s="1"/>
  <c r="C370" i="7" s="1"/>
  <c r="C371" i="7" s="1"/>
  <c r="C372" i="7" s="1"/>
  <c r="D12" i="1"/>
  <c r="F14" i="9"/>
  <c r="A10" i="5"/>
  <c r="A12" i="5"/>
  <c r="A14" i="5"/>
  <c r="A16" i="5" s="1"/>
  <c r="A18" i="5" s="1"/>
  <c r="A20" i="5" s="1"/>
  <c r="A22" i="5" s="1"/>
  <c r="A24" i="5" s="1"/>
  <c r="A26" i="5" s="1"/>
  <c r="A28" i="5" s="1"/>
  <c r="A30" i="5" s="1"/>
  <c r="J16" i="9"/>
  <c r="G14" i="8"/>
  <c r="G16" i="8"/>
  <c r="E14" i="8"/>
  <c r="E16" i="8" s="1"/>
  <c r="I8" i="8"/>
  <c r="I10" i="8"/>
  <c r="I12" i="8"/>
  <c r="A10" i="8"/>
  <c r="A12" i="8" s="1"/>
  <c r="A14" i="8" s="1"/>
  <c r="A16" i="8" s="1"/>
  <c r="O65" i="9"/>
  <c r="O68" i="9" s="1"/>
  <c r="O71" i="9" s="1"/>
  <c r="O34" i="9" s="1"/>
  <c r="B62" i="9"/>
  <c r="B63" i="9" s="1"/>
  <c r="B65" i="9" s="1"/>
  <c r="B66" i="9" s="1"/>
  <c r="B68" i="9" s="1"/>
  <c r="B69" i="9" s="1"/>
  <c r="B71" i="9" s="1"/>
  <c r="O29" i="9"/>
  <c r="O33" i="9" s="1"/>
  <c r="O30" i="9"/>
  <c r="O31" i="9"/>
  <c r="O37" i="9"/>
  <c r="O46" i="9"/>
  <c r="O47" i="9"/>
  <c r="O48" i="9"/>
  <c r="B30" i="9"/>
  <c r="B31" i="9"/>
  <c r="B33" i="9" s="1"/>
  <c r="B34" i="9" s="1"/>
  <c r="B36" i="9" s="1"/>
  <c r="B37" i="9" s="1"/>
  <c r="B39" i="9" s="1"/>
  <c r="B40" i="9" s="1"/>
  <c r="B42" i="9" s="1"/>
  <c r="B44" i="9" s="1"/>
  <c r="B45" i="9" s="1"/>
  <c r="B46" i="9" s="1"/>
  <c r="B47" i="9" s="1"/>
  <c r="B48" i="9" s="1"/>
  <c r="B50" i="9" s="1"/>
  <c r="B52" i="9" s="1"/>
  <c r="B53" i="9" s="1"/>
  <c r="B54" i="9" s="1"/>
  <c r="B55" i="9" s="1"/>
  <c r="B57" i="9" s="1"/>
  <c r="B14" i="9"/>
  <c r="B15" i="9"/>
  <c r="B16" i="9" s="1"/>
  <c r="B18" i="9" s="1"/>
  <c r="O15" i="4"/>
  <c r="O18" i="4"/>
  <c r="O19" i="4" s="1"/>
  <c r="O25" i="4" s="1"/>
  <c r="M19" i="4"/>
  <c r="M25" i="4" s="1"/>
  <c r="D11" i="1" s="1"/>
  <c r="M11" i="4"/>
  <c r="F11" i="4"/>
  <c r="F21" i="4" s="1"/>
  <c r="F19" i="4"/>
  <c r="J16" i="4"/>
  <c r="O16" i="4"/>
  <c r="O14" i="4"/>
  <c r="O17" i="4"/>
  <c r="J18" i="4"/>
  <c r="K18" i="4"/>
  <c r="E18" i="4"/>
  <c r="J17" i="4"/>
  <c r="K17" i="4" s="1"/>
  <c r="E17" i="4"/>
  <c r="K16" i="4"/>
  <c r="E16" i="4"/>
  <c r="B12" i="1"/>
  <c r="B13" i="1"/>
  <c r="B14" i="1"/>
  <c r="B16" i="1" s="1"/>
  <c r="C6" i="8"/>
  <c r="E6" i="8"/>
  <c r="G6" i="8"/>
  <c r="I6" i="8" s="1"/>
  <c r="J10" i="4"/>
  <c r="K10" i="4"/>
  <c r="J14" i="4"/>
  <c r="K14" i="4" s="1"/>
  <c r="J15" i="4"/>
  <c r="K15" i="4"/>
  <c r="E15" i="4"/>
  <c r="B6" i="5"/>
  <c r="C6" i="5" s="1"/>
  <c r="H6" i="5" s="1"/>
  <c r="E14" i="4"/>
  <c r="O10" i="4"/>
  <c r="O11" i="4" s="1"/>
  <c r="P25" i="4" l="1"/>
  <c r="G11" i="1" s="1"/>
  <c r="J13" i="9" s="1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60" i="7"/>
  <c r="G64" i="7"/>
  <c r="G68" i="7"/>
  <c r="G72" i="7"/>
  <c r="G76" i="7"/>
  <c r="G80" i="7"/>
  <c r="G84" i="7"/>
  <c r="G88" i="7"/>
  <c r="G92" i="7"/>
  <c r="G96" i="7"/>
  <c r="G100" i="7"/>
  <c r="G104" i="7"/>
  <c r="G108" i="7"/>
  <c r="G112" i="7"/>
  <c r="G116" i="7"/>
  <c r="G120" i="7"/>
  <c r="G124" i="7"/>
  <c r="G128" i="7"/>
  <c r="G132" i="7"/>
  <c r="G136" i="7"/>
  <c r="G140" i="7"/>
  <c r="G144" i="7"/>
  <c r="G148" i="7"/>
  <c r="G152" i="7"/>
  <c r="G156" i="7"/>
  <c r="G160" i="7"/>
  <c r="G164" i="7"/>
  <c r="G168" i="7"/>
  <c r="G172" i="7"/>
  <c r="G176" i="7"/>
  <c r="G180" i="7"/>
  <c r="G184" i="7"/>
  <c r="G188" i="7"/>
  <c r="G192" i="7"/>
  <c r="G196" i="7"/>
  <c r="G200" i="7"/>
  <c r="G204" i="7"/>
  <c r="G208" i="7"/>
  <c r="G212" i="7"/>
  <c r="G216" i="7"/>
  <c r="G220" i="7"/>
  <c r="G224" i="7"/>
  <c r="G228" i="7"/>
  <c r="G232" i="7"/>
  <c r="G236" i="7"/>
  <c r="G240" i="7"/>
  <c r="G345" i="7"/>
  <c r="G349" i="7"/>
  <c r="G353" i="7"/>
  <c r="G357" i="7"/>
  <c r="G361" i="7"/>
  <c r="G365" i="7"/>
  <c r="G369" i="7"/>
  <c r="G9" i="7"/>
  <c r="G13" i="7"/>
  <c r="G17" i="7"/>
  <c r="G21" i="7"/>
  <c r="G25" i="7"/>
  <c r="G29" i="7"/>
  <c r="G33" i="7"/>
  <c r="G37" i="7"/>
  <c r="G41" i="7"/>
  <c r="G45" i="7"/>
  <c r="G49" i="7"/>
  <c r="G53" i="7"/>
  <c r="G57" i="7"/>
  <c r="G61" i="7"/>
  <c r="G65" i="7"/>
  <c r="G69" i="7"/>
  <c r="G73" i="7"/>
  <c r="G10" i="7"/>
  <c r="G14" i="7"/>
  <c r="G18" i="7"/>
  <c r="G22" i="7"/>
  <c r="G26" i="7"/>
  <c r="G30" i="7"/>
  <c r="G34" i="7"/>
  <c r="G38" i="7"/>
  <c r="G42" i="7"/>
  <c r="G46" i="7"/>
  <c r="G50" i="7"/>
  <c r="G54" i="7"/>
  <c r="G58" i="7"/>
  <c r="G62" i="7"/>
  <c r="G66" i="7"/>
  <c r="G70" i="7"/>
  <c r="G74" i="7"/>
  <c r="G78" i="7"/>
  <c r="G82" i="7"/>
  <c r="G86" i="7"/>
  <c r="G90" i="7"/>
  <c r="G94" i="7"/>
  <c r="G98" i="7"/>
  <c r="G102" i="7"/>
  <c r="G106" i="7"/>
  <c r="G110" i="7"/>
  <c r="G114" i="7"/>
  <c r="G118" i="7"/>
  <c r="G122" i="7"/>
  <c r="G126" i="7"/>
  <c r="G130" i="7"/>
  <c r="G134" i="7"/>
  <c r="G138" i="7"/>
  <c r="G142" i="7"/>
  <c r="G146" i="7"/>
  <c r="G150" i="7"/>
  <c r="G154" i="7"/>
  <c r="G158" i="7"/>
  <c r="G162" i="7"/>
  <c r="G166" i="7"/>
  <c r="G170" i="7"/>
  <c r="G174" i="7"/>
  <c r="G178" i="7"/>
  <c r="G182" i="7"/>
  <c r="G186" i="7"/>
  <c r="G190" i="7"/>
  <c r="G194" i="7"/>
  <c r="G198" i="7"/>
  <c r="G202" i="7"/>
  <c r="G206" i="7"/>
  <c r="G210" i="7"/>
  <c r="G214" i="7"/>
  <c r="G218" i="7"/>
  <c r="G222" i="7"/>
  <c r="G226" i="7"/>
  <c r="G230" i="7"/>
  <c r="G234" i="7"/>
  <c r="G238" i="7"/>
  <c r="G343" i="7"/>
  <c r="G347" i="7"/>
  <c r="G351" i="7"/>
  <c r="G355" i="7"/>
  <c r="G359" i="7"/>
  <c r="G363" i="7"/>
  <c r="G367" i="7"/>
  <c r="G371" i="7"/>
  <c r="G11" i="7"/>
  <c r="G27" i="7"/>
  <c r="G43" i="7"/>
  <c r="G59" i="7"/>
  <c r="G75" i="7"/>
  <c r="G83" i="7"/>
  <c r="G91" i="7"/>
  <c r="G99" i="7"/>
  <c r="G107" i="7"/>
  <c r="G115" i="7"/>
  <c r="G123" i="7"/>
  <c r="G131" i="7"/>
  <c r="G139" i="7"/>
  <c r="G147" i="7"/>
  <c r="G155" i="7"/>
  <c r="G163" i="7"/>
  <c r="G171" i="7"/>
  <c r="G179" i="7"/>
  <c r="G187" i="7"/>
  <c r="G195" i="7"/>
  <c r="G203" i="7"/>
  <c r="G211" i="7"/>
  <c r="G219" i="7"/>
  <c r="G227" i="7"/>
  <c r="G235" i="7"/>
  <c r="G344" i="7"/>
  <c r="G352" i="7"/>
  <c r="G360" i="7"/>
  <c r="G368" i="7"/>
  <c r="G77" i="7"/>
  <c r="G93" i="7"/>
  <c r="G109" i="7"/>
  <c r="G117" i="7"/>
  <c r="G133" i="7"/>
  <c r="G149" i="7"/>
  <c r="G157" i="7"/>
  <c r="G173" i="7"/>
  <c r="G181" i="7"/>
  <c r="G197" i="7"/>
  <c r="G213" i="7"/>
  <c r="G221" i="7"/>
  <c r="G237" i="7"/>
  <c r="G346" i="7"/>
  <c r="G362" i="7"/>
  <c r="G370" i="7"/>
  <c r="G51" i="7"/>
  <c r="G67" i="7"/>
  <c r="G95" i="7"/>
  <c r="G119" i="7"/>
  <c r="G143" i="7"/>
  <c r="G167" i="7"/>
  <c r="G175" i="7"/>
  <c r="G199" i="7"/>
  <c r="G223" i="7"/>
  <c r="G239" i="7"/>
  <c r="G356" i="7"/>
  <c r="G15" i="7"/>
  <c r="G31" i="7"/>
  <c r="G47" i="7"/>
  <c r="G63" i="7"/>
  <c r="G85" i="7"/>
  <c r="G101" i="7"/>
  <c r="G125" i="7"/>
  <c r="G141" i="7"/>
  <c r="G165" i="7"/>
  <c r="G189" i="7"/>
  <c r="G205" i="7"/>
  <c r="G229" i="7"/>
  <c r="G354" i="7"/>
  <c r="G35" i="7"/>
  <c r="G79" i="7"/>
  <c r="G103" i="7"/>
  <c r="G127" i="7"/>
  <c r="G159" i="7"/>
  <c r="G191" i="7"/>
  <c r="G207" i="7"/>
  <c r="G231" i="7"/>
  <c r="G23" i="7"/>
  <c r="G39" i="7"/>
  <c r="G55" i="7"/>
  <c r="G71" i="7"/>
  <c r="G81" i="7"/>
  <c r="G89" i="7"/>
  <c r="G97" i="7"/>
  <c r="G105" i="7"/>
  <c r="G113" i="7"/>
  <c r="G121" i="7"/>
  <c r="G129" i="7"/>
  <c r="G137" i="7"/>
  <c r="G145" i="7"/>
  <c r="G153" i="7"/>
  <c r="G161" i="7"/>
  <c r="G169" i="7"/>
  <c r="G177" i="7"/>
  <c r="G185" i="7"/>
  <c r="G193" i="7"/>
  <c r="G201" i="7"/>
  <c r="G209" i="7"/>
  <c r="G217" i="7"/>
  <c r="G225" i="7"/>
  <c r="G233" i="7"/>
  <c r="G372" i="7"/>
  <c r="G350" i="7"/>
  <c r="G358" i="7"/>
  <c r="G366" i="7"/>
  <c r="G19" i="7"/>
  <c r="G87" i="7"/>
  <c r="G111" i="7"/>
  <c r="G135" i="7"/>
  <c r="G151" i="7"/>
  <c r="G183" i="7"/>
  <c r="G215" i="7"/>
  <c r="G348" i="7"/>
  <c r="G364" i="7"/>
  <c r="H14" i="10"/>
  <c r="H16" i="10" s="1"/>
  <c r="H18" i="10" s="1"/>
  <c r="H20" i="10" s="1"/>
  <c r="D16" i="1"/>
  <c r="F14" i="1" s="1"/>
  <c r="I14" i="1" s="1"/>
  <c r="O36" i="9"/>
  <c r="O39" i="9" s="1"/>
  <c r="O40" i="9" s="1"/>
  <c r="O53" i="9" s="1"/>
  <c r="O54" i="9"/>
  <c r="H22" i="10"/>
  <c r="H24" i="10" s="1"/>
  <c r="H26" i="10" s="1"/>
  <c r="H28" i="10" s="1"/>
  <c r="H30" i="10" s="1"/>
  <c r="H32" i="10" s="1"/>
  <c r="H34" i="10" s="1"/>
  <c r="H36" i="10" s="1"/>
  <c r="H38" i="10" s="1"/>
  <c r="H40" i="10" s="1"/>
  <c r="F15" i="9"/>
  <c r="F18" i="9" s="1"/>
  <c r="H14" i="9" s="1"/>
  <c r="E415" i="6"/>
  <c r="F13" i="1"/>
  <c r="I13" i="1" s="1"/>
  <c r="F11" i="1"/>
  <c r="I11" i="1" s="1"/>
  <c r="F12" i="1"/>
  <c r="G314" i="7"/>
  <c r="G318" i="7"/>
  <c r="G322" i="7"/>
  <c r="G326" i="7"/>
  <c r="G330" i="7"/>
  <c r="G334" i="7"/>
  <c r="G338" i="7"/>
  <c r="G342" i="7"/>
  <c r="G312" i="7"/>
  <c r="G320" i="7"/>
  <c r="G332" i="7"/>
  <c r="G315" i="7"/>
  <c r="G319" i="7"/>
  <c r="G323" i="7"/>
  <c r="G327" i="7"/>
  <c r="G331" i="7"/>
  <c r="G335" i="7"/>
  <c r="G339" i="7"/>
  <c r="G316" i="7"/>
  <c r="G324" i="7"/>
  <c r="G336" i="7"/>
  <c r="G313" i="7"/>
  <c r="G317" i="7"/>
  <c r="G321" i="7"/>
  <c r="G325" i="7"/>
  <c r="G329" i="7"/>
  <c r="G333" i="7"/>
  <c r="G337" i="7"/>
  <c r="G341" i="7"/>
  <c r="G328" i="7"/>
  <c r="G340" i="7"/>
  <c r="G285" i="7"/>
  <c r="G289" i="7"/>
  <c r="G293" i="7"/>
  <c r="G297" i="7"/>
  <c r="G301" i="7"/>
  <c r="G305" i="7"/>
  <c r="G309" i="7"/>
  <c r="G287" i="7"/>
  <c r="G291" i="7"/>
  <c r="G295" i="7"/>
  <c r="G299" i="7"/>
  <c r="G303" i="7"/>
  <c r="G307" i="7"/>
  <c r="G311" i="7"/>
  <c r="G286" i="7"/>
  <c r="G290" i="7"/>
  <c r="G298" i="7"/>
  <c r="G306" i="7"/>
  <c r="G284" i="7"/>
  <c r="G288" i="7"/>
  <c r="G292" i="7"/>
  <c r="G296" i="7"/>
  <c r="G300" i="7"/>
  <c r="G304" i="7"/>
  <c r="G308" i="7"/>
  <c r="G294" i="7"/>
  <c r="G302" i="7"/>
  <c r="G310" i="7"/>
  <c r="G253" i="7"/>
  <c r="G257" i="7"/>
  <c r="G261" i="7"/>
  <c r="G265" i="7"/>
  <c r="G269" i="7"/>
  <c r="G273" i="7"/>
  <c r="G277" i="7"/>
  <c r="G281" i="7"/>
  <c r="G254" i="7"/>
  <c r="G258" i="7"/>
  <c r="G262" i="7"/>
  <c r="G266" i="7"/>
  <c r="G270" i="7"/>
  <c r="G274" i="7"/>
  <c r="G278" i="7"/>
  <c r="G282" i="7"/>
  <c r="G255" i="7"/>
  <c r="G259" i="7"/>
  <c r="G263" i="7"/>
  <c r="G267" i="7"/>
  <c r="G271" i="7"/>
  <c r="G275" i="7"/>
  <c r="G279" i="7"/>
  <c r="G283" i="7"/>
  <c r="G256" i="7"/>
  <c r="G260" i="7"/>
  <c r="G264" i="7"/>
  <c r="G268" i="7"/>
  <c r="G272" i="7"/>
  <c r="G276" i="7"/>
  <c r="G280" i="7"/>
  <c r="D382" i="7"/>
  <c r="G243" i="7"/>
  <c r="G247" i="7"/>
  <c r="G251" i="7"/>
  <c r="G244" i="7"/>
  <c r="G248" i="7"/>
  <c r="G252" i="7"/>
  <c r="G242" i="7"/>
  <c r="G246" i="7"/>
  <c r="G250" i="7"/>
  <c r="G245" i="7"/>
  <c r="G249" i="7"/>
  <c r="G241" i="7"/>
  <c r="I16" i="8"/>
  <c r="I14" i="8"/>
  <c r="O55" i="9" l="1"/>
  <c r="O42" i="9"/>
  <c r="O45" i="9" s="1"/>
  <c r="O50" i="9" s="1"/>
  <c r="O57" i="9" s="1"/>
  <c r="O16" i="9" s="1"/>
  <c r="H13" i="9"/>
  <c r="M13" i="9" s="1"/>
  <c r="S13" i="9" s="1"/>
  <c r="H16" i="9"/>
  <c r="M16" i="9" s="1"/>
  <c r="H15" i="9"/>
  <c r="M15" i="9" s="1"/>
  <c r="S15" i="9" s="1"/>
  <c r="F16" i="1"/>
  <c r="G377" i="7"/>
  <c r="G12" i="1" s="1"/>
  <c r="I12" i="1" s="1"/>
  <c r="I16" i="1" s="1"/>
  <c r="S16" i="9" l="1"/>
  <c r="H18" i="9"/>
  <c r="J14" i="9"/>
  <c r="M14" i="9" s="1"/>
  <c r="S14" i="9" l="1"/>
  <c r="S18" i="9" s="1"/>
  <c r="M18" i="9"/>
</calcChain>
</file>

<file path=xl/sharedStrings.xml><?xml version="1.0" encoding="utf-8"?>
<sst xmlns="http://schemas.openxmlformats.org/spreadsheetml/2006/main" count="284" uniqueCount="214">
  <si>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</si>
  <si>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</si>
  <si>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</si>
  <si>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</si>
  <si>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</si>
  <si>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</si>
  <si>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</si>
  <si>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</si>
  <si>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</si>
  <si>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</si>
  <si>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</si>
  <si>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</si>
  <si>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</si>
  <si>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</si>
  <si>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</si>
  <si>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</si>
  <si>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</si>
  <si>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</si>
  <si>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</si>
  <si>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</si>
  <si>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</si>
  <si>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</si>
  <si>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</si>
  <si>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</si>
  <si>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</si>
  <si>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</si>
  <si>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EFFECTIVE COST OF LONG-TERM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</si>
  <si>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</si>
  <si>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</si>
  <si>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</si>
  <si>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</si>
  <si>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</si>
  <si>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</si>
  <si>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</si>
  <si>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</si>
  <si>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</si>
  <si>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</si>
  <si>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</si>
  <si>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</si>
  <si>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</si>
  <si>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$</t>
  </si>
  <si>
    <t>%</t>
  </si>
  <si>
    <t>Subtotal</t>
  </si>
  <si>
    <t xml:space="preserve"> </t>
  </si>
  <si>
    <t>Senior Notes</t>
  </si>
  <si>
    <t>TOTAL LONG-TERM DEBT</t>
  </si>
  <si>
    <t>Global Note</t>
  </si>
  <si>
    <t xml:space="preserve">KENTUCKY POWER COMPANY </t>
  </si>
  <si>
    <t>FMV of mark to market 133 hedge</t>
  </si>
  <si>
    <t>Line       No.</t>
  </si>
  <si>
    <t>Month</t>
  </si>
  <si>
    <t>Year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</si>
  <si>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</si>
  <si>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</si>
  <si>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</si>
  <si>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</si>
  <si>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</si>
  <si>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</si>
  <si>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</si>
  <si>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</si>
  <si>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</si>
  <si>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</si>
  <si>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</si>
  <si>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</si>
  <si>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</si>
  <si>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</si>
  <si>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</si>
  <si>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</si>
  <si>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 xml:space="preserve"> Short Term Debt Balance and Cost Calculation</t>
  </si>
  <si>
    <t>ES FORM 3.15</t>
  </si>
  <si>
    <t>KENTUCKY POWER COMPANY - ENVIRONMENTAL SURCHARGE REPORT</t>
  </si>
  <si>
    <t>CURRENT PERIOD REVENUE REQUIREMENT</t>
  </si>
  <si>
    <t xml:space="preserve">       BIG SANDY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</si>
  <si>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</si>
  <si>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</si>
  <si>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</si>
  <si>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</si>
  <si>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</si>
  <si>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</si>
  <si>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</si>
  <si>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</si>
  <si>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</si>
  <si>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</si>
  <si>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</si>
  <si>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</si>
  <si>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1/</t>
  </si>
  <si>
    <t>2/</t>
  </si>
  <si>
    <t>TOTAL</t>
  </si>
  <si>
    <t>WACC = Weighted Average Cost of Capital</t>
  </si>
  <si>
    <t>Gross Revenue Conversion Factor (GRCF) Calculation:</t>
  </si>
  <si>
    <t>OPERATING REVENUE</t>
  </si>
  <si>
    <t>FEDERAL TAXABLE PRODUCTION INCOME BEFORE 199 DEDUCTION</t>
  </si>
  <si>
    <t>AFTER-TAX PRODUCTION INCOME</t>
  </si>
  <si>
    <t>GROSS-UP FACTOR FOR PRODUCTION INCOME:</t>
  </si>
  <si>
    <t xml:space="preserve">       AFTER-TAX PRODUCTION INCOME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</si>
  <si>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</si>
  <si>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</si>
  <si>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</si>
  <si>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</si>
  <si>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</si>
  <si>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</si>
  <si>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</si>
  <si>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</si>
  <si>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 xml:space="preserve">       PRE-TAX PRODUCTION INCOME</t>
  </si>
  <si>
    <t xml:space="preserve">       STATE INCOME TAX RATE</t>
  </si>
  <si>
    <t xml:space="preserve">       STATE INCOME TAX EXPENSE (LINE 5 X LINE 6)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</si>
  <si>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</si>
  <si>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</si>
  <si>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</si>
  <si>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</si>
  <si>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</si>
  <si>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</si>
  <si>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</si>
  <si>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</si>
  <si>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Day                     of                              Week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</si>
  <si>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</si>
  <si>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</si>
  <si>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</si>
  <si>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</si>
  <si>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</si>
  <si>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</si>
  <si>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</si>
  <si>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Kentucky Public Service Commission Assessment (0.15%)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</si>
  <si>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</si>
  <si>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</si>
  <si>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</si>
  <si>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</si>
  <si>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</si>
  <si>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</si>
  <si>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</si>
  <si>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</si>
  <si>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</si>
  <si>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</si>
  <si>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</si>
  <si>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</si>
  <si>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</si>
  <si>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</si>
  <si>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</si>
  <si>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</si>
  <si>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</si>
  <si>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</si>
  <si>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</si>
  <si>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</si>
  <si>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</si>
  <si>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</si>
  <si>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</si>
  <si>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</si>
  <si>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</si>
  <si>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STATE TAXABLE PRODUCTION INCOME BEFORE 199 DEDUCTION</t>
  </si>
  <si>
    <t>STATE INCOME TAX EXPENSE, NET OF 199 DEDUCTION (SEE BELOW)</t>
  </si>
  <si>
    <t>199 DEDUCTION PHASE-IN</t>
  </si>
  <si>
    <t>FEDERAL TAXABLE PRODUCTION INCOME</t>
  </si>
  <si>
    <t>FEDERAL INCOME TAX EXPENSE AFTER 199 DEDUCTION (35%)</t>
  </si>
  <si>
    <t xml:space="preserve">       199 DEDUCTION PHASE-IN</t>
  </si>
  <si>
    <t xml:space="preserve">       STATE TAXABLE PRODUCTION INCOME BEFORE 199 DEDUCTION</t>
  </si>
  <si>
    <t xml:space="preserve">       LESS:   STATE 199 DEDUCTION</t>
  </si>
  <si>
    <t>The WACC (PRE - TAX) value on Line 5 is to be recorded on ES FORM 3.10, Line 9.</t>
  </si>
  <si>
    <t>Effective Cost Rate = Annualized Cost divided by the Current Amount Outstanding.</t>
  </si>
  <si>
    <t>For the Expense month of XXXXXXXX XX, 2013</t>
  </si>
  <si>
    <t>Monday</t>
  </si>
  <si>
    <t>Friday</t>
  </si>
  <si>
    <t>Wednesday</t>
  </si>
  <si>
    <t>Tuesday</t>
  </si>
  <si>
    <t>Thursday</t>
  </si>
  <si>
    <t>State Tax Expense - Kentucky</t>
  </si>
  <si>
    <t>Pre-tax production income</t>
  </si>
  <si>
    <t>Input</t>
  </si>
  <si>
    <t>Income after Uncollectible accounts</t>
  </si>
  <si>
    <t>Ln 1-2-3</t>
  </si>
  <si>
    <t>KY - State Income Tax Rate</t>
  </si>
  <si>
    <t>State income tax deduction</t>
  </si>
  <si>
    <t>Ln 4 x 5</t>
  </si>
  <si>
    <t>Income after Uncollectible accounts and State income tax</t>
  </si>
  <si>
    <t>Ln 4 - 6</t>
  </si>
  <si>
    <t>Section 199 deduction</t>
  </si>
  <si>
    <t>Ln 7 x 8</t>
  </si>
  <si>
    <t>Income after Uncollectible accounts and Section 199 Deduction</t>
  </si>
  <si>
    <t>Ln 4 - 9</t>
  </si>
  <si>
    <t>Ln 5</t>
  </si>
  <si>
    <t>Ln 10 x 11</t>
  </si>
  <si>
    <t>Ln 4 - 12</t>
  </si>
  <si>
    <t>Ln 8</t>
  </si>
  <si>
    <t>Ln 13 x 14</t>
  </si>
  <si>
    <t>Ln 4 - 15</t>
  </si>
  <si>
    <t>Ln 16 x 17</t>
  </si>
  <si>
    <t>Ln 4 - 18</t>
  </si>
  <si>
    <t>Ln 19 x 20</t>
  </si>
  <si>
    <t>Ln 4 - 21</t>
  </si>
  <si>
    <t>State income tax deduction/rate</t>
  </si>
  <si>
    <t>Ln 22 x 23</t>
  </si>
  <si>
    <t>Ln 4 - 24</t>
  </si>
  <si>
    <t>Ln 25 x 26</t>
  </si>
  <si>
    <t>12 Months ended 4/30/2011</t>
  </si>
  <si>
    <t>12 Months ended 4/30/2012</t>
  </si>
  <si>
    <t>12 Months ended 4/30/2013</t>
  </si>
  <si>
    <t>Twelve Months Ended April 30, 2013</t>
  </si>
  <si>
    <t>AS OF April 30, 2013</t>
  </si>
  <si>
    <t>Book balance as of 4/30/2013</t>
  </si>
  <si>
    <t>As of April 30, 2013</t>
  </si>
  <si>
    <t>Average borrowing costs for the 12 Months Ended April 30, 2013</t>
  </si>
  <si>
    <t>Thirteen Months Ending April 30, 2013</t>
  </si>
  <si>
    <t>Average A/R Balance 4/01/12 - 4/30/13</t>
  </si>
  <si>
    <t>AEP Credit - Internal Cost of Capital 4/01/12 - 4/30/13</t>
  </si>
  <si>
    <t>KP - Actual Cost of Capital 4/01/12 - 4/30/13</t>
  </si>
  <si>
    <t>Uncollectible Accounts Expense (0.25%)</t>
  </si>
  <si>
    <t>Section 199 Rate for Year 2013</t>
  </si>
  <si>
    <t xml:space="preserve">       COLLECTIBLE ACCOUNTS EXPENSE (0.25%)</t>
  </si>
  <si>
    <t>UNCOLLECTIBLE ACCOUNTS EXPENSE (0.25%)</t>
  </si>
  <si>
    <t>Kentucky Public Service Commission Assessment (0.18%)</t>
  </si>
  <si>
    <t xml:space="preserve">       Kentucky Public Service Commission Assessment (0.18%)</t>
  </si>
  <si>
    <t>Rate of Return on Common Equity per Case No. 2013 - 00325 dated - XXXXX XX, 2013</t>
  </si>
  <si>
    <t>Case No. 2013 - 00325 dated - XXXXX XX, 2013</t>
  </si>
  <si>
    <t>Weighted Average Cost of Captial Balances As of 4/30/2012 based on Case No. 2013-00325, dated XXXXX XX, 2013.</t>
  </si>
  <si>
    <t>As of                                           4/30/13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</si>
</sst>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000%"/>
    <numFmt numFmtId="168" formatCode="0.000"/>
    <numFmt numFmtId="169" formatCode="0.0"/>
    <numFmt numFmtId="170" formatCode="0.000000"/>
    <numFmt numFmtId="171" formatCode="mm/dd/yyyy"/>
    <numFmt numFmtId="172" formatCode="#,##0.0000_);\(#,##0.0000\)"/>
    <numFmt numFmtId="173" formatCode="#,##0.0000"/>
  </numFmts>
  <fonts count="2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10" fontId="0" fillId="0" borderId="0" xfId="7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3" fontId="2" fillId="0" borderId="0" xfId="0" applyNumberFormat="1" applyFont="1"/>
    <xf numFmtId="10" fontId="2" fillId="0" borderId="0" xfId="7" applyNumberFormat="1" applyFo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0" borderId="0" xfId="0" applyFont="1"/>
    <xf numFmtId="14" fontId="0" fillId="0" borderId="0" xfId="0" applyNumberFormat="1"/>
    <xf numFmtId="169" fontId="0" fillId="0" borderId="0" xfId="0" applyNumberFormat="1"/>
    <xf numFmtId="37" fontId="0" fillId="0" borderId="2" xfId="0" applyNumberFormat="1" applyBorder="1"/>
    <xf numFmtId="37" fontId="0" fillId="0" borderId="0" xfId="0" applyNumberFormat="1"/>
    <xf numFmtId="41" fontId="0" fillId="0" borderId="0" xfId="0" applyNumberFormat="1"/>
    <xf numFmtId="2" fontId="0" fillId="0" borderId="0" xfId="0" applyNumberFormat="1"/>
    <xf numFmtId="168" fontId="0" fillId="0" borderId="0" xfId="0" applyNumberFormat="1"/>
    <xf numFmtId="37" fontId="0" fillId="0" borderId="0" xfId="0" applyNumberFormat="1" applyBorder="1"/>
    <xf numFmtId="0" fontId="6" fillId="0" borderId="0" xfId="0" applyFont="1"/>
    <xf numFmtId="37" fontId="0" fillId="0" borderId="3" xfId="0" applyNumberFormat="1" applyBorder="1"/>
    <xf numFmtId="165" fontId="1" fillId="0" borderId="0" xfId="7" applyNumberFormat="1"/>
    <xf numFmtId="2" fontId="0" fillId="0" borderId="0" xfId="0" applyNumberFormat="1" applyAlignment="1">
      <alignment horizontal="right"/>
    </xf>
    <xf numFmtId="166" fontId="1" fillId="0" borderId="0" xfId="1" applyNumberFormat="1"/>
    <xf numFmtId="41" fontId="0" fillId="0" borderId="4" xfId="0" applyNumberFormat="1" applyBorder="1"/>
    <xf numFmtId="168" fontId="0" fillId="0" borderId="4" xfId="0" applyNumberFormat="1" applyBorder="1"/>
    <xf numFmtId="0" fontId="4" fillId="0" borderId="5" xfId="0" applyFont="1" applyBorder="1"/>
    <xf numFmtId="37" fontId="4" fillId="0" borderId="5" xfId="0" applyNumberFormat="1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0" fontId="0" fillId="0" borderId="0" xfId="0" applyNumberFormat="1" applyBorder="1"/>
    <xf numFmtId="0" fontId="4" fillId="0" borderId="0" xfId="0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0" fontId="0" fillId="0" borderId="0" xfId="0" applyNumberFormat="1"/>
    <xf numFmtId="40" fontId="4" fillId="0" borderId="0" xfId="0" applyNumberFormat="1" applyFont="1" applyBorder="1" applyAlignment="1">
      <alignment horizontal="center" wrapText="1"/>
    </xf>
    <xf numFmtId="14" fontId="9" fillId="0" borderId="0" xfId="5" applyNumberFormat="1" applyFont="1" applyFill="1" applyBorder="1" applyAlignment="1">
      <alignment horizontal="center" wrapText="1"/>
    </xf>
    <xf numFmtId="40" fontId="4" fillId="0" borderId="0" xfId="0" applyNumberFormat="1" applyFont="1" applyBorder="1"/>
    <xf numFmtId="10" fontId="9" fillId="0" borderId="0" xfId="7" applyNumberFormat="1" applyFont="1" applyFill="1"/>
    <xf numFmtId="14" fontId="4" fillId="0" borderId="0" xfId="5" applyNumberFormat="1" applyFont="1" applyFill="1" applyBorder="1" applyAlignment="1">
      <alignment horizontal="center" wrapText="1"/>
    </xf>
    <xf numFmtId="167" fontId="9" fillId="0" borderId="0" xfId="7" applyNumberFormat="1" applyFont="1" applyFill="1"/>
    <xf numFmtId="10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2" borderId="7" xfId="0" applyNumberFormat="1" applyFill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2" borderId="9" xfId="0" applyNumberFormat="1" applyFill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0" fontId="0" fillId="2" borderId="9" xfId="0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/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2" borderId="7" xfId="0" applyFill="1" applyBorder="1"/>
    <xf numFmtId="0" fontId="0" fillId="0" borderId="7" xfId="0" applyBorder="1"/>
    <xf numFmtId="0" fontId="0" fillId="0" borderId="15" xfId="0" applyFill="1" applyBorder="1"/>
    <xf numFmtId="0" fontId="0" fillId="0" borderId="16" xfId="0" applyBorder="1"/>
    <xf numFmtId="0" fontId="0" fillId="0" borderId="11" xfId="0" applyBorder="1" applyAlignment="1">
      <alignment horizontal="center"/>
    </xf>
    <xf numFmtId="5" fontId="10" fillId="0" borderId="0" xfId="0" applyNumberFormat="1" applyFont="1" applyBorder="1"/>
    <xf numFmtId="165" fontId="0" fillId="0" borderId="0" xfId="0" applyNumberFormat="1" applyBorder="1"/>
    <xf numFmtId="10" fontId="10" fillId="0" borderId="0" xfId="0" applyNumberFormat="1" applyFont="1" applyBorder="1"/>
    <xf numFmtId="0" fontId="0" fillId="0" borderId="12" xfId="0" applyFill="1" applyBorder="1"/>
    <xf numFmtId="10" fontId="0" fillId="0" borderId="0" xfId="0" applyNumberFormat="1" applyBorder="1"/>
    <xf numFmtId="10" fontId="0" fillId="0" borderId="13" xfId="0" applyNumberFormat="1" applyBorder="1"/>
    <xf numFmtId="49" fontId="0" fillId="0" borderId="0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172" fontId="0" fillId="0" borderId="0" xfId="0" applyNumberFormat="1" applyBorder="1"/>
    <xf numFmtId="165" fontId="12" fillId="0" borderId="0" xfId="0" applyNumberFormat="1" applyFont="1" applyBorder="1"/>
    <xf numFmtId="172" fontId="0" fillId="0" borderId="13" xfId="0" applyNumberFormat="1" applyBorder="1"/>
    <xf numFmtId="5" fontId="13" fillId="0" borderId="0" xfId="0" applyNumberFormat="1" applyFont="1" applyBorder="1"/>
    <xf numFmtId="165" fontId="4" fillId="0" borderId="0" xfId="0" applyNumberFormat="1" applyFont="1" applyBorder="1"/>
    <xf numFmtId="10" fontId="4" fillId="0" borderId="0" xfId="0" applyNumberFormat="1" applyFont="1" applyBorder="1"/>
    <xf numFmtId="10" fontId="4" fillId="0" borderId="13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center" wrapText="1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2" borderId="18" xfId="0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Border="1"/>
    <xf numFmtId="37" fontId="0" fillId="2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0" fontId="0" fillId="0" borderId="0" xfId="0" applyFill="1" applyBorder="1"/>
    <xf numFmtId="172" fontId="9" fillId="0" borderId="2" xfId="0" applyNumberFormat="1" applyFont="1" applyBorder="1"/>
    <xf numFmtId="172" fontId="6" fillId="0" borderId="0" xfId="0" applyNumberFormat="1" applyFont="1" applyBorder="1"/>
    <xf numFmtId="172" fontId="9" fillId="0" borderId="0" xfId="0" applyNumberFormat="1" applyFont="1" applyBorder="1"/>
    <xf numFmtId="172" fontId="9" fillId="0" borderId="4" xfId="0" applyNumberFormat="1" applyFont="1" applyBorder="1"/>
    <xf numFmtId="172" fontId="9" fillId="0" borderId="21" xfId="0" applyNumberFormat="1" applyFont="1" applyBorder="1"/>
    <xf numFmtId="0" fontId="0" fillId="0" borderId="17" xfId="0" applyBorder="1"/>
    <xf numFmtId="0" fontId="0" fillId="2" borderId="18" xfId="0" applyFill="1" applyBorder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/>
    <xf numFmtId="49" fontId="0" fillId="0" borderId="0" xfId="0" applyNumberForma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10" fontId="1" fillId="0" borderId="0" xfId="7" applyNumberFormat="1" applyFont="1"/>
    <xf numFmtId="49" fontId="4" fillId="0" borderId="0" xfId="0" applyNumberFormat="1" applyFont="1" applyAlignment="1">
      <alignment horizontal="center" wrapText="1"/>
    </xf>
    <xf numFmtId="165" fontId="0" fillId="0" borderId="0" xfId="7" applyNumberFormat="1" applyFont="1"/>
    <xf numFmtId="165" fontId="2" fillId="0" borderId="0" xfId="7" applyNumberFormat="1" applyFont="1"/>
    <xf numFmtId="165" fontId="1" fillId="0" borderId="2" xfId="7" applyNumberFormat="1" applyFont="1" applyBorder="1"/>
    <xf numFmtId="5" fontId="1" fillId="0" borderId="2" xfId="0" applyNumberFormat="1" applyFont="1" applyBorder="1"/>
    <xf numFmtId="10" fontId="0" fillId="0" borderId="2" xfId="7" applyNumberFormat="1" applyFont="1" applyBorder="1"/>
    <xf numFmtId="39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/>
    <xf numFmtId="39" fontId="13" fillId="0" borderId="0" xfId="0" applyNumberFormat="1" applyFont="1" applyBorder="1" applyAlignment="1">
      <alignment horizontal="center" wrapText="1"/>
    </xf>
    <xf numFmtId="39" fontId="13" fillId="0" borderId="0" xfId="0" applyNumberFormat="1" applyFont="1" applyBorder="1" applyAlignment="1">
      <alignment horizontal="center"/>
    </xf>
    <xf numFmtId="39" fontId="10" fillId="0" borderId="0" xfId="1" applyNumberFormat="1" applyFont="1"/>
    <xf numFmtId="39" fontId="10" fillId="0" borderId="0" xfId="0" applyNumberFormat="1" applyFont="1"/>
    <xf numFmtId="0" fontId="4" fillId="0" borderId="0" xfId="0" applyFont="1" applyAlignment="1">
      <alignment horizontal="right"/>
    </xf>
    <xf numFmtId="7" fontId="13" fillId="0" borderId="4" xfId="2" applyNumberFormat="1" applyFont="1" applyBorder="1"/>
    <xf numFmtId="39" fontId="13" fillId="0" borderId="0" xfId="1" applyNumberFormat="1" applyFont="1" applyBorder="1"/>
    <xf numFmtId="7" fontId="13" fillId="0" borderId="0" xfId="2" applyNumberFormat="1" applyFont="1" applyBorder="1"/>
    <xf numFmtId="39" fontId="10" fillId="0" borderId="0" xfId="1" applyNumberFormat="1" applyFont="1" applyBorder="1"/>
    <xf numFmtId="171" fontId="7" fillId="0" borderId="0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right" wrapText="1"/>
    </xf>
    <xf numFmtId="37" fontId="13" fillId="0" borderId="2" xfId="2" applyNumberFormat="1" applyFont="1" applyBorder="1"/>
    <xf numFmtId="164" fontId="4" fillId="0" borderId="4" xfId="7" applyNumberFormat="1" applyFont="1" applyFill="1" applyBorder="1"/>
    <xf numFmtId="0" fontId="4" fillId="0" borderId="2" xfId="0" applyFont="1" applyBorder="1" applyAlignment="1">
      <alignment horizontal="center" wrapText="1"/>
    </xf>
    <xf numFmtId="40" fontId="4" fillId="0" borderId="2" xfId="0" applyNumberFormat="1" applyFont="1" applyBorder="1" applyAlignment="1">
      <alignment horizontal="center" wrapText="1"/>
    </xf>
    <xf numFmtId="40" fontId="4" fillId="0" borderId="3" xfId="0" applyNumberFormat="1" applyFont="1" applyBorder="1" applyAlignment="1">
      <alignment horizontal="center" wrapText="1"/>
    </xf>
    <xf numFmtId="170" fontId="4" fillId="0" borderId="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6" applyFont="1" applyFill="1" applyBorder="1" applyAlignment="1">
      <alignment horizontal="right" wrapText="1"/>
    </xf>
    <xf numFmtId="4" fontId="7" fillId="0" borderId="0" xfId="6" applyNumberFormat="1" applyFont="1" applyFill="1" applyBorder="1" applyAlignment="1">
      <alignment horizontal="right" wrapText="1"/>
    </xf>
    <xf numFmtId="37" fontId="0" fillId="0" borderId="4" xfId="0" applyNumberFormat="1" applyBorder="1"/>
    <xf numFmtId="39" fontId="0" fillId="0" borderId="18" xfId="0" applyNumberFormat="1" applyBorder="1"/>
    <xf numFmtId="165" fontId="0" fillId="0" borderId="13" xfId="0" applyNumberFormat="1" applyBorder="1"/>
    <xf numFmtId="164" fontId="4" fillId="0" borderId="0" xfId="0" applyNumberFormat="1" applyFont="1" applyBorder="1"/>
    <xf numFmtId="0" fontId="4" fillId="0" borderId="0" xfId="0" applyFont="1" applyBorder="1"/>
    <xf numFmtId="10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quotePrefix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0" fillId="0" borderId="0" xfId="0" applyNumberFormat="1" applyBorder="1"/>
    <xf numFmtId="4" fontId="4" fillId="0" borderId="0" xfId="0" applyNumberFormat="1" applyFont="1" applyBorder="1"/>
    <xf numFmtId="4" fontId="13" fillId="0" borderId="0" xfId="4" applyNumberFormat="1" applyFont="1" applyFill="1" applyBorder="1" applyAlignment="1">
      <alignment horizontal="right" wrapText="1"/>
    </xf>
    <xf numFmtId="170" fontId="4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" fontId="0" fillId="0" borderId="0" xfId="0" applyNumberFormat="1" applyBorder="1"/>
    <xf numFmtId="0" fontId="9" fillId="0" borderId="3" xfId="0" applyFont="1" applyBorder="1" applyAlignment="1">
      <alignment wrapText="1"/>
    </xf>
    <xf numFmtId="172" fontId="1" fillId="0" borderId="2" xfId="0" applyNumberFormat="1" applyFont="1" applyFill="1" applyBorder="1"/>
    <xf numFmtId="0" fontId="7" fillId="0" borderId="0" xfId="3" applyFont="1" applyFill="1" applyBorder="1" applyAlignment="1">
      <alignment horizontal="right" wrapText="1"/>
    </xf>
    <xf numFmtId="4" fontId="7" fillId="0" borderId="1" xfId="4" applyNumberFormat="1" applyFont="1" applyFill="1" applyBorder="1" applyAlignment="1">
      <alignment horizontal="right" wrapText="1"/>
    </xf>
    <xf numFmtId="170" fontId="0" fillId="0" borderId="0" xfId="0" applyNumberFormat="1"/>
    <xf numFmtId="0" fontId="14" fillId="0" borderId="0" xfId="3" applyFont="1" applyFill="1" applyBorder="1" applyAlignment="1">
      <alignment horizontal="center"/>
    </xf>
    <xf numFmtId="173" fontId="4" fillId="0" borderId="0" xfId="0" applyNumberFormat="1" applyFont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172" fontId="1" fillId="0" borderId="0" xfId="0" applyNumberFormat="1" applyFont="1" applyFill="1"/>
    <xf numFmtId="172" fontId="1" fillId="0" borderId="0" xfId="0" applyNumberFormat="1" applyFont="1" applyFill="1" applyBorder="1"/>
    <xf numFmtId="173" fontId="0" fillId="0" borderId="0" xfId="0" applyNumberFormat="1"/>
    <xf numFmtId="173" fontId="1" fillId="0" borderId="0" xfId="0" applyNumberFormat="1" applyFont="1" applyFill="1"/>
    <xf numFmtId="172" fontId="17" fillId="0" borderId="2" xfId="0" applyNumberFormat="1" applyFont="1" applyFill="1" applyBorder="1"/>
    <xf numFmtId="172" fontId="18" fillId="0" borderId="2" xfId="0" applyNumberFormat="1" applyFont="1" applyFill="1" applyBorder="1"/>
    <xf numFmtId="173" fontId="9" fillId="0" borderId="0" xfId="0" applyNumberFormat="1" applyFont="1"/>
    <xf numFmtId="172" fontId="19" fillId="0" borderId="2" xfId="0" applyNumberFormat="1" applyFont="1" applyFill="1" applyBorder="1"/>
    <xf numFmtId="173" fontId="11" fillId="0" borderId="0" xfId="0" applyNumberFormat="1" applyFont="1"/>
    <xf numFmtId="172" fontId="17" fillId="0" borderId="0" xfId="0" applyNumberFormat="1" applyFont="1" applyFill="1"/>
    <xf numFmtId="173" fontId="10" fillId="0" borderId="0" xfId="0" applyNumberFormat="1" applyFont="1"/>
    <xf numFmtId="172" fontId="4" fillId="0" borderId="0" xfId="0" applyNumberFormat="1" applyFont="1" applyBorder="1"/>
    <xf numFmtId="49" fontId="0" fillId="0" borderId="14" xfId="0" applyNumberFormat="1" applyBorder="1" applyAlignment="1">
      <alignment horizontal="center" wrapText="1"/>
    </xf>
    <xf numFmtId="39" fontId="20" fillId="0" borderId="0" xfId="1" applyNumberFormat="1" applyFont="1" applyAlignment="1">
      <alignment horizontal="center"/>
    </xf>
    <xf numFmtId="39" fontId="20" fillId="0" borderId="0" xfId="1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0" fillId="0" borderId="0" xfId="0" applyNumberFormat="1" applyBorder="1" applyAlignment="1"/>
    <xf numFmtId="49" fontId="15" fillId="0" borderId="0" xfId="0" applyNumberFormat="1" applyFont="1" applyAlignment="1">
      <alignment horizontal="center"/>
    </xf>
    <xf numFmtId="0" fontId="0" fillId="0" borderId="0" xfId="0" applyAlignment="1"/>
    <xf numFmtId="49" fontId="4" fillId="0" borderId="0" xfId="0" applyNumberFormat="1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_Accts Rec Financing" xfId="3"/>
    <cellStyle name="Normal_Detail_1" xfId="4"/>
    <cellStyle name="Normal_Sheet1" xfId="5"/>
    <cellStyle name="Normal_Sheet3" xfId="6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B3" sqref="B3:I3"/>
    </sheetView>
  </sheetViews>
  <sheetFormatPr defaultRowHeight="12.75" x14ac:dyDescent="0.2"/>
  <cols>
    <col min="1" max="1" width="5.7109375" customWidth="1"/>
    <col min="2" max="2" width="3.28515625" bestFit="1" customWidth="1"/>
    <col min="3" max="3" width="28.7109375" customWidth="1"/>
    <col min="4" max="4" width="14.42578125" bestFit="1" customWidth="1"/>
    <col min="5" max="5" width="2" bestFit="1" customWidth="1"/>
    <col min="6" max="7" width="11" customWidth="1"/>
    <col min="8" max="8" width="2" bestFit="1" customWidth="1"/>
    <col min="9" max="9" width="11" customWidth="1"/>
    <col min="10" max="10" width="2.28515625" customWidth="1"/>
  </cols>
  <sheetData>
    <row r="1" spans="2:9" x14ac:dyDescent="0.2">
      <c r="B1" s="179" t="s">
        <v>0</v>
      </c>
      <c r="C1" s="179"/>
      <c r="D1" s="179"/>
      <c r="E1" s="179"/>
      <c r="F1" s="179"/>
      <c r="G1" s="179"/>
      <c r="H1" s="179"/>
      <c r="I1" s="179"/>
    </row>
    <row r="2" spans="2:9" x14ac:dyDescent="0.2">
      <c r="B2" s="179" t="s">
        <v>1</v>
      </c>
      <c r="C2" s="179"/>
      <c r="D2" s="179"/>
      <c r="E2" s="179"/>
      <c r="F2" s="179"/>
      <c r="G2" s="179"/>
      <c r="H2" s="179"/>
      <c r="I2" s="179"/>
    </row>
    <row r="3" spans="2:9" x14ac:dyDescent="0.2">
      <c r="B3" s="179" t="s">
        <v>198</v>
      </c>
      <c r="C3" s="179"/>
      <c r="D3" s="179"/>
      <c r="E3" s="179"/>
      <c r="F3" s="179"/>
      <c r="G3" s="179"/>
      <c r="H3" s="179"/>
      <c r="I3" s="179"/>
    </row>
    <row r="4" spans="2:9" x14ac:dyDescent="0.2">
      <c r="B4" s="2"/>
      <c r="C4" s="2"/>
      <c r="D4" s="2"/>
      <c r="E4" s="2"/>
      <c r="F4" s="2"/>
      <c r="G4" s="2"/>
      <c r="H4" s="2"/>
      <c r="I4" s="2"/>
    </row>
    <row r="5" spans="2:9" x14ac:dyDescent="0.2">
      <c r="B5" s="2"/>
      <c r="C5" s="2"/>
      <c r="D5" s="2"/>
      <c r="E5" s="2"/>
      <c r="F5" s="2"/>
      <c r="G5" s="2"/>
      <c r="H5" s="2"/>
      <c r="I5" s="2" t="s">
        <v>12</v>
      </c>
    </row>
    <row r="6" spans="2:9" x14ac:dyDescent="0.2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 x14ac:dyDescent="0.2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 x14ac:dyDescent="0.2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 x14ac:dyDescent="0.2">
      <c r="B9" s="45" t="s">
        <v>15</v>
      </c>
      <c r="C9" s="45" t="s">
        <v>16</v>
      </c>
      <c r="D9" s="45" t="s">
        <v>17</v>
      </c>
      <c r="E9" s="45"/>
      <c r="F9" s="45" t="s">
        <v>18</v>
      </c>
      <c r="G9" s="45" t="s">
        <v>19</v>
      </c>
      <c r="H9" s="45"/>
      <c r="I9" s="45" t="s">
        <v>20</v>
      </c>
    </row>
    <row r="11" spans="2:9" x14ac:dyDescent="0.2">
      <c r="B11" s="2">
        <v>1</v>
      </c>
      <c r="C11" t="s">
        <v>21</v>
      </c>
      <c r="D11" s="106">
        <f>'Effective Cost of LTD 4 30 13'!M25</f>
        <v>550000000</v>
      </c>
      <c r="E11" s="2" t="s">
        <v>24</v>
      </c>
      <c r="F11" s="111">
        <f>D11/$D$16</f>
        <v>0.50568723790246484</v>
      </c>
      <c r="G11" s="1">
        <f>'Effective Cost of LTD 4 30 13'!P25/100</f>
        <v>6.4838678350847653E-2</v>
      </c>
      <c r="H11" s="1"/>
      <c r="I11" s="1">
        <f>ROUND(F11*G11,4)</f>
        <v>3.2800000000000003E-2</v>
      </c>
    </row>
    <row r="12" spans="2:9" x14ac:dyDescent="0.2">
      <c r="B12" s="2">
        <f>+B11+1</f>
        <v>2</v>
      </c>
      <c r="C12" t="s">
        <v>22</v>
      </c>
      <c r="D12" s="106">
        <f>'S T Debt Balance'!H30</f>
        <v>0</v>
      </c>
      <c r="E12" s="2" t="s">
        <v>24</v>
      </c>
      <c r="F12" s="111">
        <f>D12/$D$16</f>
        <v>0</v>
      </c>
      <c r="G12" s="1">
        <f>+'S T Debt Cost Rate'!G377</f>
        <v>3.8224518604801174E-3</v>
      </c>
      <c r="H12" s="1" t="s">
        <v>25</v>
      </c>
      <c r="I12" s="1">
        <f>ROUND(F12*G12,4)</f>
        <v>0</v>
      </c>
    </row>
    <row r="13" spans="2:9" x14ac:dyDescent="0.2">
      <c r="B13" s="2">
        <f>+B12+1</f>
        <v>3</v>
      </c>
      <c r="C13" t="s">
        <v>123</v>
      </c>
      <c r="D13" s="106">
        <f>'Accts Rec Financing'!E413</f>
        <v>45261642.613670826</v>
      </c>
      <c r="E13" s="2"/>
      <c r="F13" s="111">
        <f>D13/$D$16</f>
        <v>4.1614972793155819E-2</v>
      </c>
      <c r="G13" s="1">
        <f>+'Accts Rec Financing'!M409</f>
        <v>1.1336051433838116E-2</v>
      </c>
      <c r="H13" s="1"/>
      <c r="I13" s="1">
        <f>ROUND(F13*G13,4)</f>
        <v>5.0000000000000001E-4</v>
      </c>
    </row>
    <row r="14" spans="2:9" x14ac:dyDescent="0.2">
      <c r="B14" s="2">
        <f>+B13+1</f>
        <v>4</v>
      </c>
      <c r="C14" s="5" t="s">
        <v>23</v>
      </c>
      <c r="D14" s="114">
        <v>492367150</v>
      </c>
      <c r="E14" s="2" t="s">
        <v>24</v>
      </c>
      <c r="F14" s="113">
        <f>D14/$D$16</f>
        <v>0.45269778930437932</v>
      </c>
      <c r="G14" s="109">
        <v>0.105</v>
      </c>
      <c r="H14" s="2"/>
      <c r="I14" s="115">
        <f>ROUND(F14*G14,4)</f>
        <v>4.7500000000000001E-2</v>
      </c>
    </row>
    <row r="15" spans="2:9" x14ac:dyDescent="0.2">
      <c r="B15" s="2"/>
      <c r="C15" s="5"/>
      <c r="D15" s="6"/>
      <c r="F15" s="112"/>
      <c r="G15" s="109"/>
      <c r="H15" s="109"/>
      <c r="I15" s="7"/>
    </row>
    <row r="16" spans="2:9" x14ac:dyDescent="0.2">
      <c r="B16" s="2">
        <f>+B14+1</f>
        <v>5</v>
      </c>
      <c r="C16" t="s">
        <v>8</v>
      </c>
      <c r="D16" s="106">
        <f>SUM(D11:D14)</f>
        <v>1087628792.6136708</v>
      </c>
      <c r="F16" s="111">
        <f>SUM(F11:F14)</f>
        <v>1</v>
      </c>
      <c r="I16" s="4">
        <f>SUM(I11:I14)</f>
        <v>8.0800000000000011E-2</v>
      </c>
    </row>
    <row r="19" spans="2:3" x14ac:dyDescent="0.2">
      <c r="B19" s="2" t="s">
        <v>24</v>
      </c>
      <c r="C19" t="s">
        <v>197</v>
      </c>
    </row>
    <row r="20" spans="2:3" x14ac:dyDescent="0.2">
      <c r="B20" s="2" t="s">
        <v>25</v>
      </c>
      <c r="C20" t="s">
        <v>199</v>
      </c>
    </row>
    <row r="21" spans="2:3" x14ac:dyDescent="0.2">
      <c r="B21" s="2"/>
    </row>
  </sheetData>
  <mergeCells count="3">
    <mergeCell ref="B1:I1"/>
    <mergeCell ref="B2:I2"/>
    <mergeCell ref="B3:I3"/>
  </mergeCells>
  <phoneticPr fontId="3" type="noConversion"/>
  <printOptions horizontalCentered="1"/>
  <pageMargins left="0" right="0" top="2" bottom="0.5" header="0.25" footer="0"/>
  <pageSetup scale="110" orientation="portrait" r:id="rId1"/>
  <headerFooter alignWithMargins="0"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0" zoomScaleNormal="100" workbookViewId="0">
      <pane xSplit="2" ySplit="6" topLeftCell="C7" activePane="bottomRight" state="frozen"/>
      <selection activeCell="G26" sqref="G26"/>
      <selection pane="topRight" activeCell="G26" sqref="G26"/>
      <selection pane="bottomLeft" activeCell="G26" sqref="G26"/>
      <selection pane="bottomRight" activeCell="G3" sqref="G3:K3"/>
    </sheetView>
  </sheetViews>
  <sheetFormatPr defaultRowHeight="12.75" x14ac:dyDescent="0.2"/>
  <cols>
    <col min="3" max="4" width="11.140625" bestFit="1" customWidth="1"/>
    <col min="5" max="5" width="10.5703125" customWidth="1"/>
    <col min="6" max="6" width="15.140625" bestFit="1" customWidth="1"/>
    <col min="7" max="7" width="13" customWidth="1"/>
    <col min="8" max="8" width="11.5703125" bestFit="1" customWidth="1"/>
    <col min="9" max="9" width="0.42578125" customWidth="1"/>
    <col min="10" max="10" width="14" bestFit="1" customWidth="1"/>
    <col min="11" max="12" width="11.140625" customWidth="1"/>
    <col min="13" max="13" width="15.140625" bestFit="1" customWidth="1"/>
    <col min="14" max="14" width="3.140625" customWidth="1"/>
    <col min="15" max="15" width="14.42578125" bestFit="1" customWidth="1"/>
    <col min="16" max="16" width="11.7109375" customWidth="1"/>
    <col min="17" max="17" width="2.28515625" customWidth="1"/>
  </cols>
  <sheetData>
    <row r="1" spans="1:16" x14ac:dyDescent="0.2">
      <c r="G1" s="180" t="s">
        <v>47</v>
      </c>
      <c r="H1" s="180"/>
      <c r="I1" s="180"/>
      <c r="J1" s="180"/>
      <c r="K1" s="180"/>
    </row>
    <row r="2" spans="1:16" x14ac:dyDescent="0.2">
      <c r="G2" s="180" t="s">
        <v>26</v>
      </c>
      <c r="H2" s="180"/>
      <c r="I2" s="180"/>
      <c r="J2" s="180"/>
      <c r="K2" s="180"/>
    </row>
    <row r="3" spans="1:16" x14ac:dyDescent="0.2">
      <c r="G3" s="180" t="s">
        <v>196</v>
      </c>
      <c r="H3" s="180"/>
      <c r="I3" s="180"/>
      <c r="J3" s="180"/>
      <c r="K3" s="180"/>
    </row>
    <row r="4" spans="1:16" x14ac:dyDescent="0.2">
      <c r="G4" s="2"/>
      <c r="H4" s="2"/>
      <c r="I4" s="2"/>
      <c r="J4" s="2"/>
      <c r="K4" s="2"/>
    </row>
    <row r="6" spans="1:16" ht="51" x14ac:dyDescent="0.2">
      <c r="A6" s="8" t="s">
        <v>27</v>
      </c>
      <c r="B6" s="9"/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9"/>
      <c r="J6" s="8" t="s">
        <v>34</v>
      </c>
      <c r="K6" s="8" t="s">
        <v>35</v>
      </c>
      <c r="L6" s="8" t="s">
        <v>36</v>
      </c>
      <c r="M6" s="8" t="s">
        <v>37</v>
      </c>
      <c r="N6" s="9"/>
      <c r="O6" s="8" t="s">
        <v>38</v>
      </c>
      <c r="P6" s="8" t="s">
        <v>39</v>
      </c>
    </row>
    <row r="7" spans="1:16" x14ac:dyDescent="0.2">
      <c r="E7" s="2"/>
      <c r="F7" s="2" t="s">
        <v>40</v>
      </c>
      <c r="G7" s="2" t="s">
        <v>40</v>
      </c>
      <c r="H7" s="2" t="s">
        <v>40</v>
      </c>
      <c r="I7" s="2"/>
      <c r="J7" s="2" t="s">
        <v>40</v>
      </c>
      <c r="K7" s="2" t="s">
        <v>41</v>
      </c>
      <c r="L7" s="2" t="s">
        <v>41</v>
      </c>
      <c r="M7" s="2" t="s">
        <v>40</v>
      </c>
      <c r="N7" s="2"/>
      <c r="O7" s="2" t="s">
        <v>40</v>
      </c>
      <c r="P7" s="2" t="s">
        <v>41</v>
      </c>
    </row>
    <row r="8" spans="1:16" x14ac:dyDescent="0.2">
      <c r="A8" s="10" t="s">
        <v>46</v>
      </c>
      <c r="B8" s="11"/>
    </row>
    <row r="9" spans="1:16" x14ac:dyDescent="0.2">
      <c r="O9" s="15"/>
    </row>
    <row r="10" spans="1:16" x14ac:dyDescent="0.2">
      <c r="A10" s="4">
        <v>5.2499999999999998E-2</v>
      </c>
      <c r="B10" s="4"/>
      <c r="C10" s="12">
        <v>38022</v>
      </c>
      <c r="D10" s="12">
        <v>42156</v>
      </c>
      <c r="E10" s="13">
        <f>(D10-C10)/365.5</f>
        <v>11.310533515731874</v>
      </c>
      <c r="F10" s="14">
        <v>20000000</v>
      </c>
      <c r="G10" s="24">
        <v>0</v>
      </c>
      <c r="H10" s="24">
        <v>0</v>
      </c>
      <c r="J10" s="15">
        <f>F10-H10+G10</f>
        <v>20000000</v>
      </c>
      <c r="K10" s="17">
        <f>J10/F10*100</f>
        <v>100</v>
      </c>
      <c r="L10" s="18">
        <v>5.2490796668876714</v>
      </c>
      <c r="M10" s="14">
        <v>20000000</v>
      </c>
      <c r="N10" s="19"/>
      <c r="O10" s="14">
        <f>L10*M10/100</f>
        <v>1049815.9333775344</v>
      </c>
    </row>
    <row r="11" spans="1:16" x14ac:dyDescent="0.2">
      <c r="A11" s="20" t="s">
        <v>42</v>
      </c>
      <c r="B11" s="20"/>
      <c r="F11" s="21">
        <f>SUM(F10:F10)</f>
        <v>20000000</v>
      </c>
      <c r="L11" s="18"/>
      <c r="M11" s="14">
        <f>SUM(M10:M10)</f>
        <v>20000000</v>
      </c>
      <c r="N11" s="19"/>
      <c r="O11" s="14">
        <f>SUM(O10:O10)</f>
        <v>1049815.9333775344</v>
      </c>
    </row>
    <row r="12" spans="1:16" x14ac:dyDescent="0.2">
      <c r="L12" s="18" t="s">
        <v>43</v>
      </c>
      <c r="O12" s="15"/>
    </row>
    <row r="13" spans="1:16" x14ac:dyDescent="0.2">
      <c r="A13" s="10" t="s">
        <v>44</v>
      </c>
      <c r="L13" s="18"/>
      <c r="O13" s="15"/>
    </row>
    <row r="14" spans="1:16" x14ac:dyDescent="0.2">
      <c r="A14" s="22">
        <v>5.6250000000000001E-2</v>
      </c>
      <c r="C14" s="12">
        <v>37785</v>
      </c>
      <c r="D14" s="12">
        <v>48549</v>
      </c>
      <c r="E14" s="23">
        <f>(D14-C14)/365.5</f>
        <v>29.450068399452803</v>
      </c>
      <c r="F14" s="15">
        <v>75000000</v>
      </c>
      <c r="G14" s="15">
        <v>-656250</v>
      </c>
      <c r="H14" s="15">
        <v>736575</v>
      </c>
      <c r="J14" s="15">
        <f>F14+G14-H14</f>
        <v>73607175</v>
      </c>
      <c r="K14" s="17">
        <f>J14/F14*100</f>
        <v>98.142899999999997</v>
      </c>
      <c r="L14" s="18">
        <v>5.7564492167526762</v>
      </c>
      <c r="M14" s="15">
        <v>75000000</v>
      </c>
      <c r="O14" s="15">
        <f>L14*M14/100</f>
        <v>4317336.9125645068</v>
      </c>
    </row>
    <row r="15" spans="1:16" x14ac:dyDescent="0.2">
      <c r="A15" s="22">
        <v>0.06</v>
      </c>
      <c r="C15" s="12">
        <v>39336</v>
      </c>
      <c r="D15" s="12">
        <v>42993</v>
      </c>
      <c r="E15" s="23">
        <f>(D15-C15)/365.5</f>
        <v>10.005471956224349</v>
      </c>
      <c r="F15" s="15">
        <v>325000000</v>
      </c>
      <c r="G15" s="15">
        <v>-1667250</v>
      </c>
      <c r="H15" s="15">
        <v>2277883</v>
      </c>
      <c r="J15" s="15">
        <f>F15+G15-H15</f>
        <v>321054867</v>
      </c>
      <c r="K15" s="17">
        <f>J15/F15*100</f>
        <v>98.786112923076914</v>
      </c>
      <c r="L15" s="18">
        <v>6.1641581989770184</v>
      </c>
      <c r="M15" s="19">
        <v>325000000</v>
      </c>
      <c r="O15" s="19">
        <f>L15*M15/100</f>
        <v>20033514.146675311</v>
      </c>
    </row>
    <row r="16" spans="1:16" x14ac:dyDescent="0.2">
      <c r="A16" s="22">
        <v>7.2499999999999995E-2</v>
      </c>
      <c r="C16" s="12">
        <v>39982</v>
      </c>
      <c r="D16" s="12">
        <v>44365</v>
      </c>
      <c r="E16" s="23">
        <f>(D16-C16)/365.5</f>
        <v>11.991792065663475</v>
      </c>
      <c r="F16" s="15">
        <v>40000000</v>
      </c>
      <c r="G16" s="24">
        <v>0</v>
      </c>
      <c r="H16" s="24">
        <v>217919.03</v>
      </c>
      <c r="J16" s="15">
        <f>F16+G16-H16</f>
        <v>39782080.969999999</v>
      </c>
      <c r="K16" s="17">
        <f>J16/F16*100</f>
        <v>99.455202424999996</v>
      </c>
      <c r="L16" s="18">
        <v>7.3189936711480108</v>
      </c>
      <c r="M16" s="19">
        <v>40000000</v>
      </c>
      <c r="O16" s="19">
        <f>L16*M16/100</f>
        <v>2927597.4684592043</v>
      </c>
    </row>
    <row r="17" spans="1:16" x14ac:dyDescent="0.2">
      <c r="A17" s="22">
        <v>8.0299999999999996E-2</v>
      </c>
      <c r="C17" s="12">
        <v>39982</v>
      </c>
      <c r="D17" s="12">
        <v>47287</v>
      </c>
      <c r="E17" s="23">
        <f>(D17-C17)/365.5</f>
        <v>19.986320109439124</v>
      </c>
      <c r="F17" s="15">
        <v>30000000</v>
      </c>
      <c r="G17" s="24">
        <v>0</v>
      </c>
      <c r="H17" s="24">
        <v>163439.26999999999</v>
      </c>
      <c r="J17" s="15">
        <f>F17+G17-H17</f>
        <v>29836560.73</v>
      </c>
      <c r="K17" s="17">
        <f>J17/F17*100</f>
        <v>99.455202433333341</v>
      </c>
      <c r="L17" s="18">
        <v>8.0854004446429002</v>
      </c>
      <c r="M17" s="19">
        <v>30000000</v>
      </c>
      <c r="O17" s="19">
        <f>L17*M17/100</f>
        <v>2425620.13339287</v>
      </c>
    </row>
    <row r="18" spans="1:16" x14ac:dyDescent="0.2">
      <c r="A18" s="22">
        <v>8.1299999999999997E-2</v>
      </c>
      <c r="C18" s="12">
        <v>39982</v>
      </c>
      <c r="D18" s="12">
        <v>50939</v>
      </c>
      <c r="E18" s="23">
        <f>(D18-C18)/365.5</f>
        <v>29.978112175102599</v>
      </c>
      <c r="F18" s="15">
        <v>60000000</v>
      </c>
      <c r="G18" s="24">
        <v>0</v>
      </c>
      <c r="H18" s="24">
        <v>326878.53000000003</v>
      </c>
      <c r="J18" s="15">
        <f>F18+G18-H18</f>
        <v>59673121.469999999</v>
      </c>
      <c r="K18" s="17">
        <f>J18/F18*100</f>
        <v>99.455202450000002</v>
      </c>
      <c r="L18" s="18">
        <v>8.1789808308279621</v>
      </c>
      <c r="M18" s="19">
        <v>60000000</v>
      </c>
      <c r="O18" s="19">
        <f>L18*M18/100</f>
        <v>4907388.4984967774</v>
      </c>
    </row>
    <row r="19" spans="1:16" x14ac:dyDescent="0.2">
      <c r="A19" s="20" t="s">
        <v>42</v>
      </c>
      <c r="F19" s="21">
        <f>SUM(F14:F18)</f>
        <v>530000000</v>
      </c>
      <c r="G19" s="15"/>
      <c r="H19" s="15"/>
      <c r="L19" s="18"/>
      <c r="M19" s="21">
        <f>SUM(M14:M18)</f>
        <v>530000000</v>
      </c>
      <c r="O19" s="21">
        <f>SUM(O14:O18)</f>
        <v>34611457.159588672</v>
      </c>
    </row>
    <row r="20" spans="1:16" x14ac:dyDescent="0.2">
      <c r="L20" s="18" t="s">
        <v>43</v>
      </c>
      <c r="O20" s="15"/>
    </row>
    <row r="21" spans="1:16" ht="13.5" thickBot="1" x14ac:dyDescent="0.25">
      <c r="A21" s="27" t="s">
        <v>8</v>
      </c>
      <c r="F21" s="28">
        <f>+F11+F19</f>
        <v>550000000</v>
      </c>
      <c r="M21" s="16"/>
      <c r="N21" s="16"/>
      <c r="O21" s="15"/>
    </row>
    <row r="22" spans="1:16" x14ac:dyDescent="0.2">
      <c r="M22" s="16"/>
      <c r="N22" s="16"/>
      <c r="O22" s="15"/>
    </row>
    <row r="23" spans="1:16" x14ac:dyDescent="0.2">
      <c r="A23" t="s">
        <v>48</v>
      </c>
      <c r="N23" s="16"/>
      <c r="O23" s="24">
        <v>0</v>
      </c>
      <c r="P23" t="s">
        <v>24</v>
      </c>
    </row>
    <row r="24" spans="1:16" x14ac:dyDescent="0.2">
      <c r="M24" s="16"/>
      <c r="N24" s="16"/>
      <c r="O24" s="15"/>
    </row>
    <row r="25" spans="1:16" ht="13.5" thickBot="1" x14ac:dyDescent="0.25">
      <c r="A25" t="s">
        <v>45</v>
      </c>
      <c r="M25" s="25">
        <f>M19+M11</f>
        <v>550000000</v>
      </c>
      <c r="N25" s="16"/>
      <c r="O25" s="138">
        <f>O19+O11+O23</f>
        <v>35661273.092966206</v>
      </c>
      <c r="P25" s="26">
        <f>+O25/M25*100</f>
        <v>6.4838678350847649</v>
      </c>
    </row>
    <row r="26" spans="1:16" ht="13.5" thickTop="1" x14ac:dyDescent="0.2">
      <c r="K26" t="s">
        <v>43</v>
      </c>
      <c r="O26" s="15"/>
    </row>
    <row r="28" spans="1:16" x14ac:dyDescent="0.2">
      <c r="A28" t="s">
        <v>43</v>
      </c>
    </row>
    <row r="29" spans="1:16" x14ac:dyDescent="0.2">
      <c r="A29" s="2" t="s">
        <v>24</v>
      </c>
      <c r="B29" t="s">
        <v>197</v>
      </c>
    </row>
    <row r="31" spans="1:16" x14ac:dyDescent="0.2">
      <c r="A31" t="s">
        <v>157</v>
      </c>
    </row>
  </sheetData>
  <mergeCells count="3">
    <mergeCell ref="G1:K1"/>
    <mergeCell ref="G2:K2"/>
    <mergeCell ref="G3:K3"/>
  </mergeCells>
  <phoneticPr fontId="0" type="noConversion"/>
  <pageMargins left="0.48" right="0" top="1.44" bottom="0.5" header="0.6" footer="0"/>
  <pageSetup scale="75" orientation="landscape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pane ySplit="7" topLeftCell="A8" activePane="bottomLeft" state="frozen"/>
      <selection activeCell="D96" sqref="D96"/>
      <selection pane="bottomLeft" activeCell="H30" sqref="H30"/>
    </sheetView>
  </sheetViews>
  <sheetFormatPr defaultRowHeight="12.75" x14ac:dyDescent="0.2"/>
  <cols>
    <col min="1" max="1" width="7.7109375" style="2" customWidth="1"/>
    <col min="2" max="2" width="10" style="29" bestFit="1" customWidth="1"/>
    <col min="3" max="3" width="8.7109375" style="2" customWidth="1"/>
    <col min="4" max="4" width="10.7109375" bestFit="1" customWidth="1"/>
    <col min="7" max="7" width="12.42578125" customWidth="1"/>
    <col min="8" max="8" width="15.7109375" customWidth="1"/>
    <col min="9" max="9" width="2.28515625" customWidth="1"/>
  </cols>
  <sheetData>
    <row r="1" spans="1:8" x14ac:dyDescent="0.2">
      <c r="A1" s="181" t="s">
        <v>0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1" t="s">
        <v>65</v>
      </c>
      <c r="B2" s="181"/>
      <c r="C2" s="181"/>
      <c r="D2" s="181"/>
      <c r="E2" s="181"/>
      <c r="F2" s="181"/>
      <c r="G2" s="181"/>
      <c r="H2" s="181"/>
    </row>
    <row r="3" spans="1:8" x14ac:dyDescent="0.2">
      <c r="A3" s="181" t="s">
        <v>195</v>
      </c>
      <c r="B3" s="181"/>
      <c r="C3" s="181"/>
      <c r="D3" s="181"/>
      <c r="E3" s="181"/>
      <c r="F3" s="181"/>
      <c r="G3" s="181"/>
      <c r="H3" s="181"/>
    </row>
    <row r="5" spans="1:8" ht="51" x14ac:dyDescent="0.2">
      <c r="A5" s="30" t="s">
        <v>49</v>
      </c>
      <c r="B5" s="2" t="s">
        <v>50</v>
      </c>
      <c r="C5" s="2" t="s">
        <v>51</v>
      </c>
      <c r="H5" s="30" t="s">
        <v>64</v>
      </c>
    </row>
    <row r="6" spans="1:8" s="2" customFormat="1" x14ac:dyDescent="0.2">
      <c r="A6" s="31">
        <v>-1</v>
      </c>
      <c r="B6" s="31">
        <f>+A6-1</f>
        <v>-2</v>
      </c>
      <c r="C6" s="31">
        <f>+B6-1</f>
        <v>-3</v>
      </c>
      <c r="H6" s="31">
        <f>+C6-1</f>
        <v>-4</v>
      </c>
    </row>
    <row r="7" spans="1:8" x14ac:dyDescent="0.2">
      <c r="H7" s="15"/>
    </row>
    <row r="8" spans="1:8" x14ac:dyDescent="0.2">
      <c r="A8" s="2">
        <v>1</v>
      </c>
      <c r="B8" s="29" t="s">
        <v>52</v>
      </c>
      <c r="C8" s="2">
        <v>2012</v>
      </c>
      <c r="H8" s="15">
        <v>0</v>
      </c>
    </row>
    <row r="9" spans="1:8" x14ac:dyDescent="0.2">
      <c r="H9" s="15"/>
    </row>
    <row r="10" spans="1:8" x14ac:dyDescent="0.2">
      <c r="A10" s="2">
        <f>+A8+1</f>
        <v>2</v>
      </c>
      <c r="B10" s="29" t="s">
        <v>53</v>
      </c>
      <c r="C10" s="2">
        <v>2012</v>
      </c>
      <c r="H10" s="15">
        <v>0</v>
      </c>
    </row>
    <row r="11" spans="1:8" x14ac:dyDescent="0.2">
      <c r="H11" s="15"/>
    </row>
    <row r="12" spans="1:8" x14ac:dyDescent="0.2">
      <c r="A12" s="2">
        <f>+A10+1</f>
        <v>3</v>
      </c>
      <c r="B12" s="29" t="s">
        <v>54</v>
      </c>
      <c r="C12" s="2">
        <v>2012</v>
      </c>
      <c r="H12" s="15">
        <v>0</v>
      </c>
    </row>
    <row r="14" spans="1:8" x14ac:dyDescent="0.2">
      <c r="A14" s="2">
        <f>+A12+1</f>
        <v>4</v>
      </c>
      <c r="B14" s="29" t="s">
        <v>55</v>
      </c>
      <c r="C14" s="2">
        <v>2012</v>
      </c>
      <c r="H14" s="15">
        <v>0</v>
      </c>
    </row>
    <row r="16" spans="1:8" x14ac:dyDescent="0.2">
      <c r="A16" s="2">
        <f>+A14+1</f>
        <v>5</v>
      </c>
      <c r="B16" s="29" t="s">
        <v>56</v>
      </c>
      <c r="C16" s="2">
        <v>2012</v>
      </c>
      <c r="H16" s="15">
        <v>0</v>
      </c>
    </row>
    <row r="18" spans="1:8" x14ac:dyDescent="0.2">
      <c r="A18" s="2">
        <f>+A16+1</f>
        <v>6</v>
      </c>
      <c r="B18" s="29" t="s">
        <v>57</v>
      </c>
      <c r="C18" s="2">
        <v>2012</v>
      </c>
      <c r="H18" s="15">
        <v>0</v>
      </c>
    </row>
    <row r="20" spans="1:8" x14ac:dyDescent="0.2">
      <c r="A20" s="2">
        <f>+A18+1</f>
        <v>7</v>
      </c>
      <c r="B20" s="29" t="s">
        <v>58</v>
      </c>
      <c r="C20" s="2">
        <v>2012</v>
      </c>
      <c r="H20" s="15">
        <v>0</v>
      </c>
    </row>
    <row r="22" spans="1:8" x14ac:dyDescent="0.2">
      <c r="A22" s="2">
        <f>+A20+1</f>
        <v>8</v>
      </c>
      <c r="B22" s="29" t="s">
        <v>59</v>
      </c>
      <c r="C22" s="2">
        <v>2012</v>
      </c>
      <c r="H22" s="177">
        <v>-13358855.63000001</v>
      </c>
    </row>
    <row r="23" spans="1:8" x14ac:dyDescent="0.2">
      <c r="H23" s="29"/>
    </row>
    <row r="24" spans="1:8" x14ac:dyDescent="0.2">
      <c r="A24" s="2">
        <f>A22+1</f>
        <v>9</v>
      </c>
      <c r="B24" s="29" t="s">
        <v>60</v>
      </c>
      <c r="C24" s="2">
        <v>2013</v>
      </c>
      <c r="H24" s="177">
        <v>-16278255.160000011</v>
      </c>
    </row>
    <row r="25" spans="1:8" x14ac:dyDescent="0.2">
      <c r="H25" s="29"/>
    </row>
    <row r="26" spans="1:8" x14ac:dyDescent="0.2">
      <c r="A26" s="2">
        <f>+A24+1</f>
        <v>10</v>
      </c>
      <c r="B26" s="29" t="s">
        <v>61</v>
      </c>
      <c r="C26" s="2">
        <v>2013</v>
      </c>
      <c r="H26" s="177">
        <v>-7643550.2099999934</v>
      </c>
    </row>
    <row r="27" spans="1:8" x14ac:dyDescent="0.2">
      <c r="H27" s="29"/>
    </row>
    <row r="28" spans="1:8" x14ac:dyDescent="0.2">
      <c r="A28" s="2">
        <f>+A26+1</f>
        <v>11</v>
      </c>
      <c r="B28" s="29" t="s">
        <v>62</v>
      </c>
      <c r="C28" s="2">
        <v>2013</v>
      </c>
      <c r="H28" s="177">
        <v>-11039249.930000007</v>
      </c>
    </row>
    <row r="30" spans="1:8" x14ac:dyDescent="0.2">
      <c r="A30" s="2">
        <f>+A28+1</f>
        <v>12</v>
      </c>
      <c r="B30" s="29" t="s">
        <v>63</v>
      </c>
      <c r="C30" s="2">
        <v>2013</v>
      </c>
      <c r="H30" s="15">
        <v>0</v>
      </c>
    </row>
  </sheetData>
  <mergeCells count="3">
    <mergeCell ref="A1:H1"/>
    <mergeCell ref="A2:H2"/>
    <mergeCell ref="A3:H3"/>
  </mergeCells>
  <phoneticPr fontId="3" type="noConversion"/>
  <printOptions horizontalCentered="1"/>
  <pageMargins left="0" right="0" top="1.55" bottom="0.5" header="0.25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workbookViewId="0">
      <pane ySplit="7" topLeftCell="A8" activePane="bottomLeft" state="frozen"/>
      <selection activeCell="G26" sqref="G26"/>
      <selection pane="bottomLeft" activeCell="A3" sqref="A3:H3"/>
    </sheetView>
  </sheetViews>
  <sheetFormatPr defaultColWidth="18.7109375" defaultRowHeight="12.75" x14ac:dyDescent="0.2"/>
  <cols>
    <col min="1" max="1" width="11.5703125" style="122" bestFit="1" customWidth="1"/>
    <col min="2" max="2" width="2.28515625" customWidth="1"/>
    <col min="3" max="3" width="12.7109375" style="5" customWidth="1"/>
    <col min="4" max="4" width="18.7109375" style="117" bestFit="1" customWidth="1"/>
    <col min="5" max="5" width="18.7109375" style="33" hidden="1" customWidth="1"/>
    <col min="6" max="6" width="12.7109375" style="33" customWidth="1"/>
    <col min="7" max="7" width="18.7109375" style="33" customWidth="1"/>
    <col min="8" max="8" width="18.140625" bestFit="1" customWidth="1"/>
    <col min="9" max="9" width="2.28515625" customWidth="1"/>
  </cols>
  <sheetData>
    <row r="1" spans="1:8" x14ac:dyDescent="0.2">
      <c r="A1" s="182" t="s">
        <v>0</v>
      </c>
      <c r="B1" s="183"/>
      <c r="C1" s="183"/>
      <c r="D1" s="183"/>
      <c r="E1" s="183"/>
      <c r="F1" s="183"/>
      <c r="G1" s="183"/>
      <c r="H1" s="183"/>
    </row>
    <row r="2" spans="1:8" x14ac:dyDescent="0.2">
      <c r="A2" s="182" t="s">
        <v>68</v>
      </c>
      <c r="B2" s="183"/>
      <c r="C2" s="183"/>
      <c r="D2" s="183"/>
      <c r="E2" s="183"/>
      <c r="F2" s="183"/>
      <c r="G2" s="183"/>
      <c r="H2" s="183"/>
    </row>
    <row r="3" spans="1:8" x14ac:dyDescent="0.2">
      <c r="A3" s="182" t="s">
        <v>195</v>
      </c>
      <c r="B3" s="183"/>
      <c r="C3" s="183"/>
      <c r="D3" s="183"/>
      <c r="E3" s="183"/>
      <c r="F3" s="183"/>
      <c r="G3" s="183"/>
      <c r="H3" s="183"/>
    </row>
    <row r="4" spans="1:8" x14ac:dyDescent="0.2">
      <c r="C4" s="32"/>
      <c r="D4" s="116"/>
      <c r="E4" s="32"/>
      <c r="F4" s="32"/>
      <c r="G4" s="32"/>
    </row>
    <row r="6" spans="1:8" ht="38.25" x14ac:dyDescent="0.2">
      <c r="A6" s="110" t="s">
        <v>114</v>
      </c>
      <c r="B6" s="110"/>
      <c r="C6" s="34" t="s">
        <v>66</v>
      </c>
      <c r="D6" s="118" t="s">
        <v>115</v>
      </c>
      <c r="E6" s="38" t="s">
        <v>67</v>
      </c>
      <c r="F6" s="38" t="s">
        <v>116</v>
      </c>
      <c r="G6" s="38" t="s">
        <v>119</v>
      </c>
    </row>
    <row r="7" spans="1:8" x14ac:dyDescent="0.2">
      <c r="C7" s="34"/>
      <c r="D7" s="119"/>
      <c r="E7" s="44"/>
      <c r="F7" s="44"/>
      <c r="G7" s="35"/>
    </row>
    <row r="8" spans="1:8" x14ac:dyDescent="0.2">
      <c r="C8" s="39">
        <v>41030</v>
      </c>
      <c r="D8" s="120"/>
      <c r="E8" s="4"/>
      <c r="F8" s="143">
        <v>0</v>
      </c>
      <c r="G8" s="43">
        <f t="shared" ref="G8:G71" si="0">F8*(D8/$D$377)</f>
        <v>0</v>
      </c>
    </row>
    <row r="9" spans="1:8" x14ac:dyDescent="0.2">
      <c r="C9" s="39">
        <f t="shared" ref="C9:C68" si="1">C8+1</f>
        <v>41031</v>
      </c>
      <c r="D9" s="120"/>
      <c r="E9" s="4"/>
      <c r="F9" s="143">
        <v>0</v>
      </c>
      <c r="G9" s="43">
        <f t="shared" si="0"/>
        <v>0</v>
      </c>
    </row>
    <row r="10" spans="1:8" x14ac:dyDescent="0.2">
      <c r="C10" s="39">
        <f t="shared" si="1"/>
        <v>41032</v>
      </c>
      <c r="D10" s="120"/>
      <c r="E10" s="4"/>
      <c r="F10" s="143">
        <v>0</v>
      </c>
      <c r="G10" s="43">
        <f t="shared" si="0"/>
        <v>0</v>
      </c>
    </row>
    <row r="11" spans="1:8" x14ac:dyDescent="0.2">
      <c r="C11" s="39">
        <f t="shared" si="1"/>
        <v>41033</v>
      </c>
      <c r="D11" s="120"/>
      <c r="E11" s="4"/>
      <c r="F11" s="143">
        <v>0</v>
      </c>
      <c r="G11" s="43">
        <f t="shared" si="0"/>
        <v>0</v>
      </c>
    </row>
    <row r="12" spans="1:8" x14ac:dyDescent="0.2">
      <c r="C12" s="39">
        <f t="shared" si="1"/>
        <v>41034</v>
      </c>
      <c r="D12" s="120"/>
      <c r="E12" s="4"/>
      <c r="F12" s="143">
        <v>0</v>
      </c>
      <c r="G12" s="43">
        <f t="shared" si="0"/>
        <v>0</v>
      </c>
    </row>
    <row r="13" spans="1:8" x14ac:dyDescent="0.2">
      <c r="C13" s="39">
        <f t="shared" si="1"/>
        <v>41035</v>
      </c>
      <c r="D13" s="120"/>
      <c r="E13" s="4"/>
      <c r="F13" s="143">
        <v>0</v>
      </c>
      <c r="G13" s="43">
        <f t="shared" si="0"/>
        <v>0</v>
      </c>
    </row>
    <row r="14" spans="1:8" x14ac:dyDescent="0.2">
      <c r="C14" s="39">
        <f t="shared" si="1"/>
        <v>41036</v>
      </c>
      <c r="D14" s="120"/>
      <c r="E14" s="4"/>
      <c r="F14" s="143">
        <v>0</v>
      </c>
      <c r="G14" s="43">
        <f t="shared" si="0"/>
        <v>0</v>
      </c>
    </row>
    <row r="15" spans="1:8" x14ac:dyDescent="0.2">
      <c r="C15" s="39">
        <f t="shared" si="1"/>
        <v>41037</v>
      </c>
      <c r="D15" s="120"/>
      <c r="E15" s="4"/>
      <c r="F15" s="143">
        <v>0</v>
      </c>
      <c r="G15" s="43">
        <f t="shared" si="0"/>
        <v>0</v>
      </c>
    </row>
    <row r="16" spans="1:8" x14ac:dyDescent="0.2">
      <c r="C16" s="39">
        <f t="shared" si="1"/>
        <v>41038</v>
      </c>
      <c r="D16" s="120"/>
      <c r="E16" s="4"/>
      <c r="F16" s="143">
        <v>0</v>
      </c>
      <c r="G16" s="43">
        <f t="shared" si="0"/>
        <v>0</v>
      </c>
    </row>
    <row r="17" spans="3:7" x14ac:dyDescent="0.2">
      <c r="C17" s="39">
        <f t="shared" si="1"/>
        <v>41039</v>
      </c>
      <c r="D17" s="120"/>
      <c r="E17" s="4"/>
      <c r="F17" s="143">
        <v>0</v>
      </c>
      <c r="G17" s="43">
        <f t="shared" si="0"/>
        <v>0</v>
      </c>
    </row>
    <row r="18" spans="3:7" x14ac:dyDescent="0.2">
      <c r="C18" s="39">
        <f t="shared" si="1"/>
        <v>41040</v>
      </c>
      <c r="D18" s="120"/>
      <c r="E18" s="4"/>
      <c r="F18" s="143">
        <v>0</v>
      </c>
      <c r="G18" s="43">
        <f t="shared" si="0"/>
        <v>0</v>
      </c>
    </row>
    <row r="19" spans="3:7" x14ac:dyDescent="0.2">
      <c r="C19" s="39">
        <f t="shared" si="1"/>
        <v>41041</v>
      </c>
      <c r="D19" s="120"/>
      <c r="E19" s="4"/>
      <c r="F19" s="143">
        <v>0</v>
      </c>
      <c r="G19" s="43">
        <f t="shared" si="0"/>
        <v>0</v>
      </c>
    </row>
    <row r="20" spans="3:7" x14ac:dyDescent="0.2">
      <c r="C20" s="39">
        <f t="shared" si="1"/>
        <v>41042</v>
      </c>
      <c r="D20" s="120"/>
      <c r="E20" s="4"/>
      <c r="F20" s="143">
        <v>0</v>
      </c>
      <c r="G20" s="43">
        <f t="shared" si="0"/>
        <v>0</v>
      </c>
    </row>
    <row r="21" spans="3:7" x14ac:dyDescent="0.2">
      <c r="C21" s="39">
        <f t="shared" si="1"/>
        <v>41043</v>
      </c>
      <c r="D21" s="120"/>
      <c r="E21" s="4"/>
      <c r="F21" s="143">
        <v>0</v>
      </c>
      <c r="G21" s="43">
        <f t="shared" si="0"/>
        <v>0</v>
      </c>
    </row>
    <row r="22" spans="3:7" x14ac:dyDescent="0.2">
      <c r="C22" s="39">
        <f t="shared" si="1"/>
        <v>41044</v>
      </c>
      <c r="D22" s="120"/>
      <c r="E22" s="4"/>
      <c r="F22" s="143">
        <v>0</v>
      </c>
      <c r="G22" s="43">
        <f t="shared" si="0"/>
        <v>0</v>
      </c>
    </row>
    <row r="23" spans="3:7" x14ac:dyDescent="0.2">
      <c r="C23" s="39">
        <f t="shared" si="1"/>
        <v>41045</v>
      </c>
      <c r="D23" s="120"/>
      <c r="E23" s="4"/>
      <c r="F23" s="143">
        <v>0</v>
      </c>
      <c r="G23" s="43">
        <f t="shared" si="0"/>
        <v>0</v>
      </c>
    </row>
    <row r="24" spans="3:7" x14ac:dyDescent="0.2">
      <c r="C24" s="39">
        <f t="shared" si="1"/>
        <v>41046</v>
      </c>
      <c r="D24" s="120"/>
      <c r="E24" s="4"/>
      <c r="F24" s="143">
        <v>0</v>
      </c>
      <c r="G24" s="43">
        <f t="shared" si="0"/>
        <v>0</v>
      </c>
    </row>
    <row r="25" spans="3:7" x14ac:dyDescent="0.2">
      <c r="C25" s="39">
        <f t="shared" si="1"/>
        <v>41047</v>
      </c>
      <c r="D25" s="120"/>
      <c r="E25" s="4"/>
      <c r="F25" s="143">
        <v>0</v>
      </c>
      <c r="G25" s="43">
        <f t="shared" si="0"/>
        <v>0</v>
      </c>
    </row>
    <row r="26" spans="3:7" x14ac:dyDescent="0.2">
      <c r="C26" s="39">
        <f t="shared" si="1"/>
        <v>41048</v>
      </c>
      <c r="D26" s="120"/>
      <c r="E26" s="4"/>
      <c r="F26" s="143">
        <v>0</v>
      </c>
      <c r="G26" s="43">
        <f t="shared" si="0"/>
        <v>0</v>
      </c>
    </row>
    <row r="27" spans="3:7" x14ac:dyDescent="0.2">
      <c r="C27" s="39">
        <f t="shared" si="1"/>
        <v>41049</v>
      </c>
      <c r="D27" s="120"/>
      <c r="E27" s="4"/>
      <c r="F27" s="143">
        <v>0</v>
      </c>
      <c r="G27" s="43">
        <f t="shared" si="0"/>
        <v>0</v>
      </c>
    </row>
    <row r="28" spans="3:7" x14ac:dyDescent="0.2">
      <c r="C28" s="39">
        <f t="shared" si="1"/>
        <v>41050</v>
      </c>
      <c r="D28" s="120"/>
      <c r="E28" s="4"/>
      <c r="F28" s="143">
        <v>0</v>
      </c>
      <c r="G28" s="43">
        <f t="shared" si="0"/>
        <v>0</v>
      </c>
    </row>
    <row r="29" spans="3:7" x14ac:dyDescent="0.2">
      <c r="C29" s="39">
        <f t="shared" si="1"/>
        <v>41051</v>
      </c>
      <c r="D29" s="120"/>
      <c r="E29" s="4"/>
      <c r="F29" s="143">
        <v>0</v>
      </c>
      <c r="G29" s="43">
        <f t="shared" si="0"/>
        <v>0</v>
      </c>
    </row>
    <row r="30" spans="3:7" x14ac:dyDescent="0.2">
      <c r="C30" s="39">
        <f t="shared" si="1"/>
        <v>41052</v>
      </c>
      <c r="D30" s="120"/>
      <c r="E30" s="4"/>
      <c r="F30" s="143">
        <v>0</v>
      </c>
      <c r="G30" s="43">
        <f t="shared" si="0"/>
        <v>0</v>
      </c>
    </row>
    <row r="31" spans="3:7" x14ac:dyDescent="0.2">
      <c r="C31" s="39">
        <f t="shared" si="1"/>
        <v>41053</v>
      </c>
      <c r="D31" s="120"/>
      <c r="E31" s="4"/>
      <c r="F31" s="143">
        <v>0</v>
      </c>
      <c r="G31" s="43">
        <f t="shared" si="0"/>
        <v>0</v>
      </c>
    </row>
    <row r="32" spans="3:7" x14ac:dyDescent="0.2">
      <c r="C32" s="39">
        <f t="shared" si="1"/>
        <v>41054</v>
      </c>
      <c r="D32" s="120"/>
      <c r="E32" s="4"/>
      <c r="F32" s="143">
        <v>0</v>
      </c>
      <c r="G32" s="43">
        <f t="shared" si="0"/>
        <v>0</v>
      </c>
    </row>
    <row r="33" spans="1:7" x14ac:dyDescent="0.2">
      <c r="C33" s="39">
        <f t="shared" si="1"/>
        <v>41055</v>
      </c>
      <c r="D33" s="120"/>
      <c r="E33" s="4"/>
      <c r="F33" s="143">
        <v>0</v>
      </c>
      <c r="G33" s="43">
        <f t="shared" si="0"/>
        <v>0</v>
      </c>
    </row>
    <row r="34" spans="1:7" x14ac:dyDescent="0.2">
      <c r="C34" s="39">
        <f t="shared" si="1"/>
        <v>41056</v>
      </c>
      <c r="D34" s="120"/>
      <c r="E34" s="4"/>
      <c r="F34" s="143">
        <v>0</v>
      </c>
      <c r="G34" s="43">
        <f t="shared" si="0"/>
        <v>0</v>
      </c>
    </row>
    <row r="35" spans="1:7" x14ac:dyDescent="0.2">
      <c r="C35" s="39">
        <f t="shared" si="1"/>
        <v>41057</v>
      </c>
      <c r="D35" s="120"/>
      <c r="E35" s="4"/>
      <c r="F35" s="143">
        <v>0</v>
      </c>
      <c r="G35" s="43">
        <f t="shared" si="0"/>
        <v>0</v>
      </c>
    </row>
    <row r="36" spans="1:7" x14ac:dyDescent="0.2">
      <c r="C36" s="39">
        <f t="shared" si="1"/>
        <v>41058</v>
      </c>
      <c r="D36" s="120"/>
      <c r="E36" s="4"/>
      <c r="F36" s="143">
        <v>0</v>
      </c>
      <c r="G36" s="43">
        <f t="shared" si="0"/>
        <v>0</v>
      </c>
    </row>
    <row r="37" spans="1:7" x14ac:dyDescent="0.2">
      <c r="C37" s="39">
        <f t="shared" si="1"/>
        <v>41059</v>
      </c>
      <c r="D37" s="120"/>
      <c r="E37" s="4"/>
      <c r="F37" s="143">
        <v>0</v>
      </c>
      <c r="G37" s="43">
        <f t="shared" si="0"/>
        <v>0</v>
      </c>
    </row>
    <row r="38" spans="1:7" x14ac:dyDescent="0.2">
      <c r="A38" s="122" t="s">
        <v>163</v>
      </c>
      <c r="C38" s="39">
        <f t="shared" si="1"/>
        <v>41060</v>
      </c>
      <c r="D38" s="120"/>
      <c r="E38" s="4"/>
      <c r="F38" s="143">
        <v>0</v>
      </c>
      <c r="G38" s="43">
        <f t="shared" si="0"/>
        <v>0</v>
      </c>
    </row>
    <row r="39" spans="1:7" x14ac:dyDescent="0.2">
      <c r="C39" s="39">
        <f t="shared" si="1"/>
        <v>41061</v>
      </c>
      <c r="D39" s="120"/>
      <c r="E39" s="4"/>
      <c r="F39" s="143">
        <v>0</v>
      </c>
      <c r="G39" s="43">
        <f t="shared" si="0"/>
        <v>0</v>
      </c>
    </row>
    <row r="40" spans="1:7" x14ac:dyDescent="0.2">
      <c r="C40" s="39">
        <f t="shared" si="1"/>
        <v>41062</v>
      </c>
      <c r="D40" s="120"/>
      <c r="E40" s="4"/>
      <c r="F40" s="143">
        <v>0</v>
      </c>
      <c r="G40" s="43">
        <f t="shared" si="0"/>
        <v>0</v>
      </c>
    </row>
    <row r="41" spans="1:7" x14ac:dyDescent="0.2">
      <c r="C41" s="39">
        <f t="shared" si="1"/>
        <v>41063</v>
      </c>
      <c r="D41" s="120"/>
      <c r="E41" s="4"/>
      <c r="F41" s="143">
        <v>0</v>
      </c>
      <c r="G41" s="43">
        <f t="shared" si="0"/>
        <v>0</v>
      </c>
    </row>
    <row r="42" spans="1:7" x14ac:dyDescent="0.2">
      <c r="C42" s="39">
        <f t="shared" si="1"/>
        <v>41064</v>
      </c>
      <c r="D42" s="120"/>
      <c r="E42" s="4"/>
      <c r="F42" s="143">
        <v>0</v>
      </c>
      <c r="G42" s="43">
        <f t="shared" si="0"/>
        <v>0</v>
      </c>
    </row>
    <row r="43" spans="1:7" x14ac:dyDescent="0.2">
      <c r="C43" s="39">
        <f t="shared" si="1"/>
        <v>41065</v>
      </c>
      <c r="D43" s="120"/>
      <c r="E43" s="4"/>
      <c r="F43" s="143">
        <v>0</v>
      </c>
      <c r="G43" s="43">
        <f t="shared" si="0"/>
        <v>0</v>
      </c>
    </row>
    <row r="44" spans="1:7" x14ac:dyDescent="0.2">
      <c r="C44" s="39">
        <f t="shared" si="1"/>
        <v>41066</v>
      </c>
      <c r="D44" s="120"/>
      <c r="E44" s="4"/>
      <c r="F44" s="143">
        <v>0</v>
      </c>
      <c r="G44" s="43">
        <f t="shared" si="0"/>
        <v>0</v>
      </c>
    </row>
    <row r="45" spans="1:7" x14ac:dyDescent="0.2">
      <c r="C45" s="39">
        <f t="shared" si="1"/>
        <v>41067</v>
      </c>
      <c r="D45" s="120"/>
      <c r="E45" s="4"/>
      <c r="F45" s="143">
        <v>0</v>
      </c>
      <c r="G45" s="43">
        <f t="shared" si="0"/>
        <v>0</v>
      </c>
    </row>
    <row r="46" spans="1:7" x14ac:dyDescent="0.2">
      <c r="C46" s="39">
        <f t="shared" si="1"/>
        <v>41068</v>
      </c>
      <c r="D46" s="120"/>
      <c r="E46" s="4"/>
      <c r="F46" s="143">
        <v>0</v>
      </c>
      <c r="G46" s="43">
        <f t="shared" si="0"/>
        <v>0</v>
      </c>
    </row>
    <row r="47" spans="1:7" x14ac:dyDescent="0.2">
      <c r="C47" s="39">
        <f t="shared" si="1"/>
        <v>41069</v>
      </c>
      <c r="D47" s="120"/>
      <c r="E47" s="4"/>
      <c r="F47" s="143">
        <v>0</v>
      </c>
      <c r="G47" s="43">
        <f t="shared" si="0"/>
        <v>0</v>
      </c>
    </row>
    <row r="48" spans="1:7" x14ac:dyDescent="0.2">
      <c r="C48" s="39">
        <f t="shared" si="1"/>
        <v>41070</v>
      </c>
      <c r="D48" s="120"/>
      <c r="E48" s="4"/>
      <c r="F48" s="143">
        <v>0</v>
      </c>
      <c r="G48" s="43">
        <f t="shared" si="0"/>
        <v>0</v>
      </c>
    </row>
    <row r="49" spans="3:7" x14ac:dyDescent="0.2">
      <c r="C49" s="39">
        <f t="shared" si="1"/>
        <v>41071</v>
      </c>
      <c r="D49" s="120"/>
      <c r="E49" s="4"/>
      <c r="F49" s="143">
        <v>0</v>
      </c>
      <c r="G49" s="43">
        <f t="shared" si="0"/>
        <v>0</v>
      </c>
    </row>
    <row r="50" spans="3:7" x14ac:dyDescent="0.2">
      <c r="C50" s="39">
        <f t="shared" si="1"/>
        <v>41072</v>
      </c>
      <c r="D50" s="120"/>
      <c r="E50" s="4"/>
      <c r="F50" s="143">
        <v>0</v>
      </c>
      <c r="G50" s="43">
        <f t="shared" si="0"/>
        <v>0</v>
      </c>
    </row>
    <row r="51" spans="3:7" x14ac:dyDescent="0.2">
      <c r="C51" s="39">
        <f t="shared" si="1"/>
        <v>41073</v>
      </c>
      <c r="D51" s="120"/>
      <c r="E51" s="4"/>
      <c r="F51" s="143">
        <v>0</v>
      </c>
      <c r="G51" s="43">
        <f t="shared" si="0"/>
        <v>0</v>
      </c>
    </row>
    <row r="52" spans="3:7" x14ac:dyDescent="0.2">
      <c r="C52" s="39">
        <f t="shared" si="1"/>
        <v>41074</v>
      </c>
      <c r="D52" s="120"/>
      <c r="E52" s="4"/>
      <c r="F52" s="143">
        <v>0</v>
      </c>
      <c r="G52" s="43">
        <f t="shared" si="0"/>
        <v>0</v>
      </c>
    </row>
    <row r="53" spans="3:7" x14ac:dyDescent="0.2">
      <c r="C53" s="39">
        <f t="shared" si="1"/>
        <v>41075</v>
      </c>
      <c r="D53" s="120"/>
      <c r="E53" s="4"/>
      <c r="F53" s="143">
        <v>0</v>
      </c>
      <c r="G53" s="43">
        <f t="shared" si="0"/>
        <v>0</v>
      </c>
    </row>
    <row r="54" spans="3:7" x14ac:dyDescent="0.2">
      <c r="C54" s="39">
        <f t="shared" si="1"/>
        <v>41076</v>
      </c>
      <c r="D54" s="120"/>
      <c r="E54" s="4"/>
      <c r="F54" s="143">
        <v>0</v>
      </c>
      <c r="G54" s="43">
        <f t="shared" si="0"/>
        <v>0</v>
      </c>
    </row>
    <row r="55" spans="3:7" x14ac:dyDescent="0.2">
      <c r="C55" s="39">
        <f t="shared" si="1"/>
        <v>41077</v>
      </c>
      <c r="D55" s="120"/>
      <c r="E55" s="4"/>
      <c r="F55" s="143">
        <v>0</v>
      </c>
      <c r="G55" s="43">
        <f t="shared" si="0"/>
        <v>0</v>
      </c>
    </row>
    <row r="56" spans="3:7" x14ac:dyDescent="0.2">
      <c r="C56" s="39">
        <f t="shared" si="1"/>
        <v>41078</v>
      </c>
      <c r="D56" s="120"/>
      <c r="E56" s="4"/>
      <c r="F56" s="143">
        <v>0</v>
      </c>
      <c r="G56" s="43">
        <f t="shared" si="0"/>
        <v>0</v>
      </c>
    </row>
    <row r="57" spans="3:7" x14ac:dyDescent="0.2">
      <c r="C57" s="39">
        <f t="shared" si="1"/>
        <v>41079</v>
      </c>
      <c r="D57" s="120"/>
      <c r="E57" s="4"/>
      <c r="F57" s="143">
        <v>0</v>
      </c>
      <c r="G57" s="43">
        <f t="shared" si="0"/>
        <v>0</v>
      </c>
    </row>
    <row r="58" spans="3:7" x14ac:dyDescent="0.2">
      <c r="C58" s="39">
        <f t="shared" si="1"/>
        <v>41080</v>
      </c>
      <c r="D58" s="120"/>
      <c r="E58" s="4"/>
      <c r="F58" s="143">
        <v>0</v>
      </c>
      <c r="G58" s="43">
        <f t="shared" si="0"/>
        <v>0</v>
      </c>
    </row>
    <row r="59" spans="3:7" x14ac:dyDescent="0.2">
      <c r="C59" s="39">
        <f t="shared" si="1"/>
        <v>41081</v>
      </c>
      <c r="D59" s="120"/>
      <c r="E59" s="4"/>
      <c r="F59" s="143">
        <v>0</v>
      </c>
      <c r="G59" s="43">
        <f t="shared" si="0"/>
        <v>0</v>
      </c>
    </row>
    <row r="60" spans="3:7" x14ac:dyDescent="0.2">
      <c r="C60" s="39">
        <f t="shared" si="1"/>
        <v>41082</v>
      </c>
      <c r="D60" s="120"/>
      <c r="E60" s="4"/>
      <c r="F60" s="143">
        <v>0</v>
      </c>
      <c r="G60" s="43">
        <f t="shared" si="0"/>
        <v>0</v>
      </c>
    </row>
    <row r="61" spans="3:7" x14ac:dyDescent="0.2">
      <c r="C61" s="39">
        <f t="shared" si="1"/>
        <v>41083</v>
      </c>
      <c r="D61" s="120"/>
      <c r="E61" s="4"/>
      <c r="F61" s="143">
        <v>0</v>
      </c>
      <c r="G61" s="43">
        <f t="shared" si="0"/>
        <v>0</v>
      </c>
    </row>
    <row r="62" spans="3:7" x14ac:dyDescent="0.2">
      <c r="C62" s="39">
        <f t="shared" si="1"/>
        <v>41084</v>
      </c>
      <c r="D62" s="120"/>
      <c r="E62" s="4"/>
      <c r="F62" s="143">
        <v>0</v>
      </c>
      <c r="G62" s="43">
        <f t="shared" si="0"/>
        <v>0</v>
      </c>
    </row>
    <row r="63" spans="3:7" x14ac:dyDescent="0.2">
      <c r="C63" s="39">
        <f t="shared" si="1"/>
        <v>41085</v>
      </c>
      <c r="D63" s="120"/>
      <c r="E63" s="4"/>
      <c r="F63" s="143">
        <v>0</v>
      </c>
      <c r="G63" s="43">
        <f t="shared" si="0"/>
        <v>0</v>
      </c>
    </row>
    <row r="64" spans="3:7" x14ac:dyDescent="0.2">
      <c r="C64" s="39">
        <f t="shared" si="1"/>
        <v>41086</v>
      </c>
      <c r="D64" s="120"/>
      <c r="E64" s="4"/>
      <c r="F64" s="143">
        <v>0</v>
      </c>
      <c r="G64" s="43">
        <f t="shared" si="0"/>
        <v>0</v>
      </c>
    </row>
    <row r="65" spans="1:7" x14ac:dyDescent="0.2">
      <c r="C65" s="39">
        <f t="shared" si="1"/>
        <v>41087</v>
      </c>
      <c r="D65" s="120"/>
      <c r="E65" s="4"/>
      <c r="F65" s="143">
        <v>0</v>
      </c>
      <c r="G65" s="43">
        <f t="shared" si="0"/>
        <v>0</v>
      </c>
    </row>
    <row r="66" spans="1:7" x14ac:dyDescent="0.2">
      <c r="C66" s="39">
        <f t="shared" si="1"/>
        <v>41088</v>
      </c>
      <c r="D66" s="120"/>
      <c r="E66" s="4"/>
      <c r="F66" s="143">
        <v>0</v>
      </c>
      <c r="G66" s="43">
        <f t="shared" si="0"/>
        <v>0</v>
      </c>
    </row>
    <row r="67" spans="1:7" x14ac:dyDescent="0.2">
      <c r="A67" s="122" t="s">
        <v>160</v>
      </c>
      <c r="C67" s="39">
        <f t="shared" si="1"/>
        <v>41089</v>
      </c>
      <c r="D67" s="120"/>
      <c r="E67" s="4"/>
      <c r="F67" s="143">
        <v>0</v>
      </c>
      <c r="G67" s="43">
        <f t="shared" si="0"/>
        <v>0</v>
      </c>
    </row>
    <row r="68" spans="1:7" x14ac:dyDescent="0.2">
      <c r="C68" s="39">
        <f t="shared" si="1"/>
        <v>41090</v>
      </c>
      <c r="D68" s="120"/>
      <c r="E68" s="4"/>
      <c r="F68" s="143">
        <v>0</v>
      </c>
      <c r="G68" s="43">
        <f t="shared" si="0"/>
        <v>0</v>
      </c>
    </row>
    <row r="69" spans="1:7" x14ac:dyDescent="0.2">
      <c r="C69" s="39">
        <v>41091</v>
      </c>
      <c r="D69" s="120"/>
      <c r="E69" s="4"/>
      <c r="F69" s="143">
        <v>0</v>
      </c>
      <c r="G69" s="43">
        <f t="shared" si="0"/>
        <v>0</v>
      </c>
    </row>
    <row r="70" spans="1:7" x14ac:dyDescent="0.2">
      <c r="C70" s="39">
        <f t="shared" ref="C70:C82" si="2">C69+1</f>
        <v>41092</v>
      </c>
      <c r="D70" s="120"/>
      <c r="E70" s="4"/>
      <c r="F70" s="143">
        <v>0</v>
      </c>
      <c r="G70" s="43">
        <f t="shared" si="0"/>
        <v>0</v>
      </c>
    </row>
    <row r="71" spans="1:7" x14ac:dyDescent="0.2">
      <c r="C71" s="39">
        <f t="shared" si="2"/>
        <v>41093</v>
      </c>
      <c r="D71" s="120"/>
      <c r="E71" s="4"/>
      <c r="F71" s="143">
        <v>0</v>
      </c>
      <c r="G71" s="43">
        <f t="shared" si="0"/>
        <v>0</v>
      </c>
    </row>
    <row r="72" spans="1:7" x14ac:dyDescent="0.2">
      <c r="C72" s="39">
        <f t="shared" si="2"/>
        <v>41094</v>
      </c>
      <c r="D72" s="120"/>
      <c r="E72" s="4"/>
      <c r="F72" s="143">
        <v>0</v>
      </c>
      <c r="G72" s="43">
        <f t="shared" ref="G72:G135" si="3">F72*(D72/$D$377)</f>
        <v>0</v>
      </c>
    </row>
    <row r="73" spans="1:7" x14ac:dyDescent="0.2">
      <c r="C73" s="39">
        <f t="shared" si="2"/>
        <v>41095</v>
      </c>
      <c r="D73" s="120"/>
      <c r="E73" s="4"/>
      <c r="F73" s="143">
        <v>0</v>
      </c>
      <c r="G73" s="43">
        <f t="shared" si="3"/>
        <v>0</v>
      </c>
    </row>
    <row r="74" spans="1:7" x14ac:dyDescent="0.2">
      <c r="C74" s="39">
        <f t="shared" si="2"/>
        <v>41096</v>
      </c>
      <c r="D74" s="120"/>
      <c r="E74" s="4"/>
      <c r="F74" s="143">
        <v>0</v>
      </c>
      <c r="G74" s="43">
        <f t="shared" si="3"/>
        <v>0</v>
      </c>
    </row>
    <row r="75" spans="1:7" x14ac:dyDescent="0.2">
      <c r="C75" s="39">
        <f t="shared" si="2"/>
        <v>41097</v>
      </c>
      <c r="D75" s="120"/>
      <c r="E75" s="4"/>
      <c r="F75" s="143">
        <v>0</v>
      </c>
      <c r="G75" s="43">
        <f t="shared" si="3"/>
        <v>0</v>
      </c>
    </row>
    <row r="76" spans="1:7" x14ac:dyDescent="0.2">
      <c r="C76" s="39">
        <f t="shared" si="2"/>
        <v>41098</v>
      </c>
      <c r="D76" s="120"/>
      <c r="E76" s="4"/>
      <c r="F76" s="143">
        <v>0</v>
      </c>
      <c r="G76" s="43">
        <f t="shared" si="3"/>
        <v>0</v>
      </c>
    </row>
    <row r="77" spans="1:7" x14ac:dyDescent="0.2">
      <c r="C77" s="39">
        <f t="shared" si="2"/>
        <v>41099</v>
      </c>
      <c r="D77" s="120"/>
      <c r="E77" s="4"/>
      <c r="F77" s="143">
        <v>0</v>
      </c>
      <c r="G77" s="43">
        <f t="shared" si="3"/>
        <v>0</v>
      </c>
    </row>
    <row r="78" spans="1:7" x14ac:dyDescent="0.2">
      <c r="C78" s="39">
        <f t="shared" si="2"/>
        <v>41100</v>
      </c>
      <c r="D78" s="120"/>
      <c r="E78" s="4"/>
      <c r="F78" s="143">
        <v>0</v>
      </c>
      <c r="G78" s="43">
        <f t="shared" si="3"/>
        <v>0</v>
      </c>
    </row>
    <row r="79" spans="1:7" x14ac:dyDescent="0.2">
      <c r="C79" s="39">
        <f t="shared" si="2"/>
        <v>41101</v>
      </c>
      <c r="D79" s="120"/>
      <c r="E79" s="4"/>
      <c r="F79" s="143">
        <v>0</v>
      </c>
      <c r="G79" s="43">
        <f t="shared" si="3"/>
        <v>0</v>
      </c>
    </row>
    <row r="80" spans="1:7" x14ac:dyDescent="0.2">
      <c r="C80" s="39">
        <f t="shared" si="2"/>
        <v>41102</v>
      </c>
      <c r="D80" s="120"/>
      <c r="E80" s="4"/>
      <c r="F80" s="143">
        <v>0</v>
      </c>
      <c r="G80" s="43">
        <f t="shared" si="3"/>
        <v>0</v>
      </c>
    </row>
    <row r="81" spans="3:7" x14ac:dyDescent="0.2">
      <c r="C81" s="39">
        <f t="shared" si="2"/>
        <v>41103</v>
      </c>
      <c r="D81" s="120"/>
      <c r="E81" s="4"/>
      <c r="F81" s="143">
        <v>0</v>
      </c>
      <c r="G81" s="43">
        <f t="shared" si="3"/>
        <v>0</v>
      </c>
    </row>
    <row r="82" spans="3:7" x14ac:dyDescent="0.2">
      <c r="C82" s="39">
        <f t="shared" si="2"/>
        <v>41104</v>
      </c>
      <c r="D82" s="120"/>
      <c r="E82" s="4"/>
      <c r="F82" s="143">
        <v>0</v>
      </c>
      <c r="G82" s="43">
        <f t="shared" si="3"/>
        <v>0</v>
      </c>
    </row>
    <row r="83" spans="3:7" x14ac:dyDescent="0.2">
      <c r="C83" s="39">
        <f t="shared" ref="C83:C146" si="4">C82+1</f>
        <v>41105</v>
      </c>
      <c r="D83" s="120"/>
      <c r="E83" s="4"/>
      <c r="F83" s="143">
        <v>0</v>
      </c>
      <c r="G83" s="43">
        <f t="shared" si="3"/>
        <v>0</v>
      </c>
    </row>
    <row r="84" spans="3:7" x14ac:dyDescent="0.2">
      <c r="C84" s="39">
        <f t="shared" si="4"/>
        <v>41106</v>
      </c>
      <c r="D84" s="120"/>
      <c r="E84" s="4"/>
      <c r="F84" s="143">
        <v>0</v>
      </c>
      <c r="G84" s="43">
        <f t="shared" si="3"/>
        <v>0</v>
      </c>
    </row>
    <row r="85" spans="3:7" x14ac:dyDescent="0.2">
      <c r="C85" s="39">
        <f t="shared" si="4"/>
        <v>41107</v>
      </c>
      <c r="D85" s="120"/>
      <c r="E85" s="4"/>
      <c r="F85" s="143">
        <v>0</v>
      </c>
      <c r="G85" s="43">
        <f t="shared" si="3"/>
        <v>0</v>
      </c>
    </row>
    <row r="86" spans="3:7" x14ac:dyDescent="0.2">
      <c r="C86" s="39">
        <f t="shared" si="4"/>
        <v>41108</v>
      </c>
      <c r="D86" s="120"/>
      <c r="E86" s="4"/>
      <c r="F86" s="143">
        <v>0</v>
      </c>
      <c r="G86" s="43">
        <f t="shared" si="3"/>
        <v>0</v>
      </c>
    </row>
    <row r="87" spans="3:7" x14ac:dyDescent="0.2">
      <c r="C87" s="39">
        <f t="shared" si="4"/>
        <v>41109</v>
      </c>
      <c r="D87" s="120"/>
      <c r="E87" s="4"/>
      <c r="F87" s="143">
        <v>0</v>
      </c>
      <c r="G87" s="43">
        <f t="shared" si="3"/>
        <v>0</v>
      </c>
    </row>
    <row r="88" spans="3:7" x14ac:dyDescent="0.2">
      <c r="C88" s="39">
        <f t="shared" si="4"/>
        <v>41110</v>
      </c>
      <c r="D88" s="120"/>
      <c r="E88" s="4"/>
      <c r="F88" s="143">
        <v>0</v>
      </c>
      <c r="G88" s="43">
        <f t="shared" si="3"/>
        <v>0</v>
      </c>
    </row>
    <row r="89" spans="3:7" x14ac:dyDescent="0.2">
      <c r="C89" s="39">
        <f t="shared" si="4"/>
        <v>41111</v>
      </c>
      <c r="D89" s="120"/>
      <c r="E89" s="4"/>
      <c r="F89" s="143">
        <v>0</v>
      </c>
      <c r="G89" s="43">
        <f t="shared" si="3"/>
        <v>0</v>
      </c>
    </row>
    <row r="90" spans="3:7" x14ac:dyDescent="0.2">
      <c r="C90" s="39">
        <f t="shared" si="4"/>
        <v>41112</v>
      </c>
      <c r="D90" s="120"/>
      <c r="E90" s="4"/>
      <c r="F90" s="143">
        <v>0</v>
      </c>
      <c r="G90" s="43">
        <f t="shared" si="3"/>
        <v>0</v>
      </c>
    </row>
    <row r="91" spans="3:7" x14ac:dyDescent="0.2">
      <c r="C91" s="39">
        <f t="shared" si="4"/>
        <v>41113</v>
      </c>
      <c r="D91" s="120"/>
      <c r="E91" s="4"/>
      <c r="F91" s="143">
        <v>0</v>
      </c>
      <c r="G91" s="43">
        <f t="shared" si="3"/>
        <v>0</v>
      </c>
    </row>
    <row r="92" spans="3:7" x14ac:dyDescent="0.2">
      <c r="C92" s="39">
        <f t="shared" si="4"/>
        <v>41114</v>
      </c>
      <c r="D92" s="120"/>
      <c r="E92" s="4"/>
      <c r="F92" s="143">
        <v>0</v>
      </c>
      <c r="G92" s="43">
        <f t="shared" si="3"/>
        <v>0</v>
      </c>
    </row>
    <row r="93" spans="3:7" x14ac:dyDescent="0.2">
      <c r="C93" s="39">
        <f t="shared" si="4"/>
        <v>41115</v>
      </c>
      <c r="D93" s="120"/>
      <c r="E93" s="4"/>
      <c r="F93" s="143">
        <v>0</v>
      </c>
      <c r="G93" s="43">
        <f t="shared" si="3"/>
        <v>0</v>
      </c>
    </row>
    <row r="94" spans="3:7" x14ac:dyDescent="0.2">
      <c r="C94" s="39">
        <f t="shared" si="4"/>
        <v>41116</v>
      </c>
      <c r="D94" s="120"/>
      <c r="E94" s="4"/>
      <c r="F94" s="143">
        <v>0</v>
      </c>
      <c r="G94" s="43">
        <f t="shared" si="3"/>
        <v>0</v>
      </c>
    </row>
    <row r="95" spans="3:7" x14ac:dyDescent="0.2">
      <c r="C95" s="39">
        <f t="shared" si="4"/>
        <v>41117</v>
      </c>
      <c r="D95" s="120"/>
      <c r="E95" s="4"/>
      <c r="F95" s="143">
        <v>0</v>
      </c>
      <c r="G95" s="43">
        <f t="shared" si="3"/>
        <v>0</v>
      </c>
    </row>
    <row r="96" spans="3:7" x14ac:dyDescent="0.2">
      <c r="C96" s="39">
        <f t="shared" si="4"/>
        <v>41118</v>
      </c>
      <c r="D96" s="120"/>
      <c r="E96" s="4"/>
      <c r="F96" s="143">
        <v>0</v>
      </c>
      <c r="G96" s="43">
        <f t="shared" si="3"/>
        <v>0</v>
      </c>
    </row>
    <row r="97" spans="1:7" x14ac:dyDescent="0.2">
      <c r="C97" s="39">
        <f t="shared" si="4"/>
        <v>41119</v>
      </c>
      <c r="D97" s="120"/>
      <c r="E97" s="4"/>
      <c r="F97" s="143">
        <v>0</v>
      </c>
      <c r="G97" s="43">
        <f t="shared" si="3"/>
        <v>0</v>
      </c>
    </row>
    <row r="98" spans="1:7" x14ac:dyDescent="0.2">
      <c r="C98" s="39">
        <f t="shared" si="4"/>
        <v>41120</v>
      </c>
      <c r="D98" s="120"/>
      <c r="E98" s="4"/>
      <c r="F98" s="143">
        <v>0</v>
      </c>
      <c r="G98" s="43">
        <f t="shared" si="3"/>
        <v>0</v>
      </c>
    </row>
    <row r="99" spans="1:7" x14ac:dyDescent="0.2">
      <c r="A99" s="122" t="s">
        <v>162</v>
      </c>
      <c r="C99" s="39">
        <f t="shared" si="4"/>
        <v>41121</v>
      </c>
      <c r="D99" s="120"/>
      <c r="E99" s="4"/>
      <c r="F99" s="143">
        <v>0</v>
      </c>
      <c r="G99" s="43">
        <f t="shared" si="3"/>
        <v>0</v>
      </c>
    </row>
    <row r="100" spans="1:7" x14ac:dyDescent="0.2">
      <c r="C100" s="39">
        <f t="shared" si="4"/>
        <v>41122</v>
      </c>
      <c r="D100" s="120"/>
      <c r="E100" s="4"/>
      <c r="F100" s="143">
        <v>0</v>
      </c>
      <c r="G100" s="43">
        <f t="shared" si="3"/>
        <v>0</v>
      </c>
    </row>
    <row r="101" spans="1:7" x14ac:dyDescent="0.2">
      <c r="C101" s="39">
        <f t="shared" si="4"/>
        <v>41123</v>
      </c>
      <c r="D101" s="120"/>
      <c r="E101" s="4"/>
      <c r="F101" s="143">
        <v>0</v>
      </c>
      <c r="G101" s="43">
        <f t="shared" si="3"/>
        <v>0</v>
      </c>
    </row>
    <row r="102" spans="1:7" x14ac:dyDescent="0.2">
      <c r="C102" s="39">
        <f t="shared" si="4"/>
        <v>41124</v>
      </c>
      <c r="D102" s="120"/>
      <c r="E102" s="4"/>
      <c r="F102" s="143">
        <v>0</v>
      </c>
      <c r="G102" s="43">
        <f t="shared" si="3"/>
        <v>0</v>
      </c>
    </row>
    <row r="103" spans="1:7" x14ac:dyDescent="0.2">
      <c r="C103" s="39">
        <f t="shared" si="4"/>
        <v>41125</v>
      </c>
      <c r="D103" s="120"/>
      <c r="E103" s="4"/>
      <c r="F103" s="143">
        <v>0</v>
      </c>
      <c r="G103" s="43">
        <f t="shared" si="3"/>
        <v>0</v>
      </c>
    </row>
    <row r="104" spans="1:7" x14ac:dyDescent="0.2">
      <c r="C104" s="39">
        <f t="shared" si="4"/>
        <v>41126</v>
      </c>
      <c r="D104" s="120"/>
      <c r="E104" s="4"/>
      <c r="F104" s="143">
        <v>0</v>
      </c>
      <c r="G104" s="43">
        <f t="shared" si="3"/>
        <v>0</v>
      </c>
    </row>
    <row r="105" spans="1:7" x14ac:dyDescent="0.2">
      <c r="C105" s="39">
        <f t="shared" si="4"/>
        <v>41127</v>
      </c>
      <c r="D105" s="120"/>
      <c r="E105" s="4"/>
      <c r="F105" s="143">
        <v>0</v>
      </c>
      <c r="G105" s="43">
        <f t="shared" si="3"/>
        <v>0</v>
      </c>
    </row>
    <row r="106" spans="1:7" x14ac:dyDescent="0.2">
      <c r="C106" s="39">
        <f t="shared" si="4"/>
        <v>41128</v>
      </c>
      <c r="D106" s="120"/>
      <c r="E106" s="4"/>
      <c r="F106" s="143">
        <v>0</v>
      </c>
      <c r="G106" s="43">
        <f t="shared" si="3"/>
        <v>0</v>
      </c>
    </row>
    <row r="107" spans="1:7" x14ac:dyDescent="0.2">
      <c r="C107" s="39">
        <f t="shared" si="4"/>
        <v>41129</v>
      </c>
      <c r="D107" s="120"/>
      <c r="E107" s="4"/>
      <c r="F107" s="143">
        <v>0</v>
      </c>
      <c r="G107" s="43">
        <f t="shared" si="3"/>
        <v>0</v>
      </c>
    </row>
    <row r="108" spans="1:7" x14ac:dyDescent="0.2">
      <c r="C108" s="39">
        <f t="shared" si="4"/>
        <v>41130</v>
      </c>
      <c r="D108" s="120"/>
      <c r="E108" s="4"/>
      <c r="F108" s="143">
        <v>0</v>
      </c>
      <c r="G108" s="43">
        <f t="shared" si="3"/>
        <v>0</v>
      </c>
    </row>
    <row r="109" spans="1:7" x14ac:dyDescent="0.2">
      <c r="C109" s="39">
        <f t="shared" si="4"/>
        <v>41131</v>
      </c>
      <c r="D109" s="120"/>
      <c r="E109" s="4"/>
      <c r="F109" s="143">
        <v>0</v>
      </c>
      <c r="G109" s="43">
        <f t="shared" si="3"/>
        <v>0</v>
      </c>
    </row>
    <row r="110" spans="1:7" x14ac:dyDescent="0.2">
      <c r="C110" s="39">
        <f t="shared" si="4"/>
        <v>41132</v>
      </c>
      <c r="D110" s="120"/>
      <c r="E110" s="4"/>
      <c r="F110" s="143">
        <v>0</v>
      </c>
      <c r="G110" s="43">
        <f t="shared" si="3"/>
        <v>0</v>
      </c>
    </row>
    <row r="111" spans="1:7" x14ac:dyDescent="0.2">
      <c r="C111" s="39">
        <f t="shared" si="4"/>
        <v>41133</v>
      </c>
      <c r="D111" s="120"/>
      <c r="E111" s="4"/>
      <c r="F111" s="143">
        <v>0</v>
      </c>
      <c r="G111" s="43">
        <f t="shared" si="3"/>
        <v>0</v>
      </c>
    </row>
    <row r="112" spans="1:7" x14ac:dyDescent="0.2">
      <c r="C112" s="39">
        <f t="shared" si="4"/>
        <v>41134</v>
      </c>
      <c r="D112" s="120"/>
      <c r="E112" s="4"/>
      <c r="F112" s="143">
        <v>0</v>
      </c>
      <c r="G112" s="43">
        <f t="shared" si="3"/>
        <v>0</v>
      </c>
    </row>
    <row r="113" spans="3:7" x14ac:dyDescent="0.2">
      <c r="C113" s="39">
        <f t="shared" si="4"/>
        <v>41135</v>
      </c>
      <c r="D113" s="120"/>
      <c r="E113" s="4"/>
      <c r="F113" s="143">
        <v>0</v>
      </c>
      <c r="G113" s="43">
        <f t="shared" si="3"/>
        <v>0</v>
      </c>
    </row>
    <row r="114" spans="3:7" x14ac:dyDescent="0.2">
      <c r="C114" s="39">
        <f t="shared" si="4"/>
        <v>41136</v>
      </c>
      <c r="D114" s="120"/>
      <c r="E114" s="4"/>
      <c r="F114" s="143">
        <v>0</v>
      </c>
      <c r="G114" s="43">
        <f t="shared" si="3"/>
        <v>0</v>
      </c>
    </row>
    <row r="115" spans="3:7" x14ac:dyDescent="0.2">
      <c r="C115" s="39">
        <f t="shared" si="4"/>
        <v>41137</v>
      </c>
      <c r="D115" s="120"/>
      <c r="E115" s="4"/>
      <c r="F115" s="143">
        <v>0</v>
      </c>
      <c r="G115" s="43">
        <f t="shared" si="3"/>
        <v>0</v>
      </c>
    </row>
    <row r="116" spans="3:7" x14ac:dyDescent="0.2">
      <c r="C116" s="39">
        <f t="shared" si="4"/>
        <v>41138</v>
      </c>
      <c r="D116" s="120"/>
      <c r="E116" s="4"/>
      <c r="F116" s="143">
        <v>0</v>
      </c>
      <c r="G116" s="43">
        <f t="shared" si="3"/>
        <v>0</v>
      </c>
    </row>
    <row r="117" spans="3:7" x14ac:dyDescent="0.2">
      <c r="C117" s="39">
        <f t="shared" si="4"/>
        <v>41139</v>
      </c>
      <c r="D117" s="120"/>
      <c r="E117" s="4"/>
      <c r="F117" s="143">
        <v>0</v>
      </c>
      <c r="G117" s="43">
        <f t="shared" si="3"/>
        <v>0</v>
      </c>
    </row>
    <row r="118" spans="3:7" x14ac:dyDescent="0.2">
      <c r="C118" s="39">
        <f t="shared" si="4"/>
        <v>41140</v>
      </c>
      <c r="D118" s="120"/>
      <c r="E118" s="4"/>
      <c r="F118" s="143">
        <v>0</v>
      </c>
      <c r="G118" s="43">
        <f t="shared" si="3"/>
        <v>0</v>
      </c>
    </row>
    <row r="119" spans="3:7" x14ac:dyDescent="0.2">
      <c r="C119" s="39">
        <f t="shared" si="4"/>
        <v>41141</v>
      </c>
      <c r="D119" s="120"/>
      <c r="E119" s="4"/>
      <c r="F119" s="143">
        <v>0</v>
      </c>
      <c r="G119" s="43">
        <f t="shared" si="3"/>
        <v>0</v>
      </c>
    </row>
    <row r="120" spans="3:7" x14ac:dyDescent="0.2">
      <c r="C120" s="39">
        <f t="shared" si="4"/>
        <v>41142</v>
      </c>
      <c r="D120" s="120"/>
      <c r="E120" s="4"/>
      <c r="F120" s="143">
        <v>0</v>
      </c>
      <c r="G120" s="43">
        <f t="shared" si="3"/>
        <v>0</v>
      </c>
    </row>
    <row r="121" spans="3:7" x14ac:dyDescent="0.2">
      <c r="C121" s="39">
        <f t="shared" si="4"/>
        <v>41143</v>
      </c>
      <c r="D121" s="120"/>
      <c r="E121" s="4"/>
      <c r="F121" s="143">
        <v>0</v>
      </c>
      <c r="G121" s="43">
        <f t="shared" si="3"/>
        <v>0</v>
      </c>
    </row>
    <row r="122" spans="3:7" x14ac:dyDescent="0.2">
      <c r="C122" s="39">
        <f t="shared" si="4"/>
        <v>41144</v>
      </c>
      <c r="D122" s="120"/>
      <c r="E122" s="4"/>
      <c r="F122" s="143">
        <v>0</v>
      </c>
      <c r="G122" s="43">
        <f t="shared" si="3"/>
        <v>0</v>
      </c>
    </row>
    <row r="123" spans="3:7" x14ac:dyDescent="0.2">
      <c r="C123" s="39">
        <f t="shared" si="4"/>
        <v>41145</v>
      </c>
      <c r="D123" s="120"/>
      <c r="E123" s="4"/>
      <c r="F123" s="143">
        <v>0</v>
      </c>
      <c r="G123" s="43">
        <f t="shared" si="3"/>
        <v>0</v>
      </c>
    </row>
    <row r="124" spans="3:7" x14ac:dyDescent="0.2">
      <c r="C124" s="39">
        <f t="shared" si="4"/>
        <v>41146</v>
      </c>
      <c r="D124" s="120"/>
      <c r="E124" s="4"/>
      <c r="F124" s="143">
        <v>0</v>
      </c>
      <c r="G124" s="43">
        <f t="shared" si="3"/>
        <v>0</v>
      </c>
    </row>
    <row r="125" spans="3:7" x14ac:dyDescent="0.2">
      <c r="C125" s="39">
        <f t="shared" si="4"/>
        <v>41147</v>
      </c>
      <c r="D125" s="120"/>
      <c r="E125" s="4"/>
      <c r="F125" s="143">
        <v>0</v>
      </c>
      <c r="G125" s="43">
        <f t="shared" si="3"/>
        <v>0</v>
      </c>
    </row>
    <row r="126" spans="3:7" x14ac:dyDescent="0.2">
      <c r="C126" s="39">
        <f t="shared" si="4"/>
        <v>41148</v>
      </c>
      <c r="D126" s="120"/>
      <c r="E126" s="4"/>
      <c r="F126" s="143">
        <v>0</v>
      </c>
      <c r="G126" s="43">
        <f t="shared" si="3"/>
        <v>0</v>
      </c>
    </row>
    <row r="127" spans="3:7" x14ac:dyDescent="0.2">
      <c r="C127" s="39">
        <f t="shared" si="4"/>
        <v>41149</v>
      </c>
      <c r="D127" s="120"/>
      <c r="E127" s="4"/>
      <c r="F127" s="143">
        <v>0</v>
      </c>
      <c r="G127" s="43">
        <f t="shared" si="3"/>
        <v>0</v>
      </c>
    </row>
    <row r="128" spans="3:7" x14ac:dyDescent="0.2">
      <c r="C128" s="39">
        <f t="shared" si="4"/>
        <v>41150</v>
      </c>
      <c r="D128" s="120"/>
      <c r="E128" s="4"/>
      <c r="F128" s="143">
        <v>0</v>
      </c>
      <c r="G128" s="43">
        <f t="shared" si="3"/>
        <v>0</v>
      </c>
    </row>
    <row r="129" spans="1:7" x14ac:dyDescent="0.2">
      <c r="C129" s="39">
        <f t="shared" si="4"/>
        <v>41151</v>
      </c>
      <c r="D129" s="120"/>
      <c r="E129" s="4"/>
      <c r="F129" s="143">
        <v>0</v>
      </c>
      <c r="G129" s="43">
        <f t="shared" si="3"/>
        <v>0</v>
      </c>
    </row>
    <row r="130" spans="1:7" x14ac:dyDescent="0.2">
      <c r="A130" s="122" t="s">
        <v>160</v>
      </c>
      <c r="C130" s="39">
        <f t="shared" si="4"/>
        <v>41152</v>
      </c>
      <c r="D130" s="120"/>
      <c r="E130" s="4"/>
      <c r="F130" s="143">
        <v>0</v>
      </c>
      <c r="G130" s="43">
        <f t="shared" si="3"/>
        <v>0</v>
      </c>
    </row>
    <row r="131" spans="1:7" x14ac:dyDescent="0.2">
      <c r="C131" s="39">
        <f t="shared" si="4"/>
        <v>41153</v>
      </c>
      <c r="D131" s="120"/>
      <c r="E131" s="4"/>
      <c r="F131" s="143">
        <v>0</v>
      </c>
      <c r="G131" s="43">
        <f t="shared" si="3"/>
        <v>0</v>
      </c>
    </row>
    <row r="132" spans="1:7" x14ac:dyDescent="0.2">
      <c r="C132" s="39">
        <f t="shared" si="4"/>
        <v>41154</v>
      </c>
      <c r="D132" s="120"/>
      <c r="E132" s="4"/>
      <c r="F132" s="143">
        <v>0</v>
      </c>
      <c r="G132" s="43">
        <f t="shared" si="3"/>
        <v>0</v>
      </c>
    </row>
    <row r="133" spans="1:7" x14ac:dyDescent="0.2">
      <c r="C133" s="39">
        <f t="shared" si="4"/>
        <v>41155</v>
      </c>
      <c r="D133" s="120"/>
      <c r="E133" s="4"/>
      <c r="F133" s="143">
        <v>0</v>
      </c>
      <c r="G133" s="43">
        <f t="shared" si="3"/>
        <v>0</v>
      </c>
    </row>
    <row r="134" spans="1:7" x14ac:dyDescent="0.2">
      <c r="C134" s="39">
        <f t="shared" si="4"/>
        <v>41156</v>
      </c>
      <c r="D134" s="120"/>
      <c r="E134" s="4"/>
      <c r="F134" s="143">
        <v>0</v>
      </c>
      <c r="G134" s="43">
        <f t="shared" si="3"/>
        <v>0</v>
      </c>
    </row>
    <row r="135" spans="1:7" x14ac:dyDescent="0.2">
      <c r="C135" s="39">
        <f t="shared" si="4"/>
        <v>41157</v>
      </c>
      <c r="D135" s="120"/>
      <c r="E135" s="4"/>
      <c r="F135" s="143">
        <v>0</v>
      </c>
      <c r="G135" s="43">
        <f t="shared" si="3"/>
        <v>0</v>
      </c>
    </row>
    <row r="136" spans="1:7" x14ac:dyDescent="0.2">
      <c r="C136" s="39">
        <f t="shared" si="4"/>
        <v>41158</v>
      </c>
      <c r="D136" s="120"/>
      <c r="E136" s="4"/>
      <c r="F136" s="143">
        <v>0</v>
      </c>
      <c r="G136" s="43">
        <f t="shared" ref="G136:G199" si="5">F136*(D136/$D$377)</f>
        <v>0</v>
      </c>
    </row>
    <row r="137" spans="1:7" x14ac:dyDescent="0.2">
      <c r="C137" s="39">
        <f t="shared" si="4"/>
        <v>41159</v>
      </c>
      <c r="D137" s="120"/>
      <c r="E137" s="4"/>
      <c r="F137" s="143">
        <v>0</v>
      </c>
      <c r="G137" s="43">
        <f t="shared" si="5"/>
        <v>0</v>
      </c>
    </row>
    <row r="138" spans="1:7" x14ac:dyDescent="0.2">
      <c r="C138" s="39">
        <f t="shared" si="4"/>
        <v>41160</v>
      </c>
      <c r="D138" s="120"/>
      <c r="E138" s="4"/>
      <c r="F138" s="143">
        <v>0</v>
      </c>
      <c r="G138" s="43">
        <f t="shared" si="5"/>
        <v>0</v>
      </c>
    </row>
    <row r="139" spans="1:7" x14ac:dyDescent="0.2">
      <c r="C139" s="39">
        <f t="shared" si="4"/>
        <v>41161</v>
      </c>
      <c r="D139" s="120"/>
      <c r="E139" s="4"/>
      <c r="F139" s="143">
        <v>0</v>
      </c>
      <c r="G139" s="43">
        <f t="shared" si="5"/>
        <v>0</v>
      </c>
    </row>
    <row r="140" spans="1:7" x14ac:dyDescent="0.2">
      <c r="C140" s="39">
        <f t="shared" si="4"/>
        <v>41162</v>
      </c>
      <c r="D140" s="120"/>
      <c r="E140" s="4"/>
      <c r="F140" s="143">
        <v>0</v>
      </c>
      <c r="G140" s="43">
        <f t="shared" si="5"/>
        <v>0</v>
      </c>
    </row>
    <row r="141" spans="1:7" x14ac:dyDescent="0.2">
      <c r="C141" s="39">
        <f t="shared" si="4"/>
        <v>41163</v>
      </c>
      <c r="D141" s="120"/>
      <c r="E141" s="4"/>
      <c r="F141" s="143">
        <v>0</v>
      </c>
      <c r="G141" s="43">
        <f t="shared" si="5"/>
        <v>0</v>
      </c>
    </row>
    <row r="142" spans="1:7" x14ac:dyDescent="0.2">
      <c r="C142" s="39">
        <f t="shared" si="4"/>
        <v>41164</v>
      </c>
      <c r="D142" s="120"/>
      <c r="E142" s="4"/>
      <c r="F142" s="143">
        <v>0</v>
      </c>
      <c r="G142" s="43">
        <f t="shared" si="5"/>
        <v>0</v>
      </c>
    </row>
    <row r="143" spans="1:7" x14ac:dyDescent="0.2">
      <c r="C143" s="39">
        <f t="shared" si="4"/>
        <v>41165</v>
      </c>
      <c r="D143" s="120"/>
      <c r="E143" s="4"/>
      <c r="F143" s="143">
        <v>0</v>
      </c>
      <c r="G143" s="43">
        <f t="shared" si="5"/>
        <v>0</v>
      </c>
    </row>
    <row r="144" spans="1:7" x14ac:dyDescent="0.2">
      <c r="C144" s="39">
        <f t="shared" si="4"/>
        <v>41166</v>
      </c>
      <c r="D144" s="120"/>
      <c r="E144" s="4"/>
      <c r="F144" s="143">
        <v>0</v>
      </c>
      <c r="G144" s="43">
        <f t="shared" si="5"/>
        <v>0</v>
      </c>
    </row>
    <row r="145" spans="1:7" x14ac:dyDescent="0.2">
      <c r="C145" s="39">
        <f t="shared" si="4"/>
        <v>41167</v>
      </c>
      <c r="D145" s="120"/>
      <c r="E145" s="4"/>
      <c r="F145" s="143">
        <v>0</v>
      </c>
      <c r="G145" s="43">
        <f t="shared" si="5"/>
        <v>0</v>
      </c>
    </row>
    <row r="146" spans="1:7" x14ac:dyDescent="0.2">
      <c r="C146" s="39">
        <f t="shared" si="4"/>
        <v>41168</v>
      </c>
      <c r="D146" s="120"/>
      <c r="E146" s="4"/>
      <c r="F146" s="143">
        <v>0</v>
      </c>
      <c r="G146" s="43">
        <f t="shared" si="5"/>
        <v>0</v>
      </c>
    </row>
    <row r="147" spans="1:7" x14ac:dyDescent="0.2">
      <c r="C147" s="39">
        <f t="shared" ref="C147:C210" si="6">C146+1</f>
        <v>41169</v>
      </c>
      <c r="D147" s="120"/>
      <c r="E147" s="4"/>
      <c r="F147" s="143">
        <v>0</v>
      </c>
      <c r="G147" s="43">
        <f t="shared" si="5"/>
        <v>0</v>
      </c>
    </row>
    <row r="148" spans="1:7" x14ac:dyDescent="0.2">
      <c r="C148" s="39">
        <f t="shared" si="6"/>
        <v>41170</v>
      </c>
      <c r="D148" s="120"/>
      <c r="E148" s="4"/>
      <c r="F148" s="143">
        <v>0</v>
      </c>
      <c r="G148" s="43">
        <f t="shared" si="5"/>
        <v>0</v>
      </c>
    </row>
    <row r="149" spans="1:7" x14ac:dyDescent="0.2">
      <c r="C149" s="39">
        <f t="shared" si="6"/>
        <v>41171</v>
      </c>
      <c r="D149" s="120"/>
      <c r="E149" s="4"/>
      <c r="F149" s="143">
        <v>0</v>
      </c>
      <c r="G149" s="43">
        <f t="shared" si="5"/>
        <v>0</v>
      </c>
    </row>
    <row r="150" spans="1:7" x14ac:dyDescent="0.2">
      <c r="C150" s="39">
        <f t="shared" si="6"/>
        <v>41172</v>
      </c>
      <c r="D150" s="120"/>
      <c r="E150" s="4"/>
      <c r="F150" s="143">
        <v>0</v>
      </c>
      <c r="G150" s="43">
        <f t="shared" si="5"/>
        <v>0</v>
      </c>
    </row>
    <row r="151" spans="1:7" x14ac:dyDescent="0.2">
      <c r="C151" s="39">
        <f t="shared" si="6"/>
        <v>41173</v>
      </c>
      <c r="D151" s="120"/>
      <c r="E151" s="4"/>
      <c r="F151" s="143">
        <v>0</v>
      </c>
      <c r="G151" s="43">
        <f t="shared" si="5"/>
        <v>0</v>
      </c>
    </row>
    <row r="152" spans="1:7" x14ac:dyDescent="0.2">
      <c r="C152" s="39">
        <f t="shared" si="6"/>
        <v>41174</v>
      </c>
      <c r="D152" s="120"/>
      <c r="E152" s="4"/>
      <c r="F152" s="143">
        <v>0</v>
      </c>
      <c r="G152" s="43">
        <f t="shared" si="5"/>
        <v>0</v>
      </c>
    </row>
    <row r="153" spans="1:7" x14ac:dyDescent="0.2">
      <c r="C153" s="39">
        <f t="shared" si="6"/>
        <v>41175</v>
      </c>
      <c r="D153" s="120"/>
      <c r="E153" s="4"/>
      <c r="F153" s="143">
        <v>0</v>
      </c>
      <c r="G153" s="43">
        <f t="shared" si="5"/>
        <v>0</v>
      </c>
    </row>
    <row r="154" spans="1:7" x14ac:dyDescent="0.2">
      <c r="C154" s="39">
        <f t="shared" si="6"/>
        <v>41176</v>
      </c>
      <c r="D154" s="120"/>
      <c r="E154" s="4"/>
      <c r="F154" s="143">
        <v>0</v>
      </c>
      <c r="G154" s="43">
        <f t="shared" si="5"/>
        <v>0</v>
      </c>
    </row>
    <row r="155" spans="1:7" x14ac:dyDescent="0.2">
      <c r="C155" s="39">
        <f t="shared" si="6"/>
        <v>41177</v>
      </c>
      <c r="D155" s="120"/>
      <c r="E155" s="4"/>
      <c r="F155" s="143">
        <v>0</v>
      </c>
      <c r="G155" s="43">
        <f t="shared" si="5"/>
        <v>0</v>
      </c>
    </row>
    <row r="156" spans="1:7" x14ac:dyDescent="0.2">
      <c r="C156" s="39">
        <f t="shared" si="6"/>
        <v>41178</v>
      </c>
      <c r="D156" s="120"/>
      <c r="E156" s="4"/>
      <c r="F156" s="143">
        <v>0</v>
      </c>
      <c r="G156" s="43">
        <f t="shared" si="5"/>
        <v>0</v>
      </c>
    </row>
    <row r="157" spans="1:7" x14ac:dyDescent="0.2">
      <c r="C157" s="39">
        <f t="shared" si="6"/>
        <v>41179</v>
      </c>
      <c r="D157" s="120"/>
      <c r="E157" s="4"/>
      <c r="F157" s="143">
        <v>0</v>
      </c>
      <c r="G157" s="43">
        <f t="shared" si="5"/>
        <v>0</v>
      </c>
    </row>
    <row r="158" spans="1:7" x14ac:dyDescent="0.2">
      <c r="A158" s="122" t="s">
        <v>160</v>
      </c>
      <c r="C158" s="39">
        <f t="shared" si="6"/>
        <v>41180</v>
      </c>
      <c r="D158" s="120"/>
      <c r="E158" s="4"/>
      <c r="F158" s="143">
        <v>0</v>
      </c>
      <c r="G158" s="43">
        <f t="shared" si="5"/>
        <v>0</v>
      </c>
    </row>
    <row r="159" spans="1:7" x14ac:dyDescent="0.2">
      <c r="C159" s="39">
        <f t="shared" si="6"/>
        <v>41181</v>
      </c>
      <c r="D159" s="120"/>
      <c r="E159" s="4"/>
      <c r="F159" s="143">
        <v>0</v>
      </c>
      <c r="G159" s="43">
        <f t="shared" si="5"/>
        <v>0</v>
      </c>
    </row>
    <row r="160" spans="1:7" x14ac:dyDescent="0.2">
      <c r="C160" s="39">
        <f t="shared" si="6"/>
        <v>41182</v>
      </c>
      <c r="D160" s="120"/>
      <c r="E160" s="4"/>
      <c r="F160" s="143">
        <v>0</v>
      </c>
      <c r="G160" s="43">
        <f t="shared" si="5"/>
        <v>0</v>
      </c>
    </row>
    <row r="161" spans="3:7" x14ac:dyDescent="0.2">
      <c r="C161" s="39">
        <f t="shared" si="6"/>
        <v>41183</v>
      </c>
      <c r="D161" s="120"/>
      <c r="E161" s="4"/>
      <c r="F161" s="143">
        <v>0</v>
      </c>
      <c r="G161" s="43">
        <f t="shared" si="5"/>
        <v>0</v>
      </c>
    </row>
    <row r="162" spans="3:7" x14ac:dyDescent="0.2">
      <c r="C162" s="39">
        <f t="shared" si="6"/>
        <v>41184</v>
      </c>
      <c r="D162" s="120"/>
      <c r="E162" s="4"/>
      <c r="F162" s="143">
        <v>0</v>
      </c>
      <c r="G162" s="43">
        <f t="shared" si="5"/>
        <v>0</v>
      </c>
    </row>
    <row r="163" spans="3:7" x14ac:dyDescent="0.2">
      <c r="C163" s="39">
        <f t="shared" si="6"/>
        <v>41185</v>
      </c>
      <c r="D163" s="120"/>
      <c r="E163" s="4"/>
      <c r="F163" s="143">
        <v>0</v>
      </c>
      <c r="G163" s="43">
        <f t="shared" si="5"/>
        <v>0</v>
      </c>
    </row>
    <row r="164" spans="3:7" x14ac:dyDescent="0.2">
      <c r="C164" s="39">
        <f t="shared" si="6"/>
        <v>41186</v>
      </c>
      <c r="D164" s="120"/>
      <c r="E164" s="4"/>
      <c r="F164" s="143">
        <v>0</v>
      </c>
      <c r="G164" s="43">
        <f t="shared" si="5"/>
        <v>0</v>
      </c>
    </row>
    <row r="165" spans="3:7" x14ac:dyDescent="0.2">
      <c r="C165" s="39">
        <f t="shared" si="6"/>
        <v>41187</v>
      </c>
      <c r="D165" s="120"/>
      <c r="E165" s="4"/>
      <c r="F165" s="143">
        <v>0</v>
      </c>
      <c r="G165" s="43">
        <f t="shared" si="5"/>
        <v>0</v>
      </c>
    </row>
    <row r="166" spans="3:7" x14ac:dyDescent="0.2">
      <c r="C166" s="39">
        <f t="shared" si="6"/>
        <v>41188</v>
      </c>
      <c r="D166" s="120"/>
      <c r="E166" s="4"/>
      <c r="F166" s="143">
        <v>0</v>
      </c>
      <c r="G166" s="43">
        <f t="shared" si="5"/>
        <v>0</v>
      </c>
    </row>
    <row r="167" spans="3:7" x14ac:dyDescent="0.2">
      <c r="C167" s="39">
        <f t="shared" si="6"/>
        <v>41189</v>
      </c>
      <c r="D167" s="120"/>
      <c r="E167" s="4"/>
      <c r="F167" s="143">
        <v>0</v>
      </c>
      <c r="G167" s="43">
        <f t="shared" si="5"/>
        <v>0</v>
      </c>
    </row>
    <row r="168" spans="3:7" x14ac:dyDescent="0.2">
      <c r="C168" s="39">
        <f t="shared" si="6"/>
        <v>41190</v>
      </c>
      <c r="D168" s="120"/>
      <c r="E168" s="4"/>
      <c r="F168" s="143">
        <v>0</v>
      </c>
      <c r="G168" s="43">
        <f t="shared" si="5"/>
        <v>0</v>
      </c>
    </row>
    <row r="169" spans="3:7" x14ac:dyDescent="0.2">
      <c r="C169" s="39">
        <f t="shared" si="6"/>
        <v>41191</v>
      </c>
      <c r="D169" s="120"/>
      <c r="E169" s="4"/>
      <c r="F169" s="143">
        <v>0</v>
      </c>
      <c r="G169" s="43">
        <f t="shared" si="5"/>
        <v>0</v>
      </c>
    </row>
    <row r="170" spans="3:7" x14ac:dyDescent="0.2">
      <c r="C170" s="39">
        <f t="shared" si="6"/>
        <v>41192</v>
      </c>
      <c r="D170" s="120"/>
      <c r="E170" s="4"/>
      <c r="F170" s="143">
        <v>0</v>
      </c>
      <c r="G170" s="43">
        <f t="shared" si="5"/>
        <v>0</v>
      </c>
    </row>
    <row r="171" spans="3:7" x14ac:dyDescent="0.2">
      <c r="C171" s="39">
        <f t="shared" si="6"/>
        <v>41193</v>
      </c>
      <c r="D171" s="120"/>
      <c r="E171" s="4"/>
      <c r="F171" s="143">
        <v>0</v>
      </c>
      <c r="G171" s="43">
        <f t="shared" si="5"/>
        <v>0</v>
      </c>
    </row>
    <row r="172" spans="3:7" x14ac:dyDescent="0.2">
      <c r="C172" s="39">
        <f t="shared" si="6"/>
        <v>41194</v>
      </c>
      <c r="D172" s="120"/>
      <c r="E172" s="4"/>
      <c r="F172" s="143">
        <v>0</v>
      </c>
      <c r="G172" s="43">
        <f t="shared" si="5"/>
        <v>0</v>
      </c>
    </row>
    <row r="173" spans="3:7" x14ac:dyDescent="0.2">
      <c r="C173" s="39">
        <f t="shared" si="6"/>
        <v>41195</v>
      </c>
      <c r="D173" s="120"/>
      <c r="E173" s="4"/>
      <c r="F173" s="143">
        <v>0</v>
      </c>
      <c r="G173" s="43">
        <f t="shared" si="5"/>
        <v>0</v>
      </c>
    </row>
    <row r="174" spans="3:7" x14ac:dyDescent="0.2">
      <c r="C174" s="39">
        <f t="shared" si="6"/>
        <v>41196</v>
      </c>
      <c r="D174" s="120"/>
      <c r="E174" s="4"/>
      <c r="F174" s="143">
        <v>0</v>
      </c>
      <c r="G174" s="43">
        <f t="shared" si="5"/>
        <v>0</v>
      </c>
    </row>
    <row r="175" spans="3:7" x14ac:dyDescent="0.2">
      <c r="C175" s="39">
        <f t="shared" si="6"/>
        <v>41197</v>
      </c>
      <c r="D175" s="120"/>
      <c r="E175" s="4"/>
      <c r="F175" s="143">
        <v>0</v>
      </c>
      <c r="G175" s="43">
        <f t="shared" si="5"/>
        <v>0</v>
      </c>
    </row>
    <row r="176" spans="3:7" x14ac:dyDescent="0.2">
      <c r="C176" s="39">
        <f t="shared" si="6"/>
        <v>41198</v>
      </c>
      <c r="D176" s="120"/>
      <c r="E176" s="4"/>
      <c r="F176" s="143">
        <v>0</v>
      </c>
      <c r="G176" s="43">
        <f t="shared" si="5"/>
        <v>0</v>
      </c>
    </row>
    <row r="177" spans="1:7" x14ac:dyDescent="0.2">
      <c r="C177" s="39">
        <f t="shared" si="6"/>
        <v>41199</v>
      </c>
      <c r="D177" s="120"/>
      <c r="E177" s="4"/>
      <c r="F177" s="143">
        <v>0</v>
      </c>
      <c r="G177" s="43">
        <f t="shared" si="5"/>
        <v>0</v>
      </c>
    </row>
    <row r="178" spans="1:7" x14ac:dyDescent="0.2">
      <c r="C178" s="39">
        <f t="shared" si="6"/>
        <v>41200</v>
      </c>
      <c r="D178" s="120"/>
      <c r="E178" s="4"/>
      <c r="F178" s="143">
        <v>0</v>
      </c>
      <c r="G178" s="43">
        <f t="shared" si="5"/>
        <v>0</v>
      </c>
    </row>
    <row r="179" spans="1:7" x14ac:dyDescent="0.2">
      <c r="C179" s="39">
        <f t="shared" si="6"/>
        <v>41201</v>
      </c>
      <c r="D179" s="120"/>
      <c r="E179" s="4"/>
      <c r="F179" s="143">
        <v>0</v>
      </c>
      <c r="G179" s="43">
        <f t="shared" si="5"/>
        <v>0</v>
      </c>
    </row>
    <row r="180" spans="1:7" x14ac:dyDescent="0.2">
      <c r="C180" s="39">
        <f t="shared" si="6"/>
        <v>41202</v>
      </c>
      <c r="D180" s="120"/>
      <c r="E180" s="4"/>
      <c r="F180" s="143">
        <v>0</v>
      </c>
      <c r="G180" s="43">
        <f t="shared" si="5"/>
        <v>0</v>
      </c>
    </row>
    <row r="181" spans="1:7" x14ac:dyDescent="0.2">
      <c r="C181" s="39">
        <f t="shared" si="6"/>
        <v>41203</v>
      </c>
      <c r="D181" s="120"/>
      <c r="E181" s="4"/>
      <c r="F181" s="143">
        <v>0</v>
      </c>
      <c r="G181" s="43">
        <f t="shared" si="5"/>
        <v>0</v>
      </c>
    </row>
    <row r="182" spans="1:7" x14ac:dyDescent="0.2">
      <c r="C182" s="39">
        <f t="shared" si="6"/>
        <v>41204</v>
      </c>
      <c r="D182" s="120"/>
      <c r="E182" s="4"/>
      <c r="F182" s="143">
        <v>0</v>
      </c>
      <c r="G182" s="43">
        <f t="shared" si="5"/>
        <v>0</v>
      </c>
    </row>
    <row r="183" spans="1:7" x14ac:dyDescent="0.2">
      <c r="C183" s="39">
        <f t="shared" si="6"/>
        <v>41205</v>
      </c>
      <c r="D183" s="120"/>
      <c r="E183" s="4"/>
      <c r="F183" s="143">
        <v>0</v>
      </c>
      <c r="G183" s="43">
        <f t="shared" si="5"/>
        <v>0</v>
      </c>
    </row>
    <row r="184" spans="1:7" x14ac:dyDescent="0.2">
      <c r="C184" s="39">
        <f t="shared" si="6"/>
        <v>41206</v>
      </c>
      <c r="D184" s="120"/>
      <c r="E184" s="4"/>
      <c r="F184" s="143">
        <v>0</v>
      </c>
      <c r="G184" s="43">
        <f t="shared" si="5"/>
        <v>0</v>
      </c>
    </row>
    <row r="185" spans="1:7" x14ac:dyDescent="0.2">
      <c r="C185" s="39">
        <f t="shared" si="6"/>
        <v>41207</v>
      </c>
      <c r="D185" s="120"/>
      <c r="E185" s="4"/>
      <c r="F185" s="143">
        <v>0</v>
      </c>
      <c r="G185" s="43">
        <f t="shared" si="5"/>
        <v>0</v>
      </c>
    </row>
    <row r="186" spans="1:7" x14ac:dyDescent="0.2">
      <c r="C186" s="39">
        <f t="shared" si="6"/>
        <v>41208</v>
      </c>
      <c r="D186" s="120"/>
      <c r="E186" s="4"/>
      <c r="F186" s="143">
        <v>0</v>
      </c>
      <c r="G186" s="43">
        <f t="shared" si="5"/>
        <v>0</v>
      </c>
    </row>
    <row r="187" spans="1:7" x14ac:dyDescent="0.2">
      <c r="C187" s="39">
        <f t="shared" si="6"/>
        <v>41209</v>
      </c>
      <c r="D187" s="120"/>
      <c r="E187" s="4"/>
      <c r="F187" s="143">
        <v>0</v>
      </c>
      <c r="G187" s="43">
        <f t="shared" si="5"/>
        <v>0</v>
      </c>
    </row>
    <row r="188" spans="1:7" x14ac:dyDescent="0.2">
      <c r="C188" s="39">
        <f t="shared" si="6"/>
        <v>41210</v>
      </c>
      <c r="D188" s="120"/>
      <c r="E188" s="4"/>
      <c r="F188" s="143">
        <v>0</v>
      </c>
      <c r="G188" s="43">
        <f t="shared" si="5"/>
        <v>0</v>
      </c>
    </row>
    <row r="189" spans="1:7" x14ac:dyDescent="0.2">
      <c r="C189" s="39">
        <f t="shared" si="6"/>
        <v>41211</v>
      </c>
      <c r="D189" s="120"/>
      <c r="E189" s="4"/>
      <c r="F189" s="143">
        <v>0</v>
      </c>
      <c r="G189" s="43">
        <f t="shared" si="5"/>
        <v>0</v>
      </c>
    </row>
    <row r="190" spans="1:7" x14ac:dyDescent="0.2">
      <c r="C190" s="39">
        <f t="shared" si="6"/>
        <v>41212</v>
      </c>
      <c r="D190" s="120"/>
      <c r="E190" s="4"/>
      <c r="F190" s="143">
        <v>0</v>
      </c>
      <c r="G190" s="43">
        <f t="shared" si="5"/>
        <v>0</v>
      </c>
    </row>
    <row r="191" spans="1:7" x14ac:dyDescent="0.2">
      <c r="A191" s="122" t="s">
        <v>161</v>
      </c>
      <c r="C191" s="39">
        <f t="shared" si="6"/>
        <v>41213</v>
      </c>
      <c r="D191" s="120"/>
      <c r="E191" s="4"/>
      <c r="F191" s="143">
        <v>0</v>
      </c>
      <c r="G191" s="43">
        <f t="shared" si="5"/>
        <v>0</v>
      </c>
    </row>
    <row r="192" spans="1:7" x14ac:dyDescent="0.2">
      <c r="C192" s="39">
        <f t="shared" si="6"/>
        <v>41214</v>
      </c>
      <c r="D192" s="120"/>
      <c r="E192" s="4"/>
      <c r="F192" s="143">
        <v>0</v>
      </c>
      <c r="G192" s="43">
        <f t="shared" si="5"/>
        <v>0</v>
      </c>
    </row>
    <row r="193" spans="3:7" x14ac:dyDescent="0.2">
      <c r="C193" s="39">
        <f t="shared" si="6"/>
        <v>41215</v>
      </c>
      <c r="D193" s="120"/>
      <c r="E193" s="4"/>
      <c r="F193" s="143">
        <v>0</v>
      </c>
      <c r="G193" s="43">
        <f t="shared" si="5"/>
        <v>0</v>
      </c>
    </row>
    <row r="194" spans="3:7" x14ac:dyDescent="0.2">
      <c r="C194" s="39">
        <f t="shared" si="6"/>
        <v>41216</v>
      </c>
      <c r="D194" s="120"/>
      <c r="E194" s="4"/>
      <c r="F194" s="143">
        <v>0</v>
      </c>
      <c r="G194" s="43">
        <f t="shared" si="5"/>
        <v>0</v>
      </c>
    </row>
    <row r="195" spans="3:7" x14ac:dyDescent="0.2">
      <c r="C195" s="39">
        <f t="shared" si="6"/>
        <v>41217</v>
      </c>
      <c r="D195" s="120"/>
      <c r="E195" s="4"/>
      <c r="F195" s="143">
        <v>0</v>
      </c>
      <c r="G195" s="43">
        <f t="shared" si="5"/>
        <v>0</v>
      </c>
    </row>
    <row r="196" spans="3:7" x14ac:dyDescent="0.2">
      <c r="C196" s="39">
        <f t="shared" si="6"/>
        <v>41218</v>
      </c>
      <c r="D196" s="120"/>
      <c r="E196" s="4"/>
      <c r="F196" s="143">
        <v>0</v>
      </c>
      <c r="G196" s="43">
        <f t="shared" si="5"/>
        <v>0</v>
      </c>
    </row>
    <row r="197" spans="3:7" x14ac:dyDescent="0.2">
      <c r="C197" s="39">
        <f t="shared" si="6"/>
        <v>41219</v>
      </c>
      <c r="D197" s="120"/>
      <c r="E197" s="4"/>
      <c r="F197" s="143">
        <v>0</v>
      </c>
      <c r="G197" s="43">
        <f t="shared" si="5"/>
        <v>0</v>
      </c>
    </row>
    <row r="198" spans="3:7" x14ac:dyDescent="0.2">
      <c r="C198" s="39">
        <f t="shared" si="6"/>
        <v>41220</v>
      </c>
      <c r="D198" s="120"/>
      <c r="E198" s="4"/>
      <c r="F198" s="143">
        <v>0</v>
      </c>
      <c r="G198" s="43">
        <f t="shared" si="5"/>
        <v>0</v>
      </c>
    </row>
    <row r="199" spans="3:7" x14ac:dyDescent="0.2">
      <c r="C199" s="39">
        <f t="shared" si="6"/>
        <v>41221</v>
      </c>
      <c r="D199" s="120"/>
      <c r="E199" s="4"/>
      <c r="F199" s="143">
        <v>0</v>
      </c>
      <c r="G199" s="43">
        <f t="shared" si="5"/>
        <v>0</v>
      </c>
    </row>
    <row r="200" spans="3:7" x14ac:dyDescent="0.2">
      <c r="C200" s="39">
        <f t="shared" si="6"/>
        <v>41222</v>
      </c>
      <c r="D200" s="120"/>
      <c r="E200" s="4"/>
      <c r="F200" s="143">
        <v>0</v>
      </c>
      <c r="G200" s="43">
        <f t="shared" ref="G200:G240" si="7">F200*(D200/$D$377)</f>
        <v>0</v>
      </c>
    </row>
    <row r="201" spans="3:7" x14ac:dyDescent="0.2">
      <c r="C201" s="39">
        <f t="shared" si="6"/>
        <v>41223</v>
      </c>
      <c r="D201" s="120"/>
      <c r="E201" s="4"/>
      <c r="F201" s="143">
        <v>0</v>
      </c>
      <c r="G201" s="43">
        <f t="shared" si="7"/>
        <v>0</v>
      </c>
    </row>
    <row r="202" spans="3:7" x14ac:dyDescent="0.2">
      <c r="C202" s="39">
        <f t="shared" si="6"/>
        <v>41224</v>
      </c>
      <c r="D202" s="120"/>
      <c r="E202" s="4"/>
      <c r="F202" s="143">
        <v>0</v>
      </c>
      <c r="G202" s="43">
        <f t="shared" si="7"/>
        <v>0</v>
      </c>
    </row>
    <row r="203" spans="3:7" x14ac:dyDescent="0.2">
      <c r="C203" s="39">
        <f t="shared" si="6"/>
        <v>41225</v>
      </c>
      <c r="D203" s="120"/>
      <c r="E203" s="4"/>
      <c r="F203" s="143">
        <v>0</v>
      </c>
      <c r="G203" s="43">
        <f t="shared" si="7"/>
        <v>0</v>
      </c>
    </row>
    <row r="204" spans="3:7" x14ac:dyDescent="0.2">
      <c r="C204" s="39">
        <f t="shared" si="6"/>
        <v>41226</v>
      </c>
      <c r="D204" s="120"/>
      <c r="E204" s="4"/>
      <c r="F204" s="143">
        <v>0</v>
      </c>
      <c r="G204" s="43">
        <f t="shared" si="7"/>
        <v>0</v>
      </c>
    </row>
    <row r="205" spans="3:7" x14ac:dyDescent="0.2">
      <c r="C205" s="39">
        <f t="shared" si="6"/>
        <v>41227</v>
      </c>
      <c r="D205" s="120"/>
      <c r="E205" s="4"/>
      <c r="F205" s="143">
        <v>0</v>
      </c>
      <c r="G205" s="43">
        <f t="shared" si="7"/>
        <v>0</v>
      </c>
    </row>
    <row r="206" spans="3:7" x14ac:dyDescent="0.2">
      <c r="C206" s="39">
        <f t="shared" si="6"/>
        <v>41228</v>
      </c>
      <c r="D206" s="120"/>
      <c r="E206" s="4"/>
      <c r="F206" s="143">
        <v>0</v>
      </c>
      <c r="G206" s="43">
        <f t="shared" si="7"/>
        <v>0</v>
      </c>
    </row>
    <row r="207" spans="3:7" x14ac:dyDescent="0.2">
      <c r="C207" s="39">
        <f t="shared" si="6"/>
        <v>41229</v>
      </c>
      <c r="D207" s="120"/>
      <c r="E207" s="4"/>
      <c r="F207" s="143">
        <v>0</v>
      </c>
      <c r="G207" s="43">
        <f t="shared" si="7"/>
        <v>0</v>
      </c>
    </row>
    <row r="208" spans="3:7" x14ac:dyDescent="0.2">
      <c r="C208" s="39">
        <f t="shared" si="6"/>
        <v>41230</v>
      </c>
      <c r="D208" s="120"/>
      <c r="E208" s="4"/>
      <c r="F208" s="143">
        <v>0</v>
      </c>
      <c r="G208" s="43">
        <f t="shared" si="7"/>
        <v>0</v>
      </c>
    </row>
    <row r="209" spans="1:7" x14ac:dyDescent="0.2">
      <c r="C209" s="39">
        <f t="shared" si="6"/>
        <v>41231</v>
      </c>
      <c r="D209" s="120"/>
      <c r="E209" s="4"/>
      <c r="F209" s="143">
        <v>0</v>
      </c>
      <c r="G209" s="43">
        <f t="shared" si="7"/>
        <v>0</v>
      </c>
    </row>
    <row r="210" spans="1:7" x14ac:dyDescent="0.2">
      <c r="C210" s="39">
        <f t="shared" si="6"/>
        <v>41232</v>
      </c>
      <c r="D210" s="120"/>
      <c r="E210" s="4"/>
      <c r="F210" s="143">
        <v>0</v>
      </c>
      <c r="G210" s="43">
        <f t="shared" si="7"/>
        <v>0</v>
      </c>
    </row>
    <row r="211" spans="1:7" x14ac:dyDescent="0.2">
      <c r="C211" s="39">
        <f t="shared" ref="C211:C274" si="8">C210+1</f>
        <v>41233</v>
      </c>
      <c r="D211" s="120"/>
      <c r="E211" s="4"/>
      <c r="F211" s="143">
        <v>0</v>
      </c>
      <c r="G211" s="43">
        <f t="shared" si="7"/>
        <v>0</v>
      </c>
    </row>
    <row r="212" spans="1:7" x14ac:dyDescent="0.2">
      <c r="C212" s="39">
        <f t="shared" si="8"/>
        <v>41234</v>
      </c>
      <c r="D212" s="120"/>
      <c r="E212" s="4"/>
      <c r="F212" s="143">
        <v>0</v>
      </c>
      <c r="G212" s="43">
        <f t="shared" si="7"/>
        <v>0</v>
      </c>
    </row>
    <row r="213" spans="1:7" x14ac:dyDescent="0.2">
      <c r="C213" s="39">
        <f t="shared" si="8"/>
        <v>41235</v>
      </c>
      <c r="D213" s="120"/>
      <c r="E213" s="4"/>
      <c r="F213" s="143">
        <v>0</v>
      </c>
      <c r="G213" s="43">
        <f t="shared" si="7"/>
        <v>0</v>
      </c>
    </row>
    <row r="214" spans="1:7" x14ac:dyDescent="0.2">
      <c r="C214" s="39">
        <f t="shared" si="8"/>
        <v>41236</v>
      </c>
      <c r="D214" s="120"/>
      <c r="E214" s="4"/>
      <c r="F214" s="143">
        <v>0</v>
      </c>
      <c r="G214" s="43">
        <f t="shared" si="7"/>
        <v>0</v>
      </c>
    </row>
    <row r="215" spans="1:7" x14ac:dyDescent="0.2">
      <c r="C215" s="39">
        <f t="shared" si="8"/>
        <v>41237</v>
      </c>
      <c r="D215" s="120"/>
      <c r="E215" s="4"/>
      <c r="F215" s="143">
        <v>0</v>
      </c>
      <c r="G215" s="43">
        <f t="shared" si="7"/>
        <v>0</v>
      </c>
    </row>
    <row r="216" spans="1:7" x14ac:dyDescent="0.2">
      <c r="C216" s="39">
        <f t="shared" si="8"/>
        <v>41238</v>
      </c>
      <c r="D216" s="120"/>
      <c r="E216" s="4"/>
      <c r="F216" s="143">
        <v>0</v>
      </c>
      <c r="G216" s="43">
        <f t="shared" si="7"/>
        <v>0</v>
      </c>
    </row>
    <row r="217" spans="1:7" x14ac:dyDescent="0.2">
      <c r="C217" s="39">
        <f t="shared" si="8"/>
        <v>41239</v>
      </c>
      <c r="D217" s="120"/>
      <c r="E217" s="4"/>
      <c r="F217" s="143">
        <v>0</v>
      </c>
      <c r="G217" s="43">
        <f t="shared" si="7"/>
        <v>0</v>
      </c>
    </row>
    <row r="218" spans="1:7" x14ac:dyDescent="0.2">
      <c r="C218" s="39">
        <f t="shared" si="8"/>
        <v>41240</v>
      </c>
      <c r="D218" s="120"/>
      <c r="E218" s="4"/>
      <c r="F218" s="143">
        <v>0</v>
      </c>
      <c r="G218" s="43">
        <f t="shared" si="7"/>
        <v>0</v>
      </c>
    </row>
    <row r="219" spans="1:7" x14ac:dyDescent="0.2">
      <c r="C219" s="39">
        <f t="shared" si="8"/>
        <v>41241</v>
      </c>
      <c r="D219" s="120"/>
      <c r="E219" s="4"/>
      <c r="F219" s="143">
        <v>0</v>
      </c>
      <c r="G219" s="43">
        <f t="shared" si="7"/>
        <v>0</v>
      </c>
    </row>
    <row r="220" spans="1:7" x14ac:dyDescent="0.2">
      <c r="C220" s="39">
        <f t="shared" si="8"/>
        <v>41242</v>
      </c>
      <c r="D220" s="120"/>
      <c r="E220" s="4"/>
      <c r="F220" s="143">
        <v>0</v>
      </c>
      <c r="G220" s="43">
        <f t="shared" si="7"/>
        <v>0</v>
      </c>
    </row>
    <row r="221" spans="1:7" x14ac:dyDescent="0.2">
      <c r="A221" s="122" t="s">
        <v>160</v>
      </c>
      <c r="C221" s="39">
        <f t="shared" si="8"/>
        <v>41243</v>
      </c>
      <c r="D221" s="120"/>
      <c r="E221" s="4"/>
      <c r="F221" s="143">
        <v>0</v>
      </c>
      <c r="G221" s="43">
        <f t="shared" si="7"/>
        <v>0</v>
      </c>
    </row>
    <row r="222" spans="1:7" x14ac:dyDescent="0.2">
      <c r="C222" s="39">
        <f t="shared" si="8"/>
        <v>41244</v>
      </c>
      <c r="D222" s="120"/>
      <c r="E222" s="4"/>
      <c r="F222" s="143">
        <v>0</v>
      </c>
      <c r="G222" s="43">
        <f t="shared" si="7"/>
        <v>0</v>
      </c>
    </row>
    <row r="223" spans="1:7" x14ac:dyDescent="0.2">
      <c r="C223" s="39">
        <f t="shared" si="8"/>
        <v>41245</v>
      </c>
      <c r="D223" s="120"/>
      <c r="E223" s="4"/>
      <c r="F223" s="143">
        <v>0</v>
      </c>
      <c r="G223" s="43">
        <f t="shared" si="7"/>
        <v>0</v>
      </c>
    </row>
    <row r="224" spans="1:7" x14ac:dyDescent="0.2">
      <c r="C224" s="39">
        <f t="shared" si="8"/>
        <v>41246</v>
      </c>
      <c r="D224" s="120"/>
      <c r="E224" s="4"/>
      <c r="F224" s="143">
        <v>0</v>
      </c>
      <c r="G224" s="43">
        <f t="shared" si="7"/>
        <v>0</v>
      </c>
    </row>
    <row r="225" spans="3:7" x14ac:dyDescent="0.2">
      <c r="C225" s="39">
        <f t="shared" si="8"/>
        <v>41247</v>
      </c>
      <c r="D225" s="120"/>
      <c r="E225" s="4"/>
      <c r="F225" s="143">
        <v>0</v>
      </c>
      <c r="G225" s="43">
        <f t="shared" si="7"/>
        <v>0</v>
      </c>
    </row>
    <row r="226" spans="3:7" x14ac:dyDescent="0.2">
      <c r="C226" s="39">
        <f t="shared" si="8"/>
        <v>41248</v>
      </c>
      <c r="D226" s="120"/>
      <c r="E226" s="4"/>
      <c r="F226" s="143">
        <v>0</v>
      </c>
      <c r="G226" s="43">
        <f t="shared" si="7"/>
        <v>0</v>
      </c>
    </row>
    <row r="227" spans="3:7" x14ac:dyDescent="0.2">
      <c r="C227" s="39">
        <f t="shared" si="8"/>
        <v>41249</v>
      </c>
      <c r="D227" s="120"/>
      <c r="E227" s="4"/>
      <c r="F227" s="143">
        <v>0</v>
      </c>
      <c r="G227" s="43">
        <f t="shared" si="7"/>
        <v>0</v>
      </c>
    </row>
    <row r="228" spans="3:7" x14ac:dyDescent="0.2">
      <c r="C228" s="39">
        <f t="shared" si="8"/>
        <v>41250</v>
      </c>
      <c r="D228" s="120"/>
      <c r="E228" s="4"/>
      <c r="F228" s="143">
        <v>0</v>
      </c>
      <c r="G228" s="43">
        <f t="shared" si="7"/>
        <v>0</v>
      </c>
    </row>
    <row r="229" spans="3:7" x14ac:dyDescent="0.2">
      <c r="C229" s="39">
        <f t="shared" si="8"/>
        <v>41251</v>
      </c>
      <c r="D229" s="120"/>
      <c r="E229" s="4"/>
      <c r="F229" s="143">
        <v>0</v>
      </c>
      <c r="G229" s="43">
        <f t="shared" si="7"/>
        <v>0</v>
      </c>
    </row>
    <row r="230" spans="3:7" x14ac:dyDescent="0.2">
      <c r="C230" s="39">
        <f t="shared" si="8"/>
        <v>41252</v>
      </c>
      <c r="D230" s="120"/>
      <c r="E230" s="4"/>
      <c r="F230" s="143">
        <v>0</v>
      </c>
      <c r="G230" s="43">
        <f t="shared" si="7"/>
        <v>0</v>
      </c>
    </row>
    <row r="231" spans="3:7" x14ac:dyDescent="0.2">
      <c r="C231" s="39">
        <f t="shared" si="8"/>
        <v>41253</v>
      </c>
      <c r="D231" s="120"/>
      <c r="E231" s="4"/>
      <c r="F231" s="143">
        <v>0</v>
      </c>
      <c r="G231" s="43">
        <f t="shared" si="7"/>
        <v>0</v>
      </c>
    </row>
    <row r="232" spans="3:7" x14ac:dyDescent="0.2">
      <c r="C232" s="39">
        <f t="shared" si="8"/>
        <v>41254</v>
      </c>
      <c r="D232" s="120"/>
      <c r="E232" s="4"/>
      <c r="F232" s="143">
        <v>0</v>
      </c>
      <c r="G232" s="43">
        <f t="shared" si="7"/>
        <v>0</v>
      </c>
    </row>
    <row r="233" spans="3:7" x14ac:dyDescent="0.2">
      <c r="C233" s="39">
        <f t="shared" si="8"/>
        <v>41255</v>
      </c>
      <c r="D233" s="120"/>
      <c r="E233" s="4"/>
      <c r="F233" s="143">
        <v>0</v>
      </c>
      <c r="G233" s="43">
        <f t="shared" si="7"/>
        <v>0</v>
      </c>
    </row>
    <row r="234" spans="3:7" x14ac:dyDescent="0.2">
      <c r="C234" s="39">
        <f t="shared" si="8"/>
        <v>41256</v>
      </c>
      <c r="D234" s="120"/>
      <c r="E234" s="4"/>
      <c r="F234" s="143">
        <v>0</v>
      </c>
      <c r="G234" s="43">
        <f t="shared" si="7"/>
        <v>0</v>
      </c>
    </row>
    <row r="235" spans="3:7" x14ac:dyDescent="0.2">
      <c r="C235" s="39">
        <f t="shared" si="8"/>
        <v>41257</v>
      </c>
      <c r="D235" s="120"/>
      <c r="E235" s="4"/>
      <c r="F235" s="143">
        <v>0</v>
      </c>
      <c r="G235" s="43">
        <f t="shared" si="7"/>
        <v>0</v>
      </c>
    </row>
    <row r="236" spans="3:7" x14ac:dyDescent="0.2">
      <c r="C236" s="39">
        <f t="shared" si="8"/>
        <v>41258</v>
      </c>
      <c r="D236" s="120"/>
      <c r="E236" s="4"/>
      <c r="F236" s="143">
        <v>0</v>
      </c>
      <c r="G236" s="43">
        <f t="shared" si="7"/>
        <v>0</v>
      </c>
    </row>
    <row r="237" spans="3:7" x14ac:dyDescent="0.2">
      <c r="C237" s="39">
        <f t="shared" si="8"/>
        <v>41259</v>
      </c>
      <c r="D237" s="120"/>
      <c r="E237" s="4"/>
      <c r="F237" s="143">
        <v>0</v>
      </c>
      <c r="G237" s="43">
        <f t="shared" si="7"/>
        <v>0</v>
      </c>
    </row>
    <row r="238" spans="3:7" x14ac:dyDescent="0.2">
      <c r="C238" s="39">
        <f t="shared" si="8"/>
        <v>41260</v>
      </c>
      <c r="D238" s="120"/>
      <c r="E238" s="4"/>
      <c r="F238" s="143">
        <v>0</v>
      </c>
      <c r="G238" s="43">
        <f t="shared" si="7"/>
        <v>0</v>
      </c>
    </row>
    <row r="239" spans="3:7" x14ac:dyDescent="0.2">
      <c r="C239" s="39">
        <f t="shared" si="8"/>
        <v>41261</v>
      </c>
      <c r="D239" s="120"/>
      <c r="E239" s="4"/>
      <c r="F239" s="143">
        <v>0</v>
      </c>
      <c r="G239" s="43">
        <f t="shared" si="7"/>
        <v>0</v>
      </c>
    </row>
    <row r="240" spans="3:7" x14ac:dyDescent="0.2">
      <c r="C240" s="39">
        <f t="shared" si="8"/>
        <v>41262</v>
      </c>
      <c r="D240" s="120"/>
      <c r="E240" s="4"/>
      <c r="F240" s="143">
        <v>0</v>
      </c>
      <c r="G240" s="43">
        <f t="shared" si="7"/>
        <v>0</v>
      </c>
    </row>
    <row r="241" spans="1:7" x14ac:dyDescent="0.2">
      <c r="C241" s="39">
        <f t="shared" si="8"/>
        <v>41263</v>
      </c>
      <c r="D241" s="176">
        <v>-1501775.5900000036</v>
      </c>
      <c r="E241" s="4"/>
      <c r="F241" s="178">
        <v>4.2110452999999997E-3</v>
      </c>
      <c r="G241" s="43">
        <f>F241*(D241/$D$377)</f>
        <v>5.1103602304675801E-6</v>
      </c>
    </row>
    <row r="242" spans="1:7" x14ac:dyDescent="0.2">
      <c r="C242" s="39">
        <f t="shared" si="8"/>
        <v>41264</v>
      </c>
      <c r="D242" s="176">
        <v>-7820711.4399999976</v>
      </c>
      <c r="E242" s="4"/>
      <c r="F242" s="178">
        <v>4.2110448E-3</v>
      </c>
      <c r="G242" s="43">
        <f t="shared" ref="G242:G305" si="9">F242*(D242/$D$377)</f>
        <v>2.6612929546606658E-5</v>
      </c>
    </row>
    <row r="243" spans="1:7" x14ac:dyDescent="0.2">
      <c r="C243" s="39">
        <f t="shared" si="8"/>
        <v>41265</v>
      </c>
      <c r="D243" s="176">
        <v>-7820802.9200000018</v>
      </c>
      <c r="E243" s="4"/>
      <c r="F243" s="178">
        <v>4.2110448E-3</v>
      </c>
      <c r="G243" s="43">
        <f t="shared" si="9"/>
        <v>2.6613240841917028E-5</v>
      </c>
    </row>
    <row r="244" spans="1:7" x14ac:dyDescent="0.2">
      <c r="C244" s="39">
        <f t="shared" si="8"/>
        <v>41266</v>
      </c>
      <c r="D244" s="176">
        <v>-7820894.3999999911</v>
      </c>
      <c r="E244" s="4"/>
      <c r="F244" s="178">
        <v>4.2110448E-3</v>
      </c>
      <c r="G244" s="43">
        <f t="shared" si="9"/>
        <v>2.6613552137227348E-5</v>
      </c>
    </row>
    <row r="245" spans="1:7" x14ac:dyDescent="0.2">
      <c r="C245" s="39">
        <f t="shared" si="8"/>
        <v>41267</v>
      </c>
      <c r="D245" s="176">
        <v>-8788690.7900000215</v>
      </c>
      <c r="E245" s="4"/>
      <c r="F245" s="178">
        <v>4.2110448E-3</v>
      </c>
      <c r="G245" s="43">
        <f t="shared" si="9"/>
        <v>2.9906845508313683E-5</v>
      </c>
    </row>
    <row r="246" spans="1:7" x14ac:dyDescent="0.2">
      <c r="C246" s="39">
        <f t="shared" si="8"/>
        <v>41268</v>
      </c>
      <c r="D246" s="176">
        <v>-8788793.5899999887</v>
      </c>
      <c r="E246" s="4"/>
      <c r="F246" s="178">
        <v>4.2110448E-3</v>
      </c>
      <c r="G246" s="43">
        <f t="shared" si="9"/>
        <v>2.9907195324206716E-5</v>
      </c>
    </row>
    <row r="247" spans="1:7" x14ac:dyDescent="0.2">
      <c r="C247" s="39">
        <f t="shared" si="8"/>
        <v>41269</v>
      </c>
      <c r="D247" s="176">
        <v>-6876878.2300000042</v>
      </c>
      <c r="E247" s="4"/>
      <c r="F247" s="178">
        <v>4.2110454999999998E-3</v>
      </c>
      <c r="G247" s="43">
        <f t="shared" si="9"/>
        <v>2.3401183851618227E-5</v>
      </c>
    </row>
    <row r="248" spans="1:7" x14ac:dyDescent="0.2">
      <c r="C248" s="39">
        <f t="shared" si="8"/>
        <v>41270</v>
      </c>
      <c r="D248" s="176">
        <v>-11254876.909999996</v>
      </c>
      <c r="E248" s="4"/>
      <c r="F248" s="178">
        <v>4.2110445000000003E-3</v>
      </c>
      <c r="G248" s="43">
        <f t="shared" si="9"/>
        <v>3.8298974104971441E-5</v>
      </c>
    </row>
    <row r="249" spans="1:7" x14ac:dyDescent="0.2">
      <c r="C249" s="39">
        <f t="shared" si="8"/>
        <v>41271</v>
      </c>
      <c r="D249" s="176">
        <v>-12123669.680000007</v>
      </c>
      <c r="E249" s="4"/>
      <c r="F249" s="178">
        <v>4.1944920000000002E-3</v>
      </c>
      <c r="G249" s="43">
        <f t="shared" si="9"/>
        <v>4.1093206064825605E-5</v>
      </c>
    </row>
    <row r="250" spans="1:7" x14ac:dyDescent="0.2">
      <c r="C250" s="39">
        <f t="shared" si="8"/>
        <v>41272</v>
      </c>
      <c r="D250" s="176">
        <v>-12123810.930000007</v>
      </c>
      <c r="E250" s="4"/>
      <c r="F250" s="178">
        <v>4.1944920000000002E-3</v>
      </c>
      <c r="G250" s="43">
        <f t="shared" si="9"/>
        <v>4.109368483202315E-5</v>
      </c>
    </row>
    <row r="251" spans="1:7" x14ac:dyDescent="0.2">
      <c r="C251" s="39">
        <f t="shared" si="8"/>
        <v>41273</v>
      </c>
      <c r="D251" s="176">
        <v>-12123952.189999998</v>
      </c>
      <c r="E251" s="4"/>
      <c r="F251" s="178">
        <v>4.1944920000000002E-3</v>
      </c>
      <c r="G251" s="43">
        <f t="shared" si="9"/>
        <v>4.109416363311568E-5</v>
      </c>
    </row>
    <row r="252" spans="1:7" x14ac:dyDescent="0.2">
      <c r="A252" s="122" t="s">
        <v>159</v>
      </c>
      <c r="C252" s="39">
        <f t="shared" si="8"/>
        <v>41274</v>
      </c>
      <c r="D252" s="176">
        <v>-13358855.63000001</v>
      </c>
      <c r="E252" s="4"/>
      <c r="F252" s="178">
        <v>4.1621389E-3</v>
      </c>
      <c r="G252" s="43">
        <f t="shared" si="9"/>
        <v>4.49306173990038E-5</v>
      </c>
    </row>
    <row r="253" spans="1:7" x14ac:dyDescent="0.2">
      <c r="C253" s="39">
        <f t="shared" si="8"/>
        <v>41275</v>
      </c>
      <c r="D253" s="176">
        <v>-13359010.079999998</v>
      </c>
      <c r="E253" s="4"/>
      <c r="F253" s="178">
        <v>4.1621389E-3</v>
      </c>
      <c r="G253" s="43">
        <f t="shared" si="9"/>
        <v>4.4931136869686687E-5</v>
      </c>
    </row>
    <row r="254" spans="1:7" x14ac:dyDescent="0.2">
      <c r="C254" s="39">
        <f t="shared" si="8"/>
        <v>41276</v>
      </c>
      <c r="D254" s="176">
        <v>-12163799.900000006</v>
      </c>
      <c r="E254" s="4"/>
      <c r="F254" s="178">
        <v>4.2490135E-3</v>
      </c>
      <c r="G254" s="43">
        <f t="shared" si="9"/>
        <v>4.1765139711778107E-5</v>
      </c>
    </row>
    <row r="255" spans="1:7" x14ac:dyDescent="0.2">
      <c r="C255" s="39">
        <f t="shared" si="8"/>
        <v>41277</v>
      </c>
      <c r="D255" s="176">
        <v>-10494022.370000005</v>
      </c>
      <c r="E255" s="4"/>
      <c r="F255" s="178">
        <v>4.2490137000000001E-3</v>
      </c>
      <c r="G255" s="43">
        <f t="shared" si="9"/>
        <v>3.6031859670061436E-5</v>
      </c>
    </row>
    <row r="256" spans="1:7" x14ac:dyDescent="0.2">
      <c r="C256" s="39">
        <f t="shared" si="8"/>
        <v>41278</v>
      </c>
      <c r="D256" s="176">
        <v>-15747462.760000005</v>
      </c>
      <c r="E256" s="4"/>
      <c r="F256" s="178">
        <v>4.1803889E-3</v>
      </c>
      <c r="G256" s="43">
        <f t="shared" si="9"/>
        <v>5.3196595169346516E-5</v>
      </c>
    </row>
    <row r="257" spans="3:7" x14ac:dyDescent="0.2">
      <c r="C257" s="39">
        <f t="shared" si="8"/>
        <v>41279</v>
      </c>
      <c r="D257" s="176">
        <v>-15747645.629999995</v>
      </c>
      <c r="E257" s="4"/>
      <c r="F257" s="178">
        <v>4.1803889E-3</v>
      </c>
      <c r="G257" s="43">
        <f t="shared" si="9"/>
        <v>5.3197212923552785E-5</v>
      </c>
    </row>
    <row r="258" spans="3:7" x14ac:dyDescent="0.2">
      <c r="C258" s="39">
        <f t="shared" si="8"/>
        <v>41280</v>
      </c>
      <c r="D258" s="176">
        <v>-15747828.489999995</v>
      </c>
      <c r="E258" s="4"/>
      <c r="F258" s="178">
        <v>4.1803889E-3</v>
      </c>
      <c r="G258" s="43">
        <f t="shared" si="9"/>
        <v>5.3197830643978024E-5</v>
      </c>
    </row>
    <row r="259" spans="3:7" x14ac:dyDescent="0.2">
      <c r="C259" s="39">
        <f t="shared" si="8"/>
        <v>41281</v>
      </c>
      <c r="D259" s="176">
        <v>-16093723.149999991</v>
      </c>
      <c r="E259" s="4"/>
      <c r="F259" s="178">
        <v>4.1369268999999998E-3</v>
      </c>
      <c r="G259" s="43">
        <f t="shared" si="9"/>
        <v>5.3801072535481984E-5</v>
      </c>
    </row>
    <row r="260" spans="3:7" x14ac:dyDescent="0.2">
      <c r="C260" s="39">
        <f t="shared" si="8"/>
        <v>41282</v>
      </c>
      <c r="D260" s="176">
        <v>-32649484.340000004</v>
      </c>
      <c r="E260" s="4"/>
      <c r="F260" s="178">
        <v>4.2064444999999999E-3</v>
      </c>
      <c r="G260" s="43">
        <f t="shared" si="9"/>
        <v>1.1098085085722699E-4</v>
      </c>
    </row>
    <row r="261" spans="3:7" x14ac:dyDescent="0.2">
      <c r="C261" s="39">
        <f t="shared" si="8"/>
        <v>41283</v>
      </c>
      <c r="D261" s="176">
        <v>-28274159.370000005</v>
      </c>
      <c r="E261" s="4"/>
      <c r="F261" s="178">
        <v>4.2670913999999999E-3</v>
      </c>
      <c r="G261" s="43">
        <f t="shared" si="9"/>
        <v>9.7494071475910557E-5</v>
      </c>
    </row>
    <row r="262" spans="3:7" x14ac:dyDescent="0.2">
      <c r="C262" s="39">
        <f t="shared" si="8"/>
        <v>41284</v>
      </c>
      <c r="D262" s="176">
        <v>-24181394.25</v>
      </c>
      <c r="E262" s="4"/>
      <c r="F262" s="178">
        <v>4.2548930999999996E-3</v>
      </c>
      <c r="G262" s="43">
        <f t="shared" si="9"/>
        <v>8.3143164772790884E-5</v>
      </c>
    </row>
    <row r="263" spans="3:7" x14ac:dyDescent="0.2">
      <c r="C263" s="39">
        <f t="shared" si="8"/>
        <v>41285</v>
      </c>
      <c r="D263" s="176">
        <v>-24589984.480000004</v>
      </c>
      <c r="E263" s="4"/>
      <c r="F263" s="178">
        <v>4.0567232E-3</v>
      </c>
      <c r="G263" s="43">
        <f t="shared" si="9"/>
        <v>8.0610235661202225E-5</v>
      </c>
    </row>
    <row r="264" spans="3:7" x14ac:dyDescent="0.2">
      <c r="C264" s="39">
        <f t="shared" si="8"/>
        <v>41286</v>
      </c>
      <c r="D264" s="176">
        <v>-24590261.580000013</v>
      </c>
      <c r="E264" s="4"/>
      <c r="F264" s="178">
        <v>4.0567232E-3</v>
      </c>
      <c r="G264" s="43">
        <f t="shared" si="9"/>
        <v>8.061114404308107E-5</v>
      </c>
    </row>
    <row r="265" spans="3:7" x14ac:dyDescent="0.2">
      <c r="C265" s="39">
        <f t="shared" si="8"/>
        <v>41287</v>
      </c>
      <c r="D265" s="176">
        <v>-24590538.679999992</v>
      </c>
      <c r="E265" s="4"/>
      <c r="F265" s="178">
        <v>4.0567232E-3</v>
      </c>
      <c r="G265" s="43">
        <f t="shared" si="9"/>
        <v>8.0612052424959793E-5</v>
      </c>
    </row>
    <row r="266" spans="3:7" x14ac:dyDescent="0.2">
      <c r="C266" s="39">
        <f t="shared" si="8"/>
        <v>41288</v>
      </c>
      <c r="D266" s="176">
        <v>-24136559.220000014</v>
      </c>
      <c r="E266" s="4"/>
      <c r="F266" s="178">
        <v>4.0463835000000004E-3</v>
      </c>
      <c r="G266" s="43">
        <f t="shared" si="9"/>
        <v>7.8922159655250216E-5</v>
      </c>
    </row>
    <row r="267" spans="3:7" x14ac:dyDescent="0.2">
      <c r="C267" s="39">
        <f t="shared" si="8"/>
        <v>41289</v>
      </c>
      <c r="D267" s="176">
        <v>-21006362.189999998</v>
      </c>
      <c r="E267" s="4"/>
      <c r="F267" s="178">
        <v>4.0463837000000004E-3</v>
      </c>
      <c r="G267" s="43">
        <f t="shared" si="9"/>
        <v>6.8686987957447621E-5</v>
      </c>
    </row>
    <row r="268" spans="3:7" x14ac:dyDescent="0.2">
      <c r="C268" s="39">
        <f t="shared" si="8"/>
        <v>41290</v>
      </c>
      <c r="D268" s="176">
        <v>-19582020.879999995</v>
      </c>
      <c r="E268" s="4"/>
      <c r="F268" s="178">
        <v>4.0463835000000004E-3</v>
      </c>
      <c r="G268" s="43">
        <f t="shared" si="9"/>
        <v>6.4029647481121053E-5</v>
      </c>
    </row>
    <row r="269" spans="3:7" x14ac:dyDescent="0.2">
      <c r="C269" s="39">
        <f t="shared" si="8"/>
        <v>41291</v>
      </c>
      <c r="D269" s="176">
        <v>-12498147.329999998</v>
      </c>
      <c r="E269" s="4"/>
      <c r="F269" s="178">
        <v>4.0434216000000004E-3</v>
      </c>
      <c r="G269" s="43">
        <f t="shared" si="9"/>
        <v>4.0836755235523263E-5</v>
      </c>
    </row>
    <row r="270" spans="3:7" x14ac:dyDescent="0.2">
      <c r="C270" s="39">
        <f t="shared" si="8"/>
        <v>41292</v>
      </c>
      <c r="D270" s="176">
        <v>-13047174.719999999</v>
      </c>
      <c r="E270" s="4"/>
      <c r="F270" s="178">
        <v>3.8767251000000002E-3</v>
      </c>
      <c r="G270" s="43">
        <f t="shared" si="9"/>
        <v>4.0873143946898116E-5</v>
      </c>
    </row>
    <row r="271" spans="3:7" x14ac:dyDescent="0.2">
      <c r="C271" s="39">
        <f t="shared" si="8"/>
        <v>41293</v>
      </c>
      <c r="D271" s="176">
        <v>-13047315.220000014</v>
      </c>
      <c r="E271" s="4"/>
      <c r="F271" s="178">
        <v>3.8767251000000002E-3</v>
      </c>
      <c r="G271" s="43">
        <f t="shared" si="9"/>
        <v>4.0873584094044792E-5</v>
      </c>
    </row>
    <row r="272" spans="3:7" x14ac:dyDescent="0.2">
      <c r="C272" s="39">
        <f t="shared" si="8"/>
        <v>41294</v>
      </c>
      <c r="D272" s="176">
        <v>-13047455.719999999</v>
      </c>
      <c r="E272" s="4"/>
      <c r="F272" s="178">
        <v>3.8767251000000002E-3</v>
      </c>
      <c r="G272" s="43">
        <f t="shared" si="9"/>
        <v>4.0874024241191372E-5</v>
      </c>
    </row>
    <row r="273" spans="1:7" x14ac:dyDescent="0.2">
      <c r="C273" s="39">
        <f t="shared" si="8"/>
        <v>41295</v>
      </c>
      <c r="D273" s="176">
        <v>-13047596.219999984</v>
      </c>
      <c r="E273" s="4"/>
      <c r="F273" s="178">
        <v>3.8767251000000002E-3</v>
      </c>
      <c r="G273" s="43">
        <f t="shared" si="9"/>
        <v>4.0874464388337946E-5</v>
      </c>
    </row>
    <row r="274" spans="1:7" x14ac:dyDescent="0.2">
      <c r="C274" s="39">
        <f t="shared" si="8"/>
        <v>41296</v>
      </c>
      <c r="D274" s="176">
        <v>-20145650.439999998</v>
      </c>
      <c r="E274" s="4"/>
      <c r="F274" s="178">
        <v>3.8052932E-3</v>
      </c>
      <c r="G274" s="43">
        <f t="shared" si="9"/>
        <v>6.1947813101671668E-5</v>
      </c>
    </row>
    <row r="275" spans="1:7" x14ac:dyDescent="0.2">
      <c r="C275" s="39">
        <f t="shared" ref="C275:C338" si="10">C274+1</f>
        <v>41297</v>
      </c>
      <c r="D275" s="176">
        <v>-16988980.340000004</v>
      </c>
      <c r="E275" s="4"/>
      <c r="F275" s="178">
        <v>3.7378498E-3</v>
      </c>
      <c r="G275" s="43">
        <f t="shared" si="9"/>
        <v>5.1315163866411609E-5</v>
      </c>
    </row>
    <row r="276" spans="1:7" x14ac:dyDescent="0.2">
      <c r="C276" s="39">
        <f t="shared" si="10"/>
        <v>41298</v>
      </c>
      <c r="D276" s="176">
        <v>-21371252.219999999</v>
      </c>
      <c r="E276" s="4"/>
      <c r="F276" s="178">
        <v>3.7500673999999999E-3</v>
      </c>
      <c r="G276" s="43">
        <f t="shared" si="9"/>
        <v>6.4762797990552788E-5</v>
      </c>
    </row>
    <row r="277" spans="1:7" x14ac:dyDescent="0.2">
      <c r="C277" s="39">
        <f t="shared" si="10"/>
        <v>41299</v>
      </c>
      <c r="D277" s="176">
        <v>-21713950.079999998</v>
      </c>
      <c r="E277" s="4"/>
      <c r="F277" s="178">
        <v>3.7500675999999999E-3</v>
      </c>
      <c r="G277" s="43">
        <f t="shared" si="9"/>
        <v>6.5801302756183014E-5</v>
      </c>
    </row>
    <row r="278" spans="1:7" x14ac:dyDescent="0.2">
      <c r="C278" s="39">
        <f t="shared" si="10"/>
        <v>41300</v>
      </c>
      <c r="D278" s="176">
        <v>-21714176.25999999</v>
      </c>
      <c r="E278" s="4"/>
      <c r="F278" s="178">
        <v>3.7500675999999999E-3</v>
      </c>
      <c r="G278" s="43">
        <f t="shared" si="9"/>
        <v>6.5801988165268053E-5</v>
      </c>
    </row>
    <row r="279" spans="1:7" x14ac:dyDescent="0.2">
      <c r="C279" s="39">
        <f t="shared" si="10"/>
        <v>41301</v>
      </c>
      <c r="D279" s="176">
        <v>-21714402.450000003</v>
      </c>
      <c r="E279" s="4"/>
      <c r="F279" s="178">
        <v>3.7500675999999999E-3</v>
      </c>
      <c r="G279" s="43">
        <f t="shared" si="9"/>
        <v>6.5802673604656853E-5</v>
      </c>
    </row>
    <row r="280" spans="1:7" x14ac:dyDescent="0.2">
      <c r="C280" s="39">
        <f t="shared" si="10"/>
        <v>41302</v>
      </c>
      <c r="D280" s="176">
        <v>-20772759.620000005</v>
      </c>
      <c r="E280" s="4"/>
      <c r="F280" s="178">
        <v>3.7279836E-3</v>
      </c>
      <c r="G280" s="43">
        <f t="shared" si="9"/>
        <v>6.2578442385077961E-5</v>
      </c>
    </row>
    <row r="281" spans="1:7" x14ac:dyDescent="0.2">
      <c r="C281" s="39">
        <f t="shared" si="10"/>
        <v>41303</v>
      </c>
      <c r="D281" s="176">
        <v>-18922651.739999995</v>
      </c>
      <c r="E281" s="4"/>
      <c r="F281" s="178">
        <v>3.7476386E-3</v>
      </c>
      <c r="G281" s="43">
        <f t="shared" si="9"/>
        <v>5.7305493957363166E-5</v>
      </c>
    </row>
    <row r="282" spans="1:7" x14ac:dyDescent="0.2">
      <c r="C282" s="39">
        <f t="shared" si="10"/>
        <v>41304</v>
      </c>
      <c r="D282" s="176">
        <v>-19160452.719999984</v>
      </c>
      <c r="E282" s="4"/>
      <c r="F282" s="178">
        <v>3.7430912000000001E-3</v>
      </c>
      <c r="G282" s="43">
        <f t="shared" si="9"/>
        <v>5.7955243583556703E-5</v>
      </c>
    </row>
    <row r="283" spans="1:7" x14ac:dyDescent="0.2">
      <c r="A283" s="122" t="s">
        <v>163</v>
      </c>
      <c r="C283" s="39">
        <f t="shared" si="10"/>
        <v>41305</v>
      </c>
      <c r="D283" s="176">
        <v>-16278255.160000011</v>
      </c>
      <c r="E283" s="4"/>
      <c r="F283" s="178">
        <v>3.7051135000000005E-3</v>
      </c>
      <c r="G283" s="43">
        <f t="shared" si="9"/>
        <v>4.8737800795133585E-5</v>
      </c>
    </row>
    <row r="284" spans="1:7" x14ac:dyDescent="0.2">
      <c r="C284" s="39">
        <f t="shared" si="10"/>
        <v>41306</v>
      </c>
      <c r="D284" s="176">
        <v>-15736437.310000002</v>
      </c>
      <c r="E284" s="4"/>
      <c r="F284" s="178">
        <v>3.601464E-3</v>
      </c>
      <c r="G284" s="43">
        <f t="shared" si="9"/>
        <v>4.5797529843850938E-5</v>
      </c>
    </row>
    <row r="285" spans="1:7" x14ac:dyDescent="0.2">
      <c r="C285" s="39">
        <f t="shared" si="10"/>
        <v>41307</v>
      </c>
      <c r="D285" s="176">
        <v>-15736594.739999995</v>
      </c>
      <c r="E285" s="4"/>
      <c r="F285" s="178">
        <v>3.601464E-3</v>
      </c>
      <c r="G285" s="43">
        <f t="shared" si="9"/>
        <v>4.5797988010142384E-5</v>
      </c>
    </row>
    <row r="286" spans="1:7" x14ac:dyDescent="0.2">
      <c r="C286" s="39">
        <f t="shared" si="10"/>
        <v>41308</v>
      </c>
      <c r="D286" s="176">
        <v>-15736752.170000002</v>
      </c>
      <c r="E286" s="4"/>
      <c r="F286" s="178">
        <v>3.601464E-3</v>
      </c>
      <c r="G286" s="43">
        <f t="shared" si="9"/>
        <v>4.5798446176433877E-5</v>
      </c>
    </row>
    <row r="287" spans="1:7" x14ac:dyDescent="0.2">
      <c r="C287" s="39">
        <f t="shared" si="10"/>
        <v>41309</v>
      </c>
      <c r="D287" s="176">
        <v>-19706169.300000012</v>
      </c>
      <c r="E287" s="4"/>
      <c r="F287" s="178">
        <v>3.5931856999999998E-3</v>
      </c>
      <c r="G287" s="43">
        <f t="shared" si="9"/>
        <v>5.721875878031122E-5</v>
      </c>
    </row>
    <row r="288" spans="1:7" x14ac:dyDescent="0.2">
      <c r="C288" s="39">
        <f t="shared" si="10"/>
        <v>41310</v>
      </c>
      <c r="D288" s="176">
        <v>-15956346.36999999</v>
      </c>
      <c r="E288" s="4"/>
      <c r="F288" s="178">
        <v>3.5931859999999999E-3</v>
      </c>
      <c r="G288" s="43">
        <f t="shared" si="9"/>
        <v>4.6330790946160196E-5</v>
      </c>
    </row>
    <row r="289" spans="3:7" x14ac:dyDescent="0.2">
      <c r="C289" s="39">
        <f t="shared" si="10"/>
        <v>41311</v>
      </c>
      <c r="D289" s="176">
        <v>-14428134.229999989</v>
      </c>
      <c r="E289" s="4"/>
      <c r="F289" s="178">
        <v>3.5954892999999996E-3</v>
      </c>
      <c r="G289" s="43">
        <f t="shared" si="9"/>
        <v>4.1920334086224612E-5</v>
      </c>
    </row>
    <row r="290" spans="3:7" x14ac:dyDescent="0.2">
      <c r="C290" s="39">
        <f t="shared" si="10"/>
        <v>41312</v>
      </c>
      <c r="D290" s="176">
        <v>-7854653.0900000036</v>
      </c>
      <c r="E290" s="4"/>
      <c r="F290" s="178">
        <v>3.5967351999999998E-3</v>
      </c>
      <c r="G290" s="43">
        <f t="shared" si="9"/>
        <v>2.282927051576609E-5</v>
      </c>
    </row>
    <row r="291" spans="3:7" x14ac:dyDescent="0.2">
      <c r="C291" s="39">
        <f t="shared" si="10"/>
        <v>41313</v>
      </c>
      <c r="D291" s="176">
        <v>-17398472.140000001</v>
      </c>
      <c r="E291" s="4"/>
      <c r="F291" s="178">
        <v>3.5463888E-3</v>
      </c>
      <c r="G291" s="43">
        <f t="shared" si="9"/>
        <v>4.9860200341912656E-5</v>
      </c>
    </row>
    <row r="292" spans="3:7" x14ac:dyDescent="0.2">
      <c r="C292" s="39">
        <f t="shared" si="10"/>
        <v>41314</v>
      </c>
      <c r="D292" s="176">
        <v>-17398643.530000001</v>
      </c>
      <c r="E292" s="4"/>
      <c r="F292" s="178">
        <v>3.5463888E-3</v>
      </c>
      <c r="G292" s="43">
        <f t="shared" si="9"/>
        <v>4.9860691508014363E-5</v>
      </c>
    </row>
    <row r="293" spans="3:7" x14ac:dyDescent="0.2">
      <c r="C293" s="39">
        <f t="shared" si="10"/>
        <v>41315</v>
      </c>
      <c r="D293" s="176">
        <v>-17398814.920000002</v>
      </c>
      <c r="E293" s="4"/>
      <c r="F293" s="178">
        <v>3.5463888E-3</v>
      </c>
      <c r="G293" s="43">
        <f t="shared" si="9"/>
        <v>4.9861182674116064E-5</v>
      </c>
    </row>
    <row r="294" spans="3:7" x14ac:dyDescent="0.2">
      <c r="C294" s="39">
        <f t="shared" si="10"/>
        <v>41316</v>
      </c>
      <c r="D294" s="176">
        <v>-15695827.540000007</v>
      </c>
      <c r="E294" s="4"/>
      <c r="F294" s="178">
        <v>3.5424281999999999E-3</v>
      </c>
      <c r="G294" s="43">
        <f t="shared" si="9"/>
        <v>4.4930560366792307E-5</v>
      </c>
    </row>
    <row r="295" spans="3:7" x14ac:dyDescent="0.2">
      <c r="C295" s="39">
        <f t="shared" si="10"/>
        <v>41317</v>
      </c>
      <c r="D295" s="176">
        <v>-12225254.479999989</v>
      </c>
      <c r="E295" s="4"/>
      <c r="F295" s="178">
        <v>3.5770286000000001E-3</v>
      </c>
      <c r="G295" s="43">
        <f t="shared" si="9"/>
        <v>3.5337586216606206E-5</v>
      </c>
    </row>
    <row r="296" spans="3:7" x14ac:dyDescent="0.2">
      <c r="C296" s="39">
        <f t="shared" si="10"/>
        <v>41318</v>
      </c>
      <c r="D296" s="176">
        <v>-6544977.2899999917</v>
      </c>
      <c r="E296" s="4"/>
      <c r="F296" s="178">
        <v>3.5153735000000002E-3</v>
      </c>
      <c r="G296" s="43">
        <f t="shared" si="9"/>
        <v>1.8592431021763498E-5</v>
      </c>
    </row>
    <row r="297" spans="3:7" x14ac:dyDescent="0.2">
      <c r="C297" s="39">
        <f t="shared" si="10"/>
        <v>41319</v>
      </c>
      <c r="D297" s="176">
        <v>-5534557.950000003</v>
      </c>
      <c r="E297" s="4"/>
      <c r="F297" s="178">
        <v>3.6004875000000005E-3</v>
      </c>
      <c r="G297" s="43">
        <f t="shared" si="9"/>
        <v>1.6102778052963294E-5</v>
      </c>
    </row>
    <row r="298" spans="3:7" x14ac:dyDescent="0.2">
      <c r="C298" s="39">
        <f t="shared" si="10"/>
        <v>41320</v>
      </c>
      <c r="D298" s="176">
        <v>-4900754.3400000036</v>
      </c>
      <c r="E298" s="4"/>
      <c r="F298" s="178">
        <v>3.5618857999999997E-3</v>
      </c>
      <c r="G298" s="43">
        <f t="shared" si="9"/>
        <v>1.4105857257590645E-5</v>
      </c>
    </row>
    <row r="299" spans="3:7" x14ac:dyDescent="0.2">
      <c r="C299" s="39">
        <f t="shared" si="10"/>
        <v>41321</v>
      </c>
      <c r="D299" s="176">
        <v>-4900802.8299999982</v>
      </c>
      <c r="E299" s="4"/>
      <c r="F299" s="178">
        <v>3.5618857999999997E-3</v>
      </c>
      <c r="G299" s="43">
        <f t="shared" si="9"/>
        <v>1.4105996826516341E-5</v>
      </c>
    </row>
    <row r="300" spans="3:7" x14ac:dyDescent="0.2">
      <c r="C300" s="39">
        <f t="shared" si="10"/>
        <v>41322</v>
      </c>
      <c r="D300" s="176">
        <v>-4900851.3199999928</v>
      </c>
      <c r="E300" s="4"/>
      <c r="F300" s="178">
        <v>3.5618857999999997E-3</v>
      </c>
      <c r="G300" s="43">
        <f t="shared" si="9"/>
        <v>1.4106136395442041E-5</v>
      </c>
    </row>
    <row r="301" spans="3:7" x14ac:dyDescent="0.2">
      <c r="C301" s="39">
        <f t="shared" si="10"/>
        <v>41323</v>
      </c>
      <c r="D301" s="176">
        <v>-4900899.8100000024</v>
      </c>
      <c r="E301" s="4"/>
      <c r="F301" s="178">
        <v>3.5618857999999997E-3</v>
      </c>
      <c r="G301" s="43">
        <f t="shared" si="9"/>
        <v>1.4106275964367782E-5</v>
      </c>
    </row>
    <row r="302" spans="3:7" x14ac:dyDescent="0.2">
      <c r="C302" s="39">
        <f t="shared" si="10"/>
        <v>41324</v>
      </c>
      <c r="D302" s="176">
        <v>-3157825.5799999982</v>
      </c>
      <c r="E302" s="4"/>
      <c r="F302" s="178">
        <v>3.582989E-3</v>
      </c>
      <c r="G302" s="43">
        <f t="shared" si="9"/>
        <v>9.1430306087812469E-6</v>
      </c>
    </row>
    <row r="303" spans="3:7" x14ac:dyDescent="0.2">
      <c r="C303" s="39">
        <f t="shared" si="10"/>
        <v>41325</v>
      </c>
      <c r="D303" s="176">
        <v>-2474601.849999994</v>
      </c>
      <c r="E303" s="4"/>
      <c r="F303" s="178">
        <v>3.5880389999999999E-3</v>
      </c>
      <c r="G303" s="43">
        <f t="shared" si="9"/>
        <v>7.1749528029736191E-6</v>
      </c>
    </row>
    <row r="304" spans="3:7" x14ac:dyDescent="0.2">
      <c r="C304" s="39">
        <f t="shared" si="10"/>
        <v>41326</v>
      </c>
      <c r="D304" s="176">
        <v>-4333310.9200000018</v>
      </c>
      <c r="E304" s="4"/>
      <c r="F304" s="178">
        <v>3.5880388999999999E-3</v>
      </c>
      <c r="G304" s="43">
        <f t="shared" si="9"/>
        <v>1.256416278242255E-5</v>
      </c>
    </row>
    <row r="305" spans="1:7" x14ac:dyDescent="0.2">
      <c r="C305" s="39">
        <f t="shared" si="10"/>
        <v>41327</v>
      </c>
      <c r="D305" s="176">
        <v>-2758572.3699999899</v>
      </c>
      <c r="E305" s="4"/>
      <c r="F305" s="178">
        <v>3.5986981E-3</v>
      </c>
      <c r="G305" s="43">
        <f t="shared" si="9"/>
        <v>8.0220683318695956E-6</v>
      </c>
    </row>
    <row r="306" spans="1:7" x14ac:dyDescent="0.2">
      <c r="C306" s="39">
        <f t="shared" si="10"/>
        <v>41328</v>
      </c>
      <c r="D306" s="176">
        <v>-2758599.9399999976</v>
      </c>
      <c r="E306" s="4"/>
      <c r="F306" s="178">
        <v>3.5986981E-3</v>
      </c>
      <c r="G306" s="43">
        <f t="shared" ref="G306:G369" si="11">F306*(D306/$D$377)</f>
        <v>8.0221485068276192E-6</v>
      </c>
    </row>
    <row r="307" spans="1:7" x14ac:dyDescent="0.2">
      <c r="C307" s="39">
        <f t="shared" si="10"/>
        <v>41329</v>
      </c>
      <c r="D307" s="176">
        <v>-2758627.5099999905</v>
      </c>
      <c r="E307" s="4"/>
      <c r="F307" s="178">
        <v>3.5986981E-3</v>
      </c>
      <c r="G307" s="43">
        <f t="shared" si="11"/>
        <v>8.0222286817856004E-6</v>
      </c>
    </row>
    <row r="308" spans="1:7" x14ac:dyDescent="0.2">
      <c r="C308" s="39">
        <f t="shared" si="10"/>
        <v>41330</v>
      </c>
      <c r="D308" s="176">
        <v>-2056514.2300000042</v>
      </c>
      <c r="E308" s="4"/>
      <c r="F308" s="178">
        <v>3.5986979999999996E-3</v>
      </c>
      <c r="G308" s="43">
        <f t="shared" si="11"/>
        <v>5.9804474950543587E-6</v>
      </c>
    </row>
    <row r="309" spans="1:7" x14ac:dyDescent="0.2">
      <c r="C309" s="39">
        <f t="shared" si="10"/>
        <v>41331</v>
      </c>
      <c r="D309" s="176"/>
      <c r="E309" s="4"/>
      <c r="F309" s="178"/>
      <c r="G309" s="43">
        <f t="shared" si="11"/>
        <v>0</v>
      </c>
    </row>
    <row r="310" spans="1:7" x14ac:dyDescent="0.2">
      <c r="C310" s="39">
        <f t="shared" si="10"/>
        <v>41332</v>
      </c>
      <c r="D310" s="176">
        <v>-5689386.5600000024</v>
      </c>
      <c r="E310" s="4"/>
      <c r="F310" s="178">
        <v>3.5886067000000001E-3</v>
      </c>
      <c r="G310" s="43">
        <f t="shared" si="11"/>
        <v>1.6498629370416901E-5</v>
      </c>
    </row>
    <row r="311" spans="1:7" x14ac:dyDescent="0.2">
      <c r="A311" s="122" t="s">
        <v>163</v>
      </c>
      <c r="C311" s="39">
        <f t="shared" si="10"/>
        <v>41333</v>
      </c>
      <c r="D311" s="176">
        <v>-7643550.2099999934</v>
      </c>
      <c r="E311" s="4"/>
      <c r="F311" s="178">
        <v>3.6375924E-3</v>
      </c>
      <c r="G311" s="43">
        <f t="shared" si="11"/>
        <v>2.2468067348599712E-5</v>
      </c>
    </row>
    <row r="312" spans="1:7" x14ac:dyDescent="0.2">
      <c r="C312" s="39">
        <f t="shared" si="10"/>
        <v>41334</v>
      </c>
      <c r="D312" s="176">
        <v>-7410125.6099999994</v>
      </c>
      <c r="E312" s="4"/>
      <c r="F312" s="178">
        <v>3.4828611999999999E-3</v>
      </c>
      <c r="G312" s="43">
        <f t="shared" si="11"/>
        <v>2.0855389123818968E-5</v>
      </c>
    </row>
    <row r="313" spans="1:7" x14ac:dyDescent="0.2">
      <c r="C313" s="39">
        <f t="shared" si="10"/>
        <v>41335</v>
      </c>
      <c r="D313" s="176">
        <v>-7410197.3000000119</v>
      </c>
      <c r="E313" s="4"/>
      <c r="F313" s="178">
        <v>3.4828611999999999E-3</v>
      </c>
      <c r="G313" s="43">
        <f t="shared" si="11"/>
        <v>2.0855590891363169E-5</v>
      </c>
    </row>
    <row r="314" spans="1:7" x14ac:dyDescent="0.2">
      <c r="C314" s="39">
        <f t="shared" si="10"/>
        <v>41336</v>
      </c>
      <c r="D314" s="176">
        <v>-7410268.9899999946</v>
      </c>
      <c r="E314" s="4"/>
      <c r="F314" s="178">
        <v>3.4828611999999999E-3</v>
      </c>
      <c r="G314" s="43">
        <f t="shared" si="11"/>
        <v>2.0855792658907285E-5</v>
      </c>
    </row>
    <row r="315" spans="1:7" x14ac:dyDescent="0.2">
      <c r="C315" s="39">
        <f t="shared" si="10"/>
        <v>41337</v>
      </c>
      <c r="D315" s="176">
        <v>-8919654.9599999934</v>
      </c>
      <c r="E315" s="4"/>
      <c r="F315" s="178">
        <v>3.5903911000000001E-3</v>
      </c>
      <c r="G315" s="43">
        <f t="shared" si="11"/>
        <v>2.5878933460928121E-5</v>
      </c>
    </row>
    <row r="316" spans="1:7" x14ac:dyDescent="0.2">
      <c r="C316" s="39">
        <f t="shared" si="10"/>
        <v>41338</v>
      </c>
      <c r="D316" s="176">
        <v>-4881424.8400000036</v>
      </c>
      <c r="E316" s="4"/>
      <c r="F316" s="178">
        <v>3.5903909E-3</v>
      </c>
      <c r="G316" s="43">
        <f t="shared" si="11"/>
        <v>1.416266236289307E-5</v>
      </c>
    </row>
    <row r="317" spans="1:7" x14ac:dyDescent="0.2">
      <c r="C317" s="39">
        <f t="shared" si="10"/>
        <v>41339</v>
      </c>
      <c r="D317" s="176">
        <v>-3228969.8199999928</v>
      </c>
      <c r="E317" s="4"/>
      <c r="F317" s="178">
        <v>3.5893078999999998E-3</v>
      </c>
      <c r="G317" s="43">
        <f t="shared" si="11"/>
        <v>9.3655063158765229E-6</v>
      </c>
    </row>
    <row r="318" spans="1:7" x14ac:dyDescent="0.2">
      <c r="C318" s="39">
        <f t="shared" si="10"/>
        <v>41340</v>
      </c>
      <c r="D318" s="176"/>
      <c r="E318" s="4"/>
      <c r="F318" s="178"/>
      <c r="G318" s="43">
        <f t="shared" si="11"/>
        <v>0</v>
      </c>
    </row>
    <row r="319" spans="1:7" x14ac:dyDescent="0.2">
      <c r="C319" s="39">
        <f t="shared" si="10"/>
        <v>41341</v>
      </c>
      <c r="D319" s="176">
        <v>-2968268.0100000054</v>
      </c>
      <c r="E319" s="4"/>
      <c r="F319" s="178">
        <v>3.5604349999999994E-3</v>
      </c>
      <c r="G319" s="43">
        <f t="shared" si="11"/>
        <v>8.5400956250428365E-6</v>
      </c>
    </row>
    <row r="320" spans="1:7" x14ac:dyDescent="0.2">
      <c r="C320" s="39">
        <f t="shared" si="10"/>
        <v>41342</v>
      </c>
      <c r="D320" s="176">
        <v>-2968297.3700000048</v>
      </c>
      <c r="E320" s="4"/>
      <c r="F320" s="178">
        <v>3.5604349999999994E-3</v>
      </c>
      <c r="G320" s="43">
        <f t="shared" si="11"/>
        <v>8.540180097606197E-6</v>
      </c>
    </row>
    <row r="321" spans="3:7" x14ac:dyDescent="0.2">
      <c r="C321" s="39">
        <f t="shared" si="10"/>
        <v>41343</v>
      </c>
      <c r="D321" s="176">
        <v>-2968326.7300000042</v>
      </c>
      <c r="E321" s="4"/>
      <c r="F321" s="178">
        <v>3.5604349999999994E-3</v>
      </c>
      <c r="G321" s="43">
        <f t="shared" si="11"/>
        <v>8.5402645701695576E-6</v>
      </c>
    </row>
    <row r="322" spans="3:7" x14ac:dyDescent="0.2">
      <c r="C322" s="39">
        <f t="shared" si="10"/>
        <v>41344</v>
      </c>
      <c r="D322" s="176">
        <v>-2394051.4900000095</v>
      </c>
      <c r="E322" s="4"/>
      <c r="F322" s="178">
        <v>3.5569628000000002E-3</v>
      </c>
      <c r="G322" s="43">
        <f t="shared" si="11"/>
        <v>6.8812822288089647E-6</v>
      </c>
    </row>
    <row r="323" spans="3:7" x14ac:dyDescent="0.2">
      <c r="C323" s="39">
        <f t="shared" si="10"/>
        <v>41345</v>
      </c>
      <c r="D323" s="176">
        <v>-336116.02000001073</v>
      </c>
      <c r="E323" s="4"/>
      <c r="F323" s="178">
        <v>3.5559602E-3</v>
      </c>
      <c r="G323" s="43">
        <f t="shared" si="11"/>
        <v>9.6583438823504883E-7</v>
      </c>
    </row>
    <row r="324" spans="3:7" x14ac:dyDescent="0.2">
      <c r="C324" s="39">
        <f t="shared" si="10"/>
        <v>41346</v>
      </c>
      <c r="D324" s="176"/>
      <c r="E324" s="4"/>
      <c r="F324" s="178">
        <v>0</v>
      </c>
      <c r="G324" s="43">
        <f t="shared" si="11"/>
        <v>0</v>
      </c>
    </row>
    <row r="325" spans="3:7" x14ac:dyDescent="0.2">
      <c r="C325" s="39">
        <f t="shared" si="10"/>
        <v>41347</v>
      </c>
      <c r="D325" s="176"/>
      <c r="E325" s="4"/>
      <c r="F325" s="178"/>
      <c r="G325" s="43">
        <f t="shared" si="11"/>
        <v>0</v>
      </c>
    </row>
    <row r="326" spans="3:7" x14ac:dyDescent="0.2">
      <c r="C326" s="39">
        <f t="shared" si="10"/>
        <v>41348</v>
      </c>
      <c r="D326" s="176">
        <v>-6968501.4999999851</v>
      </c>
      <c r="E326" s="4"/>
      <c r="F326" s="178">
        <v>3.4995721999999999E-3</v>
      </c>
      <c r="G326" s="43">
        <f t="shared" si="11"/>
        <v>1.9706564366844932E-5</v>
      </c>
    </row>
    <row r="327" spans="3:7" x14ac:dyDescent="0.2">
      <c r="C327" s="39">
        <f t="shared" si="10"/>
        <v>41349</v>
      </c>
      <c r="D327" s="176">
        <v>-6968569.2400000095</v>
      </c>
      <c r="E327" s="4"/>
      <c r="F327" s="178">
        <v>3.4995721999999999E-3</v>
      </c>
      <c r="G327" s="43">
        <f t="shared" si="11"/>
        <v>1.9706755932086137E-5</v>
      </c>
    </row>
    <row r="328" spans="3:7" x14ac:dyDescent="0.2">
      <c r="C328" s="39">
        <f t="shared" si="10"/>
        <v>41350</v>
      </c>
      <c r="D328" s="176">
        <v>-6968636.9900000095</v>
      </c>
      <c r="E328" s="4"/>
      <c r="F328" s="178">
        <v>3.4995721999999999E-3</v>
      </c>
      <c r="G328" s="43">
        <f t="shared" si="11"/>
        <v>1.9706947525606761E-5</v>
      </c>
    </row>
    <row r="329" spans="3:7" x14ac:dyDescent="0.2">
      <c r="C329" s="39">
        <f t="shared" si="10"/>
        <v>41351</v>
      </c>
      <c r="D329" s="176">
        <v>-6244569.3799999952</v>
      </c>
      <c r="E329" s="4"/>
      <c r="F329" s="178">
        <v>3.5576238999999996E-3</v>
      </c>
      <c r="G329" s="43">
        <f t="shared" si="11"/>
        <v>1.7952258353503376E-5</v>
      </c>
    </row>
    <row r="330" spans="3:7" x14ac:dyDescent="0.2">
      <c r="C330" s="39">
        <f t="shared" si="10"/>
        <v>41352</v>
      </c>
      <c r="D330" s="176">
        <v>-5500479.6899999976</v>
      </c>
      <c r="E330" s="4"/>
      <c r="F330" s="178">
        <v>3.5576238999999996E-3</v>
      </c>
      <c r="G330" s="43">
        <f t="shared" si="11"/>
        <v>1.5813105188540349E-5</v>
      </c>
    </row>
    <row r="331" spans="3:7" x14ac:dyDescent="0.2">
      <c r="C331" s="39">
        <f t="shared" si="10"/>
        <v>41353</v>
      </c>
      <c r="D331" s="176">
        <v>-2917260.9399999976</v>
      </c>
      <c r="E331" s="4"/>
      <c r="F331" s="178">
        <v>3.5621178999999999E-3</v>
      </c>
      <c r="G331" s="43">
        <f t="shared" si="11"/>
        <v>8.3973088628777711E-6</v>
      </c>
    </row>
    <row r="332" spans="3:7" x14ac:dyDescent="0.2">
      <c r="C332" s="39">
        <f t="shared" si="10"/>
        <v>41354</v>
      </c>
      <c r="D332" s="176">
        <v>-13710430.409999996</v>
      </c>
      <c r="E332" s="4"/>
      <c r="F332" s="178">
        <v>3.5655343000000005E-3</v>
      </c>
      <c r="G332" s="43">
        <f t="shared" si="11"/>
        <v>3.9503199116125041E-5</v>
      </c>
    </row>
    <row r="333" spans="3:7" x14ac:dyDescent="0.2">
      <c r="C333" s="39">
        <f t="shared" si="10"/>
        <v>41355</v>
      </c>
      <c r="D333" s="176">
        <v>-13107932.460000008</v>
      </c>
      <c r="E333" s="4"/>
      <c r="F333" s="178">
        <v>3.5728179000000001E-3</v>
      </c>
      <c r="G333" s="43">
        <f t="shared" si="11"/>
        <v>3.7844401115049418E-5</v>
      </c>
    </row>
    <row r="334" spans="3:7" x14ac:dyDescent="0.2">
      <c r="C334" s="39">
        <f t="shared" si="10"/>
        <v>41356</v>
      </c>
      <c r="D334" s="176">
        <v>-13108062.550000012</v>
      </c>
      <c r="E334" s="4"/>
      <c r="F334" s="178">
        <v>3.5728179000000001E-3</v>
      </c>
      <c r="G334" s="43">
        <f t="shared" si="11"/>
        <v>3.7844776702744593E-5</v>
      </c>
    </row>
    <row r="335" spans="3:7" x14ac:dyDescent="0.2">
      <c r="C335" s="39">
        <f t="shared" si="10"/>
        <v>41357</v>
      </c>
      <c r="D335" s="176">
        <v>-13108192.639999986</v>
      </c>
      <c r="E335" s="4"/>
      <c r="F335" s="178">
        <v>3.5728179000000001E-3</v>
      </c>
      <c r="G335" s="43">
        <f t="shared" si="11"/>
        <v>3.7845152290439686E-5</v>
      </c>
    </row>
    <row r="336" spans="3:7" x14ac:dyDescent="0.2">
      <c r="C336" s="39">
        <f t="shared" si="10"/>
        <v>41358</v>
      </c>
      <c r="D336" s="176">
        <v>-12454867.609999999</v>
      </c>
      <c r="E336" s="4"/>
      <c r="F336" s="178">
        <v>3.5671548999999998E-3</v>
      </c>
      <c r="G336" s="43">
        <f t="shared" si="11"/>
        <v>3.5901917489047925E-5</v>
      </c>
    </row>
    <row r="337" spans="1:7" x14ac:dyDescent="0.2">
      <c r="C337" s="39">
        <f t="shared" si="10"/>
        <v>41359</v>
      </c>
      <c r="D337" s="176">
        <v>-10559475.099999994</v>
      </c>
      <c r="E337" s="4"/>
      <c r="F337" s="178">
        <v>3.5778650999999996E-3</v>
      </c>
      <c r="G337" s="43">
        <f t="shared" si="11"/>
        <v>3.0529722213394203E-5</v>
      </c>
    </row>
    <row r="338" spans="1:7" x14ac:dyDescent="0.2">
      <c r="C338" s="39">
        <f t="shared" si="10"/>
        <v>41360</v>
      </c>
      <c r="D338" s="176">
        <v>-9284304.2399999946</v>
      </c>
      <c r="E338" s="4"/>
      <c r="F338" s="178">
        <v>3.5754068E-3</v>
      </c>
      <c r="G338" s="43">
        <f t="shared" si="11"/>
        <v>2.6824484566434442E-5</v>
      </c>
    </row>
    <row r="339" spans="1:7" x14ac:dyDescent="0.2">
      <c r="C339" s="39">
        <f t="shared" ref="C339:C372" si="12">C338+1</f>
        <v>41361</v>
      </c>
      <c r="D339" s="176">
        <v>-11350595.849999994</v>
      </c>
      <c r="E339" s="4"/>
      <c r="F339" s="178">
        <v>3.5889189999999999E-3</v>
      </c>
      <c r="G339" s="43">
        <f t="shared" si="11"/>
        <v>3.2918412077363706E-5</v>
      </c>
    </row>
    <row r="340" spans="1:7" x14ac:dyDescent="0.2">
      <c r="A340" s="122" t="s">
        <v>160</v>
      </c>
      <c r="C340" s="39">
        <f t="shared" si="12"/>
        <v>41362</v>
      </c>
      <c r="D340" s="176">
        <v>-11039249.930000007</v>
      </c>
      <c r="E340" s="4"/>
      <c r="F340" s="178">
        <v>3.5889187999999998E-3</v>
      </c>
      <c r="G340" s="43">
        <f t="shared" si="11"/>
        <v>3.2015460930170264E-5</v>
      </c>
    </row>
    <row r="341" spans="1:7" x14ac:dyDescent="0.2">
      <c r="C341" s="39">
        <f t="shared" si="12"/>
        <v>41363</v>
      </c>
      <c r="D341" s="176">
        <v>-11039359.99000001</v>
      </c>
      <c r="E341" s="4"/>
      <c r="F341" s="178">
        <v>3.5889187999999998E-3</v>
      </c>
      <c r="G341" s="43">
        <f t="shared" si="11"/>
        <v>3.2015780120482317E-5</v>
      </c>
    </row>
    <row r="342" spans="1:7" x14ac:dyDescent="0.2">
      <c r="C342" s="39">
        <f t="shared" si="12"/>
        <v>41364</v>
      </c>
      <c r="D342" s="176">
        <v>-11039470.049999997</v>
      </c>
      <c r="E342" s="4"/>
      <c r="F342" s="178">
        <v>3.5889187999999998E-3</v>
      </c>
      <c r="G342" s="43">
        <f t="shared" si="11"/>
        <v>3.2016099310794336E-5</v>
      </c>
    </row>
    <row r="343" spans="1:7" x14ac:dyDescent="0.2">
      <c r="C343" s="39">
        <f t="shared" si="12"/>
        <v>41365</v>
      </c>
      <c r="D343" s="176">
        <v>-10881389.649999991</v>
      </c>
      <c r="E343" s="4"/>
      <c r="F343" s="178">
        <v>3.5889189999999999E-3</v>
      </c>
      <c r="G343" s="43">
        <f t="shared" si="11"/>
        <v>3.155764448022879E-5</v>
      </c>
    </row>
    <row r="344" spans="1:7" x14ac:dyDescent="0.2">
      <c r="C344" s="39">
        <f t="shared" si="12"/>
        <v>41366</v>
      </c>
      <c r="D344" s="176">
        <v>-11010076.719999999</v>
      </c>
      <c r="E344" s="4"/>
      <c r="F344" s="178">
        <v>3.5889188999999998E-3</v>
      </c>
      <c r="G344" s="43">
        <f t="shared" si="11"/>
        <v>3.1930855187099881E-5</v>
      </c>
    </row>
    <row r="345" spans="1:7" x14ac:dyDescent="0.2">
      <c r="C345" s="39">
        <f t="shared" si="12"/>
        <v>41367</v>
      </c>
      <c r="D345" s="176">
        <v>-8847974.6800000072</v>
      </c>
      <c r="E345" s="4"/>
      <c r="F345" s="178">
        <v>3.5885438999999999E-3</v>
      </c>
      <c r="G345" s="43">
        <f t="shared" si="11"/>
        <v>2.5657757434713808E-5</v>
      </c>
    </row>
    <row r="346" spans="1:7" x14ac:dyDescent="0.2">
      <c r="C346" s="39">
        <f t="shared" si="12"/>
        <v>41368</v>
      </c>
      <c r="D346" s="176">
        <v>-2954909.0799999833</v>
      </c>
      <c r="E346" s="4"/>
      <c r="F346" s="178">
        <v>3.5792059000000001E-3</v>
      </c>
      <c r="G346" s="43">
        <f t="shared" si="11"/>
        <v>8.5464816719819521E-6</v>
      </c>
    </row>
    <row r="347" spans="1:7" x14ac:dyDescent="0.2">
      <c r="C347" s="39">
        <f t="shared" si="12"/>
        <v>41369</v>
      </c>
      <c r="D347" s="176">
        <v>-3362532.650000006</v>
      </c>
      <c r="E347" s="4"/>
      <c r="F347" s="178">
        <v>3.5810199999999994E-3</v>
      </c>
      <c r="G347" s="43">
        <f t="shared" si="11"/>
        <v>9.7303803560379762E-6</v>
      </c>
    </row>
    <row r="348" spans="1:7" x14ac:dyDescent="0.2">
      <c r="C348" s="39">
        <f t="shared" si="12"/>
        <v>41370</v>
      </c>
      <c r="D348" s="176">
        <v>-3362566.099999994</v>
      </c>
      <c r="E348" s="4"/>
      <c r="F348" s="178">
        <v>3.5810199999999994E-3</v>
      </c>
      <c r="G348" s="43">
        <f t="shared" si="11"/>
        <v>9.7304771524877584E-6</v>
      </c>
    </row>
    <row r="349" spans="1:7" x14ac:dyDescent="0.2">
      <c r="C349" s="39">
        <f t="shared" si="12"/>
        <v>41371</v>
      </c>
      <c r="D349" s="176">
        <v>-3362599.549999997</v>
      </c>
      <c r="E349" s="4"/>
      <c r="F349" s="178">
        <v>3.5810199999999994E-3</v>
      </c>
      <c r="G349" s="43">
        <f t="shared" si="11"/>
        <v>9.7305739489375829E-6</v>
      </c>
    </row>
    <row r="350" spans="1:7" x14ac:dyDescent="0.2">
      <c r="C350" s="39">
        <f t="shared" si="12"/>
        <v>41372</v>
      </c>
      <c r="D350" s="176">
        <v>-11690274.299999997</v>
      </c>
      <c r="E350" s="4"/>
      <c r="F350" s="178">
        <v>3.5730981999999999E-3</v>
      </c>
      <c r="G350" s="43">
        <f t="shared" si="11"/>
        <v>3.3754075238094315E-5</v>
      </c>
    </row>
    <row r="351" spans="1:7" x14ac:dyDescent="0.2">
      <c r="C351" s="39">
        <f t="shared" si="12"/>
        <v>41373</v>
      </c>
      <c r="D351" s="176">
        <v>-9916730.9399999976</v>
      </c>
      <c r="E351" s="4"/>
      <c r="F351" s="178">
        <v>3.5815180000000001E-3</v>
      </c>
      <c r="G351" s="43">
        <f t="shared" si="11"/>
        <v>2.8700682790132284E-5</v>
      </c>
    </row>
    <row r="352" spans="1:7" x14ac:dyDescent="0.2">
      <c r="C352" s="39">
        <f t="shared" si="12"/>
        <v>41374</v>
      </c>
      <c r="D352" s="176">
        <v>-7016713.5199999958</v>
      </c>
      <c r="E352" s="4"/>
      <c r="F352" s="178">
        <v>3.5767481999999999E-3</v>
      </c>
      <c r="G352" s="43">
        <f t="shared" si="11"/>
        <v>2.028050070537287E-5</v>
      </c>
    </row>
    <row r="353" spans="3:7" x14ac:dyDescent="0.2">
      <c r="C353" s="39">
        <f t="shared" si="12"/>
        <v>41375</v>
      </c>
      <c r="D353" s="176">
        <v>-778067.54000000656</v>
      </c>
      <c r="E353" s="4"/>
      <c r="F353" s="178">
        <v>3.5724221E-3</v>
      </c>
      <c r="G353" s="43">
        <f t="shared" si="11"/>
        <v>2.2461389825635485E-6</v>
      </c>
    </row>
    <row r="354" spans="3:7" x14ac:dyDescent="0.2">
      <c r="C354" s="39">
        <f t="shared" si="12"/>
        <v>41376</v>
      </c>
      <c r="D354" s="176">
        <v>-210446.34000000358</v>
      </c>
      <c r="E354" s="4"/>
      <c r="F354" s="178">
        <v>3.5596379000000004E-3</v>
      </c>
      <c r="G354" s="43">
        <f t="shared" si="11"/>
        <v>6.0534611509436598E-7</v>
      </c>
    </row>
    <row r="355" spans="3:7" x14ac:dyDescent="0.2">
      <c r="C355" s="39">
        <f t="shared" si="12"/>
        <v>41377</v>
      </c>
      <c r="D355" s="176">
        <v>-210448.42000000179</v>
      </c>
      <c r="E355" s="4"/>
      <c r="F355" s="178">
        <v>3.5596379000000004E-3</v>
      </c>
      <c r="G355" s="43">
        <f t="shared" si="11"/>
        <v>6.0535209818686515E-7</v>
      </c>
    </row>
    <row r="356" spans="3:7" x14ac:dyDescent="0.2">
      <c r="C356" s="39">
        <f t="shared" si="12"/>
        <v>41378</v>
      </c>
      <c r="D356" s="176">
        <v>-210450.5</v>
      </c>
      <c r="E356" s="4"/>
      <c r="F356" s="178">
        <v>3.5596379000000004E-3</v>
      </c>
      <c r="G356" s="43">
        <f t="shared" si="11"/>
        <v>6.0535808127936421E-7</v>
      </c>
    </row>
    <row r="357" spans="3:7" x14ac:dyDescent="0.2">
      <c r="C357" s="39">
        <f t="shared" si="12"/>
        <v>41379</v>
      </c>
      <c r="D357" s="176"/>
      <c r="E357" s="4"/>
      <c r="F357" s="178"/>
      <c r="G357" s="43">
        <f t="shared" si="11"/>
        <v>0</v>
      </c>
    </row>
    <row r="358" spans="3:7" x14ac:dyDescent="0.2">
      <c r="C358" s="39">
        <f t="shared" si="12"/>
        <v>41380</v>
      </c>
      <c r="D358" s="176"/>
      <c r="E358" s="4"/>
      <c r="F358" s="178"/>
      <c r="G358" s="43">
        <f t="shared" si="11"/>
        <v>0</v>
      </c>
    </row>
    <row r="359" spans="3:7" x14ac:dyDescent="0.2">
      <c r="C359" s="39">
        <f t="shared" si="12"/>
        <v>41381</v>
      </c>
      <c r="D359" s="176"/>
      <c r="E359" s="4"/>
      <c r="F359" s="178"/>
      <c r="G359" s="43">
        <f t="shared" si="11"/>
        <v>0</v>
      </c>
    </row>
    <row r="360" spans="3:7" x14ac:dyDescent="0.2">
      <c r="C360" s="39">
        <f t="shared" si="12"/>
        <v>41382</v>
      </c>
      <c r="D360" s="176"/>
      <c r="E360" s="4"/>
      <c r="F360" s="178"/>
      <c r="G360" s="43">
        <f t="shared" si="11"/>
        <v>0</v>
      </c>
    </row>
    <row r="361" spans="3:7" x14ac:dyDescent="0.2">
      <c r="C361" s="39">
        <f t="shared" si="12"/>
        <v>41383</v>
      </c>
      <c r="D361" s="176"/>
      <c r="E361" s="4"/>
      <c r="F361" s="178"/>
      <c r="G361" s="43">
        <f t="shared" si="11"/>
        <v>0</v>
      </c>
    </row>
    <row r="362" spans="3:7" x14ac:dyDescent="0.2">
      <c r="C362" s="39">
        <f t="shared" si="12"/>
        <v>41384</v>
      </c>
      <c r="D362" s="176"/>
      <c r="E362" s="4"/>
      <c r="F362" s="178"/>
      <c r="G362" s="43">
        <f t="shared" si="11"/>
        <v>0</v>
      </c>
    </row>
    <row r="363" spans="3:7" x14ac:dyDescent="0.2">
      <c r="C363" s="39">
        <f t="shared" si="12"/>
        <v>41385</v>
      </c>
      <c r="D363" s="176"/>
      <c r="E363" s="4"/>
      <c r="F363" s="178"/>
      <c r="G363" s="43">
        <f t="shared" si="11"/>
        <v>0</v>
      </c>
    </row>
    <row r="364" spans="3:7" x14ac:dyDescent="0.2">
      <c r="C364" s="39">
        <f t="shared" si="12"/>
        <v>41386</v>
      </c>
      <c r="D364" s="176"/>
      <c r="E364" s="4"/>
      <c r="F364" s="178"/>
      <c r="G364" s="43">
        <f t="shared" si="11"/>
        <v>0</v>
      </c>
    </row>
    <row r="365" spans="3:7" x14ac:dyDescent="0.2">
      <c r="C365" s="39">
        <f t="shared" si="12"/>
        <v>41387</v>
      </c>
      <c r="D365" s="176"/>
      <c r="E365" s="4"/>
      <c r="F365" s="178"/>
      <c r="G365" s="43">
        <f t="shared" si="11"/>
        <v>0</v>
      </c>
    </row>
    <row r="366" spans="3:7" x14ac:dyDescent="0.2">
      <c r="C366" s="39">
        <f t="shared" si="12"/>
        <v>41388</v>
      </c>
      <c r="D366" s="176"/>
      <c r="E366" s="4"/>
      <c r="F366" s="178"/>
      <c r="G366" s="43">
        <f t="shared" si="11"/>
        <v>0</v>
      </c>
    </row>
    <row r="367" spans="3:7" x14ac:dyDescent="0.2">
      <c r="C367" s="39">
        <f t="shared" si="12"/>
        <v>41389</v>
      </c>
      <c r="D367" s="176"/>
      <c r="E367" s="4"/>
      <c r="F367" s="178"/>
      <c r="G367" s="43">
        <f t="shared" si="11"/>
        <v>0</v>
      </c>
    </row>
    <row r="368" spans="3:7" x14ac:dyDescent="0.2">
      <c r="C368" s="39">
        <f t="shared" si="12"/>
        <v>41390</v>
      </c>
      <c r="D368" s="176"/>
      <c r="E368" s="4"/>
      <c r="F368" s="178"/>
      <c r="G368" s="43">
        <f t="shared" si="11"/>
        <v>0</v>
      </c>
    </row>
    <row r="369" spans="1:8" x14ac:dyDescent="0.2">
      <c r="C369" s="39">
        <f t="shared" si="12"/>
        <v>41391</v>
      </c>
      <c r="D369" s="176"/>
      <c r="E369" s="4"/>
      <c r="F369" s="178"/>
      <c r="G369" s="43">
        <f t="shared" si="11"/>
        <v>0</v>
      </c>
    </row>
    <row r="370" spans="1:8" x14ac:dyDescent="0.2">
      <c r="C370" s="39">
        <f t="shared" si="12"/>
        <v>41392</v>
      </c>
      <c r="D370" s="176"/>
      <c r="E370" s="4"/>
      <c r="F370" s="178"/>
      <c r="G370" s="43">
        <f t="shared" ref="G370:G372" si="13">F370*(D370/$D$377)</f>
        <v>0</v>
      </c>
    </row>
    <row r="371" spans="1:8" x14ac:dyDescent="0.2">
      <c r="C371" s="39">
        <f t="shared" si="12"/>
        <v>41393</v>
      </c>
      <c r="D371" s="176"/>
      <c r="E371" s="4"/>
      <c r="F371" s="178"/>
      <c r="G371" s="43">
        <f t="shared" si="13"/>
        <v>0</v>
      </c>
    </row>
    <row r="372" spans="1:8" x14ac:dyDescent="0.2">
      <c r="A372" s="122" t="s">
        <v>162</v>
      </c>
      <c r="C372" s="39">
        <f t="shared" si="12"/>
        <v>41394</v>
      </c>
      <c r="D372" s="176"/>
      <c r="E372" s="4"/>
      <c r="F372" s="178"/>
      <c r="G372" s="43">
        <f t="shared" si="13"/>
        <v>0</v>
      </c>
    </row>
    <row r="373" spans="1:8" x14ac:dyDescent="0.2">
      <c r="C373" s="39"/>
      <c r="D373" s="120"/>
      <c r="E373" s="4"/>
      <c r="F373" s="143"/>
      <c r="G373" s="43"/>
    </row>
    <row r="374" spans="1:8" x14ac:dyDescent="0.2">
      <c r="C374" s="39"/>
      <c r="D374" s="120"/>
      <c r="E374" s="4"/>
      <c r="F374" s="4"/>
      <c r="G374" s="43"/>
    </row>
    <row r="375" spans="1:8" x14ac:dyDescent="0.2">
      <c r="C375" s="39"/>
      <c r="D375" s="120"/>
      <c r="E375" s="4"/>
      <c r="F375" s="4"/>
      <c r="G375" s="43"/>
    </row>
    <row r="376" spans="1:8" x14ac:dyDescent="0.2">
      <c r="C376" s="39"/>
      <c r="D376" s="124"/>
      <c r="E376" s="4"/>
      <c r="F376" s="4"/>
      <c r="G376" s="43"/>
    </row>
    <row r="377" spans="1:8" ht="51.75" thickBot="1" x14ac:dyDescent="0.25">
      <c r="C377" s="42" t="s">
        <v>121</v>
      </c>
      <c r="D377" s="125">
        <f>SUM(D69:D376)</f>
        <v>-1237494962.1400003</v>
      </c>
      <c r="E377" s="41"/>
      <c r="F377" s="4"/>
      <c r="G377" s="130">
        <f>SUM(G69:G376)</f>
        <v>3.8224518604801174E-3</v>
      </c>
      <c r="H377" s="38" t="s">
        <v>120</v>
      </c>
    </row>
    <row r="378" spans="1:8" ht="13.5" thickTop="1" x14ac:dyDescent="0.2">
      <c r="C378" s="42"/>
      <c r="D378" s="125"/>
      <c r="E378" s="41"/>
      <c r="F378" s="4"/>
    </row>
    <row r="379" spans="1:8" x14ac:dyDescent="0.2">
      <c r="C379" s="42"/>
      <c r="D379" s="125"/>
      <c r="E379" s="41"/>
      <c r="F379" s="4"/>
    </row>
    <row r="380" spans="1:8" ht="38.25" x14ac:dyDescent="0.2">
      <c r="C380" s="42" t="s">
        <v>117</v>
      </c>
      <c r="D380" s="129">
        <v>365</v>
      </c>
      <c r="E380" s="41"/>
      <c r="F380" s="4"/>
    </row>
    <row r="381" spans="1:8" x14ac:dyDescent="0.2">
      <c r="C381" s="39"/>
      <c r="D381" s="126"/>
      <c r="E381" s="41"/>
      <c r="F381" s="4"/>
      <c r="G381" s="41"/>
    </row>
    <row r="382" spans="1:8" ht="39" thickBot="1" x14ac:dyDescent="0.25">
      <c r="C382" s="36" t="s">
        <v>118</v>
      </c>
      <c r="D382" s="123">
        <f>ROUND(D377/D380,2)</f>
        <v>-3390397.16</v>
      </c>
      <c r="E382" s="40"/>
      <c r="F382" s="4"/>
    </row>
    <row r="383" spans="1:8" ht="13.5" thickTop="1" x14ac:dyDescent="0.2">
      <c r="D383" s="121"/>
      <c r="E383" s="37"/>
      <c r="F383" s="4"/>
      <c r="G383" s="37"/>
    </row>
    <row r="384" spans="1:8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</sheetData>
  <mergeCells count="3">
    <mergeCell ref="A1:H1"/>
    <mergeCell ref="A2:H2"/>
    <mergeCell ref="A3:H3"/>
  </mergeCells>
  <phoneticPr fontId="3" type="noConversion"/>
  <printOptions horizontalCentered="1"/>
  <pageMargins left="0" right="0" top="1.29" bottom="0.33" header="0.25" footer="0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7"/>
  <sheetViews>
    <sheetView zoomScale="85" zoomScaleNormal="100" workbookViewId="0">
      <pane xSplit="2" ySplit="8" topLeftCell="C9" activePane="bottomRight" state="frozen"/>
      <selection activeCell="G26" sqref="G26"/>
      <selection pane="topRight" activeCell="G26" sqref="G26"/>
      <selection pane="bottomLeft" activeCell="G26" sqref="G26"/>
      <selection pane="bottomRight" activeCell="B3" sqref="B3:M3"/>
    </sheetView>
  </sheetViews>
  <sheetFormatPr defaultRowHeight="12.75" x14ac:dyDescent="0.2"/>
  <cols>
    <col min="1" max="1" width="2.28515625" style="5" customWidth="1"/>
    <col min="2" max="2" width="17" style="5" customWidth="1"/>
    <col min="3" max="3" width="15.7109375" style="5" customWidth="1"/>
    <col min="4" max="4" width="17.42578125" style="5" customWidth="1"/>
    <col min="5" max="5" width="18.28515625" style="5" bestFit="1" customWidth="1"/>
    <col min="6" max="6" width="1.140625" style="5" customWidth="1"/>
    <col min="7" max="7" width="15.7109375" style="5" customWidth="1"/>
    <col min="8" max="8" width="11.42578125" style="5" customWidth="1"/>
    <col min="9" max="9" width="10.140625" style="5" customWidth="1"/>
    <col min="10" max="10" width="12.7109375" style="5" customWidth="1"/>
    <col min="11" max="11" width="15.28515625" style="5" customWidth="1"/>
    <col min="12" max="12" width="1.28515625" style="5" customWidth="1"/>
    <col min="13" max="13" width="14.140625" style="147" customWidth="1"/>
    <col min="14" max="14" width="2.28515625" style="5" customWidth="1"/>
    <col min="15" max="15" width="17.5703125" style="5" bestFit="1" customWidth="1"/>
    <col min="16" max="16" width="2.28515625" style="5" customWidth="1"/>
    <col min="17" max="20" width="12.7109375" style="5" customWidth="1"/>
    <col min="21" max="16384" width="9.140625" style="5"/>
  </cols>
  <sheetData>
    <row r="1" spans="2:15" x14ac:dyDescent="0.2">
      <c r="B1" s="182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15" x14ac:dyDescent="0.2">
      <c r="B2" s="182" t="s">
        <v>124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5" x14ac:dyDescent="0.2">
      <c r="B3" s="182" t="s">
        <v>200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5" spans="2:15" x14ac:dyDescent="0.2">
      <c r="C5" s="184" t="s">
        <v>125</v>
      </c>
      <c r="D5" s="184"/>
      <c r="E5" s="184"/>
      <c r="G5" s="185" t="s">
        <v>126</v>
      </c>
      <c r="H5" s="185"/>
      <c r="I5" s="185"/>
      <c r="J5" s="185"/>
      <c r="K5" s="185"/>
      <c r="L5" s="186"/>
      <c r="M5" s="186"/>
    </row>
    <row r="6" spans="2:15" s="144" customFormat="1" ht="80.099999999999994" customHeight="1" x14ac:dyDescent="0.2">
      <c r="B6" s="131" t="s">
        <v>66</v>
      </c>
      <c r="C6" s="132" t="s">
        <v>144</v>
      </c>
      <c r="D6" s="132" t="s">
        <v>145</v>
      </c>
      <c r="E6" s="132" t="s">
        <v>127</v>
      </c>
      <c r="F6" s="38"/>
      <c r="G6" s="133" t="s">
        <v>146</v>
      </c>
      <c r="H6" s="133" t="s">
        <v>145</v>
      </c>
      <c r="I6" s="133" t="s">
        <v>128</v>
      </c>
      <c r="J6" s="133" t="s">
        <v>129</v>
      </c>
      <c r="K6" s="133" t="s">
        <v>147</v>
      </c>
      <c r="L6" s="154"/>
      <c r="M6" s="134" t="s">
        <v>130</v>
      </c>
    </row>
    <row r="7" spans="2:15" s="144" customFormat="1" ht="12.75" customHeight="1" x14ac:dyDescent="0.2">
      <c r="B7" s="135"/>
      <c r="C7" s="34" t="s">
        <v>131</v>
      </c>
      <c r="D7" s="34" t="s">
        <v>132</v>
      </c>
      <c r="E7" s="145" t="s">
        <v>133</v>
      </c>
      <c r="F7" s="5"/>
      <c r="G7" s="34" t="s">
        <v>134</v>
      </c>
      <c r="H7" s="34" t="s">
        <v>135</v>
      </c>
      <c r="I7" s="145" t="s">
        <v>136</v>
      </c>
      <c r="J7" s="145" t="s">
        <v>137</v>
      </c>
      <c r="K7" s="145" t="s">
        <v>138</v>
      </c>
      <c r="L7" s="5"/>
      <c r="M7" s="146" t="s">
        <v>139</v>
      </c>
    </row>
    <row r="8" spans="2:15" x14ac:dyDescent="0.2">
      <c r="B8" s="34"/>
      <c r="C8" s="35"/>
      <c r="E8" s="35"/>
      <c r="F8" s="35"/>
    </row>
    <row r="9" spans="2:15" x14ac:dyDescent="0.2">
      <c r="B9" s="127">
        <v>41000</v>
      </c>
      <c r="C9" s="128">
        <v>49611238.789999999</v>
      </c>
      <c r="D9" s="156">
        <v>3.1000000000000001E-5</v>
      </c>
      <c r="E9" s="157">
        <f t="shared" ref="E9:E72" si="0">C9*D9</f>
        <v>1537.94840249</v>
      </c>
      <c r="F9" s="128"/>
      <c r="G9" s="128">
        <v>0</v>
      </c>
      <c r="H9" s="136">
        <v>3.1000000000000001E-5</v>
      </c>
      <c r="I9" s="137">
        <v>32.130000000000003</v>
      </c>
      <c r="J9" s="158">
        <f t="shared" ref="J9:J72" si="1">IF(K9&lt;&gt;0,ROUND(H9*I9,6),0)</f>
        <v>0</v>
      </c>
      <c r="K9" s="157">
        <v>0</v>
      </c>
      <c r="L9"/>
      <c r="M9" s="158">
        <f t="shared" ref="M9:M72" si="2">K9/C9</f>
        <v>0</v>
      </c>
      <c r="O9" s="156"/>
    </row>
    <row r="10" spans="2:15" x14ac:dyDescent="0.2">
      <c r="B10" s="127">
        <f t="shared" ref="B10:B72" si="3">B9+1</f>
        <v>41001</v>
      </c>
      <c r="C10" s="128">
        <v>49961889.68</v>
      </c>
      <c r="D10" s="156">
        <v>3.1000000000000001E-5</v>
      </c>
      <c r="E10" s="157">
        <f t="shared" si="0"/>
        <v>1548.8185800799999</v>
      </c>
      <c r="F10" s="128"/>
      <c r="G10" s="128">
        <v>1701889</v>
      </c>
      <c r="H10" s="136">
        <v>3.1000000000000001E-5</v>
      </c>
      <c r="I10" s="137">
        <v>32.130000000000003</v>
      </c>
      <c r="J10" s="158">
        <f t="shared" si="1"/>
        <v>9.9599999999999992E-4</v>
      </c>
      <c r="K10" s="157">
        <v>1695.08</v>
      </c>
      <c r="L10"/>
      <c r="M10" s="158">
        <f t="shared" si="2"/>
        <v>3.3927459726939618E-5</v>
      </c>
      <c r="O10" s="156"/>
    </row>
    <row r="11" spans="2:15" x14ac:dyDescent="0.2">
      <c r="B11" s="127">
        <f t="shared" si="3"/>
        <v>41002</v>
      </c>
      <c r="C11" s="128">
        <v>49986246.140000001</v>
      </c>
      <c r="D11" s="156">
        <v>3.1000000000000001E-5</v>
      </c>
      <c r="E11" s="157">
        <f t="shared" si="0"/>
        <v>1549.5736303400001</v>
      </c>
      <c r="F11" s="128"/>
      <c r="G11" s="128">
        <v>2695539.7</v>
      </c>
      <c r="H11" s="136">
        <v>3.1000000000000001E-5</v>
      </c>
      <c r="I11" s="137">
        <v>32.130000000000003</v>
      </c>
      <c r="J11" s="158">
        <f t="shared" si="1"/>
        <v>9.9599999999999992E-4</v>
      </c>
      <c r="K11" s="157">
        <v>2684.76</v>
      </c>
      <c r="L11"/>
      <c r="M11" s="158">
        <f t="shared" si="2"/>
        <v>5.3709974389367102E-5</v>
      </c>
      <c r="O11" s="156"/>
    </row>
    <row r="12" spans="2:15" x14ac:dyDescent="0.2">
      <c r="B12" s="127">
        <f t="shared" si="3"/>
        <v>41003</v>
      </c>
      <c r="C12" s="128">
        <v>53890082.909999996</v>
      </c>
      <c r="D12" s="156">
        <v>3.1000000000000001E-5</v>
      </c>
      <c r="E12" s="157">
        <f t="shared" si="0"/>
        <v>1670.5925702099998</v>
      </c>
      <c r="F12" s="128"/>
      <c r="G12" s="128">
        <v>6064251.96</v>
      </c>
      <c r="H12" s="136">
        <v>3.1000000000000001E-5</v>
      </c>
      <c r="I12" s="137">
        <v>32.130000000000003</v>
      </c>
      <c r="J12" s="158">
        <f t="shared" si="1"/>
        <v>9.9599999999999992E-4</v>
      </c>
      <c r="K12" s="157">
        <v>6039.99</v>
      </c>
      <c r="L12"/>
      <c r="M12" s="158">
        <f t="shared" si="2"/>
        <v>1.1207980529714869E-4</v>
      </c>
      <c r="O12" s="156"/>
    </row>
    <row r="13" spans="2:15" x14ac:dyDescent="0.2">
      <c r="B13" s="127">
        <f t="shared" si="3"/>
        <v>41004</v>
      </c>
      <c r="C13" s="128">
        <v>53229866.409999996</v>
      </c>
      <c r="D13" s="156">
        <v>3.1000000000000001E-5</v>
      </c>
      <c r="E13" s="157">
        <f t="shared" si="0"/>
        <v>1650.1258587099999</v>
      </c>
      <c r="F13" s="128"/>
      <c r="G13" s="128">
        <v>1521878.84</v>
      </c>
      <c r="H13" s="136">
        <v>3.1000000000000001E-5</v>
      </c>
      <c r="I13" s="137">
        <v>32.130000000000003</v>
      </c>
      <c r="J13" s="158">
        <f t="shared" si="1"/>
        <v>9.9599999999999992E-4</v>
      </c>
      <c r="K13" s="157">
        <v>1515.79</v>
      </c>
      <c r="L13"/>
      <c r="M13" s="158">
        <f t="shared" si="2"/>
        <v>2.8476306671985881E-5</v>
      </c>
      <c r="O13" s="156"/>
    </row>
    <row r="14" spans="2:15" x14ac:dyDescent="0.2">
      <c r="B14" s="127">
        <f t="shared" si="3"/>
        <v>41005</v>
      </c>
      <c r="C14" s="128">
        <v>53229866.409999996</v>
      </c>
      <c r="D14" s="156">
        <v>3.1000000000000001E-5</v>
      </c>
      <c r="E14" s="157">
        <f t="shared" si="0"/>
        <v>1650.1258587099999</v>
      </c>
      <c r="F14" s="128"/>
      <c r="G14" s="128">
        <v>0</v>
      </c>
      <c r="H14" s="136">
        <v>3.1000000000000001E-5</v>
      </c>
      <c r="I14" s="137">
        <v>32.130000000000003</v>
      </c>
      <c r="J14" s="158">
        <f t="shared" si="1"/>
        <v>0</v>
      </c>
      <c r="K14" s="157">
        <v>0</v>
      </c>
      <c r="L14"/>
      <c r="M14" s="158">
        <f t="shared" si="2"/>
        <v>0</v>
      </c>
      <c r="O14" s="156"/>
    </row>
    <row r="15" spans="2:15" x14ac:dyDescent="0.2">
      <c r="B15" s="127">
        <f t="shared" si="3"/>
        <v>41006</v>
      </c>
      <c r="C15" s="128">
        <v>53229866.409999996</v>
      </c>
      <c r="D15" s="156">
        <v>3.1000000000000001E-5</v>
      </c>
      <c r="E15" s="157">
        <f t="shared" si="0"/>
        <v>1650.1258587099999</v>
      </c>
      <c r="F15" s="128"/>
      <c r="G15" s="128">
        <v>0</v>
      </c>
      <c r="H15" s="136">
        <v>3.1000000000000001E-5</v>
      </c>
      <c r="I15" s="137">
        <v>32.130000000000003</v>
      </c>
      <c r="J15" s="158">
        <f t="shared" si="1"/>
        <v>0</v>
      </c>
      <c r="K15" s="157">
        <v>0</v>
      </c>
      <c r="L15"/>
      <c r="M15" s="158">
        <f t="shared" si="2"/>
        <v>0</v>
      </c>
      <c r="O15" s="156"/>
    </row>
    <row r="16" spans="2:15" x14ac:dyDescent="0.2">
      <c r="B16" s="127">
        <f t="shared" si="3"/>
        <v>41007</v>
      </c>
      <c r="C16" s="128">
        <v>53229866.409999996</v>
      </c>
      <c r="D16" s="156">
        <v>3.1000000000000001E-5</v>
      </c>
      <c r="E16" s="157">
        <f t="shared" si="0"/>
        <v>1650.1258587099999</v>
      </c>
      <c r="F16" s="128"/>
      <c r="G16" s="128">
        <v>0</v>
      </c>
      <c r="H16" s="136">
        <v>3.1000000000000001E-5</v>
      </c>
      <c r="I16" s="137">
        <v>32.130000000000003</v>
      </c>
      <c r="J16" s="158">
        <f t="shared" si="1"/>
        <v>0</v>
      </c>
      <c r="K16" s="157">
        <v>0</v>
      </c>
      <c r="L16"/>
      <c r="M16" s="158">
        <f t="shared" si="2"/>
        <v>0</v>
      </c>
      <c r="O16" s="156"/>
    </row>
    <row r="17" spans="2:15" x14ac:dyDescent="0.2">
      <c r="B17" s="127">
        <f t="shared" si="3"/>
        <v>41008</v>
      </c>
      <c r="C17" s="128">
        <v>53494863.289999999</v>
      </c>
      <c r="D17" s="156">
        <v>3.1000000000000001E-5</v>
      </c>
      <c r="E17" s="157">
        <f t="shared" si="0"/>
        <v>1658.3407619900001</v>
      </c>
      <c r="F17" s="128"/>
      <c r="G17" s="128">
        <v>2249312.5099999998</v>
      </c>
      <c r="H17" s="136">
        <v>3.1000000000000001E-5</v>
      </c>
      <c r="I17" s="137">
        <v>34.17</v>
      </c>
      <c r="J17" s="158">
        <f t="shared" si="1"/>
        <v>1.059E-3</v>
      </c>
      <c r="K17" s="157">
        <v>2382.02</v>
      </c>
      <c r="L17"/>
      <c r="M17" s="158">
        <f t="shared" si="2"/>
        <v>4.4528013597994934E-5</v>
      </c>
      <c r="O17" s="156"/>
    </row>
    <row r="18" spans="2:15" x14ac:dyDescent="0.2">
      <c r="B18" s="127">
        <f t="shared" si="3"/>
        <v>41009</v>
      </c>
      <c r="C18" s="128">
        <v>51354236.850000001</v>
      </c>
      <c r="D18" s="156">
        <v>3.1000000000000001E-5</v>
      </c>
      <c r="E18" s="157">
        <f t="shared" si="0"/>
        <v>1591.9813423500002</v>
      </c>
      <c r="F18" s="128"/>
      <c r="G18" s="128">
        <v>1276003.95</v>
      </c>
      <c r="H18" s="136">
        <v>3.1000000000000001E-5</v>
      </c>
      <c r="I18" s="137">
        <v>34.17</v>
      </c>
      <c r="J18" s="158">
        <f t="shared" si="1"/>
        <v>1.059E-3</v>
      </c>
      <c r="K18" s="157">
        <v>1351.29</v>
      </c>
      <c r="L18"/>
      <c r="M18" s="158">
        <f t="shared" si="2"/>
        <v>2.6313116168914502E-5</v>
      </c>
      <c r="O18" s="156"/>
    </row>
    <row r="19" spans="2:15" x14ac:dyDescent="0.2">
      <c r="B19" s="127">
        <f t="shared" si="3"/>
        <v>41010</v>
      </c>
      <c r="C19" s="128">
        <v>50474082.5</v>
      </c>
      <c r="D19" s="156">
        <v>3.1000000000000001E-5</v>
      </c>
      <c r="E19" s="157">
        <f t="shared" si="0"/>
        <v>1564.6965575000002</v>
      </c>
      <c r="F19" s="128"/>
      <c r="G19" s="128">
        <v>1286643.6499999999</v>
      </c>
      <c r="H19" s="136">
        <v>3.1000000000000001E-5</v>
      </c>
      <c r="I19" s="137">
        <v>34.17</v>
      </c>
      <c r="J19" s="158">
        <f t="shared" si="1"/>
        <v>1.059E-3</v>
      </c>
      <c r="K19" s="157">
        <v>1362.56</v>
      </c>
      <c r="L19"/>
      <c r="M19" s="158">
        <f t="shared" si="2"/>
        <v>2.6995240577181367E-5</v>
      </c>
      <c r="O19" s="156"/>
    </row>
    <row r="20" spans="2:15" x14ac:dyDescent="0.2">
      <c r="B20" s="127">
        <f t="shared" si="3"/>
        <v>41011</v>
      </c>
      <c r="C20" s="128">
        <v>49800448.450000003</v>
      </c>
      <c r="D20" s="156">
        <v>3.1000000000000001E-5</v>
      </c>
      <c r="E20" s="157">
        <f t="shared" si="0"/>
        <v>1543.8139019500002</v>
      </c>
      <c r="F20" s="128"/>
      <c r="G20" s="128">
        <v>1292061.03</v>
      </c>
      <c r="H20" s="136">
        <v>3.1000000000000001E-5</v>
      </c>
      <c r="I20" s="137">
        <v>34.17</v>
      </c>
      <c r="J20" s="158">
        <f t="shared" si="1"/>
        <v>1.059E-3</v>
      </c>
      <c r="K20" s="157">
        <v>1368.29</v>
      </c>
      <c r="L20"/>
      <c r="M20" s="158">
        <f t="shared" si="2"/>
        <v>2.7475455394217436E-5</v>
      </c>
      <c r="O20" s="156"/>
    </row>
    <row r="21" spans="2:15" x14ac:dyDescent="0.2">
      <c r="B21" s="127">
        <f t="shared" si="3"/>
        <v>41012</v>
      </c>
      <c r="C21" s="128">
        <v>49016063.549999997</v>
      </c>
      <c r="D21" s="156">
        <v>3.1000000000000001E-5</v>
      </c>
      <c r="E21" s="157">
        <f t="shared" si="0"/>
        <v>1519.49797005</v>
      </c>
      <c r="F21" s="128"/>
      <c r="G21" s="128">
        <v>1258562.6399999999</v>
      </c>
      <c r="H21" s="136">
        <v>3.1000000000000001E-5</v>
      </c>
      <c r="I21" s="137">
        <v>34.17</v>
      </c>
      <c r="J21" s="158">
        <f t="shared" si="1"/>
        <v>1.059E-3</v>
      </c>
      <c r="K21" s="157">
        <v>1332.82</v>
      </c>
      <c r="L21"/>
      <c r="M21" s="158">
        <f t="shared" si="2"/>
        <v>2.7191494042364813E-5</v>
      </c>
      <c r="O21" s="156"/>
    </row>
    <row r="22" spans="2:15" x14ac:dyDescent="0.2">
      <c r="B22" s="127">
        <f t="shared" si="3"/>
        <v>41013</v>
      </c>
      <c r="C22" s="128">
        <v>49016063.549999997</v>
      </c>
      <c r="D22" s="156">
        <v>3.1000000000000001E-5</v>
      </c>
      <c r="E22" s="157">
        <f t="shared" si="0"/>
        <v>1519.49797005</v>
      </c>
      <c r="F22" s="128"/>
      <c r="G22" s="128">
        <v>0</v>
      </c>
      <c r="H22" s="136">
        <v>3.1000000000000001E-5</v>
      </c>
      <c r="I22" s="137">
        <v>34.17</v>
      </c>
      <c r="J22" s="158">
        <f t="shared" si="1"/>
        <v>0</v>
      </c>
      <c r="K22" s="157">
        <v>0</v>
      </c>
      <c r="L22"/>
      <c r="M22" s="158">
        <f t="shared" si="2"/>
        <v>0</v>
      </c>
      <c r="O22" s="156"/>
    </row>
    <row r="23" spans="2:15" x14ac:dyDescent="0.2">
      <c r="B23" s="127">
        <f t="shared" si="3"/>
        <v>41014</v>
      </c>
      <c r="C23" s="128">
        <v>49016063.549999997</v>
      </c>
      <c r="D23" s="156">
        <v>3.1000000000000001E-5</v>
      </c>
      <c r="E23" s="157">
        <f t="shared" si="0"/>
        <v>1519.49797005</v>
      </c>
      <c r="F23" s="128"/>
      <c r="G23" s="128">
        <v>0</v>
      </c>
      <c r="H23" s="136">
        <v>3.1000000000000001E-5</v>
      </c>
      <c r="I23" s="137">
        <v>34.17</v>
      </c>
      <c r="J23" s="158">
        <f t="shared" si="1"/>
        <v>0</v>
      </c>
      <c r="K23" s="157">
        <v>0</v>
      </c>
      <c r="L23"/>
      <c r="M23" s="158">
        <f t="shared" si="2"/>
        <v>0</v>
      </c>
      <c r="O23" s="156"/>
    </row>
    <row r="24" spans="2:15" x14ac:dyDescent="0.2">
      <c r="B24" s="127">
        <f t="shared" si="3"/>
        <v>41015</v>
      </c>
      <c r="C24" s="128">
        <v>47979667.369999997</v>
      </c>
      <c r="D24" s="156">
        <v>3.1000000000000001E-5</v>
      </c>
      <c r="E24" s="157">
        <f t="shared" si="0"/>
        <v>1487.36968847</v>
      </c>
      <c r="F24" s="128"/>
      <c r="G24" s="128">
        <v>1549384.4</v>
      </c>
      <c r="H24" s="136">
        <v>3.1000000000000001E-5</v>
      </c>
      <c r="I24" s="137">
        <v>34.17</v>
      </c>
      <c r="J24" s="158">
        <f t="shared" si="1"/>
        <v>1.059E-3</v>
      </c>
      <c r="K24" s="157">
        <v>1640.8</v>
      </c>
      <c r="L24"/>
      <c r="M24" s="158">
        <f t="shared" si="2"/>
        <v>3.4197819408517504E-5</v>
      </c>
      <c r="O24" s="156"/>
    </row>
    <row r="25" spans="2:15" x14ac:dyDescent="0.2">
      <c r="B25" s="127">
        <f t="shared" si="3"/>
        <v>41016</v>
      </c>
      <c r="C25" s="128">
        <v>42816140.479999997</v>
      </c>
      <c r="D25" s="156">
        <v>3.1000000000000001E-5</v>
      </c>
      <c r="E25" s="157">
        <f t="shared" si="0"/>
        <v>1327.30035488</v>
      </c>
      <c r="F25" s="128"/>
      <c r="G25" s="128">
        <v>1565841.36</v>
      </c>
      <c r="H25" s="136">
        <v>3.1000000000000001E-5</v>
      </c>
      <c r="I25" s="137">
        <v>34.17</v>
      </c>
      <c r="J25" s="158">
        <f t="shared" si="1"/>
        <v>1.059E-3</v>
      </c>
      <c r="K25" s="157">
        <v>1658.23</v>
      </c>
      <c r="L25"/>
      <c r="M25" s="158">
        <f t="shared" si="2"/>
        <v>3.872908630740741E-5</v>
      </c>
      <c r="O25" s="156"/>
    </row>
    <row r="26" spans="2:15" x14ac:dyDescent="0.2">
      <c r="B26" s="127">
        <f t="shared" si="3"/>
        <v>41017</v>
      </c>
      <c r="C26" s="128">
        <v>42202080.609999999</v>
      </c>
      <c r="D26" s="156">
        <v>3.1000000000000001E-5</v>
      </c>
      <c r="E26" s="157">
        <f t="shared" si="0"/>
        <v>1308.2644989099999</v>
      </c>
      <c r="F26" s="128"/>
      <c r="G26" s="128">
        <v>719425.84</v>
      </c>
      <c r="H26" s="136">
        <v>3.1000000000000001E-5</v>
      </c>
      <c r="I26" s="137">
        <v>34.17</v>
      </c>
      <c r="J26" s="158">
        <f t="shared" si="1"/>
        <v>1.059E-3</v>
      </c>
      <c r="K26" s="157">
        <v>761.87</v>
      </c>
      <c r="L26"/>
      <c r="M26" s="158">
        <f t="shared" si="2"/>
        <v>1.8052901396986362E-5</v>
      </c>
      <c r="O26" s="156"/>
    </row>
    <row r="27" spans="2:15" x14ac:dyDescent="0.2">
      <c r="B27" s="127">
        <f t="shared" si="3"/>
        <v>41018</v>
      </c>
      <c r="C27" s="128">
        <v>41230606.609999999</v>
      </c>
      <c r="D27" s="156">
        <v>3.1000000000000001E-5</v>
      </c>
      <c r="E27" s="157">
        <f t="shared" si="0"/>
        <v>1278.1488049100001</v>
      </c>
      <c r="F27" s="128"/>
      <c r="G27" s="128">
        <v>856454.59</v>
      </c>
      <c r="H27" s="136">
        <v>3.1000000000000001E-5</v>
      </c>
      <c r="I27" s="137">
        <v>34.17</v>
      </c>
      <c r="J27" s="158">
        <f t="shared" si="1"/>
        <v>1.059E-3</v>
      </c>
      <c r="K27" s="157">
        <v>906.99</v>
      </c>
      <c r="L27"/>
      <c r="M27" s="158">
        <f t="shared" si="2"/>
        <v>2.1997978554601722E-5</v>
      </c>
      <c r="O27" s="156"/>
    </row>
    <row r="28" spans="2:15" x14ac:dyDescent="0.2">
      <c r="B28" s="127">
        <f t="shared" si="3"/>
        <v>41019</v>
      </c>
      <c r="C28" s="128">
        <v>40367773.880000003</v>
      </c>
      <c r="D28" s="156">
        <v>3.1000000000000001E-5</v>
      </c>
      <c r="E28" s="157">
        <f t="shared" si="0"/>
        <v>1251.4009902800001</v>
      </c>
      <c r="F28" s="128"/>
      <c r="G28" s="128">
        <v>1416514.74</v>
      </c>
      <c r="H28" s="136">
        <v>3.1000000000000001E-5</v>
      </c>
      <c r="I28" s="137">
        <v>34.17</v>
      </c>
      <c r="J28" s="158">
        <f t="shared" si="1"/>
        <v>1.059E-3</v>
      </c>
      <c r="K28" s="157">
        <v>1500.09</v>
      </c>
      <c r="L28"/>
      <c r="M28" s="158">
        <f t="shared" si="2"/>
        <v>3.7160582707861716E-5</v>
      </c>
      <c r="O28" s="156"/>
    </row>
    <row r="29" spans="2:15" x14ac:dyDescent="0.2">
      <c r="B29" s="127">
        <f t="shared" si="3"/>
        <v>41020</v>
      </c>
      <c r="C29" s="128">
        <v>40367773.880000003</v>
      </c>
      <c r="D29" s="156">
        <v>3.1000000000000001E-5</v>
      </c>
      <c r="E29" s="157">
        <f t="shared" si="0"/>
        <v>1251.4009902800001</v>
      </c>
      <c r="F29" s="128"/>
      <c r="G29" s="128">
        <v>0</v>
      </c>
      <c r="H29" s="136">
        <v>3.1000000000000001E-5</v>
      </c>
      <c r="I29" s="137">
        <v>34.17</v>
      </c>
      <c r="J29" s="158">
        <f t="shared" si="1"/>
        <v>0</v>
      </c>
      <c r="K29" s="157">
        <v>0</v>
      </c>
      <c r="L29"/>
      <c r="M29" s="158">
        <f t="shared" si="2"/>
        <v>0</v>
      </c>
      <c r="O29" s="156"/>
    </row>
    <row r="30" spans="2:15" x14ac:dyDescent="0.2">
      <c r="B30" s="127">
        <f t="shared" si="3"/>
        <v>41021</v>
      </c>
      <c r="C30" s="128">
        <v>40367773.880000003</v>
      </c>
      <c r="D30" s="156">
        <v>3.1000000000000001E-5</v>
      </c>
      <c r="E30" s="157">
        <f t="shared" si="0"/>
        <v>1251.4009902800001</v>
      </c>
      <c r="F30" s="128"/>
      <c r="G30" s="128">
        <v>0</v>
      </c>
      <c r="H30" s="136">
        <v>3.1000000000000001E-5</v>
      </c>
      <c r="I30" s="137">
        <v>34.17</v>
      </c>
      <c r="J30" s="158">
        <f t="shared" si="1"/>
        <v>0</v>
      </c>
      <c r="K30" s="157">
        <v>0</v>
      </c>
      <c r="L30"/>
      <c r="M30" s="158">
        <f t="shared" si="2"/>
        <v>0</v>
      </c>
      <c r="O30" s="156"/>
    </row>
    <row r="31" spans="2:15" x14ac:dyDescent="0.2">
      <c r="B31" s="127">
        <f t="shared" si="3"/>
        <v>41022</v>
      </c>
      <c r="C31" s="128">
        <v>39970355.210000001</v>
      </c>
      <c r="D31" s="156">
        <v>3.1000000000000001E-5</v>
      </c>
      <c r="E31" s="157">
        <f t="shared" si="0"/>
        <v>1239.0810115100001</v>
      </c>
      <c r="F31" s="128"/>
      <c r="G31" s="128">
        <v>805240.23</v>
      </c>
      <c r="H31" s="136">
        <v>3.1000000000000001E-5</v>
      </c>
      <c r="I31" s="137">
        <v>34.17</v>
      </c>
      <c r="J31" s="158">
        <f t="shared" si="1"/>
        <v>1.059E-3</v>
      </c>
      <c r="K31" s="157">
        <v>852.75</v>
      </c>
      <c r="L31"/>
      <c r="M31" s="158">
        <f t="shared" si="2"/>
        <v>2.1334561464859197E-5</v>
      </c>
      <c r="O31" s="156"/>
    </row>
    <row r="32" spans="2:15" x14ac:dyDescent="0.2">
      <c r="B32" s="127">
        <f t="shared" si="3"/>
        <v>41023</v>
      </c>
      <c r="C32" s="128">
        <v>39607788.780000001</v>
      </c>
      <c r="D32" s="156">
        <v>3.1000000000000001E-5</v>
      </c>
      <c r="E32" s="157">
        <f t="shared" si="0"/>
        <v>1227.84145218</v>
      </c>
      <c r="F32" s="128"/>
      <c r="G32" s="128">
        <v>1157588.1599999999</v>
      </c>
      <c r="H32" s="136">
        <v>3.1000000000000001E-5</v>
      </c>
      <c r="I32" s="137">
        <v>34.17</v>
      </c>
      <c r="J32" s="158">
        <f t="shared" si="1"/>
        <v>1.059E-3</v>
      </c>
      <c r="K32" s="157">
        <v>1225.8900000000001</v>
      </c>
      <c r="L32"/>
      <c r="M32" s="158">
        <f t="shared" si="2"/>
        <v>3.0950730595165529E-5</v>
      </c>
      <c r="O32" s="156"/>
    </row>
    <row r="33" spans="2:15" x14ac:dyDescent="0.2">
      <c r="B33" s="127">
        <f t="shared" si="3"/>
        <v>41024</v>
      </c>
      <c r="C33" s="128">
        <v>38082175.140000001</v>
      </c>
      <c r="D33" s="156">
        <v>3.1000000000000001E-5</v>
      </c>
      <c r="E33" s="157">
        <f t="shared" si="0"/>
        <v>1180.54742934</v>
      </c>
      <c r="F33" s="128"/>
      <c r="G33" s="128">
        <v>981033.57</v>
      </c>
      <c r="H33" s="136">
        <v>3.1000000000000001E-5</v>
      </c>
      <c r="I33" s="137">
        <v>34.17</v>
      </c>
      <c r="J33" s="158">
        <f t="shared" si="1"/>
        <v>1.059E-3</v>
      </c>
      <c r="K33" s="157">
        <v>1038.9100000000001</v>
      </c>
      <c r="L33"/>
      <c r="M33" s="158">
        <f t="shared" si="2"/>
        <v>2.7280742136726597E-5</v>
      </c>
      <c r="O33" s="156"/>
    </row>
    <row r="34" spans="2:15" x14ac:dyDescent="0.2">
      <c r="B34" s="127">
        <f t="shared" si="3"/>
        <v>41025</v>
      </c>
      <c r="C34" s="128">
        <v>38276100.759999998</v>
      </c>
      <c r="D34" s="156">
        <v>3.1000000000000001E-5</v>
      </c>
      <c r="E34" s="157">
        <f t="shared" si="0"/>
        <v>1186.55912356</v>
      </c>
      <c r="F34" s="128"/>
      <c r="G34" s="128">
        <v>1526570.41</v>
      </c>
      <c r="H34" s="136">
        <v>3.1000000000000001E-5</v>
      </c>
      <c r="I34" s="137">
        <v>34.17</v>
      </c>
      <c r="J34" s="158">
        <f t="shared" si="1"/>
        <v>1.059E-3</v>
      </c>
      <c r="K34" s="157">
        <v>1616.64</v>
      </c>
      <c r="L34"/>
      <c r="M34" s="158">
        <f t="shared" si="2"/>
        <v>4.2236277152072166E-5</v>
      </c>
      <c r="O34" s="156"/>
    </row>
    <row r="35" spans="2:15" x14ac:dyDescent="0.2">
      <c r="B35" s="127">
        <f t="shared" si="3"/>
        <v>41026</v>
      </c>
      <c r="C35" s="128">
        <v>39504790.32</v>
      </c>
      <c r="D35" s="156">
        <v>3.1000000000000001E-5</v>
      </c>
      <c r="E35" s="157">
        <f t="shared" si="0"/>
        <v>1224.6484999199999</v>
      </c>
      <c r="F35" s="128"/>
      <c r="G35" s="128">
        <v>2174294.48</v>
      </c>
      <c r="H35" s="136">
        <v>3.1000000000000001E-5</v>
      </c>
      <c r="I35" s="137">
        <v>34.17</v>
      </c>
      <c r="J35" s="158">
        <f t="shared" si="1"/>
        <v>1.059E-3</v>
      </c>
      <c r="K35" s="157">
        <v>2302.58</v>
      </c>
      <c r="L35"/>
      <c r="M35" s="158">
        <f t="shared" si="2"/>
        <v>5.8286095973385737E-5</v>
      </c>
      <c r="O35" s="156"/>
    </row>
    <row r="36" spans="2:15" x14ac:dyDescent="0.2">
      <c r="B36" s="127">
        <f t="shared" si="3"/>
        <v>41027</v>
      </c>
      <c r="C36" s="128">
        <v>39504790.32</v>
      </c>
      <c r="D36" s="156">
        <v>3.1000000000000001E-5</v>
      </c>
      <c r="E36" s="157">
        <f t="shared" si="0"/>
        <v>1224.6484999199999</v>
      </c>
      <c r="F36" s="128"/>
      <c r="G36" s="128">
        <v>0</v>
      </c>
      <c r="H36" s="136">
        <v>3.1000000000000001E-5</v>
      </c>
      <c r="I36" s="137">
        <v>34.17</v>
      </c>
      <c r="J36" s="158">
        <f t="shared" si="1"/>
        <v>0</v>
      </c>
      <c r="K36" s="157">
        <v>0</v>
      </c>
      <c r="L36"/>
      <c r="M36" s="158">
        <f t="shared" si="2"/>
        <v>0</v>
      </c>
      <c r="O36" s="156"/>
    </row>
    <row r="37" spans="2:15" x14ac:dyDescent="0.2">
      <c r="B37" s="127">
        <f t="shared" si="3"/>
        <v>41028</v>
      </c>
      <c r="C37" s="128">
        <v>39504790.32</v>
      </c>
      <c r="D37" s="156">
        <v>3.1000000000000001E-5</v>
      </c>
      <c r="E37" s="157">
        <f t="shared" si="0"/>
        <v>1224.6484999199999</v>
      </c>
      <c r="F37" s="128"/>
      <c r="G37" s="128">
        <v>0</v>
      </c>
      <c r="H37" s="136">
        <v>3.1000000000000001E-5</v>
      </c>
      <c r="I37" s="137">
        <v>34.17</v>
      </c>
      <c r="J37" s="158">
        <f t="shared" si="1"/>
        <v>0</v>
      </c>
      <c r="K37" s="157">
        <v>0</v>
      </c>
      <c r="L37"/>
      <c r="M37" s="158">
        <f t="shared" si="2"/>
        <v>0</v>
      </c>
      <c r="O37" s="156"/>
    </row>
    <row r="38" spans="2:15" x14ac:dyDescent="0.2">
      <c r="B38" s="127">
        <f t="shared" si="3"/>
        <v>41029</v>
      </c>
      <c r="C38" s="128">
        <v>40318755.109999999</v>
      </c>
      <c r="D38" s="156">
        <v>3.1000000000000001E-5</v>
      </c>
      <c r="E38" s="157">
        <f t="shared" si="0"/>
        <v>1249.8814084099999</v>
      </c>
      <c r="F38" s="128"/>
      <c r="G38" s="128">
        <v>2315104.85</v>
      </c>
      <c r="H38" s="136">
        <v>3.1000000000000001E-5</v>
      </c>
      <c r="I38" s="137">
        <v>34.17</v>
      </c>
      <c r="J38" s="158">
        <f t="shared" si="1"/>
        <v>1.059E-3</v>
      </c>
      <c r="K38" s="157">
        <v>2451.6999999999998</v>
      </c>
      <c r="L38"/>
      <c r="M38" s="158">
        <f t="shared" si="2"/>
        <v>6.0807929047192248E-5</v>
      </c>
      <c r="O38" s="156"/>
    </row>
    <row r="39" spans="2:15" x14ac:dyDescent="0.2">
      <c r="B39" s="127">
        <f t="shared" si="3"/>
        <v>41030</v>
      </c>
      <c r="C39" s="128">
        <v>41237097.960000001</v>
      </c>
      <c r="D39" s="156">
        <v>3.1000000000000001E-5</v>
      </c>
      <c r="E39" s="157">
        <f t="shared" si="0"/>
        <v>1278.3500367600002</v>
      </c>
      <c r="F39" s="128"/>
      <c r="G39" s="128">
        <v>2442386.9300000002</v>
      </c>
      <c r="H39" s="136">
        <v>3.1000000000000001E-5</v>
      </c>
      <c r="I39" s="137">
        <v>34.17</v>
      </c>
      <c r="J39" s="158">
        <f t="shared" si="1"/>
        <v>1.059E-3</v>
      </c>
      <c r="K39" s="157">
        <v>2586.4899999999998</v>
      </c>
      <c r="L39"/>
      <c r="M39" s="158">
        <f t="shared" si="2"/>
        <v>6.2722405987659358E-5</v>
      </c>
      <c r="O39" s="156"/>
    </row>
    <row r="40" spans="2:15" x14ac:dyDescent="0.2">
      <c r="B40" s="127">
        <f t="shared" si="3"/>
        <v>41031</v>
      </c>
      <c r="C40" s="128">
        <v>40764758.100000001</v>
      </c>
      <c r="D40" s="156">
        <v>3.1999999999999999E-5</v>
      </c>
      <c r="E40" s="157">
        <f t="shared" si="0"/>
        <v>1304.4722592000001</v>
      </c>
      <c r="F40" s="128"/>
      <c r="G40" s="128">
        <v>1041456.33</v>
      </c>
      <c r="H40" s="136">
        <v>3.1999999999999999E-5</v>
      </c>
      <c r="I40" s="137">
        <v>34.17</v>
      </c>
      <c r="J40" s="158">
        <f t="shared" si="1"/>
        <v>1.093E-3</v>
      </c>
      <c r="K40" s="157">
        <v>1138.31</v>
      </c>
      <c r="L40"/>
      <c r="M40" s="158">
        <f t="shared" si="2"/>
        <v>2.7923874764756667E-5</v>
      </c>
      <c r="O40" s="156"/>
    </row>
    <row r="41" spans="2:15" x14ac:dyDescent="0.2">
      <c r="B41" s="127">
        <f t="shared" si="3"/>
        <v>41032</v>
      </c>
      <c r="C41" s="128">
        <v>46150941.409999996</v>
      </c>
      <c r="D41" s="156">
        <v>3.1999999999999999E-5</v>
      </c>
      <c r="E41" s="157">
        <f t="shared" si="0"/>
        <v>1476.8301251199998</v>
      </c>
      <c r="F41" s="128"/>
      <c r="G41" s="128">
        <v>7021866.9400000004</v>
      </c>
      <c r="H41" s="136">
        <v>3.1999999999999999E-5</v>
      </c>
      <c r="I41" s="137">
        <v>34.17</v>
      </c>
      <c r="J41" s="158">
        <f t="shared" si="1"/>
        <v>1.093E-3</v>
      </c>
      <c r="K41" s="157">
        <v>7674.9</v>
      </c>
      <c r="L41"/>
      <c r="M41" s="158">
        <f t="shared" si="2"/>
        <v>1.662999662740791E-4</v>
      </c>
      <c r="O41" s="156"/>
    </row>
    <row r="42" spans="2:15" x14ac:dyDescent="0.2">
      <c r="B42" s="127">
        <f t="shared" si="3"/>
        <v>41033</v>
      </c>
      <c r="C42" s="128">
        <v>46183655.549999997</v>
      </c>
      <c r="D42" s="156">
        <v>3.1999999999999999E-5</v>
      </c>
      <c r="E42" s="157">
        <f t="shared" si="0"/>
        <v>1477.8769775999999</v>
      </c>
      <c r="F42" s="128"/>
      <c r="G42" s="128">
        <v>1539568.71</v>
      </c>
      <c r="H42" s="136">
        <v>3.1999999999999999E-5</v>
      </c>
      <c r="I42" s="137">
        <v>34.17</v>
      </c>
      <c r="J42" s="158">
        <f t="shared" si="1"/>
        <v>1.093E-3</v>
      </c>
      <c r="K42" s="157">
        <v>1682.75</v>
      </c>
      <c r="L42"/>
      <c r="M42" s="158">
        <f t="shared" si="2"/>
        <v>3.6436050372370319E-5</v>
      </c>
      <c r="O42" s="156"/>
    </row>
    <row r="43" spans="2:15" x14ac:dyDescent="0.2">
      <c r="B43" s="127">
        <f t="shared" si="3"/>
        <v>41034</v>
      </c>
      <c r="C43" s="128">
        <v>46183655.549999997</v>
      </c>
      <c r="D43" s="156">
        <v>3.1999999999999999E-5</v>
      </c>
      <c r="E43" s="157">
        <f t="shared" si="0"/>
        <v>1477.8769775999999</v>
      </c>
      <c r="F43" s="128"/>
      <c r="G43" s="128">
        <v>0</v>
      </c>
      <c r="H43" s="136">
        <v>3.1999999999999999E-5</v>
      </c>
      <c r="I43" s="137">
        <v>34.17</v>
      </c>
      <c r="J43" s="158">
        <f t="shared" si="1"/>
        <v>0</v>
      </c>
      <c r="K43" s="157">
        <v>0</v>
      </c>
      <c r="L43"/>
      <c r="M43" s="158">
        <f t="shared" si="2"/>
        <v>0</v>
      </c>
      <c r="O43" s="156"/>
    </row>
    <row r="44" spans="2:15" x14ac:dyDescent="0.2">
      <c r="B44" s="127">
        <f t="shared" si="3"/>
        <v>41035</v>
      </c>
      <c r="C44" s="128">
        <v>46183655.549999997</v>
      </c>
      <c r="D44" s="156">
        <v>3.1999999999999999E-5</v>
      </c>
      <c r="E44" s="157">
        <f t="shared" si="0"/>
        <v>1477.8769775999999</v>
      </c>
      <c r="F44" s="128"/>
      <c r="G44" s="128">
        <v>0</v>
      </c>
      <c r="H44" s="136">
        <v>3.1999999999999999E-5</v>
      </c>
      <c r="I44" s="137">
        <v>34.17</v>
      </c>
      <c r="J44" s="158">
        <f t="shared" si="1"/>
        <v>0</v>
      </c>
      <c r="K44" s="157">
        <v>0</v>
      </c>
      <c r="L44"/>
      <c r="M44" s="158">
        <f t="shared" si="2"/>
        <v>0</v>
      </c>
      <c r="O44" s="156"/>
    </row>
    <row r="45" spans="2:15" x14ac:dyDescent="0.2">
      <c r="B45" s="127">
        <f t="shared" si="3"/>
        <v>41036</v>
      </c>
      <c r="C45" s="128">
        <v>45726905.549999997</v>
      </c>
      <c r="D45" s="156">
        <v>3.1999999999999999E-5</v>
      </c>
      <c r="E45" s="157">
        <f t="shared" si="0"/>
        <v>1463.2609775999999</v>
      </c>
      <c r="F45" s="128"/>
      <c r="G45" s="128">
        <v>1332612.29</v>
      </c>
      <c r="H45" s="136">
        <v>3.1999999999999999E-5</v>
      </c>
      <c r="I45" s="137">
        <v>40.06</v>
      </c>
      <c r="J45" s="158">
        <f t="shared" si="1"/>
        <v>1.2819999999999999E-3</v>
      </c>
      <c r="K45" s="157">
        <v>1708.41</v>
      </c>
      <c r="L45"/>
      <c r="M45" s="158">
        <f t="shared" si="2"/>
        <v>3.7361154870450228E-5</v>
      </c>
      <c r="O45" s="156"/>
    </row>
    <row r="46" spans="2:15" x14ac:dyDescent="0.2">
      <c r="B46" s="127">
        <f t="shared" si="3"/>
        <v>41037</v>
      </c>
      <c r="C46" s="128">
        <v>45971806.030000001</v>
      </c>
      <c r="D46" s="156">
        <v>3.1999999999999999E-5</v>
      </c>
      <c r="E46" s="157">
        <f t="shared" si="0"/>
        <v>1471.0977929599999</v>
      </c>
      <c r="F46" s="128"/>
      <c r="G46" s="128">
        <v>2274598.34</v>
      </c>
      <c r="H46" s="136">
        <v>3.1999999999999999E-5</v>
      </c>
      <c r="I46" s="137">
        <v>40.06</v>
      </c>
      <c r="J46" s="158">
        <f t="shared" si="1"/>
        <v>1.2819999999999999E-3</v>
      </c>
      <c r="K46" s="157">
        <v>2916.04</v>
      </c>
      <c r="L46"/>
      <c r="M46" s="158">
        <f t="shared" si="2"/>
        <v>6.3431051590556788E-5</v>
      </c>
      <c r="O46" s="156"/>
    </row>
    <row r="47" spans="2:15" x14ac:dyDescent="0.2">
      <c r="B47" s="127">
        <f t="shared" si="3"/>
        <v>41038</v>
      </c>
      <c r="C47" s="128">
        <v>45485295.920000002</v>
      </c>
      <c r="D47" s="156">
        <v>3.1000000000000001E-5</v>
      </c>
      <c r="E47" s="157">
        <f t="shared" si="0"/>
        <v>1410.0441735200002</v>
      </c>
      <c r="F47" s="128"/>
      <c r="G47" s="128">
        <v>1249421.03</v>
      </c>
      <c r="H47" s="136">
        <v>3.1000000000000001E-5</v>
      </c>
      <c r="I47" s="137">
        <v>40.06</v>
      </c>
      <c r="J47" s="158">
        <f t="shared" si="1"/>
        <v>1.242E-3</v>
      </c>
      <c r="K47" s="157">
        <v>1551.78</v>
      </c>
      <c r="L47"/>
      <c r="M47" s="158">
        <f t="shared" si="2"/>
        <v>3.4116080122448501E-5</v>
      </c>
      <c r="O47" s="156"/>
    </row>
    <row r="48" spans="2:15" x14ac:dyDescent="0.2">
      <c r="B48" s="127">
        <f t="shared" si="3"/>
        <v>41039</v>
      </c>
      <c r="C48" s="128">
        <v>45386368.219999999</v>
      </c>
      <c r="D48" s="156">
        <v>3.1000000000000001E-5</v>
      </c>
      <c r="E48" s="157">
        <f t="shared" si="0"/>
        <v>1406.9774148199999</v>
      </c>
      <c r="F48" s="128"/>
      <c r="G48" s="128">
        <v>1606437.39</v>
      </c>
      <c r="H48" s="136">
        <v>3.1000000000000001E-5</v>
      </c>
      <c r="I48" s="137">
        <v>40.06</v>
      </c>
      <c r="J48" s="158">
        <f t="shared" si="1"/>
        <v>1.242E-3</v>
      </c>
      <c r="K48" s="157">
        <v>1995.2</v>
      </c>
      <c r="L48"/>
      <c r="M48" s="158">
        <f t="shared" si="2"/>
        <v>4.3960336071146429E-5</v>
      </c>
      <c r="O48" s="156"/>
    </row>
    <row r="49" spans="2:15" x14ac:dyDescent="0.2">
      <c r="B49" s="127">
        <f t="shared" si="3"/>
        <v>41040</v>
      </c>
      <c r="C49" s="128">
        <v>45060078.100000001</v>
      </c>
      <c r="D49" s="156">
        <v>3.1000000000000001E-5</v>
      </c>
      <c r="E49" s="157">
        <f t="shared" si="0"/>
        <v>1396.8624211000001</v>
      </c>
      <c r="F49" s="128"/>
      <c r="G49" s="128">
        <v>1113768.51</v>
      </c>
      <c r="H49" s="136">
        <v>3.1000000000000001E-5</v>
      </c>
      <c r="I49" s="137">
        <v>40.06</v>
      </c>
      <c r="J49" s="158">
        <f t="shared" si="1"/>
        <v>1.242E-3</v>
      </c>
      <c r="K49" s="157">
        <v>1383.3</v>
      </c>
      <c r="L49"/>
      <c r="M49" s="158">
        <f t="shared" si="2"/>
        <v>3.0699014700553748E-5</v>
      </c>
      <c r="O49" s="156"/>
    </row>
    <row r="50" spans="2:15" x14ac:dyDescent="0.2">
      <c r="B50" s="127">
        <f t="shared" si="3"/>
        <v>41041</v>
      </c>
      <c r="C50" s="128">
        <v>45060078.100000001</v>
      </c>
      <c r="D50" s="156">
        <v>3.1000000000000001E-5</v>
      </c>
      <c r="E50" s="157">
        <f t="shared" si="0"/>
        <v>1396.8624211000001</v>
      </c>
      <c r="F50" s="128"/>
      <c r="G50" s="128">
        <v>0</v>
      </c>
      <c r="H50" s="136">
        <v>3.1000000000000001E-5</v>
      </c>
      <c r="I50" s="137">
        <v>40.06</v>
      </c>
      <c r="J50" s="158">
        <f t="shared" si="1"/>
        <v>0</v>
      </c>
      <c r="K50" s="157">
        <v>0</v>
      </c>
      <c r="L50"/>
      <c r="M50" s="158">
        <f t="shared" si="2"/>
        <v>0</v>
      </c>
      <c r="O50" s="156"/>
    </row>
    <row r="51" spans="2:15" x14ac:dyDescent="0.2">
      <c r="B51" s="127">
        <f t="shared" si="3"/>
        <v>41042</v>
      </c>
      <c r="C51" s="128">
        <v>45060078.100000001</v>
      </c>
      <c r="D51" s="156">
        <v>3.1000000000000001E-5</v>
      </c>
      <c r="E51" s="157">
        <f t="shared" si="0"/>
        <v>1396.8624211000001</v>
      </c>
      <c r="F51" s="128"/>
      <c r="G51" s="128">
        <v>0</v>
      </c>
      <c r="H51" s="136">
        <v>3.1000000000000001E-5</v>
      </c>
      <c r="I51" s="137">
        <v>40.06</v>
      </c>
      <c r="J51" s="158">
        <f t="shared" si="1"/>
        <v>0</v>
      </c>
      <c r="K51" s="157">
        <v>0</v>
      </c>
      <c r="L51"/>
      <c r="M51" s="158">
        <f t="shared" si="2"/>
        <v>0</v>
      </c>
      <c r="O51" s="156"/>
    </row>
    <row r="52" spans="2:15" x14ac:dyDescent="0.2">
      <c r="B52" s="127">
        <f t="shared" si="3"/>
        <v>41043</v>
      </c>
      <c r="C52" s="128">
        <v>43736341.579999998</v>
      </c>
      <c r="D52" s="156">
        <v>3.1000000000000001E-5</v>
      </c>
      <c r="E52" s="157">
        <f t="shared" si="0"/>
        <v>1355.82658898</v>
      </c>
      <c r="F52" s="128"/>
      <c r="G52" s="128">
        <v>1524409.97</v>
      </c>
      <c r="H52" s="136">
        <v>3.1000000000000001E-5</v>
      </c>
      <c r="I52" s="137">
        <v>40.06</v>
      </c>
      <c r="J52" s="158">
        <f t="shared" si="1"/>
        <v>1.242E-3</v>
      </c>
      <c r="K52" s="157">
        <v>1893.32</v>
      </c>
      <c r="L52"/>
      <c r="M52" s="158">
        <f t="shared" si="2"/>
        <v>4.3289400338545644E-5</v>
      </c>
      <c r="O52" s="156"/>
    </row>
    <row r="53" spans="2:15" x14ac:dyDescent="0.2">
      <c r="B53" s="127">
        <f t="shared" si="3"/>
        <v>41044</v>
      </c>
      <c r="C53" s="128">
        <v>43847144.909999996</v>
      </c>
      <c r="D53" s="156">
        <v>3.1000000000000001E-5</v>
      </c>
      <c r="E53" s="157">
        <f t="shared" si="0"/>
        <v>1359.2614922099999</v>
      </c>
      <c r="F53" s="128"/>
      <c r="G53" s="128">
        <v>1749839.69</v>
      </c>
      <c r="H53" s="136">
        <v>3.1000000000000001E-5</v>
      </c>
      <c r="I53" s="137">
        <v>40.06</v>
      </c>
      <c r="J53" s="158">
        <f t="shared" si="1"/>
        <v>1.242E-3</v>
      </c>
      <c r="K53" s="157">
        <v>2173.3000000000002</v>
      </c>
      <c r="L53"/>
      <c r="M53" s="158">
        <f t="shared" si="2"/>
        <v>4.9565370891557108E-5</v>
      </c>
      <c r="O53" s="156"/>
    </row>
    <row r="54" spans="2:15" x14ac:dyDescent="0.2">
      <c r="B54" s="127">
        <f t="shared" si="3"/>
        <v>41045</v>
      </c>
      <c r="C54" s="128">
        <v>39022055.460000001</v>
      </c>
      <c r="D54" s="156">
        <v>3.1000000000000001E-5</v>
      </c>
      <c r="E54" s="157">
        <f t="shared" si="0"/>
        <v>1209.6837192600001</v>
      </c>
      <c r="F54" s="128"/>
      <c r="G54" s="128">
        <v>1363453.42</v>
      </c>
      <c r="H54" s="136">
        <v>3.1000000000000001E-5</v>
      </c>
      <c r="I54" s="137">
        <v>40.06</v>
      </c>
      <c r="J54" s="158">
        <f t="shared" si="1"/>
        <v>1.242E-3</v>
      </c>
      <c r="K54" s="157">
        <v>1693.41</v>
      </c>
      <c r="L54"/>
      <c r="M54" s="158">
        <f t="shared" si="2"/>
        <v>4.3396227595848949E-5</v>
      </c>
      <c r="O54" s="156"/>
    </row>
    <row r="55" spans="2:15" x14ac:dyDescent="0.2">
      <c r="B55" s="127">
        <f t="shared" si="3"/>
        <v>41046</v>
      </c>
      <c r="C55" s="128">
        <v>38682898.520000003</v>
      </c>
      <c r="D55" s="156">
        <v>3.1000000000000001E-5</v>
      </c>
      <c r="E55" s="157">
        <f t="shared" si="0"/>
        <v>1199.1698541200001</v>
      </c>
      <c r="F55" s="128"/>
      <c r="G55" s="128">
        <v>1089929.2</v>
      </c>
      <c r="H55" s="136">
        <v>3.1000000000000001E-5</v>
      </c>
      <c r="I55" s="137">
        <v>40.06</v>
      </c>
      <c r="J55" s="158">
        <f t="shared" si="1"/>
        <v>1.242E-3</v>
      </c>
      <c r="K55" s="157">
        <v>1353.69</v>
      </c>
      <c r="L55"/>
      <c r="M55" s="158">
        <f t="shared" si="2"/>
        <v>3.499453380671847E-5</v>
      </c>
      <c r="O55" s="156"/>
    </row>
    <row r="56" spans="2:15" x14ac:dyDescent="0.2">
      <c r="B56" s="127">
        <f t="shared" si="3"/>
        <v>41047</v>
      </c>
      <c r="C56" s="128">
        <v>38728025.969999999</v>
      </c>
      <c r="D56" s="156">
        <v>3.1000000000000001E-5</v>
      </c>
      <c r="E56" s="157">
        <f t="shared" si="0"/>
        <v>1200.5688050700001</v>
      </c>
      <c r="F56" s="128"/>
      <c r="G56" s="128">
        <v>1534767.08</v>
      </c>
      <c r="H56" s="136">
        <v>3.1000000000000001E-5</v>
      </c>
      <c r="I56" s="137">
        <v>40.06</v>
      </c>
      <c r="J56" s="158">
        <f t="shared" si="1"/>
        <v>1.242E-3</v>
      </c>
      <c r="K56" s="157">
        <v>1906.18</v>
      </c>
      <c r="L56"/>
      <c r="M56" s="158">
        <f t="shared" si="2"/>
        <v>4.9219653009853633E-5</v>
      </c>
      <c r="O56" s="156"/>
    </row>
    <row r="57" spans="2:15" x14ac:dyDescent="0.2">
      <c r="B57" s="127">
        <f t="shared" si="3"/>
        <v>41048</v>
      </c>
      <c r="C57" s="128">
        <v>38728025.969999999</v>
      </c>
      <c r="D57" s="156">
        <v>3.1000000000000001E-5</v>
      </c>
      <c r="E57" s="157">
        <f t="shared" si="0"/>
        <v>1200.5688050700001</v>
      </c>
      <c r="F57" s="128"/>
      <c r="G57" s="128">
        <v>0</v>
      </c>
      <c r="H57" s="136">
        <v>3.1000000000000001E-5</v>
      </c>
      <c r="I57" s="137">
        <v>40.06</v>
      </c>
      <c r="J57" s="158">
        <f t="shared" si="1"/>
        <v>0</v>
      </c>
      <c r="K57" s="157">
        <v>0</v>
      </c>
      <c r="L57"/>
      <c r="M57" s="158">
        <f t="shared" si="2"/>
        <v>0</v>
      </c>
      <c r="O57" s="156"/>
    </row>
    <row r="58" spans="2:15" x14ac:dyDescent="0.2">
      <c r="B58" s="127">
        <f t="shared" si="3"/>
        <v>41049</v>
      </c>
      <c r="C58" s="128">
        <v>38728025.969999999</v>
      </c>
      <c r="D58" s="156">
        <v>3.1000000000000001E-5</v>
      </c>
      <c r="E58" s="157">
        <f t="shared" si="0"/>
        <v>1200.5688050700001</v>
      </c>
      <c r="F58" s="128"/>
      <c r="G58" s="128">
        <v>0</v>
      </c>
      <c r="H58" s="136">
        <v>3.1000000000000001E-5</v>
      </c>
      <c r="I58" s="137">
        <v>40.06</v>
      </c>
      <c r="J58" s="158">
        <f t="shared" si="1"/>
        <v>0</v>
      </c>
      <c r="K58" s="157">
        <v>0</v>
      </c>
      <c r="L58"/>
      <c r="M58" s="158">
        <f t="shared" si="2"/>
        <v>0</v>
      </c>
      <c r="O58" s="156"/>
    </row>
    <row r="59" spans="2:15" x14ac:dyDescent="0.2">
      <c r="B59" s="127">
        <f t="shared" si="3"/>
        <v>41050</v>
      </c>
      <c r="C59" s="128">
        <v>37734860.619999997</v>
      </c>
      <c r="D59" s="156">
        <v>3.1000000000000001E-5</v>
      </c>
      <c r="E59" s="157">
        <f t="shared" si="0"/>
        <v>1169.7806792199999</v>
      </c>
      <c r="F59" s="128"/>
      <c r="G59" s="128">
        <v>1041688.02</v>
      </c>
      <c r="H59" s="136">
        <v>3.1000000000000001E-5</v>
      </c>
      <c r="I59" s="137">
        <v>40.06</v>
      </c>
      <c r="J59" s="158">
        <f t="shared" si="1"/>
        <v>1.242E-3</v>
      </c>
      <c r="K59" s="157">
        <v>1293.78</v>
      </c>
      <c r="L59"/>
      <c r="M59" s="158">
        <f t="shared" si="2"/>
        <v>3.4286068074524137E-5</v>
      </c>
      <c r="O59" s="156"/>
    </row>
    <row r="60" spans="2:15" x14ac:dyDescent="0.2">
      <c r="B60" s="127">
        <f t="shared" si="3"/>
        <v>41051</v>
      </c>
      <c r="C60" s="128">
        <v>36018044.770000003</v>
      </c>
      <c r="D60" s="156">
        <v>3.1000000000000001E-5</v>
      </c>
      <c r="E60" s="157">
        <f t="shared" si="0"/>
        <v>1116.5593878700001</v>
      </c>
      <c r="F60" s="128"/>
      <c r="G60" s="128">
        <v>1138903.95</v>
      </c>
      <c r="H60" s="136">
        <v>3.1000000000000001E-5</v>
      </c>
      <c r="I60" s="137">
        <v>40.06</v>
      </c>
      <c r="J60" s="158">
        <f t="shared" si="1"/>
        <v>1.242E-3</v>
      </c>
      <c r="K60" s="157">
        <v>1414.52</v>
      </c>
      <c r="L60"/>
      <c r="M60" s="158">
        <f t="shared" si="2"/>
        <v>3.9272537113901749E-5</v>
      </c>
      <c r="O60" s="156"/>
    </row>
    <row r="61" spans="2:15" x14ac:dyDescent="0.2">
      <c r="B61" s="127">
        <f t="shared" si="3"/>
        <v>41052</v>
      </c>
      <c r="C61" s="128">
        <v>35748148.450000003</v>
      </c>
      <c r="D61" s="156">
        <v>3.1000000000000001E-5</v>
      </c>
      <c r="E61" s="157">
        <f t="shared" si="0"/>
        <v>1108.1926019500002</v>
      </c>
      <c r="F61" s="128"/>
      <c r="G61" s="128">
        <v>1048700.9099999999</v>
      </c>
      <c r="H61" s="136">
        <v>3.1000000000000001E-5</v>
      </c>
      <c r="I61" s="137">
        <v>40.06</v>
      </c>
      <c r="J61" s="158">
        <f t="shared" si="1"/>
        <v>1.242E-3</v>
      </c>
      <c r="K61" s="157">
        <v>1302.49</v>
      </c>
      <c r="L61"/>
      <c r="M61" s="158">
        <f t="shared" si="2"/>
        <v>3.6435173749537225E-5</v>
      </c>
      <c r="O61" s="156"/>
    </row>
    <row r="62" spans="2:15" x14ac:dyDescent="0.2">
      <c r="B62" s="127">
        <f t="shared" si="3"/>
        <v>41053</v>
      </c>
      <c r="C62" s="128">
        <v>35299850.25</v>
      </c>
      <c r="D62" s="156">
        <v>3.1000000000000001E-5</v>
      </c>
      <c r="E62" s="157">
        <f t="shared" si="0"/>
        <v>1094.29535775</v>
      </c>
      <c r="F62" s="128"/>
      <c r="G62" s="128">
        <v>1381093.9</v>
      </c>
      <c r="H62" s="136">
        <v>3.1000000000000001E-5</v>
      </c>
      <c r="I62" s="137">
        <v>40.06</v>
      </c>
      <c r="J62" s="158">
        <f t="shared" si="1"/>
        <v>1.242E-3</v>
      </c>
      <c r="K62" s="157">
        <v>1715.32</v>
      </c>
      <c r="L62"/>
      <c r="M62" s="158">
        <f t="shared" si="2"/>
        <v>4.8592840701923372E-5</v>
      </c>
      <c r="O62" s="156"/>
    </row>
    <row r="63" spans="2:15" x14ac:dyDescent="0.2">
      <c r="B63" s="127">
        <f t="shared" si="3"/>
        <v>41054</v>
      </c>
      <c r="C63" s="128">
        <v>35698953.310000002</v>
      </c>
      <c r="D63" s="156">
        <v>3.1000000000000001E-5</v>
      </c>
      <c r="E63" s="157">
        <f t="shared" si="0"/>
        <v>1106.66755261</v>
      </c>
      <c r="F63" s="128"/>
      <c r="G63" s="128">
        <v>1474221.17</v>
      </c>
      <c r="H63" s="136">
        <v>3.1000000000000001E-5</v>
      </c>
      <c r="I63" s="137">
        <v>40.06</v>
      </c>
      <c r="J63" s="158">
        <f t="shared" si="1"/>
        <v>1.242E-3</v>
      </c>
      <c r="K63" s="157">
        <v>1830.98</v>
      </c>
      <c r="L63"/>
      <c r="M63" s="158">
        <f t="shared" si="2"/>
        <v>5.1289458940161851E-5</v>
      </c>
      <c r="O63" s="156"/>
    </row>
    <row r="64" spans="2:15" x14ac:dyDescent="0.2">
      <c r="B64" s="127">
        <f t="shared" si="3"/>
        <v>41055</v>
      </c>
      <c r="C64" s="128">
        <v>35698953.310000002</v>
      </c>
      <c r="D64" s="156">
        <v>3.1000000000000001E-5</v>
      </c>
      <c r="E64" s="157">
        <f t="shared" si="0"/>
        <v>1106.66755261</v>
      </c>
      <c r="F64" s="128"/>
      <c r="G64" s="128">
        <v>0</v>
      </c>
      <c r="H64" s="136">
        <v>3.1000000000000001E-5</v>
      </c>
      <c r="I64" s="137">
        <v>40.06</v>
      </c>
      <c r="J64" s="158">
        <f t="shared" si="1"/>
        <v>0</v>
      </c>
      <c r="K64" s="157">
        <v>0</v>
      </c>
      <c r="L64"/>
      <c r="M64" s="158">
        <f t="shared" si="2"/>
        <v>0</v>
      </c>
      <c r="O64" s="156"/>
    </row>
    <row r="65" spans="2:15" x14ac:dyDescent="0.2">
      <c r="B65" s="127">
        <f t="shared" si="3"/>
        <v>41056</v>
      </c>
      <c r="C65" s="128">
        <v>35698953.310000002</v>
      </c>
      <c r="D65" s="156">
        <v>3.1000000000000001E-5</v>
      </c>
      <c r="E65" s="157">
        <f t="shared" si="0"/>
        <v>1106.66755261</v>
      </c>
      <c r="F65" s="128"/>
      <c r="G65" s="128">
        <v>0</v>
      </c>
      <c r="H65" s="136">
        <v>3.1000000000000001E-5</v>
      </c>
      <c r="I65" s="137">
        <v>40.06</v>
      </c>
      <c r="J65" s="158">
        <f t="shared" si="1"/>
        <v>0</v>
      </c>
      <c r="K65" s="157">
        <v>0</v>
      </c>
      <c r="L65"/>
      <c r="M65" s="158">
        <f t="shared" si="2"/>
        <v>0</v>
      </c>
      <c r="O65" s="156"/>
    </row>
    <row r="66" spans="2:15" x14ac:dyDescent="0.2">
      <c r="B66" s="127">
        <f t="shared" si="3"/>
        <v>41057</v>
      </c>
      <c r="C66" s="128">
        <v>35698953.310000002</v>
      </c>
      <c r="D66" s="156">
        <v>3.1000000000000001E-5</v>
      </c>
      <c r="E66" s="157">
        <f t="shared" si="0"/>
        <v>1106.66755261</v>
      </c>
      <c r="F66" s="128"/>
      <c r="G66" s="128">
        <v>0</v>
      </c>
      <c r="H66" s="136">
        <v>3.1000000000000001E-5</v>
      </c>
      <c r="I66" s="137">
        <v>40.06</v>
      </c>
      <c r="J66" s="158">
        <f t="shared" si="1"/>
        <v>0</v>
      </c>
      <c r="K66" s="157">
        <v>0</v>
      </c>
      <c r="L66"/>
      <c r="M66" s="158">
        <f t="shared" si="2"/>
        <v>0</v>
      </c>
      <c r="O66" s="156"/>
    </row>
    <row r="67" spans="2:15" x14ac:dyDescent="0.2">
      <c r="B67" s="127">
        <f t="shared" si="3"/>
        <v>41058</v>
      </c>
      <c r="C67" s="128">
        <v>37316078.109999999</v>
      </c>
      <c r="D67" s="156">
        <v>3.1000000000000001E-5</v>
      </c>
      <c r="E67" s="157">
        <f t="shared" si="0"/>
        <v>1156.7984214099999</v>
      </c>
      <c r="F67" s="128"/>
      <c r="G67" s="128">
        <v>2746288.08</v>
      </c>
      <c r="H67" s="136">
        <v>3.1000000000000001E-5</v>
      </c>
      <c r="I67" s="137">
        <v>40.06</v>
      </c>
      <c r="J67" s="158">
        <f t="shared" si="1"/>
        <v>1.242E-3</v>
      </c>
      <c r="K67" s="157">
        <v>3410.89</v>
      </c>
      <c r="L67"/>
      <c r="M67" s="158">
        <f t="shared" si="2"/>
        <v>9.1405371967156061E-5</v>
      </c>
      <c r="O67" s="156"/>
    </row>
    <row r="68" spans="2:15" x14ac:dyDescent="0.2">
      <c r="B68" s="127">
        <f t="shared" si="3"/>
        <v>41059</v>
      </c>
      <c r="C68" s="128">
        <v>37532415.109999999</v>
      </c>
      <c r="D68" s="156">
        <v>3.1000000000000001E-5</v>
      </c>
      <c r="E68" s="157">
        <f t="shared" si="0"/>
        <v>1163.50486841</v>
      </c>
      <c r="F68" s="128"/>
      <c r="G68" s="128">
        <v>1729947.68</v>
      </c>
      <c r="H68" s="136">
        <v>3.1000000000000001E-5</v>
      </c>
      <c r="I68" s="137">
        <v>40.06</v>
      </c>
      <c r="J68" s="158">
        <f t="shared" si="1"/>
        <v>1.242E-3</v>
      </c>
      <c r="K68" s="157">
        <v>2148.6</v>
      </c>
      <c r="L68"/>
      <c r="M68" s="158">
        <f t="shared" si="2"/>
        <v>5.7246515943695157E-5</v>
      </c>
      <c r="O68" s="156"/>
    </row>
    <row r="69" spans="2:15" x14ac:dyDescent="0.2">
      <c r="B69" s="127">
        <f t="shared" si="3"/>
        <v>41060</v>
      </c>
      <c r="C69" s="128">
        <v>38350185.369999997</v>
      </c>
      <c r="D69" s="156">
        <v>3.1000000000000001E-5</v>
      </c>
      <c r="E69" s="157">
        <f t="shared" si="0"/>
        <v>1188.85574647</v>
      </c>
      <c r="F69" s="128"/>
      <c r="G69" s="128">
        <v>2067419.53</v>
      </c>
      <c r="H69" s="136">
        <v>3.1000000000000001E-5</v>
      </c>
      <c r="I69" s="137">
        <v>40.06</v>
      </c>
      <c r="J69" s="158">
        <f t="shared" si="1"/>
        <v>1.242E-3</v>
      </c>
      <c r="K69" s="157">
        <v>2567.7399999999998</v>
      </c>
      <c r="L69"/>
      <c r="M69" s="158">
        <f t="shared" si="2"/>
        <v>6.6955087054381036E-5</v>
      </c>
      <c r="O69" s="156"/>
    </row>
    <row r="70" spans="2:15" x14ac:dyDescent="0.2">
      <c r="B70" s="127">
        <f t="shared" si="3"/>
        <v>41061</v>
      </c>
      <c r="C70" s="128">
        <v>39946824.289999999</v>
      </c>
      <c r="D70" s="156">
        <v>3.1000000000000001E-5</v>
      </c>
      <c r="E70" s="157">
        <f t="shared" si="0"/>
        <v>1238.3515529900001</v>
      </c>
      <c r="F70" s="128"/>
      <c r="G70" s="128">
        <v>3115694.44</v>
      </c>
      <c r="H70" s="136">
        <v>3.1000000000000001E-5</v>
      </c>
      <c r="I70" s="137">
        <v>40.06</v>
      </c>
      <c r="J70" s="158">
        <f t="shared" si="1"/>
        <v>1.242E-3</v>
      </c>
      <c r="K70" s="157">
        <v>3869.69</v>
      </c>
      <c r="L70"/>
      <c r="M70" s="158">
        <f t="shared" si="2"/>
        <v>9.6871029644494434E-5</v>
      </c>
      <c r="O70" s="156"/>
    </row>
    <row r="71" spans="2:15" x14ac:dyDescent="0.2">
      <c r="B71" s="127">
        <f t="shared" si="3"/>
        <v>41062</v>
      </c>
      <c r="C71" s="128">
        <v>39946824.289999999</v>
      </c>
      <c r="D71" s="156">
        <v>3.1000000000000001E-5</v>
      </c>
      <c r="E71" s="157">
        <f t="shared" si="0"/>
        <v>1238.3515529900001</v>
      </c>
      <c r="F71" s="128"/>
      <c r="G71" s="128">
        <v>0</v>
      </c>
      <c r="H71" s="136">
        <v>3.1000000000000001E-5</v>
      </c>
      <c r="I71" s="137">
        <v>40.06</v>
      </c>
      <c r="J71" s="158">
        <f t="shared" si="1"/>
        <v>0</v>
      </c>
      <c r="K71" s="157">
        <v>0</v>
      </c>
      <c r="L71"/>
      <c r="M71" s="158">
        <f t="shared" si="2"/>
        <v>0</v>
      </c>
      <c r="O71" s="156"/>
    </row>
    <row r="72" spans="2:15" x14ac:dyDescent="0.2">
      <c r="B72" s="127">
        <f t="shared" si="3"/>
        <v>41063</v>
      </c>
      <c r="C72" s="128">
        <v>39946824.289999999</v>
      </c>
      <c r="D72" s="156">
        <v>3.1000000000000001E-5</v>
      </c>
      <c r="E72" s="157">
        <f t="shared" si="0"/>
        <v>1238.3515529900001</v>
      </c>
      <c r="F72" s="128"/>
      <c r="G72" s="128">
        <v>0</v>
      </c>
      <c r="H72" s="136">
        <v>3.1000000000000001E-5</v>
      </c>
      <c r="I72" s="137">
        <v>40.06</v>
      </c>
      <c r="J72" s="158">
        <f t="shared" si="1"/>
        <v>0</v>
      </c>
      <c r="K72" s="157">
        <v>0</v>
      </c>
      <c r="L72"/>
      <c r="M72" s="158">
        <f t="shared" si="2"/>
        <v>0</v>
      </c>
      <c r="O72" s="156"/>
    </row>
    <row r="73" spans="2:15" x14ac:dyDescent="0.2">
      <c r="B73" s="127">
        <f t="shared" ref="B73:B136" si="4">B72+1</f>
        <v>41064</v>
      </c>
      <c r="C73" s="128">
        <v>44591559.299999997</v>
      </c>
      <c r="D73" s="156">
        <v>3.1000000000000001E-5</v>
      </c>
      <c r="E73" s="157">
        <f t="shared" ref="E73:E136" si="5">C73*D73</f>
        <v>1382.3383383</v>
      </c>
      <c r="F73" s="128"/>
      <c r="G73" s="128">
        <v>6113167.7699999996</v>
      </c>
      <c r="H73" s="136">
        <v>3.1000000000000001E-5</v>
      </c>
      <c r="I73" s="137">
        <v>40.06</v>
      </c>
      <c r="J73" s="158">
        <f t="shared" ref="J73:J136" si="6">IF(K73&lt;&gt;0,ROUND(H73*I73,6),0)</f>
        <v>1.242E-3</v>
      </c>
      <c r="K73" s="157">
        <v>7592.55</v>
      </c>
      <c r="L73"/>
      <c r="M73" s="158">
        <f t="shared" ref="M73:M136" si="7">K73/C73</f>
        <v>1.702687710227707E-4</v>
      </c>
      <c r="O73" s="156"/>
    </row>
    <row r="74" spans="2:15" x14ac:dyDescent="0.2">
      <c r="B74" s="127">
        <f t="shared" si="4"/>
        <v>41065</v>
      </c>
      <c r="C74" s="128">
        <v>44531186.600000001</v>
      </c>
      <c r="D74" s="156">
        <v>3.1000000000000001E-5</v>
      </c>
      <c r="E74" s="157">
        <f t="shared" si="5"/>
        <v>1380.4667846000002</v>
      </c>
      <c r="F74" s="128"/>
      <c r="G74" s="128">
        <v>2112115.52</v>
      </c>
      <c r="H74" s="136">
        <v>3.1000000000000001E-5</v>
      </c>
      <c r="I74" s="137">
        <v>40.06</v>
      </c>
      <c r="J74" s="158">
        <f t="shared" si="6"/>
        <v>1.242E-3</v>
      </c>
      <c r="K74" s="157">
        <v>2623.25</v>
      </c>
      <c r="L74"/>
      <c r="M74" s="158">
        <f t="shared" si="7"/>
        <v>5.890815404411433E-5</v>
      </c>
      <c r="O74" s="156"/>
    </row>
    <row r="75" spans="2:15" x14ac:dyDescent="0.2">
      <c r="B75" s="127">
        <f t="shared" si="4"/>
        <v>41066</v>
      </c>
      <c r="C75" s="128">
        <v>44776093.909999996</v>
      </c>
      <c r="D75" s="156">
        <v>3.1000000000000001E-5</v>
      </c>
      <c r="E75" s="157">
        <f t="shared" si="5"/>
        <v>1388.0589112099999</v>
      </c>
      <c r="F75" s="128"/>
      <c r="G75" s="128">
        <v>1370143.54</v>
      </c>
      <c r="H75" s="136">
        <v>3.1000000000000001E-5</v>
      </c>
      <c r="I75" s="137">
        <v>40.06</v>
      </c>
      <c r="J75" s="158">
        <f t="shared" si="6"/>
        <v>1.242E-3</v>
      </c>
      <c r="K75" s="157">
        <v>1701.72</v>
      </c>
      <c r="L75"/>
      <c r="M75" s="158">
        <f t="shared" si="7"/>
        <v>3.8005101637951256E-5</v>
      </c>
      <c r="O75" s="156"/>
    </row>
    <row r="76" spans="2:15" x14ac:dyDescent="0.2">
      <c r="B76" s="127">
        <f t="shared" si="4"/>
        <v>41067</v>
      </c>
      <c r="C76" s="128">
        <v>44499936.640000001</v>
      </c>
      <c r="D76" s="156">
        <v>3.1000000000000001E-5</v>
      </c>
      <c r="E76" s="157">
        <f t="shared" si="5"/>
        <v>1379.4980358400001</v>
      </c>
      <c r="F76" s="128"/>
      <c r="G76" s="128">
        <v>1545911.08</v>
      </c>
      <c r="H76" s="136">
        <v>3.1000000000000001E-5</v>
      </c>
      <c r="I76" s="137">
        <v>32.06</v>
      </c>
      <c r="J76" s="158">
        <f t="shared" si="6"/>
        <v>9.9400000000000009E-4</v>
      </c>
      <c r="K76" s="157">
        <v>1536.64</v>
      </c>
      <c r="L76"/>
      <c r="M76" s="158">
        <f t="shared" si="7"/>
        <v>3.4531285121398325E-5</v>
      </c>
      <c r="O76" s="156"/>
    </row>
    <row r="77" spans="2:15" x14ac:dyDescent="0.2">
      <c r="B77" s="127">
        <f t="shared" si="4"/>
        <v>41068</v>
      </c>
      <c r="C77" s="128">
        <v>44146147.810000002</v>
      </c>
      <c r="D77" s="156">
        <v>3.1000000000000001E-5</v>
      </c>
      <c r="E77" s="157">
        <f t="shared" si="5"/>
        <v>1368.5305821100001</v>
      </c>
      <c r="F77" s="128"/>
      <c r="G77" s="128">
        <v>1047269.64</v>
      </c>
      <c r="H77" s="136">
        <v>3.1000000000000001E-5</v>
      </c>
      <c r="I77" s="137">
        <v>32.06</v>
      </c>
      <c r="J77" s="158">
        <f t="shared" si="6"/>
        <v>9.9400000000000009E-4</v>
      </c>
      <c r="K77" s="157">
        <v>1040.99</v>
      </c>
      <c r="L77"/>
      <c r="M77" s="158">
        <f t="shared" si="7"/>
        <v>2.3580539903057965E-5</v>
      </c>
      <c r="O77" s="156"/>
    </row>
    <row r="78" spans="2:15" x14ac:dyDescent="0.2">
      <c r="B78" s="127">
        <f t="shared" si="4"/>
        <v>41069</v>
      </c>
      <c r="C78" s="128">
        <v>44146147.810000002</v>
      </c>
      <c r="D78" s="156">
        <v>3.1000000000000001E-5</v>
      </c>
      <c r="E78" s="157">
        <f t="shared" si="5"/>
        <v>1368.5305821100001</v>
      </c>
      <c r="F78" s="128"/>
      <c r="G78" s="128">
        <v>0</v>
      </c>
      <c r="H78" s="136">
        <v>3.1000000000000001E-5</v>
      </c>
      <c r="I78" s="137">
        <v>32.06</v>
      </c>
      <c r="J78" s="158">
        <f t="shared" si="6"/>
        <v>0</v>
      </c>
      <c r="K78" s="157">
        <v>0</v>
      </c>
      <c r="L78"/>
      <c r="M78" s="158">
        <f t="shared" si="7"/>
        <v>0</v>
      </c>
      <c r="O78" s="156"/>
    </row>
    <row r="79" spans="2:15" x14ac:dyDescent="0.2">
      <c r="B79" s="127">
        <f t="shared" si="4"/>
        <v>41070</v>
      </c>
      <c r="C79" s="128">
        <v>44146147.810000002</v>
      </c>
      <c r="D79" s="156">
        <v>3.1000000000000001E-5</v>
      </c>
      <c r="E79" s="157">
        <f t="shared" si="5"/>
        <v>1368.5305821100001</v>
      </c>
      <c r="F79" s="128"/>
      <c r="G79" s="128">
        <v>0</v>
      </c>
      <c r="H79" s="136">
        <v>3.1000000000000001E-5</v>
      </c>
      <c r="I79" s="137">
        <v>32.06</v>
      </c>
      <c r="J79" s="158">
        <f t="shared" si="6"/>
        <v>0</v>
      </c>
      <c r="K79" s="157">
        <v>0</v>
      </c>
      <c r="L79"/>
      <c r="M79" s="158">
        <f t="shared" si="7"/>
        <v>0</v>
      </c>
      <c r="O79" s="156"/>
    </row>
    <row r="80" spans="2:15" x14ac:dyDescent="0.2">
      <c r="B80" s="127">
        <f t="shared" si="4"/>
        <v>41071</v>
      </c>
      <c r="C80" s="128">
        <v>43782967.200000003</v>
      </c>
      <c r="D80" s="156">
        <v>3.1000000000000001E-5</v>
      </c>
      <c r="E80" s="157">
        <f t="shared" si="5"/>
        <v>1357.2719832000002</v>
      </c>
      <c r="F80" s="128"/>
      <c r="G80" s="128">
        <v>2604248.0099999998</v>
      </c>
      <c r="H80" s="136">
        <v>3.1000000000000001E-5</v>
      </c>
      <c r="I80" s="137">
        <v>32.06</v>
      </c>
      <c r="J80" s="158">
        <f t="shared" si="6"/>
        <v>9.9400000000000009E-4</v>
      </c>
      <c r="K80" s="157">
        <v>2588.62</v>
      </c>
      <c r="L80"/>
      <c r="M80" s="158">
        <f t="shared" si="7"/>
        <v>5.9123905151864624E-5</v>
      </c>
      <c r="O80" s="156"/>
    </row>
    <row r="81" spans="2:15" x14ac:dyDescent="0.2">
      <c r="B81" s="127">
        <f t="shared" si="4"/>
        <v>41072</v>
      </c>
      <c r="C81" s="128">
        <v>39767455.469999999</v>
      </c>
      <c r="D81" s="156">
        <v>3.1000000000000001E-5</v>
      </c>
      <c r="E81" s="157">
        <f t="shared" si="5"/>
        <v>1232.7911195700001</v>
      </c>
      <c r="F81" s="128"/>
      <c r="G81" s="128">
        <v>1364826.05</v>
      </c>
      <c r="H81" s="136">
        <v>3.1000000000000001E-5</v>
      </c>
      <c r="I81" s="137">
        <v>32.06</v>
      </c>
      <c r="J81" s="158">
        <f t="shared" si="6"/>
        <v>9.9400000000000009E-4</v>
      </c>
      <c r="K81" s="157">
        <v>1356.64</v>
      </c>
      <c r="L81"/>
      <c r="M81" s="158">
        <f t="shared" si="7"/>
        <v>3.4114327506406088E-5</v>
      </c>
      <c r="O81" s="156"/>
    </row>
    <row r="82" spans="2:15" x14ac:dyDescent="0.2">
      <c r="B82" s="127">
        <f t="shared" si="4"/>
        <v>41073</v>
      </c>
      <c r="C82" s="128">
        <v>40478508.530000001</v>
      </c>
      <c r="D82" s="156">
        <v>3.1000000000000001E-5</v>
      </c>
      <c r="E82" s="157">
        <f t="shared" si="5"/>
        <v>1254.8337644300002</v>
      </c>
      <c r="F82" s="128"/>
      <c r="G82" s="128">
        <v>1846974.25</v>
      </c>
      <c r="H82" s="136">
        <v>3.1000000000000001E-5</v>
      </c>
      <c r="I82" s="137">
        <v>32.06</v>
      </c>
      <c r="J82" s="158">
        <f t="shared" si="6"/>
        <v>9.9400000000000009E-4</v>
      </c>
      <c r="K82" s="157">
        <v>1835.89</v>
      </c>
      <c r="L82"/>
      <c r="M82" s="158">
        <f t="shared" si="7"/>
        <v>4.5354684909879015E-5</v>
      </c>
      <c r="O82" s="156"/>
    </row>
    <row r="83" spans="2:15" x14ac:dyDescent="0.2">
      <c r="B83" s="127">
        <f t="shared" si="4"/>
        <v>41074</v>
      </c>
      <c r="C83" s="128">
        <v>40677044.310000002</v>
      </c>
      <c r="D83" s="156">
        <v>3.1000000000000001E-5</v>
      </c>
      <c r="E83" s="157">
        <f t="shared" si="5"/>
        <v>1260.9883736100001</v>
      </c>
      <c r="F83" s="128"/>
      <c r="G83" s="128">
        <v>1955880.07</v>
      </c>
      <c r="H83" s="136">
        <v>3.1000000000000001E-5</v>
      </c>
      <c r="I83" s="137">
        <v>32.06</v>
      </c>
      <c r="J83" s="158">
        <f t="shared" si="6"/>
        <v>9.9400000000000009E-4</v>
      </c>
      <c r="K83" s="157">
        <v>1944.14</v>
      </c>
      <c r="L83"/>
      <c r="M83" s="158">
        <f t="shared" si="7"/>
        <v>4.7794524724650527E-5</v>
      </c>
      <c r="O83" s="156"/>
    </row>
    <row r="84" spans="2:15" x14ac:dyDescent="0.2">
      <c r="B84" s="127">
        <f t="shared" si="4"/>
        <v>41075</v>
      </c>
      <c r="C84" s="128">
        <v>40978136.799999997</v>
      </c>
      <c r="D84" s="156">
        <v>3.1000000000000001E-5</v>
      </c>
      <c r="E84" s="157">
        <f t="shared" si="5"/>
        <v>1270.3222407999999</v>
      </c>
      <c r="F84" s="128"/>
      <c r="G84" s="128">
        <v>1425410.84</v>
      </c>
      <c r="H84" s="136">
        <v>3.1000000000000001E-5</v>
      </c>
      <c r="I84" s="137">
        <v>32.06</v>
      </c>
      <c r="J84" s="158">
        <f t="shared" si="6"/>
        <v>9.9400000000000009E-4</v>
      </c>
      <c r="K84" s="157">
        <v>1416.86</v>
      </c>
      <c r="L84"/>
      <c r="M84" s="158">
        <f t="shared" si="7"/>
        <v>3.4575998584689188E-5</v>
      </c>
      <c r="O84" s="156"/>
    </row>
    <row r="85" spans="2:15" x14ac:dyDescent="0.2">
      <c r="B85" s="127">
        <f t="shared" si="4"/>
        <v>41076</v>
      </c>
      <c r="C85" s="128">
        <v>40978136.799999997</v>
      </c>
      <c r="D85" s="156">
        <v>3.1000000000000001E-5</v>
      </c>
      <c r="E85" s="157">
        <f t="shared" si="5"/>
        <v>1270.3222407999999</v>
      </c>
      <c r="F85" s="128"/>
      <c r="G85" s="128">
        <v>0</v>
      </c>
      <c r="H85" s="136">
        <v>3.1000000000000001E-5</v>
      </c>
      <c r="I85" s="137">
        <v>32.06</v>
      </c>
      <c r="J85" s="158">
        <f t="shared" si="6"/>
        <v>0</v>
      </c>
      <c r="K85" s="157">
        <v>0</v>
      </c>
      <c r="L85"/>
      <c r="M85" s="158">
        <f t="shared" si="7"/>
        <v>0</v>
      </c>
      <c r="O85" s="156"/>
    </row>
    <row r="86" spans="2:15" x14ac:dyDescent="0.2">
      <c r="B86" s="127">
        <f t="shared" si="4"/>
        <v>41077</v>
      </c>
      <c r="C86" s="128">
        <v>40978136.799999997</v>
      </c>
      <c r="D86" s="156">
        <v>3.1000000000000001E-5</v>
      </c>
      <c r="E86" s="157">
        <f t="shared" si="5"/>
        <v>1270.3222407999999</v>
      </c>
      <c r="F86" s="128"/>
      <c r="G86" s="128">
        <v>0</v>
      </c>
      <c r="H86" s="136">
        <v>3.1000000000000001E-5</v>
      </c>
      <c r="I86" s="137">
        <v>32.06</v>
      </c>
      <c r="J86" s="158">
        <f t="shared" si="6"/>
        <v>0</v>
      </c>
      <c r="K86" s="157">
        <v>0</v>
      </c>
      <c r="L86"/>
      <c r="M86" s="158">
        <f t="shared" si="7"/>
        <v>0</v>
      </c>
      <c r="O86" s="156"/>
    </row>
    <row r="87" spans="2:15" x14ac:dyDescent="0.2">
      <c r="B87" s="127">
        <f t="shared" si="4"/>
        <v>41078</v>
      </c>
      <c r="C87" s="128">
        <v>40945291.649999999</v>
      </c>
      <c r="D87" s="156">
        <v>3.1000000000000001E-5</v>
      </c>
      <c r="E87" s="157">
        <f t="shared" si="5"/>
        <v>1269.3040411500001</v>
      </c>
      <c r="F87" s="128"/>
      <c r="G87" s="128">
        <v>1244484.73</v>
      </c>
      <c r="H87" s="136">
        <v>3.1000000000000001E-5</v>
      </c>
      <c r="I87" s="137">
        <v>32.06</v>
      </c>
      <c r="J87" s="158">
        <f t="shared" si="6"/>
        <v>9.9400000000000009E-4</v>
      </c>
      <c r="K87" s="157">
        <v>1237.02</v>
      </c>
      <c r="L87"/>
      <c r="M87" s="158">
        <f t="shared" si="7"/>
        <v>3.0211532270279971E-5</v>
      </c>
      <c r="O87" s="156"/>
    </row>
    <row r="88" spans="2:15" x14ac:dyDescent="0.2">
      <c r="B88" s="127">
        <f t="shared" si="4"/>
        <v>41079</v>
      </c>
      <c r="C88" s="128">
        <v>39636389.770000003</v>
      </c>
      <c r="D88" s="156">
        <v>3.1000000000000001E-5</v>
      </c>
      <c r="E88" s="157">
        <f t="shared" si="5"/>
        <v>1228.7280828700002</v>
      </c>
      <c r="F88" s="128"/>
      <c r="G88" s="128">
        <v>1664836.18</v>
      </c>
      <c r="H88" s="136">
        <v>3.1000000000000001E-5</v>
      </c>
      <c r="I88" s="137">
        <v>32.06</v>
      </c>
      <c r="J88" s="158">
        <f t="shared" si="6"/>
        <v>9.9400000000000009E-4</v>
      </c>
      <c r="K88" s="157">
        <v>1654.85</v>
      </c>
      <c r="L88"/>
      <c r="M88" s="158">
        <f t="shared" si="7"/>
        <v>4.1750775224551936E-5</v>
      </c>
      <c r="O88" s="156"/>
    </row>
    <row r="89" spans="2:15" x14ac:dyDescent="0.2">
      <c r="B89" s="127">
        <f t="shared" si="4"/>
        <v>41080</v>
      </c>
      <c r="C89" s="128">
        <v>38875480.479999997</v>
      </c>
      <c r="D89" s="156">
        <v>3.1000000000000001E-5</v>
      </c>
      <c r="E89" s="157">
        <f t="shared" si="5"/>
        <v>1205.1398948799999</v>
      </c>
      <c r="F89" s="128"/>
      <c r="G89" s="128">
        <v>1277246.57</v>
      </c>
      <c r="H89" s="136">
        <v>3.1000000000000001E-5</v>
      </c>
      <c r="I89" s="137">
        <v>32.06</v>
      </c>
      <c r="J89" s="158">
        <f t="shared" si="6"/>
        <v>9.9400000000000009E-4</v>
      </c>
      <c r="K89" s="157">
        <v>1269.58</v>
      </c>
      <c r="L89"/>
      <c r="M89" s="158">
        <f t="shared" si="7"/>
        <v>3.2657602795498618E-5</v>
      </c>
      <c r="O89" s="156"/>
    </row>
    <row r="90" spans="2:15" x14ac:dyDescent="0.2">
      <c r="B90" s="127">
        <f t="shared" si="4"/>
        <v>41081</v>
      </c>
      <c r="C90" s="128">
        <v>37736536.539999999</v>
      </c>
      <c r="D90" s="156">
        <v>3.1000000000000001E-5</v>
      </c>
      <c r="E90" s="157">
        <f t="shared" si="5"/>
        <v>1169.83263274</v>
      </c>
      <c r="F90" s="128"/>
      <c r="G90" s="128">
        <v>1316054.3500000001</v>
      </c>
      <c r="H90" s="136">
        <v>3.1000000000000001E-5</v>
      </c>
      <c r="I90" s="137">
        <v>32.06</v>
      </c>
      <c r="J90" s="158">
        <f t="shared" si="6"/>
        <v>9.9400000000000009E-4</v>
      </c>
      <c r="K90" s="157">
        <v>1308.1600000000001</v>
      </c>
      <c r="L90"/>
      <c r="M90" s="158">
        <f t="shared" si="7"/>
        <v>3.4665608451198904E-5</v>
      </c>
      <c r="O90" s="156"/>
    </row>
    <row r="91" spans="2:15" x14ac:dyDescent="0.2">
      <c r="B91" s="127">
        <f t="shared" si="4"/>
        <v>41082</v>
      </c>
      <c r="C91" s="128">
        <v>37270505.170000002</v>
      </c>
      <c r="D91" s="156">
        <v>3.1000000000000001E-5</v>
      </c>
      <c r="E91" s="157">
        <f t="shared" si="5"/>
        <v>1155.38566027</v>
      </c>
      <c r="F91" s="128"/>
      <c r="G91" s="128">
        <v>928234.33</v>
      </c>
      <c r="H91" s="136">
        <v>3.1000000000000001E-5</v>
      </c>
      <c r="I91" s="137">
        <v>32.06</v>
      </c>
      <c r="J91" s="158">
        <f t="shared" si="6"/>
        <v>9.9400000000000009E-4</v>
      </c>
      <c r="K91" s="157">
        <v>922.66</v>
      </c>
      <c r="L91"/>
      <c r="M91" s="158">
        <f t="shared" si="7"/>
        <v>2.4755768557241692E-5</v>
      </c>
      <c r="O91" s="156"/>
    </row>
    <row r="92" spans="2:15" x14ac:dyDescent="0.2">
      <c r="B92" s="127">
        <f t="shared" si="4"/>
        <v>41083</v>
      </c>
      <c r="C92" s="128">
        <v>37270505.170000002</v>
      </c>
      <c r="D92" s="156">
        <v>3.1000000000000001E-5</v>
      </c>
      <c r="E92" s="157">
        <f t="shared" si="5"/>
        <v>1155.38566027</v>
      </c>
      <c r="F92" s="128"/>
      <c r="G92" s="128">
        <v>0</v>
      </c>
      <c r="H92" s="136">
        <v>3.1000000000000001E-5</v>
      </c>
      <c r="I92" s="137">
        <v>32.06</v>
      </c>
      <c r="J92" s="158">
        <f t="shared" si="6"/>
        <v>0</v>
      </c>
      <c r="K92" s="157">
        <v>0</v>
      </c>
      <c r="L92"/>
      <c r="M92" s="158">
        <f t="shared" si="7"/>
        <v>0</v>
      </c>
      <c r="O92" s="156"/>
    </row>
    <row r="93" spans="2:15" x14ac:dyDescent="0.2">
      <c r="B93" s="127">
        <f t="shared" si="4"/>
        <v>41084</v>
      </c>
      <c r="C93" s="128">
        <v>37270505.170000002</v>
      </c>
      <c r="D93" s="156">
        <v>3.1000000000000001E-5</v>
      </c>
      <c r="E93" s="157">
        <f t="shared" si="5"/>
        <v>1155.38566027</v>
      </c>
      <c r="F93" s="128"/>
      <c r="G93" s="128">
        <v>0</v>
      </c>
      <c r="H93" s="136">
        <v>3.1000000000000001E-5</v>
      </c>
      <c r="I93" s="137">
        <v>32.06</v>
      </c>
      <c r="J93" s="158">
        <f t="shared" si="6"/>
        <v>0</v>
      </c>
      <c r="K93" s="157">
        <v>0</v>
      </c>
      <c r="L93"/>
      <c r="M93" s="158">
        <f t="shared" si="7"/>
        <v>0</v>
      </c>
      <c r="O93" s="156"/>
    </row>
    <row r="94" spans="2:15" x14ac:dyDescent="0.2">
      <c r="B94" s="127">
        <f t="shared" si="4"/>
        <v>41085</v>
      </c>
      <c r="C94" s="128">
        <v>37618914.159999996</v>
      </c>
      <c r="D94" s="156">
        <v>3.1000000000000001E-5</v>
      </c>
      <c r="E94" s="157">
        <f t="shared" si="5"/>
        <v>1166.1863389599998</v>
      </c>
      <c r="F94" s="128"/>
      <c r="G94" s="128">
        <v>1344787.73</v>
      </c>
      <c r="H94" s="136">
        <v>3.1000000000000001E-5</v>
      </c>
      <c r="I94" s="137">
        <v>32.06</v>
      </c>
      <c r="J94" s="158">
        <f t="shared" si="6"/>
        <v>9.9400000000000009E-4</v>
      </c>
      <c r="K94" s="157">
        <v>1336.72</v>
      </c>
      <c r="L94"/>
      <c r="M94" s="158">
        <f t="shared" si="7"/>
        <v>3.5533189350301016E-5</v>
      </c>
      <c r="O94" s="156"/>
    </row>
    <row r="95" spans="2:15" x14ac:dyDescent="0.2">
      <c r="B95" s="127">
        <f t="shared" si="4"/>
        <v>41086</v>
      </c>
      <c r="C95" s="128">
        <v>38375311.890000001</v>
      </c>
      <c r="D95" s="156">
        <v>3.1000000000000001E-5</v>
      </c>
      <c r="E95" s="157">
        <f t="shared" si="5"/>
        <v>1189.63466859</v>
      </c>
      <c r="F95" s="128"/>
      <c r="G95" s="128">
        <v>2398765.62</v>
      </c>
      <c r="H95" s="136">
        <v>3.1000000000000001E-5</v>
      </c>
      <c r="I95" s="137">
        <v>32.06</v>
      </c>
      <c r="J95" s="158">
        <f t="shared" si="6"/>
        <v>9.9400000000000009E-4</v>
      </c>
      <c r="K95" s="157">
        <v>2384.37</v>
      </c>
      <c r="L95"/>
      <c r="M95" s="158">
        <f t="shared" si="7"/>
        <v>6.2132915214725045E-5</v>
      </c>
      <c r="O95" s="156"/>
    </row>
    <row r="96" spans="2:15" x14ac:dyDescent="0.2">
      <c r="B96" s="127">
        <f t="shared" si="4"/>
        <v>41087</v>
      </c>
      <c r="C96" s="128">
        <v>38413587.340000004</v>
      </c>
      <c r="D96" s="156">
        <v>3.1000000000000001E-5</v>
      </c>
      <c r="E96" s="157">
        <f t="shared" si="5"/>
        <v>1190.8212075400002</v>
      </c>
      <c r="F96" s="128"/>
      <c r="G96" s="128">
        <v>2531326.9</v>
      </c>
      <c r="H96" s="136">
        <v>3.1000000000000001E-5</v>
      </c>
      <c r="I96" s="137">
        <v>32.06</v>
      </c>
      <c r="J96" s="158">
        <f t="shared" si="6"/>
        <v>9.9400000000000009E-4</v>
      </c>
      <c r="K96" s="157">
        <v>2516.14</v>
      </c>
      <c r="L96"/>
      <c r="M96" s="158">
        <f t="shared" si="7"/>
        <v>6.5501302383699726E-5</v>
      </c>
      <c r="O96" s="156"/>
    </row>
    <row r="97" spans="2:15" x14ac:dyDescent="0.2">
      <c r="B97" s="127">
        <f t="shared" si="4"/>
        <v>41088</v>
      </c>
      <c r="C97" s="128">
        <v>39925012.090000004</v>
      </c>
      <c r="D97" s="156">
        <v>3.1000000000000001E-5</v>
      </c>
      <c r="E97" s="157">
        <f t="shared" si="5"/>
        <v>1237.6753747900002</v>
      </c>
      <c r="F97" s="128"/>
      <c r="G97" s="128">
        <v>2776413.47</v>
      </c>
      <c r="H97" s="136">
        <v>3.1000000000000001E-5</v>
      </c>
      <c r="I97" s="137">
        <v>32.06</v>
      </c>
      <c r="J97" s="158">
        <f t="shared" si="6"/>
        <v>9.9400000000000009E-4</v>
      </c>
      <c r="K97" s="157">
        <v>2759.75</v>
      </c>
      <c r="L97"/>
      <c r="M97" s="158">
        <f t="shared" si="7"/>
        <v>6.9123335361274268E-5</v>
      </c>
      <c r="O97" s="156"/>
    </row>
    <row r="98" spans="2:15" x14ac:dyDescent="0.2">
      <c r="B98" s="127">
        <f t="shared" si="4"/>
        <v>41089</v>
      </c>
      <c r="C98" s="128">
        <v>41512269.609999999</v>
      </c>
      <c r="D98" s="156">
        <v>3.1000000000000001E-5</v>
      </c>
      <c r="E98" s="157">
        <f t="shared" si="5"/>
        <v>1286.8803579099999</v>
      </c>
      <c r="F98" s="128"/>
      <c r="G98" s="128">
        <v>2797301.34</v>
      </c>
      <c r="H98" s="136">
        <v>3.1000000000000001E-5</v>
      </c>
      <c r="I98" s="137">
        <v>32.06</v>
      </c>
      <c r="J98" s="158">
        <f t="shared" si="6"/>
        <v>9.9400000000000009E-4</v>
      </c>
      <c r="K98" s="157">
        <v>2780.52</v>
      </c>
      <c r="L98"/>
      <c r="M98" s="158">
        <f t="shared" si="7"/>
        <v>6.6980678872113349E-5</v>
      </c>
      <c r="O98" s="156"/>
    </row>
    <row r="99" spans="2:15" x14ac:dyDescent="0.2">
      <c r="B99" s="127">
        <f t="shared" si="4"/>
        <v>41090</v>
      </c>
      <c r="C99" s="128">
        <v>41512269.609999999</v>
      </c>
      <c r="D99" s="156">
        <v>3.1000000000000001E-5</v>
      </c>
      <c r="E99" s="157">
        <f t="shared" si="5"/>
        <v>1286.8803579099999</v>
      </c>
      <c r="F99" s="128"/>
      <c r="G99" s="128">
        <v>0</v>
      </c>
      <c r="H99" s="136">
        <v>3.1000000000000001E-5</v>
      </c>
      <c r="I99" s="137">
        <v>32.06</v>
      </c>
      <c r="J99" s="158">
        <f t="shared" si="6"/>
        <v>0</v>
      </c>
      <c r="K99" s="157">
        <v>0</v>
      </c>
      <c r="L99"/>
      <c r="M99" s="158">
        <f t="shared" si="7"/>
        <v>0</v>
      </c>
      <c r="O99" s="156"/>
    </row>
    <row r="100" spans="2:15" x14ac:dyDescent="0.2">
      <c r="B100" s="127">
        <f t="shared" si="4"/>
        <v>41091</v>
      </c>
      <c r="C100" s="128">
        <v>41512269.609999999</v>
      </c>
      <c r="D100" s="156">
        <v>3.1000000000000001E-5</v>
      </c>
      <c r="E100" s="157">
        <f t="shared" si="5"/>
        <v>1286.8803579099999</v>
      </c>
      <c r="F100" s="128"/>
      <c r="G100" s="128">
        <v>0</v>
      </c>
      <c r="H100" s="136">
        <v>3.1000000000000001E-5</v>
      </c>
      <c r="I100" s="137">
        <v>32.06</v>
      </c>
      <c r="J100" s="158">
        <f t="shared" si="6"/>
        <v>0</v>
      </c>
      <c r="K100" s="157">
        <v>0</v>
      </c>
      <c r="L100"/>
      <c r="M100" s="158">
        <f t="shared" si="7"/>
        <v>0</v>
      </c>
      <c r="O100" s="156"/>
    </row>
    <row r="101" spans="2:15" customFormat="1" x14ac:dyDescent="0.2">
      <c r="B101" s="127">
        <f t="shared" si="4"/>
        <v>41092</v>
      </c>
      <c r="C101" s="128">
        <v>41367440.710000001</v>
      </c>
      <c r="D101" s="156">
        <v>3.1000000000000001E-5</v>
      </c>
      <c r="E101" s="157">
        <f t="shared" si="5"/>
        <v>1282.3906620100001</v>
      </c>
      <c r="F101" s="128"/>
      <c r="G101" s="128">
        <v>1221061.1100000001</v>
      </c>
      <c r="H101" s="136">
        <v>3.1000000000000001E-5</v>
      </c>
      <c r="I101" s="137">
        <v>32.06</v>
      </c>
      <c r="J101" s="158">
        <f t="shared" si="6"/>
        <v>9.9400000000000009E-4</v>
      </c>
      <c r="K101" s="157">
        <v>1213.73</v>
      </c>
      <c r="M101" s="158">
        <f t="shared" si="7"/>
        <v>2.9340224562323425E-5</v>
      </c>
      <c r="O101" s="156"/>
    </row>
    <row r="102" spans="2:15" customFormat="1" x14ac:dyDescent="0.2">
      <c r="B102" s="127">
        <f t="shared" si="4"/>
        <v>41093</v>
      </c>
      <c r="C102" s="128">
        <v>45825400.380000003</v>
      </c>
      <c r="D102" s="156">
        <v>3.1000000000000001E-5</v>
      </c>
      <c r="E102" s="157">
        <f t="shared" si="5"/>
        <v>1420.5874117800001</v>
      </c>
      <c r="F102" s="128"/>
      <c r="G102" s="128">
        <v>6272773.3899999997</v>
      </c>
      <c r="H102" s="136">
        <v>3.1000000000000001E-5</v>
      </c>
      <c r="I102" s="137">
        <v>32.06</v>
      </c>
      <c r="J102" s="158">
        <f t="shared" si="6"/>
        <v>9.9400000000000009E-4</v>
      </c>
      <c r="K102" s="157">
        <v>6235.14</v>
      </c>
      <c r="M102" s="158">
        <f t="shared" si="7"/>
        <v>1.3606296831661201E-4</v>
      </c>
      <c r="O102" s="156"/>
    </row>
    <row r="103" spans="2:15" customFormat="1" x14ac:dyDescent="0.2">
      <c r="B103" s="127">
        <f t="shared" si="4"/>
        <v>41094</v>
      </c>
      <c r="C103" s="128">
        <v>45825400.380000003</v>
      </c>
      <c r="D103" s="156">
        <v>3.1000000000000001E-5</v>
      </c>
      <c r="E103" s="157">
        <f t="shared" si="5"/>
        <v>1420.5874117800001</v>
      </c>
      <c r="F103" s="128"/>
      <c r="G103" s="128">
        <v>0</v>
      </c>
      <c r="H103" s="136">
        <v>3.1000000000000001E-5</v>
      </c>
      <c r="I103" s="137">
        <v>32.06</v>
      </c>
      <c r="J103" s="158">
        <f t="shared" si="6"/>
        <v>0</v>
      </c>
      <c r="K103" s="157">
        <v>0</v>
      </c>
      <c r="M103" s="158">
        <f t="shared" si="7"/>
        <v>0</v>
      </c>
      <c r="O103" s="156"/>
    </row>
    <row r="104" spans="2:15" customFormat="1" x14ac:dyDescent="0.2">
      <c r="B104" s="127">
        <f t="shared" si="4"/>
        <v>41095</v>
      </c>
      <c r="C104" s="128">
        <v>44866244.789999999</v>
      </c>
      <c r="D104" s="156">
        <v>3.1999999999999999E-5</v>
      </c>
      <c r="E104" s="157">
        <f t="shared" si="5"/>
        <v>1435.7198332799999</v>
      </c>
      <c r="F104" s="128"/>
      <c r="G104" s="128">
        <v>500993.81</v>
      </c>
      <c r="H104" s="136">
        <v>3.1999999999999999E-5</v>
      </c>
      <c r="I104" s="137">
        <v>32.06</v>
      </c>
      <c r="J104" s="158">
        <f t="shared" si="6"/>
        <v>1.026E-3</v>
      </c>
      <c r="K104" s="157">
        <v>514.02</v>
      </c>
      <c r="M104" s="158">
        <f t="shared" si="7"/>
        <v>1.1456719910612337E-5</v>
      </c>
      <c r="O104" s="156"/>
    </row>
    <row r="105" spans="2:15" customFormat="1" x14ac:dyDescent="0.2">
      <c r="B105" s="127">
        <f t="shared" si="4"/>
        <v>41096</v>
      </c>
      <c r="C105" s="128">
        <v>44664878.060000002</v>
      </c>
      <c r="D105" s="156">
        <v>3.1999999999999999E-5</v>
      </c>
      <c r="E105" s="157">
        <f t="shared" si="5"/>
        <v>1429.27609792</v>
      </c>
      <c r="F105" s="128"/>
      <c r="G105" s="128">
        <v>2519336.12</v>
      </c>
      <c r="H105" s="136">
        <v>3.1999999999999999E-5</v>
      </c>
      <c r="I105" s="137">
        <v>32.06</v>
      </c>
      <c r="J105" s="158">
        <f t="shared" si="6"/>
        <v>1.026E-3</v>
      </c>
      <c r="K105" s="157">
        <v>2584.84</v>
      </c>
      <c r="M105" s="158">
        <f t="shared" si="7"/>
        <v>5.7871869627130468E-5</v>
      </c>
      <c r="O105" s="156"/>
    </row>
    <row r="106" spans="2:15" customFormat="1" x14ac:dyDescent="0.2">
      <c r="B106" s="127">
        <f t="shared" si="4"/>
        <v>41097</v>
      </c>
      <c r="C106" s="128">
        <v>44664878.060000002</v>
      </c>
      <c r="D106" s="156">
        <v>3.1999999999999999E-5</v>
      </c>
      <c r="E106" s="157">
        <f t="shared" si="5"/>
        <v>1429.27609792</v>
      </c>
      <c r="F106" s="128"/>
      <c r="G106" s="128">
        <v>0</v>
      </c>
      <c r="H106" s="136">
        <v>3.1999999999999999E-5</v>
      </c>
      <c r="I106" s="137">
        <v>32.06</v>
      </c>
      <c r="J106" s="158">
        <f t="shared" si="6"/>
        <v>0</v>
      </c>
      <c r="K106" s="157">
        <v>0</v>
      </c>
      <c r="M106" s="158">
        <f t="shared" si="7"/>
        <v>0</v>
      </c>
      <c r="O106" s="156"/>
    </row>
    <row r="107" spans="2:15" customFormat="1" x14ac:dyDescent="0.2">
      <c r="B107" s="127">
        <f t="shared" si="4"/>
        <v>41098</v>
      </c>
      <c r="C107" s="128">
        <v>44664878.060000002</v>
      </c>
      <c r="D107" s="156">
        <v>3.1999999999999999E-5</v>
      </c>
      <c r="E107" s="157">
        <f t="shared" si="5"/>
        <v>1429.27609792</v>
      </c>
      <c r="F107" s="128"/>
      <c r="G107" s="128">
        <v>0</v>
      </c>
      <c r="H107" s="136">
        <v>3.1999999999999999E-5</v>
      </c>
      <c r="I107" s="137">
        <v>32.06</v>
      </c>
      <c r="J107" s="158">
        <f t="shared" si="6"/>
        <v>0</v>
      </c>
      <c r="K107" s="157">
        <v>0</v>
      </c>
      <c r="M107" s="158">
        <f t="shared" si="7"/>
        <v>0</v>
      </c>
      <c r="O107" s="156"/>
    </row>
    <row r="108" spans="2:15" customFormat="1" x14ac:dyDescent="0.2">
      <c r="B108" s="127">
        <f t="shared" si="4"/>
        <v>41099</v>
      </c>
      <c r="C108" s="128">
        <v>45114911.979999997</v>
      </c>
      <c r="D108" s="156">
        <v>3.1999999999999999E-5</v>
      </c>
      <c r="E108" s="157">
        <f t="shared" si="5"/>
        <v>1443.6771833599998</v>
      </c>
      <c r="F108" s="128"/>
      <c r="G108" s="128">
        <v>1603369.93</v>
      </c>
      <c r="H108" s="136">
        <v>3.1999999999999999E-5</v>
      </c>
      <c r="I108" s="137">
        <v>28.63</v>
      </c>
      <c r="J108" s="158">
        <f t="shared" si="6"/>
        <v>9.1600000000000004E-4</v>
      </c>
      <c r="K108" s="157">
        <v>1468.69</v>
      </c>
      <c r="M108" s="158">
        <f t="shared" si="7"/>
        <v>3.2554424591387623E-5</v>
      </c>
      <c r="O108" s="156"/>
    </row>
    <row r="109" spans="2:15" customFormat="1" x14ac:dyDescent="0.2">
      <c r="B109" s="127">
        <f t="shared" si="4"/>
        <v>41100</v>
      </c>
      <c r="C109" s="128">
        <v>45393864.729999997</v>
      </c>
      <c r="D109" s="156">
        <v>3.1999999999999999E-5</v>
      </c>
      <c r="E109" s="157">
        <f t="shared" si="5"/>
        <v>1452.6036713599999</v>
      </c>
      <c r="F109" s="128"/>
      <c r="G109" s="128">
        <v>3220393.67</v>
      </c>
      <c r="H109" s="136">
        <v>3.1999999999999999E-5</v>
      </c>
      <c r="I109" s="137">
        <v>28.63</v>
      </c>
      <c r="J109" s="158">
        <f t="shared" si="6"/>
        <v>9.1600000000000004E-4</v>
      </c>
      <c r="K109" s="157">
        <v>2949.88</v>
      </c>
      <c r="M109" s="158">
        <f t="shared" si="7"/>
        <v>6.4984112226304381E-5</v>
      </c>
      <c r="O109" s="156"/>
    </row>
    <row r="110" spans="2:15" customFormat="1" x14ac:dyDescent="0.2">
      <c r="B110" s="127">
        <f t="shared" si="4"/>
        <v>41101</v>
      </c>
      <c r="C110" s="128">
        <v>45898515.969999999</v>
      </c>
      <c r="D110" s="156">
        <v>3.1999999999999999E-5</v>
      </c>
      <c r="E110" s="157">
        <f t="shared" si="5"/>
        <v>1468.7525110399999</v>
      </c>
      <c r="F110" s="128"/>
      <c r="G110" s="128">
        <v>1925667.21</v>
      </c>
      <c r="H110" s="136">
        <v>3.1999999999999999E-5</v>
      </c>
      <c r="I110" s="137">
        <v>28.63</v>
      </c>
      <c r="J110" s="158">
        <f t="shared" si="6"/>
        <v>9.1600000000000004E-4</v>
      </c>
      <c r="K110" s="157">
        <v>1763.91</v>
      </c>
      <c r="M110" s="158">
        <f t="shared" si="7"/>
        <v>3.8430654297252652E-5</v>
      </c>
      <c r="O110" s="156"/>
    </row>
    <row r="111" spans="2:15" customFormat="1" x14ac:dyDescent="0.2">
      <c r="B111" s="127">
        <f t="shared" si="4"/>
        <v>41102</v>
      </c>
      <c r="C111" s="128">
        <v>42198127.630000003</v>
      </c>
      <c r="D111" s="156">
        <v>3.1999999999999999E-5</v>
      </c>
      <c r="E111" s="157">
        <f t="shared" si="5"/>
        <v>1350.3400841600001</v>
      </c>
      <c r="F111" s="128"/>
      <c r="G111" s="128">
        <v>2129104.85</v>
      </c>
      <c r="H111" s="136">
        <v>3.1999999999999999E-5</v>
      </c>
      <c r="I111" s="137">
        <v>28.63</v>
      </c>
      <c r="J111" s="158">
        <f t="shared" si="6"/>
        <v>9.1600000000000004E-4</v>
      </c>
      <c r="K111" s="157">
        <v>1950.26</v>
      </c>
      <c r="M111" s="158">
        <f t="shared" si="7"/>
        <v>4.621674253180602E-5</v>
      </c>
      <c r="O111" s="156"/>
    </row>
    <row r="112" spans="2:15" customFormat="1" x14ac:dyDescent="0.2">
      <c r="B112" s="127">
        <f t="shared" si="4"/>
        <v>41103</v>
      </c>
      <c r="C112" s="128">
        <v>42984424.340000004</v>
      </c>
      <c r="D112" s="156">
        <v>3.1999999999999999E-5</v>
      </c>
      <c r="E112" s="157">
        <f t="shared" si="5"/>
        <v>1375.5015788800001</v>
      </c>
      <c r="F112" s="128"/>
      <c r="G112" s="128">
        <v>2303157.27</v>
      </c>
      <c r="H112" s="136">
        <v>3.1999999999999999E-5</v>
      </c>
      <c r="I112" s="137">
        <v>28.63</v>
      </c>
      <c r="J112" s="158">
        <f t="shared" si="6"/>
        <v>9.1600000000000004E-4</v>
      </c>
      <c r="K112" s="157">
        <v>2109.69</v>
      </c>
      <c r="M112" s="158">
        <f t="shared" si="7"/>
        <v>4.9080336247210981E-5</v>
      </c>
      <c r="O112" s="156"/>
    </row>
    <row r="113" spans="2:15" customFormat="1" x14ac:dyDescent="0.2">
      <c r="B113" s="127">
        <f t="shared" si="4"/>
        <v>41104</v>
      </c>
      <c r="C113" s="128">
        <v>42984424.340000004</v>
      </c>
      <c r="D113" s="156">
        <v>3.1999999999999999E-5</v>
      </c>
      <c r="E113" s="157">
        <f t="shared" si="5"/>
        <v>1375.5015788800001</v>
      </c>
      <c r="F113" s="128"/>
      <c r="G113" s="128">
        <v>0</v>
      </c>
      <c r="H113" s="136">
        <v>3.1999999999999999E-5</v>
      </c>
      <c r="I113" s="137">
        <v>28.63</v>
      </c>
      <c r="J113" s="158">
        <f t="shared" si="6"/>
        <v>0</v>
      </c>
      <c r="K113" s="157">
        <v>0</v>
      </c>
      <c r="M113" s="158">
        <f t="shared" si="7"/>
        <v>0</v>
      </c>
      <c r="O113" s="156"/>
    </row>
    <row r="114" spans="2:15" customFormat="1" x14ac:dyDescent="0.2">
      <c r="B114" s="127">
        <f t="shared" si="4"/>
        <v>41105</v>
      </c>
      <c r="C114" s="128">
        <v>42984424.340000004</v>
      </c>
      <c r="D114" s="156">
        <v>3.1999999999999999E-5</v>
      </c>
      <c r="E114" s="157">
        <f t="shared" si="5"/>
        <v>1375.5015788800001</v>
      </c>
      <c r="F114" s="128"/>
      <c r="G114" s="128">
        <v>0</v>
      </c>
      <c r="H114" s="136">
        <v>3.1999999999999999E-5</v>
      </c>
      <c r="I114" s="137">
        <v>28.63</v>
      </c>
      <c r="J114" s="158">
        <f t="shared" si="6"/>
        <v>0</v>
      </c>
      <c r="K114" s="157">
        <v>0</v>
      </c>
      <c r="M114" s="158">
        <f t="shared" si="7"/>
        <v>0</v>
      </c>
      <c r="O114" s="156"/>
    </row>
    <row r="115" spans="2:15" customFormat="1" x14ac:dyDescent="0.2">
      <c r="B115" s="127">
        <f t="shared" si="4"/>
        <v>41106</v>
      </c>
      <c r="C115" s="128">
        <v>43123987.240000002</v>
      </c>
      <c r="D115" s="156">
        <v>3.1999999999999999E-5</v>
      </c>
      <c r="E115" s="157">
        <f t="shared" si="5"/>
        <v>1379.9675916799999</v>
      </c>
      <c r="F115" s="128"/>
      <c r="G115" s="128">
        <v>1926150.52</v>
      </c>
      <c r="H115" s="136">
        <v>3.1999999999999999E-5</v>
      </c>
      <c r="I115" s="137">
        <v>28.63</v>
      </c>
      <c r="J115" s="158">
        <f t="shared" si="6"/>
        <v>9.1600000000000004E-4</v>
      </c>
      <c r="K115" s="157">
        <v>1764.35</v>
      </c>
      <c r="M115" s="158">
        <f t="shared" si="7"/>
        <v>4.0913424590837993E-5</v>
      </c>
      <c r="O115" s="156"/>
    </row>
    <row r="116" spans="2:15" customFormat="1" x14ac:dyDescent="0.2">
      <c r="B116" s="127">
        <f t="shared" si="4"/>
        <v>41107</v>
      </c>
      <c r="C116" s="128">
        <v>43637047.909999996</v>
      </c>
      <c r="D116" s="156">
        <v>3.1999999999999999E-5</v>
      </c>
      <c r="E116" s="157">
        <f t="shared" si="5"/>
        <v>1396.3855331199998</v>
      </c>
      <c r="F116" s="128"/>
      <c r="G116" s="128">
        <v>2327462.5099999998</v>
      </c>
      <c r="H116" s="136">
        <v>3.1999999999999999E-5</v>
      </c>
      <c r="I116" s="137">
        <v>28.63</v>
      </c>
      <c r="J116" s="158">
        <f t="shared" si="6"/>
        <v>9.1600000000000004E-4</v>
      </c>
      <c r="K116" s="157">
        <v>2131.96</v>
      </c>
      <c r="M116" s="158">
        <f t="shared" si="7"/>
        <v>4.8856650532297668E-5</v>
      </c>
      <c r="O116" s="156"/>
    </row>
    <row r="117" spans="2:15" customFormat="1" x14ac:dyDescent="0.2">
      <c r="B117" s="127">
        <f t="shared" si="4"/>
        <v>41108</v>
      </c>
      <c r="C117" s="128">
        <v>42930141.609999999</v>
      </c>
      <c r="D117" s="156">
        <v>3.1999999999999999E-5</v>
      </c>
      <c r="E117" s="157">
        <f t="shared" si="5"/>
        <v>1373.76453152</v>
      </c>
      <c r="F117" s="128"/>
      <c r="G117" s="128">
        <v>1372365.36</v>
      </c>
      <c r="H117" s="136">
        <v>3.1999999999999999E-5</v>
      </c>
      <c r="I117" s="137">
        <v>28.63</v>
      </c>
      <c r="J117" s="158">
        <f t="shared" si="6"/>
        <v>9.1600000000000004E-4</v>
      </c>
      <c r="K117" s="157">
        <v>1257.0899999999999</v>
      </c>
      <c r="M117" s="158">
        <f t="shared" si="7"/>
        <v>2.9282223464810975E-5</v>
      </c>
      <c r="O117" s="156"/>
    </row>
    <row r="118" spans="2:15" customFormat="1" x14ac:dyDescent="0.2">
      <c r="B118" s="127">
        <f t="shared" si="4"/>
        <v>41109</v>
      </c>
      <c r="C118" s="128">
        <v>42862293.280000001</v>
      </c>
      <c r="D118" s="156">
        <v>3.1999999999999999E-5</v>
      </c>
      <c r="E118" s="157">
        <f t="shared" si="5"/>
        <v>1371.5933849599999</v>
      </c>
      <c r="F118" s="128"/>
      <c r="G118" s="128">
        <v>1626986.54</v>
      </c>
      <c r="H118" s="136">
        <v>3.1999999999999999E-5</v>
      </c>
      <c r="I118" s="137">
        <v>28.63</v>
      </c>
      <c r="J118" s="158">
        <f t="shared" si="6"/>
        <v>9.1600000000000004E-4</v>
      </c>
      <c r="K118" s="157">
        <v>1490.32</v>
      </c>
      <c r="M118" s="158">
        <f t="shared" si="7"/>
        <v>3.4769954800701229E-5</v>
      </c>
      <c r="O118" s="156"/>
    </row>
    <row r="119" spans="2:15" customFormat="1" x14ac:dyDescent="0.2">
      <c r="B119" s="127">
        <f t="shared" si="4"/>
        <v>41110</v>
      </c>
      <c r="C119" s="128">
        <v>42215926.640000001</v>
      </c>
      <c r="D119" s="156">
        <v>3.1999999999999999E-5</v>
      </c>
      <c r="E119" s="157">
        <f t="shared" si="5"/>
        <v>1350.90965248</v>
      </c>
      <c r="F119" s="128"/>
      <c r="G119" s="128">
        <v>1249164.73</v>
      </c>
      <c r="H119" s="136">
        <v>3.1999999999999999E-5</v>
      </c>
      <c r="I119" s="137">
        <v>28.63</v>
      </c>
      <c r="J119" s="158">
        <f t="shared" si="6"/>
        <v>9.1600000000000004E-4</v>
      </c>
      <c r="K119" s="157">
        <v>1144.23</v>
      </c>
      <c r="M119" s="158">
        <f t="shared" si="7"/>
        <v>2.7104225610337094E-5</v>
      </c>
      <c r="O119" s="156"/>
    </row>
    <row r="120" spans="2:15" customFormat="1" x14ac:dyDescent="0.2">
      <c r="B120" s="127">
        <f t="shared" si="4"/>
        <v>41111</v>
      </c>
      <c r="C120" s="128">
        <v>42215926.640000001</v>
      </c>
      <c r="D120" s="156">
        <v>3.1999999999999999E-5</v>
      </c>
      <c r="E120" s="157">
        <f t="shared" si="5"/>
        <v>1350.90965248</v>
      </c>
      <c r="F120" s="128"/>
      <c r="G120" s="128">
        <v>0</v>
      </c>
      <c r="H120" s="136">
        <v>3.1999999999999999E-5</v>
      </c>
      <c r="I120" s="137">
        <v>28.63</v>
      </c>
      <c r="J120" s="158">
        <f t="shared" si="6"/>
        <v>0</v>
      </c>
      <c r="K120" s="157">
        <v>0</v>
      </c>
      <c r="M120" s="158">
        <f t="shared" si="7"/>
        <v>0</v>
      </c>
      <c r="O120" s="156"/>
    </row>
    <row r="121" spans="2:15" customFormat="1" x14ac:dyDescent="0.2">
      <c r="B121" s="127">
        <f t="shared" si="4"/>
        <v>41112</v>
      </c>
      <c r="C121" s="128">
        <v>42215926.640000001</v>
      </c>
      <c r="D121" s="156">
        <v>3.1999999999999999E-5</v>
      </c>
      <c r="E121" s="157">
        <f t="shared" si="5"/>
        <v>1350.90965248</v>
      </c>
      <c r="F121" s="128"/>
      <c r="G121" s="128">
        <v>0</v>
      </c>
      <c r="H121" s="136">
        <v>3.1999999999999999E-5</v>
      </c>
      <c r="I121" s="137">
        <v>28.63</v>
      </c>
      <c r="J121" s="158">
        <f t="shared" si="6"/>
        <v>0</v>
      </c>
      <c r="K121" s="157">
        <v>0</v>
      </c>
      <c r="M121" s="158">
        <f t="shared" si="7"/>
        <v>0</v>
      </c>
      <c r="O121" s="156"/>
    </row>
    <row r="122" spans="2:15" customFormat="1" x14ac:dyDescent="0.2">
      <c r="B122" s="127">
        <f t="shared" si="4"/>
        <v>41113</v>
      </c>
      <c r="C122" s="128">
        <v>42085245.259999998</v>
      </c>
      <c r="D122" s="156">
        <v>3.1999999999999999E-5</v>
      </c>
      <c r="E122" s="157">
        <f t="shared" si="5"/>
        <v>1346.7278483199998</v>
      </c>
      <c r="F122" s="128"/>
      <c r="G122" s="128">
        <v>1331302.42</v>
      </c>
      <c r="H122" s="136">
        <v>3.1999999999999999E-5</v>
      </c>
      <c r="I122" s="137">
        <v>28.63</v>
      </c>
      <c r="J122" s="158">
        <f t="shared" si="6"/>
        <v>9.1600000000000004E-4</v>
      </c>
      <c r="K122" s="157">
        <v>1219.47</v>
      </c>
      <c r="M122" s="158">
        <f t="shared" si="7"/>
        <v>2.8976188506593962E-5</v>
      </c>
      <c r="O122" s="156"/>
    </row>
    <row r="123" spans="2:15" customFormat="1" x14ac:dyDescent="0.2">
      <c r="B123" s="127">
        <f t="shared" si="4"/>
        <v>41114</v>
      </c>
      <c r="C123" s="128">
        <v>41689784.609999999</v>
      </c>
      <c r="D123" s="156">
        <v>3.1999999999999999E-5</v>
      </c>
      <c r="E123" s="157">
        <f t="shared" si="5"/>
        <v>1334.0731075199999</v>
      </c>
      <c r="F123" s="128"/>
      <c r="G123" s="128">
        <v>1501796.84</v>
      </c>
      <c r="H123" s="136">
        <v>3.1999999999999999E-5</v>
      </c>
      <c r="I123" s="137">
        <v>28.63</v>
      </c>
      <c r="J123" s="158">
        <f t="shared" si="6"/>
        <v>9.1600000000000004E-4</v>
      </c>
      <c r="K123" s="157">
        <v>1375.65</v>
      </c>
      <c r="M123" s="158">
        <f t="shared" si="7"/>
        <v>3.2997292091310716E-5</v>
      </c>
      <c r="O123" s="156"/>
    </row>
    <row r="124" spans="2:15" customFormat="1" x14ac:dyDescent="0.2">
      <c r="B124" s="127">
        <f t="shared" si="4"/>
        <v>41115</v>
      </c>
      <c r="C124" s="128">
        <v>40860176.619999997</v>
      </c>
      <c r="D124" s="156">
        <v>3.1000000000000001E-5</v>
      </c>
      <c r="E124" s="157">
        <f t="shared" si="5"/>
        <v>1266.66547522</v>
      </c>
      <c r="F124" s="128"/>
      <c r="G124" s="128">
        <v>1200593.3600000001</v>
      </c>
      <c r="H124" s="136">
        <v>3.1000000000000001E-5</v>
      </c>
      <c r="I124" s="137">
        <v>28.63</v>
      </c>
      <c r="J124" s="158">
        <f t="shared" si="6"/>
        <v>8.8800000000000001E-4</v>
      </c>
      <c r="K124" s="157">
        <v>1066.1300000000001</v>
      </c>
      <c r="M124" s="158">
        <f t="shared" si="7"/>
        <v>2.609215349005998E-5</v>
      </c>
      <c r="O124" s="156"/>
    </row>
    <row r="125" spans="2:15" customFormat="1" x14ac:dyDescent="0.2">
      <c r="B125" s="127">
        <f t="shared" si="4"/>
        <v>41116</v>
      </c>
      <c r="C125" s="128">
        <v>40460251.090000004</v>
      </c>
      <c r="D125" s="156">
        <v>3.1000000000000001E-5</v>
      </c>
      <c r="E125" s="157">
        <f t="shared" si="5"/>
        <v>1254.2677837900001</v>
      </c>
      <c r="F125" s="128"/>
      <c r="G125" s="128">
        <v>2061565.36</v>
      </c>
      <c r="H125" s="136">
        <v>3.1000000000000001E-5</v>
      </c>
      <c r="I125" s="137">
        <v>28.63</v>
      </c>
      <c r="J125" s="158">
        <f t="shared" si="6"/>
        <v>8.8800000000000001E-4</v>
      </c>
      <c r="K125" s="157">
        <v>1830.67</v>
      </c>
      <c r="M125" s="158">
        <f t="shared" si="7"/>
        <v>4.5246135421350891E-5</v>
      </c>
      <c r="O125" s="156"/>
    </row>
    <row r="126" spans="2:15" customFormat="1" x14ac:dyDescent="0.2">
      <c r="B126" s="127">
        <f t="shared" si="4"/>
        <v>41117</v>
      </c>
      <c r="C126" s="128">
        <v>40660811.890000001</v>
      </c>
      <c r="D126" s="156">
        <v>3.1000000000000001E-5</v>
      </c>
      <c r="E126" s="157">
        <f t="shared" si="5"/>
        <v>1260.4851685900001</v>
      </c>
      <c r="F126" s="128"/>
      <c r="G126" s="128">
        <v>1457016.28</v>
      </c>
      <c r="H126" s="136">
        <v>3.1000000000000001E-5</v>
      </c>
      <c r="I126" s="137">
        <v>28.63</v>
      </c>
      <c r="J126" s="158">
        <f t="shared" si="6"/>
        <v>8.8800000000000001E-4</v>
      </c>
      <c r="K126" s="157">
        <v>1293.83</v>
      </c>
      <c r="M126" s="158">
        <f t="shared" si="7"/>
        <v>3.1820072936571161E-5</v>
      </c>
      <c r="O126" s="156"/>
    </row>
    <row r="127" spans="2:15" customFormat="1" x14ac:dyDescent="0.2">
      <c r="B127" s="127">
        <f t="shared" si="4"/>
        <v>41118</v>
      </c>
      <c r="C127" s="128">
        <v>40660811.890000001</v>
      </c>
      <c r="D127" s="156">
        <v>3.1000000000000001E-5</v>
      </c>
      <c r="E127" s="157">
        <f t="shared" si="5"/>
        <v>1260.4851685900001</v>
      </c>
      <c r="F127" s="128"/>
      <c r="G127" s="128">
        <v>0</v>
      </c>
      <c r="H127" s="136">
        <v>3.1000000000000001E-5</v>
      </c>
      <c r="I127" s="137">
        <v>28.63</v>
      </c>
      <c r="J127" s="158">
        <f t="shared" si="6"/>
        <v>0</v>
      </c>
      <c r="K127" s="157">
        <v>0</v>
      </c>
      <c r="M127" s="158">
        <f t="shared" si="7"/>
        <v>0</v>
      </c>
      <c r="O127" s="156"/>
    </row>
    <row r="128" spans="2:15" customFormat="1" x14ac:dyDescent="0.2">
      <c r="B128" s="127">
        <f t="shared" si="4"/>
        <v>41119</v>
      </c>
      <c r="C128" s="128">
        <v>40660811.890000001</v>
      </c>
      <c r="D128" s="156">
        <v>3.1000000000000001E-5</v>
      </c>
      <c r="E128" s="157">
        <f t="shared" si="5"/>
        <v>1260.4851685900001</v>
      </c>
      <c r="F128" s="128"/>
      <c r="G128" s="128">
        <v>0</v>
      </c>
      <c r="H128" s="136">
        <v>3.1000000000000001E-5</v>
      </c>
      <c r="I128" s="137">
        <v>28.63</v>
      </c>
      <c r="J128" s="158">
        <f t="shared" si="6"/>
        <v>0</v>
      </c>
      <c r="K128" s="157">
        <v>0</v>
      </c>
      <c r="M128" s="158">
        <f t="shared" si="7"/>
        <v>0</v>
      </c>
      <c r="O128" s="156"/>
    </row>
    <row r="129" spans="2:15" customFormat="1" x14ac:dyDescent="0.2">
      <c r="B129" s="127">
        <f t="shared" si="4"/>
        <v>41120</v>
      </c>
      <c r="C129" s="128">
        <v>41727058.890000001</v>
      </c>
      <c r="D129" s="156">
        <v>3.1000000000000001E-5</v>
      </c>
      <c r="E129" s="157">
        <f t="shared" si="5"/>
        <v>1293.53882559</v>
      </c>
      <c r="F129" s="128"/>
      <c r="G129" s="128">
        <v>2711597.38</v>
      </c>
      <c r="H129" s="136">
        <v>3.1000000000000001E-5</v>
      </c>
      <c r="I129" s="137">
        <v>28.63</v>
      </c>
      <c r="J129" s="158">
        <f t="shared" si="6"/>
        <v>8.8800000000000001E-4</v>
      </c>
      <c r="K129" s="157">
        <v>2407.9</v>
      </c>
      <c r="M129" s="158">
        <f t="shared" si="7"/>
        <v>5.7705960210319538E-5</v>
      </c>
      <c r="O129" s="156"/>
    </row>
    <row r="130" spans="2:15" customFormat="1" x14ac:dyDescent="0.2">
      <c r="B130" s="127">
        <f t="shared" si="4"/>
        <v>41121</v>
      </c>
      <c r="C130" s="128">
        <v>43270193.840000004</v>
      </c>
      <c r="D130" s="156">
        <v>3.1000000000000001E-5</v>
      </c>
      <c r="E130" s="157">
        <f t="shared" si="5"/>
        <v>1341.3760090400001</v>
      </c>
      <c r="F130" s="128"/>
      <c r="G130" s="128">
        <v>3370131.94</v>
      </c>
      <c r="H130" s="136">
        <v>3.1000000000000001E-5</v>
      </c>
      <c r="I130" s="137">
        <v>28.63</v>
      </c>
      <c r="J130" s="158">
        <f t="shared" si="6"/>
        <v>8.8800000000000001E-4</v>
      </c>
      <c r="K130" s="157">
        <v>2992.68</v>
      </c>
      <c r="M130" s="158">
        <f t="shared" si="7"/>
        <v>6.9162620603596534E-5</v>
      </c>
      <c r="O130" s="156"/>
    </row>
    <row r="131" spans="2:15" customFormat="1" x14ac:dyDescent="0.2">
      <c r="B131" s="127">
        <f t="shared" si="4"/>
        <v>41122</v>
      </c>
      <c r="C131" s="128">
        <v>43765936.640000001</v>
      </c>
      <c r="D131" s="156">
        <v>3.1999999999999999E-5</v>
      </c>
      <c r="E131" s="157">
        <f t="shared" si="5"/>
        <v>1400.50997248</v>
      </c>
      <c r="F131" s="128"/>
      <c r="G131" s="128">
        <v>1748427.55</v>
      </c>
      <c r="H131" s="136">
        <v>3.1999999999999999E-5</v>
      </c>
      <c r="I131" s="137">
        <v>28.63</v>
      </c>
      <c r="J131" s="158">
        <f t="shared" si="6"/>
        <v>9.1600000000000004E-4</v>
      </c>
      <c r="K131" s="157">
        <v>1601.56</v>
      </c>
      <c r="M131" s="158">
        <f t="shared" si="7"/>
        <v>3.6593755851125775E-5</v>
      </c>
      <c r="O131" s="156"/>
    </row>
    <row r="132" spans="2:15" customFormat="1" x14ac:dyDescent="0.2">
      <c r="B132" s="127">
        <f t="shared" si="4"/>
        <v>41123</v>
      </c>
      <c r="C132" s="128">
        <v>44961533.18</v>
      </c>
      <c r="D132" s="156">
        <v>3.1999999999999999E-5</v>
      </c>
      <c r="E132" s="157">
        <f t="shared" si="5"/>
        <v>1438.7690617599999</v>
      </c>
      <c r="F132" s="128"/>
      <c r="G132" s="128">
        <v>3497659.7</v>
      </c>
      <c r="H132" s="136">
        <v>3.1999999999999999E-5</v>
      </c>
      <c r="I132" s="137">
        <v>28.63</v>
      </c>
      <c r="J132" s="158">
        <f t="shared" si="6"/>
        <v>9.1600000000000004E-4</v>
      </c>
      <c r="K132" s="157">
        <v>3203.86</v>
      </c>
      <c r="M132" s="158">
        <f t="shared" si="7"/>
        <v>7.1257801355963465E-5</v>
      </c>
      <c r="O132" s="156"/>
    </row>
    <row r="133" spans="2:15" customFormat="1" x14ac:dyDescent="0.2">
      <c r="B133" s="127">
        <f t="shared" si="4"/>
        <v>41124</v>
      </c>
      <c r="C133" s="128">
        <v>45746875.829999998</v>
      </c>
      <c r="D133" s="156">
        <v>3.1999999999999999E-5</v>
      </c>
      <c r="E133" s="157">
        <f t="shared" si="5"/>
        <v>1463.9000265599998</v>
      </c>
      <c r="F133" s="128"/>
      <c r="G133" s="128">
        <v>2075291.25</v>
      </c>
      <c r="H133" s="136">
        <v>3.1999999999999999E-5</v>
      </c>
      <c r="I133" s="137">
        <v>28.63</v>
      </c>
      <c r="J133" s="158">
        <f t="shared" si="6"/>
        <v>9.1600000000000004E-4</v>
      </c>
      <c r="K133" s="157">
        <v>1900.97</v>
      </c>
      <c r="M133" s="158">
        <f t="shared" si="7"/>
        <v>4.1554094471154622E-5</v>
      </c>
      <c r="O133" s="156"/>
    </row>
    <row r="134" spans="2:15" customFormat="1" x14ac:dyDescent="0.2">
      <c r="B134" s="127">
        <f t="shared" si="4"/>
        <v>41125</v>
      </c>
      <c r="C134" s="128">
        <v>45746875.829999998</v>
      </c>
      <c r="D134" s="156">
        <v>3.1999999999999999E-5</v>
      </c>
      <c r="E134" s="157">
        <f t="shared" si="5"/>
        <v>1463.9000265599998</v>
      </c>
      <c r="F134" s="128"/>
      <c r="G134" s="128">
        <v>0</v>
      </c>
      <c r="H134" s="136">
        <v>3.1999999999999999E-5</v>
      </c>
      <c r="I134" s="137">
        <v>28.63</v>
      </c>
      <c r="J134" s="158">
        <f t="shared" si="6"/>
        <v>0</v>
      </c>
      <c r="K134" s="157">
        <v>0</v>
      </c>
      <c r="M134" s="158">
        <f t="shared" si="7"/>
        <v>0</v>
      </c>
      <c r="O134" s="156"/>
    </row>
    <row r="135" spans="2:15" customFormat="1" x14ac:dyDescent="0.2">
      <c r="B135" s="127">
        <f t="shared" si="4"/>
        <v>41126</v>
      </c>
      <c r="C135" s="128">
        <v>45746875.829999998</v>
      </c>
      <c r="D135" s="156">
        <v>3.1999999999999999E-5</v>
      </c>
      <c r="E135" s="157">
        <f t="shared" si="5"/>
        <v>1463.9000265599998</v>
      </c>
      <c r="F135" s="128"/>
      <c r="G135" s="128">
        <v>0</v>
      </c>
      <c r="H135" s="136">
        <v>3.1999999999999999E-5</v>
      </c>
      <c r="I135" s="137">
        <v>28.63</v>
      </c>
      <c r="J135" s="158">
        <f t="shared" si="6"/>
        <v>0</v>
      </c>
      <c r="K135" s="157">
        <v>0</v>
      </c>
      <c r="M135" s="158">
        <f t="shared" si="7"/>
        <v>0</v>
      </c>
      <c r="O135" s="156"/>
    </row>
    <row r="136" spans="2:15" customFormat="1" x14ac:dyDescent="0.2">
      <c r="B136" s="127">
        <f t="shared" si="4"/>
        <v>41127</v>
      </c>
      <c r="C136" s="128">
        <v>46226269</v>
      </c>
      <c r="D136" s="156">
        <v>3.1999999999999999E-5</v>
      </c>
      <c r="E136" s="157">
        <f t="shared" si="5"/>
        <v>1479.2406079999998</v>
      </c>
      <c r="F136" s="128"/>
      <c r="G136" s="128">
        <v>2001959.48</v>
      </c>
      <c r="H136" s="136">
        <v>3.1999999999999999E-5</v>
      </c>
      <c r="I136" s="137">
        <v>28.63</v>
      </c>
      <c r="J136" s="158">
        <f t="shared" si="6"/>
        <v>9.1600000000000004E-4</v>
      </c>
      <c r="K136" s="157">
        <v>1833.79</v>
      </c>
      <c r="M136" s="158">
        <f t="shared" si="7"/>
        <v>3.9669868230118249E-5</v>
      </c>
      <c r="O136" s="156"/>
    </row>
    <row r="137" spans="2:15" customFormat="1" x14ac:dyDescent="0.2">
      <c r="B137" s="127">
        <f t="shared" ref="B137:B200" si="8">B136+1</f>
        <v>41128</v>
      </c>
      <c r="C137" s="128">
        <v>45434253.149999999</v>
      </c>
      <c r="D137" s="156">
        <v>3.1999999999999999E-5</v>
      </c>
      <c r="E137" s="157">
        <f t="shared" ref="E137:E200" si="9">C137*D137</f>
        <v>1453.8961007999999</v>
      </c>
      <c r="F137" s="128"/>
      <c r="G137" s="128">
        <v>2264657.17</v>
      </c>
      <c r="H137" s="136">
        <v>3.1999999999999999E-5</v>
      </c>
      <c r="I137" s="137">
        <v>30.39</v>
      </c>
      <c r="J137" s="158">
        <f t="shared" ref="J137:J200" si="10">IF(K137&lt;&gt;0,ROUND(H137*I137,6),0)</f>
        <v>9.7199999999999999E-4</v>
      </c>
      <c r="K137" s="157">
        <v>2201.25</v>
      </c>
      <c r="M137" s="158">
        <f t="shared" ref="M137:M200" si="11">K137/C137</f>
        <v>4.8449129178653617E-5</v>
      </c>
      <c r="O137" s="156"/>
    </row>
    <row r="138" spans="2:15" customFormat="1" x14ac:dyDescent="0.2">
      <c r="B138" s="127">
        <f t="shared" si="8"/>
        <v>41129</v>
      </c>
      <c r="C138" s="128">
        <v>45237048.390000001</v>
      </c>
      <c r="D138" s="156">
        <v>3.1000000000000001E-5</v>
      </c>
      <c r="E138" s="157">
        <f t="shared" si="9"/>
        <v>1402.34850009</v>
      </c>
      <c r="F138" s="128"/>
      <c r="G138" s="128">
        <v>1571296.79</v>
      </c>
      <c r="H138" s="136">
        <v>3.1000000000000001E-5</v>
      </c>
      <c r="I138" s="137">
        <v>30.39</v>
      </c>
      <c r="J138" s="158">
        <f t="shared" si="10"/>
        <v>9.4200000000000002E-4</v>
      </c>
      <c r="K138" s="157">
        <v>1480.16</v>
      </c>
      <c r="M138" s="158">
        <f t="shared" si="11"/>
        <v>3.2720083486419524E-5</v>
      </c>
      <c r="O138" s="156"/>
    </row>
    <row r="139" spans="2:15" customFormat="1" x14ac:dyDescent="0.2">
      <c r="B139" s="127">
        <f t="shared" si="8"/>
        <v>41130</v>
      </c>
      <c r="C139" s="128">
        <v>45078879.729999997</v>
      </c>
      <c r="D139" s="156">
        <v>3.1000000000000001E-5</v>
      </c>
      <c r="E139" s="157">
        <f t="shared" si="9"/>
        <v>1397.44527163</v>
      </c>
      <c r="F139" s="128"/>
      <c r="G139" s="128">
        <v>1841274.26</v>
      </c>
      <c r="H139" s="136">
        <v>3.1000000000000001E-5</v>
      </c>
      <c r="I139" s="137">
        <v>30.39</v>
      </c>
      <c r="J139" s="158">
        <f t="shared" si="10"/>
        <v>9.4200000000000002E-4</v>
      </c>
      <c r="K139" s="157">
        <v>1734.48</v>
      </c>
      <c r="M139" s="158">
        <f t="shared" si="11"/>
        <v>3.8476555104933173E-5</v>
      </c>
      <c r="O139" s="156"/>
    </row>
    <row r="140" spans="2:15" customFormat="1" x14ac:dyDescent="0.2">
      <c r="B140" s="127">
        <f t="shared" si="8"/>
        <v>41131</v>
      </c>
      <c r="C140" s="128">
        <v>49665381.789999999</v>
      </c>
      <c r="D140" s="156">
        <v>3.1000000000000001E-5</v>
      </c>
      <c r="E140" s="157">
        <f t="shared" si="9"/>
        <v>1539.6268354900001</v>
      </c>
      <c r="F140" s="128"/>
      <c r="G140" s="128">
        <v>6095483.8099999996</v>
      </c>
      <c r="H140" s="136">
        <v>3.1000000000000001E-5</v>
      </c>
      <c r="I140" s="137">
        <v>30.39</v>
      </c>
      <c r="J140" s="158">
        <f t="shared" si="10"/>
        <v>9.4200000000000002E-4</v>
      </c>
      <c r="K140" s="157">
        <v>5741.95</v>
      </c>
      <c r="M140" s="158">
        <f t="shared" si="11"/>
        <v>1.156127224447538E-4</v>
      </c>
      <c r="O140" s="156"/>
    </row>
    <row r="141" spans="2:15" customFormat="1" x14ac:dyDescent="0.2">
      <c r="B141" s="127">
        <f t="shared" si="8"/>
        <v>41132</v>
      </c>
      <c r="C141" s="128">
        <v>49665381.789999999</v>
      </c>
      <c r="D141" s="156">
        <v>3.1000000000000001E-5</v>
      </c>
      <c r="E141" s="157">
        <f t="shared" si="9"/>
        <v>1539.6268354900001</v>
      </c>
      <c r="F141" s="128"/>
      <c r="G141" s="128">
        <v>0</v>
      </c>
      <c r="H141" s="136">
        <v>3.1000000000000001E-5</v>
      </c>
      <c r="I141" s="137">
        <v>30.39</v>
      </c>
      <c r="J141" s="158">
        <f t="shared" si="10"/>
        <v>0</v>
      </c>
      <c r="K141" s="157">
        <v>0</v>
      </c>
      <c r="M141" s="158">
        <f t="shared" si="11"/>
        <v>0</v>
      </c>
      <c r="O141" s="156"/>
    </row>
    <row r="142" spans="2:15" customFormat="1" x14ac:dyDescent="0.2">
      <c r="B142" s="127">
        <f t="shared" si="8"/>
        <v>41133</v>
      </c>
      <c r="C142" s="128">
        <v>49665381.789999999</v>
      </c>
      <c r="D142" s="156">
        <v>3.1000000000000001E-5</v>
      </c>
      <c r="E142" s="157">
        <f t="shared" si="9"/>
        <v>1539.6268354900001</v>
      </c>
      <c r="F142" s="128"/>
      <c r="G142" s="128">
        <v>0</v>
      </c>
      <c r="H142" s="136">
        <v>3.1000000000000001E-5</v>
      </c>
      <c r="I142" s="137">
        <v>30.39</v>
      </c>
      <c r="J142" s="158">
        <f t="shared" si="10"/>
        <v>0</v>
      </c>
      <c r="K142" s="157">
        <v>0</v>
      </c>
      <c r="M142" s="158">
        <f t="shared" si="11"/>
        <v>0</v>
      </c>
      <c r="O142" s="156"/>
    </row>
    <row r="143" spans="2:15" customFormat="1" x14ac:dyDescent="0.2">
      <c r="B143" s="127">
        <f t="shared" si="8"/>
        <v>41134</v>
      </c>
      <c r="C143" s="128">
        <v>48389947.450000003</v>
      </c>
      <c r="D143" s="156">
        <v>3.1000000000000001E-5</v>
      </c>
      <c r="E143" s="157">
        <f t="shared" si="9"/>
        <v>1500.0883709500001</v>
      </c>
      <c r="F143" s="128"/>
      <c r="G143" s="128">
        <v>808019.76</v>
      </c>
      <c r="H143" s="136">
        <v>3.1000000000000001E-5</v>
      </c>
      <c r="I143" s="137">
        <v>30.39</v>
      </c>
      <c r="J143" s="158">
        <f t="shared" si="10"/>
        <v>9.4200000000000002E-4</v>
      </c>
      <c r="K143" s="157">
        <v>761.15</v>
      </c>
      <c r="M143" s="158">
        <f t="shared" si="11"/>
        <v>1.5729506645703125E-5</v>
      </c>
      <c r="O143" s="156"/>
    </row>
    <row r="144" spans="2:15" customFormat="1" x14ac:dyDescent="0.2">
      <c r="B144" s="127">
        <f t="shared" si="8"/>
        <v>41135</v>
      </c>
      <c r="C144" s="128">
        <v>48214219.039999999</v>
      </c>
      <c r="D144" s="156">
        <v>3.1000000000000001E-5</v>
      </c>
      <c r="E144" s="157">
        <f t="shared" si="9"/>
        <v>1494.6407902400001</v>
      </c>
      <c r="F144" s="128"/>
      <c r="G144" s="128">
        <v>1956220.78</v>
      </c>
      <c r="H144" s="136">
        <v>3.1000000000000001E-5</v>
      </c>
      <c r="I144" s="137">
        <v>30.39</v>
      </c>
      <c r="J144" s="158">
        <f t="shared" si="10"/>
        <v>9.4200000000000002E-4</v>
      </c>
      <c r="K144" s="157">
        <v>1842.76</v>
      </c>
      <c r="M144" s="158">
        <f t="shared" si="11"/>
        <v>3.8220260261214425E-5</v>
      </c>
      <c r="O144" s="156"/>
    </row>
    <row r="145" spans="2:15" customFormat="1" x14ac:dyDescent="0.2">
      <c r="B145" s="127">
        <f t="shared" si="8"/>
        <v>41136</v>
      </c>
      <c r="C145" s="128">
        <v>47583295.799999997</v>
      </c>
      <c r="D145" s="156">
        <v>3.1999999999999999E-5</v>
      </c>
      <c r="E145" s="157">
        <f t="shared" si="9"/>
        <v>1522.6654655999998</v>
      </c>
      <c r="F145" s="128"/>
      <c r="G145" s="128">
        <v>1641994.61</v>
      </c>
      <c r="H145" s="136">
        <v>3.1999999999999999E-5</v>
      </c>
      <c r="I145" s="137">
        <v>30.39</v>
      </c>
      <c r="J145" s="158">
        <f t="shared" si="10"/>
        <v>9.7199999999999999E-4</v>
      </c>
      <c r="K145" s="157">
        <v>1596.02</v>
      </c>
      <c r="M145" s="158">
        <f t="shared" si="11"/>
        <v>3.3541602639470806E-5</v>
      </c>
      <c r="O145" s="156"/>
    </row>
    <row r="146" spans="2:15" customFormat="1" x14ac:dyDescent="0.2">
      <c r="B146" s="127">
        <f t="shared" si="8"/>
        <v>41137</v>
      </c>
      <c r="C146" s="128">
        <v>47512440.75</v>
      </c>
      <c r="D146" s="156">
        <v>3.1999999999999999E-5</v>
      </c>
      <c r="E146" s="157">
        <f t="shared" si="9"/>
        <v>1520.3981039999999</v>
      </c>
      <c r="F146" s="128"/>
      <c r="G146" s="128">
        <v>1880312.27</v>
      </c>
      <c r="H146" s="136">
        <v>3.1999999999999999E-5</v>
      </c>
      <c r="I146" s="137">
        <v>30.39</v>
      </c>
      <c r="J146" s="158">
        <f t="shared" si="10"/>
        <v>9.7199999999999999E-4</v>
      </c>
      <c r="K146" s="157">
        <v>1827.66</v>
      </c>
      <c r="M146" s="158">
        <f t="shared" si="11"/>
        <v>3.8466977725197165E-5</v>
      </c>
      <c r="O146" s="156"/>
    </row>
    <row r="147" spans="2:15" customFormat="1" x14ac:dyDescent="0.2">
      <c r="B147" s="127">
        <f t="shared" si="8"/>
        <v>41138</v>
      </c>
      <c r="C147" s="128">
        <v>47836702.420000002</v>
      </c>
      <c r="D147" s="156">
        <v>3.1999999999999999E-5</v>
      </c>
      <c r="E147" s="157">
        <f t="shared" si="9"/>
        <v>1530.7744774400001</v>
      </c>
      <c r="F147" s="128"/>
      <c r="G147" s="128">
        <v>1643819.87</v>
      </c>
      <c r="H147" s="136">
        <v>3.1999999999999999E-5</v>
      </c>
      <c r="I147" s="137">
        <v>30.39</v>
      </c>
      <c r="J147" s="158">
        <f t="shared" si="10"/>
        <v>9.7199999999999999E-4</v>
      </c>
      <c r="K147" s="157">
        <v>1597.79</v>
      </c>
      <c r="M147" s="158">
        <f t="shared" si="11"/>
        <v>3.3400922705156644E-5</v>
      </c>
      <c r="O147" s="156"/>
    </row>
    <row r="148" spans="2:15" customFormat="1" x14ac:dyDescent="0.2">
      <c r="B148" s="127">
        <f t="shared" si="8"/>
        <v>41139</v>
      </c>
      <c r="C148" s="128">
        <v>47836702.420000002</v>
      </c>
      <c r="D148" s="156">
        <v>3.1999999999999999E-5</v>
      </c>
      <c r="E148" s="157">
        <f t="shared" si="9"/>
        <v>1530.7744774400001</v>
      </c>
      <c r="F148" s="128"/>
      <c r="G148" s="128">
        <v>0</v>
      </c>
      <c r="H148" s="136">
        <v>3.1999999999999999E-5</v>
      </c>
      <c r="I148" s="137">
        <v>30.39</v>
      </c>
      <c r="J148" s="158">
        <f t="shared" si="10"/>
        <v>0</v>
      </c>
      <c r="K148" s="157">
        <v>0</v>
      </c>
      <c r="M148" s="158">
        <f t="shared" si="11"/>
        <v>0</v>
      </c>
      <c r="O148" s="156"/>
    </row>
    <row r="149" spans="2:15" customFormat="1" x14ac:dyDescent="0.2">
      <c r="B149" s="127">
        <f t="shared" si="8"/>
        <v>41140</v>
      </c>
      <c r="C149" s="128">
        <v>47836702.420000002</v>
      </c>
      <c r="D149" s="156">
        <v>3.1999999999999999E-5</v>
      </c>
      <c r="E149" s="157">
        <f t="shared" si="9"/>
        <v>1530.7744774400001</v>
      </c>
      <c r="F149" s="128"/>
      <c r="G149" s="128">
        <v>0</v>
      </c>
      <c r="H149" s="136">
        <v>3.1999999999999999E-5</v>
      </c>
      <c r="I149" s="137">
        <v>30.39</v>
      </c>
      <c r="J149" s="158">
        <f t="shared" si="10"/>
        <v>0</v>
      </c>
      <c r="K149" s="157">
        <v>0</v>
      </c>
      <c r="M149" s="158">
        <f t="shared" si="11"/>
        <v>0</v>
      </c>
      <c r="O149" s="156"/>
    </row>
    <row r="150" spans="2:15" customFormat="1" x14ac:dyDescent="0.2">
      <c r="B150" s="127">
        <f t="shared" si="8"/>
        <v>41141</v>
      </c>
      <c r="C150" s="128">
        <v>46798023.810000002</v>
      </c>
      <c r="D150" s="156">
        <v>3.1999999999999999E-5</v>
      </c>
      <c r="E150" s="157">
        <f t="shared" si="9"/>
        <v>1497.5367619200001</v>
      </c>
      <c r="F150" s="128"/>
      <c r="G150" s="128">
        <v>1328467.82</v>
      </c>
      <c r="H150" s="136">
        <v>3.1999999999999999E-5</v>
      </c>
      <c r="I150" s="137">
        <v>30.39</v>
      </c>
      <c r="J150" s="158">
        <f t="shared" si="10"/>
        <v>9.7199999999999999E-4</v>
      </c>
      <c r="K150" s="157">
        <v>1291.27</v>
      </c>
      <c r="M150" s="158">
        <f t="shared" si="11"/>
        <v>2.7592404440891709E-5</v>
      </c>
      <c r="O150" s="156"/>
    </row>
    <row r="151" spans="2:15" customFormat="1" x14ac:dyDescent="0.2">
      <c r="B151" s="127">
        <f t="shared" si="8"/>
        <v>41142</v>
      </c>
      <c r="C151" s="128">
        <v>46512270.539999999</v>
      </c>
      <c r="D151" s="156">
        <v>3.1999999999999999E-5</v>
      </c>
      <c r="E151" s="157">
        <f t="shared" si="9"/>
        <v>1488.3926572799999</v>
      </c>
      <c r="F151" s="128"/>
      <c r="G151" s="128">
        <v>1413829.9</v>
      </c>
      <c r="H151" s="136">
        <v>3.1999999999999999E-5</v>
      </c>
      <c r="I151" s="137">
        <v>30.39</v>
      </c>
      <c r="J151" s="158">
        <f t="shared" si="10"/>
        <v>9.7199999999999999E-4</v>
      </c>
      <c r="K151" s="157">
        <v>1374.24</v>
      </c>
      <c r="M151" s="158">
        <f t="shared" si="11"/>
        <v>2.9545751777870529E-5</v>
      </c>
      <c r="O151" s="156"/>
    </row>
    <row r="152" spans="2:15" customFormat="1" x14ac:dyDescent="0.2">
      <c r="B152" s="127">
        <f t="shared" si="8"/>
        <v>41143</v>
      </c>
      <c r="C152" s="128">
        <v>46361479.090000004</v>
      </c>
      <c r="D152" s="156">
        <v>3.1000000000000001E-5</v>
      </c>
      <c r="E152" s="157">
        <f t="shared" si="9"/>
        <v>1437.2058517900002</v>
      </c>
      <c r="F152" s="128"/>
      <c r="G152" s="128">
        <v>1520295.86</v>
      </c>
      <c r="H152" s="136">
        <v>3.1000000000000001E-5</v>
      </c>
      <c r="I152" s="137">
        <v>30.39</v>
      </c>
      <c r="J152" s="158">
        <f t="shared" si="10"/>
        <v>9.4200000000000002E-4</v>
      </c>
      <c r="K152" s="157">
        <v>1432.12</v>
      </c>
      <c r="M152" s="158">
        <f t="shared" si="11"/>
        <v>3.089030005319444E-5</v>
      </c>
      <c r="O152" s="156"/>
    </row>
    <row r="153" spans="2:15" customFormat="1" x14ac:dyDescent="0.2">
      <c r="B153" s="127">
        <f t="shared" si="8"/>
        <v>41144</v>
      </c>
      <c r="C153" s="128">
        <v>44944871.020000003</v>
      </c>
      <c r="D153" s="156">
        <v>3.1000000000000001E-5</v>
      </c>
      <c r="E153" s="157">
        <f t="shared" si="9"/>
        <v>1393.2910016200001</v>
      </c>
      <c r="F153" s="128"/>
      <c r="G153" s="128">
        <v>1099048.3799999999</v>
      </c>
      <c r="H153" s="136">
        <v>3.1000000000000001E-5</v>
      </c>
      <c r="I153" s="137">
        <v>30.39</v>
      </c>
      <c r="J153" s="158">
        <f t="shared" si="10"/>
        <v>9.4200000000000002E-4</v>
      </c>
      <c r="K153" s="157">
        <v>1035.3</v>
      </c>
      <c r="M153" s="158">
        <f t="shared" si="11"/>
        <v>2.3034886439863231E-5</v>
      </c>
      <c r="O153" s="156"/>
    </row>
    <row r="154" spans="2:15" customFormat="1" x14ac:dyDescent="0.2">
      <c r="B154" s="127">
        <f t="shared" si="8"/>
        <v>41145</v>
      </c>
      <c r="C154" s="128">
        <v>45247674.490000002</v>
      </c>
      <c r="D154" s="156">
        <v>3.1000000000000001E-5</v>
      </c>
      <c r="E154" s="157">
        <f t="shared" si="9"/>
        <v>1402.67790919</v>
      </c>
      <c r="F154" s="128"/>
      <c r="G154" s="128">
        <v>1545867.61</v>
      </c>
      <c r="H154" s="136">
        <v>3.1000000000000001E-5</v>
      </c>
      <c r="I154" s="137">
        <v>30.39</v>
      </c>
      <c r="J154" s="158">
        <f t="shared" si="10"/>
        <v>9.4200000000000002E-4</v>
      </c>
      <c r="K154" s="157">
        <v>1456.21</v>
      </c>
      <c r="M154" s="158">
        <f t="shared" si="11"/>
        <v>3.218309043311896E-5</v>
      </c>
      <c r="O154" s="156"/>
    </row>
    <row r="155" spans="2:15" customFormat="1" x14ac:dyDescent="0.2">
      <c r="B155" s="127">
        <f t="shared" si="8"/>
        <v>41146</v>
      </c>
      <c r="C155" s="128">
        <v>45247674.490000002</v>
      </c>
      <c r="D155" s="156">
        <v>3.1000000000000001E-5</v>
      </c>
      <c r="E155" s="157">
        <f t="shared" si="9"/>
        <v>1402.67790919</v>
      </c>
      <c r="F155" s="128"/>
      <c r="G155" s="128">
        <v>0</v>
      </c>
      <c r="H155" s="136">
        <v>3.1000000000000001E-5</v>
      </c>
      <c r="I155" s="137">
        <v>30.39</v>
      </c>
      <c r="J155" s="158">
        <f t="shared" si="10"/>
        <v>0</v>
      </c>
      <c r="K155" s="157">
        <v>0</v>
      </c>
      <c r="M155" s="158">
        <f t="shared" si="11"/>
        <v>0</v>
      </c>
      <c r="O155" s="156"/>
    </row>
    <row r="156" spans="2:15" customFormat="1" x14ac:dyDescent="0.2">
      <c r="B156" s="127">
        <f t="shared" si="8"/>
        <v>41147</v>
      </c>
      <c r="C156" s="128">
        <v>45247674.490000002</v>
      </c>
      <c r="D156" s="156">
        <v>3.1000000000000001E-5</v>
      </c>
      <c r="E156" s="157">
        <f t="shared" si="9"/>
        <v>1402.67790919</v>
      </c>
      <c r="F156" s="128"/>
      <c r="G156" s="128">
        <v>0</v>
      </c>
      <c r="H156" s="136">
        <v>3.1000000000000001E-5</v>
      </c>
      <c r="I156" s="137">
        <v>30.39</v>
      </c>
      <c r="J156" s="158">
        <f t="shared" si="10"/>
        <v>0</v>
      </c>
      <c r="K156" s="157">
        <v>0</v>
      </c>
      <c r="M156" s="158">
        <f t="shared" si="11"/>
        <v>0</v>
      </c>
      <c r="O156" s="156"/>
    </row>
    <row r="157" spans="2:15" customFormat="1" x14ac:dyDescent="0.2">
      <c r="B157" s="127">
        <f t="shared" si="8"/>
        <v>41148</v>
      </c>
      <c r="C157" s="128">
        <v>45681895.810000002</v>
      </c>
      <c r="D157" s="156">
        <v>3.1000000000000001E-5</v>
      </c>
      <c r="E157" s="157">
        <f t="shared" si="9"/>
        <v>1416.1387701100002</v>
      </c>
      <c r="F157" s="128"/>
      <c r="G157" s="128">
        <v>2079145.61</v>
      </c>
      <c r="H157" s="136">
        <v>3.1000000000000001E-5</v>
      </c>
      <c r="I157" s="137">
        <v>30.39</v>
      </c>
      <c r="J157" s="158">
        <f t="shared" si="10"/>
        <v>9.4200000000000002E-4</v>
      </c>
      <c r="K157" s="157">
        <v>1958.56</v>
      </c>
      <c r="M157" s="158">
        <f t="shared" si="11"/>
        <v>4.2873877392173842E-5</v>
      </c>
      <c r="O157" s="156"/>
    </row>
    <row r="158" spans="2:15" customFormat="1" x14ac:dyDescent="0.2">
      <c r="B158" s="127">
        <f t="shared" si="8"/>
        <v>41149</v>
      </c>
      <c r="C158" s="128">
        <v>41120863.200000003</v>
      </c>
      <c r="D158" s="156">
        <v>3.1000000000000001E-5</v>
      </c>
      <c r="E158" s="157">
        <f t="shared" si="9"/>
        <v>1274.7467592</v>
      </c>
      <c r="F158" s="128"/>
      <c r="G158" s="128">
        <v>1695330.24</v>
      </c>
      <c r="H158" s="136">
        <v>3.1000000000000001E-5</v>
      </c>
      <c r="I158" s="137">
        <v>30.39</v>
      </c>
      <c r="J158" s="158">
        <f t="shared" si="10"/>
        <v>9.4200000000000002E-4</v>
      </c>
      <c r="K158" s="157">
        <v>1597</v>
      </c>
      <c r="M158" s="158">
        <f t="shared" si="11"/>
        <v>3.8836733368962934E-5</v>
      </c>
      <c r="O158" s="156"/>
    </row>
    <row r="159" spans="2:15" customFormat="1" x14ac:dyDescent="0.2">
      <c r="B159" s="127">
        <f t="shared" si="8"/>
        <v>41150</v>
      </c>
      <c r="C159" s="128">
        <v>41416428.630000003</v>
      </c>
      <c r="D159" s="156">
        <v>3.1999999999999999E-5</v>
      </c>
      <c r="E159" s="157">
        <f t="shared" si="9"/>
        <v>1325.32571616</v>
      </c>
      <c r="F159" s="128"/>
      <c r="G159" s="128">
        <v>1778485.9</v>
      </c>
      <c r="H159" s="136">
        <v>3.1999999999999999E-5</v>
      </c>
      <c r="I159" s="137">
        <v>30.39</v>
      </c>
      <c r="J159" s="158">
        <f t="shared" si="10"/>
        <v>9.7199999999999999E-4</v>
      </c>
      <c r="K159" s="157">
        <v>1728.69</v>
      </c>
      <c r="M159" s="158">
        <f t="shared" si="11"/>
        <v>4.1739233854360465E-5</v>
      </c>
      <c r="O159" s="156"/>
    </row>
    <row r="160" spans="2:15" customFormat="1" x14ac:dyDescent="0.2">
      <c r="B160" s="127">
        <f t="shared" si="8"/>
        <v>41151</v>
      </c>
      <c r="C160" s="128">
        <v>42630791.229999997</v>
      </c>
      <c r="D160" s="156">
        <v>3.1999999999999999E-5</v>
      </c>
      <c r="E160" s="157">
        <f t="shared" si="9"/>
        <v>1364.1853193599998</v>
      </c>
      <c r="F160" s="128"/>
      <c r="G160" s="128">
        <v>2286105.75</v>
      </c>
      <c r="H160" s="136">
        <v>3.1999999999999999E-5</v>
      </c>
      <c r="I160" s="137">
        <v>30.39</v>
      </c>
      <c r="J160" s="158">
        <f t="shared" si="10"/>
        <v>9.7199999999999999E-4</v>
      </c>
      <c r="K160" s="157">
        <v>2222.09</v>
      </c>
      <c r="M160" s="158">
        <f t="shared" si="11"/>
        <v>5.2124061878454615E-5</v>
      </c>
      <c r="O160" s="156"/>
    </row>
    <row r="161" spans="2:15" customFormat="1" x14ac:dyDescent="0.2">
      <c r="B161" s="127">
        <f t="shared" si="8"/>
        <v>41152</v>
      </c>
      <c r="C161" s="128">
        <v>42778484.43</v>
      </c>
      <c r="D161" s="156">
        <v>3.1999999999999999E-5</v>
      </c>
      <c r="E161" s="157">
        <f t="shared" si="9"/>
        <v>1368.91150176</v>
      </c>
      <c r="F161" s="128"/>
      <c r="G161" s="128">
        <v>1539087.64</v>
      </c>
      <c r="H161" s="136">
        <v>3.1999999999999999E-5</v>
      </c>
      <c r="I161" s="137">
        <v>30.39</v>
      </c>
      <c r="J161" s="158">
        <f t="shared" si="10"/>
        <v>9.7199999999999999E-4</v>
      </c>
      <c r="K161" s="157">
        <v>1495.99</v>
      </c>
      <c r="M161" s="158">
        <f t="shared" si="11"/>
        <v>3.4970617120574788E-5</v>
      </c>
      <c r="O161" s="156"/>
    </row>
    <row r="162" spans="2:15" customFormat="1" x14ac:dyDescent="0.2">
      <c r="B162" s="127">
        <f t="shared" si="8"/>
        <v>41153</v>
      </c>
      <c r="C162" s="128">
        <v>42778484.43</v>
      </c>
      <c r="D162" s="156">
        <v>3.1999999999999999E-5</v>
      </c>
      <c r="E162" s="157">
        <f t="shared" si="9"/>
        <v>1368.91150176</v>
      </c>
      <c r="F162" s="128"/>
      <c r="G162" s="128">
        <v>0</v>
      </c>
      <c r="H162" s="136">
        <v>3.1999999999999999E-5</v>
      </c>
      <c r="I162" s="137">
        <v>30.39</v>
      </c>
      <c r="J162" s="158">
        <f t="shared" si="10"/>
        <v>0</v>
      </c>
      <c r="K162" s="157">
        <v>0</v>
      </c>
      <c r="M162" s="158">
        <f t="shared" si="11"/>
        <v>0</v>
      </c>
      <c r="O162" s="156"/>
    </row>
    <row r="163" spans="2:15" customFormat="1" x14ac:dyDescent="0.2">
      <c r="B163" s="127">
        <f t="shared" si="8"/>
        <v>41154</v>
      </c>
      <c r="C163" s="128">
        <v>42778484.43</v>
      </c>
      <c r="D163" s="156">
        <v>3.1999999999999999E-5</v>
      </c>
      <c r="E163" s="157">
        <f t="shared" si="9"/>
        <v>1368.91150176</v>
      </c>
      <c r="F163" s="128"/>
      <c r="G163" s="128">
        <v>0</v>
      </c>
      <c r="H163" s="136">
        <v>3.1999999999999999E-5</v>
      </c>
      <c r="I163" s="137">
        <v>30.39</v>
      </c>
      <c r="J163" s="158">
        <f t="shared" si="10"/>
        <v>0</v>
      </c>
      <c r="K163" s="157">
        <v>0</v>
      </c>
      <c r="M163" s="158">
        <f t="shared" si="11"/>
        <v>0</v>
      </c>
      <c r="O163" s="156"/>
    </row>
    <row r="164" spans="2:15" customFormat="1" x14ac:dyDescent="0.2">
      <c r="B164" s="127">
        <f t="shared" si="8"/>
        <v>41155</v>
      </c>
      <c r="C164" s="128">
        <v>42778484.43</v>
      </c>
      <c r="D164" s="156">
        <v>3.1999999999999999E-5</v>
      </c>
      <c r="E164" s="157">
        <f t="shared" si="9"/>
        <v>1368.91150176</v>
      </c>
      <c r="F164" s="128"/>
      <c r="G164" s="128">
        <v>0</v>
      </c>
      <c r="H164" s="136">
        <v>3.1999999999999999E-5</v>
      </c>
      <c r="I164" s="137">
        <v>30.39</v>
      </c>
      <c r="J164" s="158">
        <f t="shared" si="10"/>
        <v>0</v>
      </c>
      <c r="K164" s="157">
        <v>0</v>
      </c>
      <c r="M164" s="158">
        <f t="shared" si="11"/>
        <v>0</v>
      </c>
      <c r="O164" s="156"/>
    </row>
    <row r="165" spans="2:15" customFormat="1" x14ac:dyDescent="0.2">
      <c r="B165" s="127">
        <f t="shared" si="8"/>
        <v>41156</v>
      </c>
      <c r="C165" s="128">
        <v>43964092.240000002</v>
      </c>
      <c r="D165" s="156">
        <v>3.1999999999999999E-5</v>
      </c>
      <c r="E165" s="157">
        <f t="shared" si="9"/>
        <v>1406.85095168</v>
      </c>
      <c r="F165" s="128"/>
      <c r="G165" s="128">
        <v>2393494.5699999998</v>
      </c>
      <c r="H165" s="136">
        <v>3.1999999999999999E-5</v>
      </c>
      <c r="I165" s="137">
        <v>30.39</v>
      </c>
      <c r="J165" s="158">
        <f t="shared" si="10"/>
        <v>9.7199999999999999E-4</v>
      </c>
      <c r="K165" s="157">
        <v>2326.48</v>
      </c>
      <c r="M165" s="158">
        <f t="shared" si="11"/>
        <v>5.2917730844975591E-5</v>
      </c>
      <c r="O165" s="156"/>
    </row>
    <row r="166" spans="2:15" customFormat="1" x14ac:dyDescent="0.2">
      <c r="B166" s="127">
        <f t="shared" si="8"/>
        <v>41157</v>
      </c>
      <c r="C166" s="128">
        <v>43784449.170000002</v>
      </c>
      <c r="D166" s="156">
        <v>3.1000000000000001E-5</v>
      </c>
      <c r="E166" s="157">
        <f t="shared" si="9"/>
        <v>1357.31792427</v>
      </c>
      <c r="F166" s="128"/>
      <c r="G166" s="128">
        <v>2279087.08</v>
      </c>
      <c r="H166" s="136">
        <v>3.1000000000000001E-5</v>
      </c>
      <c r="I166" s="137">
        <v>30.39</v>
      </c>
      <c r="J166" s="158">
        <f t="shared" si="10"/>
        <v>9.4200000000000002E-4</v>
      </c>
      <c r="K166" s="157">
        <v>2146.9</v>
      </c>
      <c r="M166" s="158">
        <f t="shared" si="11"/>
        <v>4.9033390637491487E-5</v>
      </c>
      <c r="O166" s="156"/>
    </row>
    <row r="167" spans="2:15" customFormat="1" x14ac:dyDescent="0.2">
      <c r="B167" s="127">
        <f t="shared" si="8"/>
        <v>41158</v>
      </c>
      <c r="C167" s="128">
        <v>44077781.009999998</v>
      </c>
      <c r="D167" s="156">
        <v>3.1000000000000001E-5</v>
      </c>
      <c r="E167" s="157">
        <f t="shared" si="9"/>
        <v>1366.41121131</v>
      </c>
      <c r="F167" s="128"/>
      <c r="G167" s="128">
        <v>2590451.4</v>
      </c>
      <c r="H167" s="136">
        <v>3.1000000000000001E-5</v>
      </c>
      <c r="I167" s="137">
        <v>30.39</v>
      </c>
      <c r="J167" s="158">
        <f t="shared" si="10"/>
        <v>9.4200000000000002E-4</v>
      </c>
      <c r="K167" s="157">
        <v>2440.21</v>
      </c>
      <c r="M167" s="158">
        <f t="shared" si="11"/>
        <v>5.5361452960764648E-5</v>
      </c>
      <c r="O167" s="156"/>
    </row>
    <row r="168" spans="2:15" customFormat="1" x14ac:dyDescent="0.2">
      <c r="B168" s="127">
        <f t="shared" si="8"/>
        <v>41159</v>
      </c>
      <c r="C168" s="128">
        <v>42681627.549999997</v>
      </c>
      <c r="D168" s="156">
        <v>3.1000000000000001E-5</v>
      </c>
      <c r="E168" s="157">
        <f t="shared" si="9"/>
        <v>1323.13045405</v>
      </c>
      <c r="F168" s="128"/>
      <c r="G168" s="128">
        <v>1294424.23</v>
      </c>
      <c r="H168" s="136">
        <v>3.1000000000000001E-5</v>
      </c>
      <c r="I168" s="137">
        <v>30.39</v>
      </c>
      <c r="J168" s="158">
        <f t="shared" si="10"/>
        <v>9.4200000000000002E-4</v>
      </c>
      <c r="K168" s="157">
        <v>1219.3499999999999</v>
      </c>
      <c r="M168" s="158">
        <f t="shared" si="11"/>
        <v>2.8568498203860082E-5</v>
      </c>
      <c r="O168" s="156"/>
    </row>
    <row r="169" spans="2:15" customFormat="1" x14ac:dyDescent="0.2">
      <c r="B169" s="127">
        <f t="shared" si="8"/>
        <v>41160</v>
      </c>
      <c r="C169" s="128">
        <v>42681627.549999997</v>
      </c>
      <c r="D169" s="156">
        <v>3.1000000000000001E-5</v>
      </c>
      <c r="E169" s="157">
        <f t="shared" si="9"/>
        <v>1323.13045405</v>
      </c>
      <c r="F169" s="128"/>
      <c r="G169" s="128">
        <v>0</v>
      </c>
      <c r="H169" s="136">
        <v>3.1000000000000001E-5</v>
      </c>
      <c r="I169" s="137">
        <v>30.39</v>
      </c>
      <c r="J169" s="158">
        <f t="shared" si="10"/>
        <v>0</v>
      </c>
      <c r="K169" s="157">
        <v>0</v>
      </c>
      <c r="M169" s="158">
        <f t="shared" si="11"/>
        <v>0</v>
      </c>
      <c r="O169" s="156"/>
    </row>
    <row r="170" spans="2:15" customFormat="1" x14ac:dyDescent="0.2">
      <c r="B170" s="127">
        <f t="shared" si="8"/>
        <v>41161</v>
      </c>
      <c r="C170" s="128">
        <v>42681627.549999997</v>
      </c>
      <c r="D170" s="156">
        <v>3.1000000000000001E-5</v>
      </c>
      <c r="E170" s="157">
        <f t="shared" si="9"/>
        <v>1323.13045405</v>
      </c>
      <c r="F170" s="128"/>
      <c r="G170" s="128">
        <v>0</v>
      </c>
      <c r="H170" s="136">
        <v>3.1000000000000001E-5</v>
      </c>
      <c r="I170" s="137">
        <v>30.39</v>
      </c>
      <c r="J170" s="158">
        <f t="shared" si="10"/>
        <v>0</v>
      </c>
      <c r="K170" s="157">
        <v>0</v>
      </c>
      <c r="M170" s="158">
        <f t="shared" si="11"/>
        <v>0</v>
      </c>
      <c r="O170" s="156"/>
    </row>
    <row r="171" spans="2:15" customFormat="1" x14ac:dyDescent="0.2">
      <c r="B171" s="127">
        <f t="shared" si="8"/>
        <v>41162</v>
      </c>
      <c r="C171" s="128">
        <v>46767835.289999999</v>
      </c>
      <c r="D171" s="156">
        <v>3.1000000000000001E-5</v>
      </c>
      <c r="E171" s="157">
        <f t="shared" si="9"/>
        <v>1449.80289399</v>
      </c>
      <c r="F171" s="128"/>
      <c r="G171" s="128">
        <v>6597950.4500000002</v>
      </c>
      <c r="H171" s="136">
        <v>3.1000000000000001E-5</v>
      </c>
      <c r="I171" s="137">
        <v>31.47</v>
      </c>
      <c r="J171" s="158">
        <f t="shared" si="10"/>
        <v>9.7599999999999998E-4</v>
      </c>
      <c r="K171" s="157">
        <v>6439.6</v>
      </c>
      <c r="M171" s="158">
        <f t="shared" si="11"/>
        <v>1.3769292420889385E-4</v>
      </c>
      <c r="O171" s="156"/>
    </row>
    <row r="172" spans="2:15" customFormat="1" x14ac:dyDescent="0.2">
      <c r="B172" s="127">
        <f t="shared" si="8"/>
        <v>41163</v>
      </c>
      <c r="C172" s="128">
        <v>47292146.509999998</v>
      </c>
      <c r="D172" s="156">
        <v>3.1000000000000001E-5</v>
      </c>
      <c r="E172" s="157">
        <f t="shared" si="9"/>
        <v>1466.05654181</v>
      </c>
      <c r="F172" s="128"/>
      <c r="G172" s="128">
        <v>1790490.45</v>
      </c>
      <c r="H172" s="136">
        <v>3.1000000000000001E-5</v>
      </c>
      <c r="I172" s="137">
        <v>31.47</v>
      </c>
      <c r="J172" s="158">
        <f t="shared" si="10"/>
        <v>9.7599999999999998E-4</v>
      </c>
      <c r="K172" s="157">
        <v>1747.52</v>
      </c>
      <c r="M172" s="158">
        <f t="shared" si="11"/>
        <v>3.6951589829623917E-5</v>
      </c>
      <c r="O172" s="156"/>
    </row>
    <row r="173" spans="2:15" customFormat="1" x14ac:dyDescent="0.2">
      <c r="B173" s="127">
        <f t="shared" si="8"/>
        <v>41164</v>
      </c>
      <c r="C173" s="128">
        <v>46902464.219999999</v>
      </c>
      <c r="D173" s="156">
        <v>3.1000000000000001E-5</v>
      </c>
      <c r="E173" s="157">
        <f t="shared" si="9"/>
        <v>1453.97639082</v>
      </c>
      <c r="F173" s="128"/>
      <c r="G173" s="128">
        <v>2204870.17</v>
      </c>
      <c r="H173" s="136">
        <v>3.1000000000000001E-5</v>
      </c>
      <c r="I173" s="137">
        <v>31.47</v>
      </c>
      <c r="J173" s="158">
        <f t="shared" si="10"/>
        <v>9.7599999999999998E-4</v>
      </c>
      <c r="K173" s="157">
        <v>2151.9499999999998</v>
      </c>
      <c r="M173" s="158">
        <f t="shared" si="11"/>
        <v>4.5881384609262648E-5</v>
      </c>
      <c r="O173" s="156"/>
    </row>
    <row r="174" spans="2:15" customFormat="1" x14ac:dyDescent="0.2">
      <c r="B174" s="127">
        <f t="shared" si="8"/>
        <v>41165</v>
      </c>
      <c r="C174" s="128">
        <v>46080578.780000001</v>
      </c>
      <c r="D174" s="156">
        <v>3.1000000000000001E-5</v>
      </c>
      <c r="E174" s="157">
        <f t="shared" si="9"/>
        <v>1428.4979421800001</v>
      </c>
      <c r="F174" s="128"/>
      <c r="G174" s="128">
        <v>1835764.3</v>
      </c>
      <c r="H174" s="136">
        <v>3.1000000000000001E-5</v>
      </c>
      <c r="I174" s="137">
        <v>31.47</v>
      </c>
      <c r="J174" s="158">
        <f t="shared" si="10"/>
        <v>9.7599999999999998E-4</v>
      </c>
      <c r="K174" s="157">
        <v>1791.71</v>
      </c>
      <c r="M174" s="158">
        <f t="shared" si="11"/>
        <v>3.8882107114020065E-5</v>
      </c>
      <c r="O174" s="156"/>
    </row>
    <row r="175" spans="2:15" customFormat="1" x14ac:dyDescent="0.2">
      <c r="B175" s="127">
        <f t="shared" si="8"/>
        <v>41166</v>
      </c>
      <c r="C175" s="128">
        <v>45844927.579999998</v>
      </c>
      <c r="D175" s="156">
        <v>3.1000000000000001E-5</v>
      </c>
      <c r="E175" s="157">
        <f t="shared" si="9"/>
        <v>1421.19275498</v>
      </c>
      <c r="F175" s="128"/>
      <c r="G175" s="128">
        <v>1236513.68</v>
      </c>
      <c r="H175" s="136">
        <v>3.1000000000000001E-5</v>
      </c>
      <c r="I175" s="137">
        <v>31.47</v>
      </c>
      <c r="J175" s="158">
        <f t="shared" si="10"/>
        <v>9.7599999999999998E-4</v>
      </c>
      <c r="K175" s="157">
        <v>1206.8399999999999</v>
      </c>
      <c r="M175" s="158">
        <f t="shared" si="11"/>
        <v>2.6324395384724914E-5</v>
      </c>
      <c r="O175" s="156"/>
    </row>
    <row r="176" spans="2:15" customFormat="1" x14ac:dyDescent="0.2">
      <c r="B176" s="127">
        <f t="shared" si="8"/>
        <v>41167</v>
      </c>
      <c r="C176" s="128">
        <v>45844927.579999998</v>
      </c>
      <c r="D176" s="156">
        <v>3.1000000000000001E-5</v>
      </c>
      <c r="E176" s="157">
        <f t="shared" si="9"/>
        <v>1421.19275498</v>
      </c>
      <c r="F176" s="128"/>
      <c r="G176" s="128">
        <v>0</v>
      </c>
      <c r="H176" s="136">
        <v>3.1000000000000001E-5</v>
      </c>
      <c r="I176" s="137">
        <v>31.47</v>
      </c>
      <c r="J176" s="158">
        <f t="shared" si="10"/>
        <v>0</v>
      </c>
      <c r="K176" s="157">
        <v>0</v>
      </c>
      <c r="M176" s="158">
        <f t="shared" si="11"/>
        <v>0</v>
      </c>
      <c r="O176" s="156"/>
    </row>
    <row r="177" spans="2:15" customFormat="1" x14ac:dyDescent="0.2">
      <c r="B177" s="127">
        <f t="shared" si="8"/>
        <v>41168</v>
      </c>
      <c r="C177" s="128">
        <v>45844927.579999998</v>
      </c>
      <c r="D177" s="156">
        <v>3.1000000000000001E-5</v>
      </c>
      <c r="E177" s="157">
        <f t="shared" si="9"/>
        <v>1421.19275498</v>
      </c>
      <c r="F177" s="128"/>
      <c r="G177" s="128">
        <v>0</v>
      </c>
      <c r="H177" s="136">
        <v>3.1000000000000001E-5</v>
      </c>
      <c r="I177" s="137">
        <v>31.47</v>
      </c>
      <c r="J177" s="158">
        <f t="shared" si="10"/>
        <v>0</v>
      </c>
      <c r="K177" s="157">
        <v>0</v>
      </c>
      <c r="M177" s="158">
        <f t="shared" si="11"/>
        <v>0</v>
      </c>
      <c r="O177" s="156"/>
    </row>
    <row r="178" spans="2:15" customFormat="1" x14ac:dyDescent="0.2">
      <c r="B178" s="127">
        <f t="shared" si="8"/>
        <v>41169</v>
      </c>
      <c r="C178" s="128">
        <v>44692068.789999999</v>
      </c>
      <c r="D178" s="156">
        <v>3.1000000000000001E-5</v>
      </c>
      <c r="E178" s="157">
        <f t="shared" si="9"/>
        <v>1385.4541324900001</v>
      </c>
      <c r="F178" s="128"/>
      <c r="G178" s="128">
        <v>728259.47</v>
      </c>
      <c r="H178" s="136">
        <v>3.1000000000000001E-5</v>
      </c>
      <c r="I178" s="137">
        <v>31.47</v>
      </c>
      <c r="J178" s="158">
        <f t="shared" si="10"/>
        <v>9.7599999999999998E-4</v>
      </c>
      <c r="K178" s="157">
        <v>710.78</v>
      </c>
      <c r="M178" s="158">
        <f t="shared" si="11"/>
        <v>1.5903940436049795E-5</v>
      </c>
      <c r="O178" s="156"/>
    </row>
    <row r="179" spans="2:15" customFormat="1" x14ac:dyDescent="0.2">
      <c r="B179" s="127">
        <f t="shared" si="8"/>
        <v>41170</v>
      </c>
      <c r="C179" s="128">
        <v>44249835.939999998</v>
      </c>
      <c r="D179" s="156">
        <v>3.1000000000000001E-5</v>
      </c>
      <c r="E179" s="157">
        <f t="shared" si="9"/>
        <v>1371.74491414</v>
      </c>
      <c r="F179" s="128"/>
      <c r="G179" s="128">
        <v>1475837.26</v>
      </c>
      <c r="H179" s="136">
        <v>3.1000000000000001E-5</v>
      </c>
      <c r="I179" s="137">
        <v>31.47</v>
      </c>
      <c r="J179" s="158">
        <f t="shared" si="10"/>
        <v>9.7599999999999998E-4</v>
      </c>
      <c r="K179" s="157">
        <v>1440.42</v>
      </c>
      <c r="M179" s="158">
        <f t="shared" si="11"/>
        <v>3.2551985095563275E-5</v>
      </c>
      <c r="O179" s="156"/>
    </row>
    <row r="180" spans="2:15" customFormat="1" x14ac:dyDescent="0.2">
      <c r="B180" s="127">
        <f t="shared" si="8"/>
        <v>41171</v>
      </c>
      <c r="C180" s="128">
        <v>42487346.030000001</v>
      </c>
      <c r="D180" s="156">
        <v>3.1000000000000001E-5</v>
      </c>
      <c r="E180" s="157">
        <f t="shared" si="9"/>
        <v>1317.1077269300001</v>
      </c>
      <c r="F180" s="128"/>
      <c r="G180" s="128">
        <v>897110.2</v>
      </c>
      <c r="H180" s="136">
        <v>3.1000000000000001E-5</v>
      </c>
      <c r="I180" s="137">
        <v>31.47</v>
      </c>
      <c r="J180" s="158">
        <f t="shared" si="10"/>
        <v>9.7599999999999998E-4</v>
      </c>
      <c r="K180" s="157">
        <v>875.58</v>
      </c>
      <c r="M180" s="158">
        <f t="shared" si="11"/>
        <v>2.0608018193976141E-5</v>
      </c>
      <c r="O180" s="156"/>
    </row>
    <row r="181" spans="2:15" customFormat="1" x14ac:dyDescent="0.2">
      <c r="B181" s="127">
        <f t="shared" si="8"/>
        <v>41172</v>
      </c>
      <c r="C181" s="128">
        <v>42223272.640000001</v>
      </c>
      <c r="D181" s="156">
        <v>3.1000000000000001E-5</v>
      </c>
      <c r="E181" s="157">
        <f t="shared" si="9"/>
        <v>1308.9214518400001</v>
      </c>
      <c r="F181" s="128"/>
      <c r="G181" s="128">
        <v>1264624.55</v>
      </c>
      <c r="H181" s="136">
        <v>3.1000000000000001E-5</v>
      </c>
      <c r="I181" s="137">
        <v>31.47</v>
      </c>
      <c r="J181" s="158">
        <f t="shared" si="10"/>
        <v>9.7599999999999998E-4</v>
      </c>
      <c r="K181" s="157">
        <v>1234.27</v>
      </c>
      <c r="M181" s="158">
        <f t="shared" si="11"/>
        <v>2.9231983283804502E-5</v>
      </c>
      <c r="O181" s="156"/>
    </row>
    <row r="182" spans="2:15" customFormat="1" x14ac:dyDescent="0.2">
      <c r="B182" s="127">
        <f t="shared" si="8"/>
        <v>41173</v>
      </c>
      <c r="C182" s="128">
        <v>41607744.82</v>
      </c>
      <c r="D182" s="156">
        <v>3.1000000000000001E-5</v>
      </c>
      <c r="E182" s="157">
        <f t="shared" si="9"/>
        <v>1289.8400894200001</v>
      </c>
      <c r="F182" s="128"/>
      <c r="G182" s="128">
        <v>1045855.22</v>
      </c>
      <c r="H182" s="136">
        <v>3.1000000000000001E-5</v>
      </c>
      <c r="I182" s="137">
        <v>31.47</v>
      </c>
      <c r="J182" s="158">
        <f t="shared" si="10"/>
        <v>9.7599999999999998E-4</v>
      </c>
      <c r="K182" s="157">
        <v>1020.75</v>
      </c>
      <c r="M182" s="158">
        <f t="shared" si="11"/>
        <v>2.4532692276783677E-5</v>
      </c>
      <c r="O182" s="156"/>
    </row>
    <row r="183" spans="2:15" customFormat="1" x14ac:dyDescent="0.2">
      <c r="B183" s="127">
        <f t="shared" si="8"/>
        <v>41174</v>
      </c>
      <c r="C183" s="128">
        <v>41607744.82</v>
      </c>
      <c r="D183" s="156">
        <v>3.1000000000000001E-5</v>
      </c>
      <c r="E183" s="157">
        <f t="shared" si="9"/>
        <v>1289.8400894200001</v>
      </c>
      <c r="F183" s="128"/>
      <c r="G183" s="128">
        <v>0</v>
      </c>
      <c r="H183" s="136">
        <v>3.1000000000000001E-5</v>
      </c>
      <c r="I183" s="137">
        <v>31.47</v>
      </c>
      <c r="J183" s="158">
        <f t="shared" si="10"/>
        <v>0</v>
      </c>
      <c r="K183" s="157">
        <v>0</v>
      </c>
      <c r="M183" s="158">
        <f t="shared" si="11"/>
        <v>0</v>
      </c>
      <c r="O183" s="156"/>
    </row>
    <row r="184" spans="2:15" customFormat="1" x14ac:dyDescent="0.2">
      <c r="B184" s="127">
        <f t="shared" si="8"/>
        <v>41175</v>
      </c>
      <c r="C184" s="128">
        <v>41607744.82</v>
      </c>
      <c r="D184" s="156">
        <v>3.1000000000000001E-5</v>
      </c>
      <c r="E184" s="157">
        <f t="shared" si="9"/>
        <v>1289.8400894200001</v>
      </c>
      <c r="F184" s="128"/>
      <c r="G184" s="128">
        <v>0</v>
      </c>
      <c r="H184" s="136">
        <v>3.1000000000000001E-5</v>
      </c>
      <c r="I184" s="137">
        <v>31.47</v>
      </c>
      <c r="J184" s="158">
        <f t="shared" si="10"/>
        <v>0</v>
      </c>
      <c r="K184" s="157">
        <v>0</v>
      </c>
      <c r="M184" s="158">
        <f t="shared" si="11"/>
        <v>0</v>
      </c>
      <c r="O184" s="156"/>
    </row>
    <row r="185" spans="2:15" customFormat="1" x14ac:dyDescent="0.2">
      <c r="B185" s="127">
        <f t="shared" si="8"/>
        <v>41176</v>
      </c>
      <c r="C185" s="128">
        <v>40321393.060000002</v>
      </c>
      <c r="D185" s="156">
        <v>3.1000000000000001E-5</v>
      </c>
      <c r="E185" s="157">
        <f t="shared" si="9"/>
        <v>1249.9631848600002</v>
      </c>
      <c r="F185" s="128"/>
      <c r="G185" s="128">
        <v>1154938.26</v>
      </c>
      <c r="H185" s="136">
        <v>3.1000000000000001E-5</v>
      </c>
      <c r="I185" s="137">
        <v>31.47</v>
      </c>
      <c r="J185" s="158">
        <f t="shared" si="10"/>
        <v>9.7599999999999998E-4</v>
      </c>
      <c r="K185" s="157">
        <v>1127.22</v>
      </c>
      <c r="M185" s="158">
        <f t="shared" si="11"/>
        <v>2.795587935968996E-5</v>
      </c>
      <c r="O185" s="156"/>
    </row>
    <row r="186" spans="2:15" customFormat="1" x14ac:dyDescent="0.2">
      <c r="B186" s="127">
        <f t="shared" si="8"/>
        <v>41177</v>
      </c>
      <c r="C186" s="128">
        <v>36020426.969999999</v>
      </c>
      <c r="D186" s="156">
        <v>3.1000000000000001E-5</v>
      </c>
      <c r="E186" s="157">
        <f t="shared" si="9"/>
        <v>1116.6332360700001</v>
      </c>
      <c r="F186" s="128"/>
      <c r="G186" s="128">
        <v>1656592.97</v>
      </c>
      <c r="H186" s="136">
        <v>3.1000000000000001E-5</v>
      </c>
      <c r="I186" s="137">
        <v>31.47</v>
      </c>
      <c r="J186" s="158">
        <f t="shared" si="10"/>
        <v>9.7599999999999998E-4</v>
      </c>
      <c r="K186" s="157">
        <v>1616.83</v>
      </c>
      <c r="M186" s="158">
        <f t="shared" si="11"/>
        <v>4.4886475147743095E-5</v>
      </c>
      <c r="O186" s="156"/>
    </row>
    <row r="187" spans="2:15" customFormat="1" x14ac:dyDescent="0.2">
      <c r="B187" s="127">
        <f t="shared" si="8"/>
        <v>41178</v>
      </c>
      <c r="C187" s="128">
        <v>34810308.329999998</v>
      </c>
      <c r="D187" s="156">
        <v>3.1000000000000001E-5</v>
      </c>
      <c r="E187" s="157">
        <f t="shared" si="9"/>
        <v>1079.1195582299999</v>
      </c>
      <c r="F187" s="128"/>
      <c r="G187" s="128">
        <v>427934.27</v>
      </c>
      <c r="H187" s="136">
        <v>3.1000000000000001E-5</v>
      </c>
      <c r="I187" s="137">
        <v>31.47</v>
      </c>
      <c r="J187" s="158">
        <f t="shared" si="10"/>
        <v>9.7599999999999998E-4</v>
      </c>
      <c r="K187" s="157">
        <v>417.66</v>
      </c>
      <c r="M187" s="158">
        <f t="shared" si="11"/>
        <v>1.1998170083430573E-5</v>
      </c>
      <c r="O187" s="156"/>
    </row>
    <row r="188" spans="2:15" customFormat="1" x14ac:dyDescent="0.2">
      <c r="B188" s="127">
        <f t="shared" si="8"/>
        <v>41179</v>
      </c>
      <c r="C188" s="128">
        <v>35562076.200000003</v>
      </c>
      <c r="D188" s="156">
        <v>3.1000000000000001E-5</v>
      </c>
      <c r="E188" s="157">
        <f t="shared" si="9"/>
        <v>1102.4243622000001</v>
      </c>
      <c r="F188" s="128"/>
      <c r="G188" s="128">
        <v>2391223.15</v>
      </c>
      <c r="H188" s="136">
        <v>3.1000000000000001E-5</v>
      </c>
      <c r="I188" s="137">
        <v>31.47</v>
      </c>
      <c r="J188" s="158">
        <f t="shared" si="10"/>
        <v>9.7599999999999998E-4</v>
      </c>
      <c r="K188" s="157">
        <v>2333.83</v>
      </c>
      <c r="M188" s="158">
        <f t="shared" si="11"/>
        <v>6.5626933221632307E-5</v>
      </c>
      <c r="O188" s="156"/>
    </row>
    <row r="189" spans="2:15" customFormat="1" x14ac:dyDescent="0.2">
      <c r="B189" s="127">
        <f t="shared" si="8"/>
        <v>41180</v>
      </c>
      <c r="C189" s="128">
        <v>36623182.890000001</v>
      </c>
      <c r="D189" s="156">
        <v>3.1000000000000001E-5</v>
      </c>
      <c r="E189" s="157">
        <f t="shared" si="9"/>
        <v>1135.3186695900001</v>
      </c>
      <c r="F189" s="128"/>
      <c r="G189" s="128">
        <v>2270815.59</v>
      </c>
      <c r="H189" s="136">
        <v>3.1000000000000001E-5</v>
      </c>
      <c r="I189" s="137">
        <v>31.47</v>
      </c>
      <c r="J189" s="158">
        <f t="shared" si="10"/>
        <v>9.7599999999999998E-4</v>
      </c>
      <c r="K189" s="157">
        <v>2216.3200000000002</v>
      </c>
      <c r="M189" s="158">
        <f t="shared" si="11"/>
        <v>6.0516859134195265E-5</v>
      </c>
      <c r="O189" s="156"/>
    </row>
    <row r="190" spans="2:15" customFormat="1" x14ac:dyDescent="0.2">
      <c r="B190" s="127">
        <f t="shared" si="8"/>
        <v>41181</v>
      </c>
      <c r="C190" s="128">
        <v>36623182.890000001</v>
      </c>
      <c r="D190" s="156">
        <v>3.1000000000000001E-5</v>
      </c>
      <c r="E190" s="157">
        <f t="shared" si="9"/>
        <v>1135.3186695900001</v>
      </c>
      <c r="F190" s="128"/>
      <c r="G190" s="128">
        <v>0</v>
      </c>
      <c r="H190" s="136">
        <v>3.1000000000000001E-5</v>
      </c>
      <c r="I190" s="137">
        <v>31.47</v>
      </c>
      <c r="J190" s="158">
        <f t="shared" si="10"/>
        <v>0</v>
      </c>
      <c r="K190" s="157">
        <v>0</v>
      </c>
      <c r="M190" s="158">
        <f t="shared" si="11"/>
        <v>0</v>
      </c>
      <c r="O190" s="156"/>
    </row>
    <row r="191" spans="2:15" customFormat="1" x14ac:dyDescent="0.2">
      <c r="B191" s="127">
        <f t="shared" si="8"/>
        <v>41182</v>
      </c>
      <c r="C191" s="128">
        <v>36623182.890000001</v>
      </c>
      <c r="D191" s="156">
        <v>3.1000000000000001E-5</v>
      </c>
      <c r="E191" s="157">
        <f t="shared" si="9"/>
        <v>1135.3186695900001</v>
      </c>
      <c r="F191" s="128"/>
      <c r="G191" s="128">
        <v>0</v>
      </c>
      <c r="H191" s="136">
        <v>3.1000000000000001E-5</v>
      </c>
      <c r="I191" s="137">
        <v>31.47</v>
      </c>
      <c r="J191" s="158">
        <f t="shared" si="10"/>
        <v>0</v>
      </c>
      <c r="K191" s="157">
        <v>0</v>
      </c>
      <c r="M191" s="158">
        <f t="shared" si="11"/>
        <v>0</v>
      </c>
      <c r="O191" s="156"/>
    </row>
    <row r="192" spans="2:15" customFormat="1" x14ac:dyDescent="0.2">
      <c r="B192" s="127">
        <f t="shared" si="8"/>
        <v>41183</v>
      </c>
      <c r="C192" s="128">
        <v>37332164.530000001</v>
      </c>
      <c r="D192" s="156">
        <v>3.1000000000000001E-5</v>
      </c>
      <c r="E192" s="157">
        <f t="shared" si="9"/>
        <v>1157.29710043</v>
      </c>
      <c r="F192" s="128"/>
      <c r="G192" s="128">
        <v>2007957.43</v>
      </c>
      <c r="H192" s="136">
        <v>3.1000000000000001E-5</v>
      </c>
      <c r="I192" s="137">
        <v>31.47</v>
      </c>
      <c r="J192" s="158">
        <f t="shared" si="10"/>
        <v>9.7599999999999998E-4</v>
      </c>
      <c r="K192" s="157">
        <v>1959.77</v>
      </c>
      <c r="M192" s="158">
        <f t="shared" si="11"/>
        <v>5.2495482773979937E-5</v>
      </c>
      <c r="O192" s="156"/>
    </row>
    <row r="193" spans="2:15" customFormat="1" x14ac:dyDescent="0.2">
      <c r="B193" s="127">
        <f t="shared" si="8"/>
        <v>41184</v>
      </c>
      <c r="C193" s="128">
        <v>37301871.909999996</v>
      </c>
      <c r="D193" s="156">
        <v>3.1000000000000001E-5</v>
      </c>
      <c r="E193" s="157">
        <f t="shared" si="9"/>
        <v>1156.35802921</v>
      </c>
      <c r="F193" s="128"/>
      <c r="G193" s="128">
        <v>1619618.79</v>
      </c>
      <c r="H193" s="136">
        <v>3.1000000000000001E-5</v>
      </c>
      <c r="I193" s="137">
        <v>31.47</v>
      </c>
      <c r="J193" s="158">
        <f t="shared" si="10"/>
        <v>9.7599999999999998E-4</v>
      </c>
      <c r="K193" s="157">
        <v>1580.75</v>
      </c>
      <c r="M193" s="158">
        <f t="shared" si="11"/>
        <v>4.237722985629115E-5</v>
      </c>
      <c r="O193" s="156"/>
    </row>
    <row r="194" spans="2:15" customFormat="1" x14ac:dyDescent="0.2">
      <c r="B194" s="127">
        <f t="shared" si="8"/>
        <v>41185</v>
      </c>
      <c r="C194" s="128">
        <v>37823832.18</v>
      </c>
      <c r="D194" s="156">
        <v>3.1000000000000001E-5</v>
      </c>
      <c r="E194" s="157">
        <f t="shared" si="9"/>
        <v>1172.5387975799999</v>
      </c>
      <c r="F194" s="128"/>
      <c r="G194" s="128">
        <v>2584394.9300000002</v>
      </c>
      <c r="H194" s="136">
        <v>3.1000000000000001E-5</v>
      </c>
      <c r="I194" s="137">
        <v>31.47</v>
      </c>
      <c r="J194" s="158">
        <f t="shared" si="10"/>
        <v>9.7599999999999998E-4</v>
      </c>
      <c r="K194" s="157">
        <v>2522.37</v>
      </c>
      <c r="M194" s="158">
        <f t="shared" si="11"/>
        <v>6.6687319994343313E-5</v>
      </c>
      <c r="O194" s="156"/>
    </row>
    <row r="195" spans="2:15" customFormat="1" x14ac:dyDescent="0.2">
      <c r="B195" s="127">
        <f t="shared" si="8"/>
        <v>41186</v>
      </c>
      <c r="C195" s="128">
        <v>38627504.039999999</v>
      </c>
      <c r="D195" s="156">
        <v>3.1000000000000001E-5</v>
      </c>
      <c r="E195" s="157">
        <f t="shared" si="9"/>
        <v>1197.4526252400001</v>
      </c>
      <c r="F195" s="128"/>
      <c r="G195" s="128">
        <v>2434571.89</v>
      </c>
      <c r="H195" s="136">
        <v>3.1000000000000001E-5</v>
      </c>
      <c r="I195" s="137">
        <v>31.47</v>
      </c>
      <c r="J195" s="158">
        <f t="shared" si="10"/>
        <v>9.7599999999999998E-4</v>
      </c>
      <c r="K195" s="157">
        <v>2376.14</v>
      </c>
      <c r="M195" s="158">
        <f t="shared" si="11"/>
        <v>6.1514199766555763E-5</v>
      </c>
      <c r="O195" s="156"/>
    </row>
    <row r="196" spans="2:15" customFormat="1" x14ac:dyDescent="0.2">
      <c r="B196" s="127">
        <f t="shared" si="8"/>
        <v>41187</v>
      </c>
      <c r="C196" s="128">
        <v>38490539.07</v>
      </c>
      <c r="D196" s="156">
        <v>3.1000000000000001E-5</v>
      </c>
      <c r="E196" s="157">
        <f t="shared" si="9"/>
        <v>1193.2067111700001</v>
      </c>
      <c r="F196" s="128"/>
      <c r="G196" s="128">
        <v>2247673.11</v>
      </c>
      <c r="H196" s="136">
        <v>3.1000000000000001E-5</v>
      </c>
      <c r="I196" s="137">
        <v>35.68</v>
      </c>
      <c r="J196" s="158">
        <f t="shared" si="10"/>
        <v>1.106E-3</v>
      </c>
      <c r="K196" s="157">
        <v>2485.9299999999998</v>
      </c>
      <c r="M196" s="158">
        <f t="shared" si="11"/>
        <v>6.458548152518769E-5</v>
      </c>
      <c r="O196" s="156"/>
    </row>
    <row r="197" spans="2:15" customFormat="1" x14ac:dyDescent="0.2">
      <c r="B197" s="127">
        <f t="shared" si="8"/>
        <v>41188</v>
      </c>
      <c r="C197" s="128">
        <v>38490539.07</v>
      </c>
      <c r="D197" s="156">
        <v>3.1000000000000001E-5</v>
      </c>
      <c r="E197" s="157">
        <f t="shared" si="9"/>
        <v>1193.2067111700001</v>
      </c>
      <c r="F197" s="128"/>
      <c r="G197" s="128">
        <v>0</v>
      </c>
      <c r="H197" s="136">
        <v>3.1000000000000001E-5</v>
      </c>
      <c r="I197" s="137">
        <v>35.68</v>
      </c>
      <c r="J197" s="158">
        <f t="shared" si="10"/>
        <v>0</v>
      </c>
      <c r="K197" s="157">
        <v>0</v>
      </c>
      <c r="M197" s="158">
        <f t="shared" si="11"/>
        <v>0</v>
      </c>
      <c r="O197" s="156"/>
    </row>
    <row r="198" spans="2:15" customFormat="1" x14ac:dyDescent="0.2">
      <c r="B198" s="127">
        <f t="shared" si="8"/>
        <v>41189</v>
      </c>
      <c r="C198" s="128">
        <v>38490539.07</v>
      </c>
      <c r="D198" s="156">
        <v>3.1000000000000001E-5</v>
      </c>
      <c r="E198" s="157">
        <f t="shared" si="9"/>
        <v>1193.2067111700001</v>
      </c>
      <c r="F198" s="128"/>
      <c r="G198" s="128">
        <v>0</v>
      </c>
      <c r="H198" s="136">
        <v>3.1000000000000001E-5</v>
      </c>
      <c r="I198" s="137">
        <v>35.68</v>
      </c>
      <c r="J198" s="158">
        <f t="shared" si="10"/>
        <v>0</v>
      </c>
      <c r="K198" s="157">
        <v>0</v>
      </c>
      <c r="M198" s="158">
        <f t="shared" si="11"/>
        <v>0</v>
      </c>
      <c r="O198" s="156"/>
    </row>
    <row r="199" spans="2:15" customFormat="1" x14ac:dyDescent="0.2">
      <c r="B199" s="127">
        <f t="shared" si="8"/>
        <v>41190</v>
      </c>
      <c r="C199" s="128">
        <v>42441584.439999998</v>
      </c>
      <c r="D199" s="156">
        <v>3.1000000000000001E-5</v>
      </c>
      <c r="E199" s="157">
        <f t="shared" si="9"/>
        <v>1315.6891176399999</v>
      </c>
      <c r="F199" s="128"/>
      <c r="G199" s="128">
        <v>5536936.0800000001</v>
      </c>
      <c r="H199" s="136">
        <v>3.1000000000000001E-5</v>
      </c>
      <c r="I199" s="137">
        <v>35.68</v>
      </c>
      <c r="J199" s="158">
        <f t="shared" si="10"/>
        <v>1.106E-3</v>
      </c>
      <c r="K199" s="157">
        <v>6123.85</v>
      </c>
      <c r="M199" s="158">
        <f t="shared" si="11"/>
        <v>1.4428891100089195E-4</v>
      </c>
      <c r="O199" s="156"/>
    </row>
    <row r="200" spans="2:15" customFormat="1" x14ac:dyDescent="0.2">
      <c r="B200" s="127">
        <f t="shared" si="8"/>
        <v>41191</v>
      </c>
      <c r="C200" s="128">
        <v>42685814.979999997</v>
      </c>
      <c r="D200" s="156">
        <v>3.1000000000000001E-5</v>
      </c>
      <c r="E200" s="157">
        <f t="shared" si="9"/>
        <v>1323.2602643799999</v>
      </c>
      <c r="F200" s="128"/>
      <c r="G200" s="128">
        <v>2196291.88</v>
      </c>
      <c r="H200" s="136">
        <v>3.1000000000000001E-5</v>
      </c>
      <c r="I200" s="137">
        <v>35.68</v>
      </c>
      <c r="J200" s="158">
        <f t="shared" si="10"/>
        <v>1.106E-3</v>
      </c>
      <c r="K200" s="157">
        <v>2429.1</v>
      </c>
      <c r="M200" s="158">
        <f t="shared" si="11"/>
        <v>5.6906492265360988E-5</v>
      </c>
      <c r="O200" s="156"/>
    </row>
    <row r="201" spans="2:15" customFormat="1" x14ac:dyDescent="0.2">
      <c r="B201" s="127">
        <f t="shared" ref="B201:B264" si="12">B200+1</f>
        <v>41192</v>
      </c>
      <c r="C201" s="128">
        <v>42560245.689999998</v>
      </c>
      <c r="D201" s="156">
        <v>3.1000000000000001E-5</v>
      </c>
      <c r="E201" s="157">
        <f t="shared" ref="E201:E265" si="13">C201*D201</f>
        <v>1319.36761639</v>
      </c>
      <c r="F201" s="128"/>
      <c r="G201" s="128">
        <v>1376017.89</v>
      </c>
      <c r="H201" s="136">
        <v>3.1000000000000001E-5</v>
      </c>
      <c r="I201" s="137">
        <v>35.68</v>
      </c>
      <c r="J201" s="158">
        <f t="shared" ref="J201:J265" si="14">IF(K201&lt;&gt;0,ROUND(H201*I201,6),0)</f>
        <v>1.106E-3</v>
      </c>
      <c r="K201" s="157">
        <v>1521.88</v>
      </c>
      <c r="M201" s="158">
        <f t="shared" ref="M201:M265" si="15">K201/C201</f>
        <v>3.5758252221687308E-5</v>
      </c>
      <c r="O201" s="156"/>
    </row>
    <row r="202" spans="2:15" customFormat="1" x14ac:dyDescent="0.2">
      <c r="B202" s="127">
        <f t="shared" si="12"/>
        <v>41193</v>
      </c>
      <c r="C202" s="128">
        <v>42176379.649999999</v>
      </c>
      <c r="D202" s="156">
        <v>3.1000000000000001E-5</v>
      </c>
      <c r="E202" s="157">
        <f t="shared" si="13"/>
        <v>1307.4677691500001</v>
      </c>
      <c r="F202" s="128"/>
      <c r="G202" s="128">
        <v>1454327.9</v>
      </c>
      <c r="H202" s="136">
        <v>3.1000000000000001E-5</v>
      </c>
      <c r="I202" s="137">
        <v>35.68</v>
      </c>
      <c r="J202" s="158">
        <f t="shared" si="14"/>
        <v>1.106E-3</v>
      </c>
      <c r="K202" s="157">
        <v>1608.49</v>
      </c>
      <c r="M202" s="158">
        <f t="shared" si="15"/>
        <v>3.8137223093779694E-5</v>
      </c>
      <c r="O202" s="156"/>
    </row>
    <row r="203" spans="2:15" customFormat="1" x14ac:dyDescent="0.2">
      <c r="B203" s="127">
        <f t="shared" si="12"/>
        <v>41194</v>
      </c>
      <c r="C203" s="128">
        <v>42441144.689999998</v>
      </c>
      <c r="D203" s="156">
        <v>3.1000000000000001E-5</v>
      </c>
      <c r="E203" s="157">
        <f t="shared" si="13"/>
        <v>1315.6754853899999</v>
      </c>
      <c r="F203" s="128"/>
      <c r="G203" s="128">
        <v>1878908.11</v>
      </c>
      <c r="H203" s="136">
        <v>3.1000000000000001E-5</v>
      </c>
      <c r="I203" s="137">
        <v>35.68</v>
      </c>
      <c r="J203" s="158">
        <f t="shared" si="14"/>
        <v>1.106E-3</v>
      </c>
      <c r="K203" s="157">
        <v>2078.0700000000002</v>
      </c>
      <c r="M203" s="158">
        <f t="shared" si="15"/>
        <v>4.8963570968189177E-5</v>
      </c>
      <c r="O203" s="156"/>
    </row>
    <row r="204" spans="2:15" customFormat="1" x14ac:dyDescent="0.2">
      <c r="B204" s="127">
        <f t="shared" si="12"/>
        <v>41195</v>
      </c>
      <c r="C204" s="128">
        <v>42441144.689999998</v>
      </c>
      <c r="D204" s="156">
        <v>3.1000000000000001E-5</v>
      </c>
      <c r="E204" s="157">
        <f t="shared" si="13"/>
        <v>1315.6754853899999</v>
      </c>
      <c r="F204" s="128"/>
      <c r="G204" s="128">
        <v>0</v>
      </c>
      <c r="H204" s="136">
        <v>3.1000000000000001E-5</v>
      </c>
      <c r="I204" s="137">
        <v>35.68</v>
      </c>
      <c r="J204" s="158">
        <f t="shared" si="14"/>
        <v>0</v>
      </c>
      <c r="K204" s="157">
        <v>0</v>
      </c>
      <c r="M204" s="158">
        <f t="shared" si="15"/>
        <v>0</v>
      </c>
      <c r="O204" s="156"/>
    </row>
    <row r="205" spans="2:15" customFormat="1" x14ac:dyDescent="0.2">
      <c r="B205" s="127">
        <f t="shared" si="12"/>
        <v>41196</v>
      </c>
      <c r="C205" s="128">
        <v>42441144.689999998</v>
      </c>
      <c r="D205" s="156">
        <v>3.1000000000000001E-5</v>
      </c>
      <c r="E205" s="157">
        <f t="shared" si="13"/>
        <v>1315.6754853899999</v>
      </c>
      <c r="F205" s="128"/>
      <c r="G205" s="128">
        <v>0</v>
      </c>
      <c r="H205" s="136">
        <v>3.1000000000000001E-5</v>
      </c>
      <c r="I205" s="137">
        <v>35.68</v>
      </c>
      <c r="J205" s="158">
        <f t="shared" si="14"/>
        <v>0</v>
      </c>
      <c r="K205" s="157">
        <v>0</v>
      </c>
      <c r="M205" s="158">
        <f t="shared" si="15"/>
        <v>0</v>
      </c>
      <c r="O205" s="156"/>
    </row>
    <row r="206" spans="2:15" customFormat="1" x14ac:dyDescent="0.2">
      <c r="B206" s="127">
        <f t="shared" si="12"/>
        <v>41197</v>
      </c>
      <c r="C206" s="128">
        <v>41426629.350000001</v>
      </c>
      <c r="D206" s="156">
        <v>3.1000000000000001E-5</v>
      </c>
      <c r="E206" s="157">
        <f t="shared" si="13"/>
        <v>1284.2255098500002</v>
      </c>
      <c r="F206" s="128"/>
      <c r="G206" s="128">
        <v>1420458.31</v>
      </c>
      <c r="H206" s="136">
        <v>3.1000000000000001E-5</v>
      </c>
      <c r="I206" s="137">
        <v>35.68</v>
      </c>
      <c r="J206" s="158">
        <f t="shared" si="14"/>
        <v>1.106E-3</v>
      </c>
      <c r="K206" s="157">
        <v>1571.03</v>
      </c>
      <c r="M206" s="158">
        <f t="shared" si="15"/>
        <v>3.7923191547322928E-5</v>
      </c>
      <c r="O206" s="156"/>
    </row>
    <row r="207" spans="2:15" customFormat="1" x14ac:dyDescent="0.2">
      <c r="B207" s="127">
        <f t="shared" si="12"/>
        <v>41198</v>
      </c>
      <c r="C207" s="128">
        <v>40876347.490000002</v>
      </c>
      <c r="D207" s="156">
        <v>3.1000000000000001E-5</v>
      </c>
      <c r="E207" s="157">
        <f t="shared" si="13"/>
        <v>1267.1667721900001</v>
      </c>
      <c r="F207" s="128"/>
      <c r="G207" s="128">
        <v>1372650.47</v>
      </c>
      <c r="H207" s="136">
        <v>3.1000000000000001E-5</v>
      </c>
      <c r="I207" s="137">
        <v>35.68</v>
      </c>
      <c r="J207" s="158">
        <f t="shared" si="14"/>
        <v>1.106E-3</v>
      </c>
      <c r="K207" s="157">
        <v>1518.15</v>
      </c>
      <c r="M207" s="158">
        <f t="shared" si="15"/>
        <v>3.7140060040134472E-5</v>
      </c>
      <c r="O207" s="156"/>
    </row>
    <row r="208" spans="2:15" customFormat="1" x14ac:dyDescent="0.2">
      <c r="B208" s="127">
        <f t="shared" si="12"/>
        <v>41199</v>
      </c>
      <c r="C208" s="128">
        <v>40651829.399999999</v>
      </c>
      <c r="D208" s="156">
        <v>3.1000000000000001E-5</v>
      </c>
      <c r="E208" s="157">
        <f t="shared" si="13"/>
        <v>1260.2067113999999</v>
      </c>
      <c r="F208" s="128"/>
      <c r="G208" s="128">
        <v>1268486.78</v>
      </c>
      <c r="H208" s="136">
        <v>3.1000000000000001E-5</v>
      </c>
      <c r="I208" s="137">
        <v>35.68</v>
      </c>
      <c r="J208" s="158">
        <f t="shared" si="14"/>
        <v>1.106E-3</v>
      </c>
      <c r="K208" s="157">
        <v>1402.95</v>
      </c>
      <c r="M208" s="158">
        <f t="shared" si="15"/>
        <v>3.4511361990513521E-5</v>
      </c>
      <c r="O208" s="156"/>
    </row>
    <row r="209" spans="2:15" customFormat="1" x14ac:dyDescent="0.2">
      <c r="B209" s="127">
        <f t="shared" si="12"/>
        <v>41200</v>
      </c>
      <c r="C209" s="128">
        <v>39525401.270000003</v>
      </c>
      <c r="D209" s="156">
        <v>3.1000000000000001E-5</v>
      </c>
      <c r="E209" s="157">
        <f t="shared" si="13"/>
        <v>1225.2874393700001</v>
      </c>
      <c r="F209" s="128"/>
      <c r="G209" s="128">
        <v>1655583.43</v>
      </c>
      <c r="H209" s="136">
        <v>3.1000000000000001E-5</v>
      </c>
      <c r="I209" s="137">
        <v>35.68</v>
      </c>
      <c r="J209" s="158">
        <f t="shared" si="14"/>
        <v>1.106E-3</v>
      </c>
      <c r="K209" s="157">
        <v>1831.08</v>
      </c>
      <c r="M209" s="158">
        <f t="shared" si="15"/>
        <v>4.6326664402261232E-5</v>
      </c>
      <c r="O209" s="156"/>
    </row>
    <row r="210" spans="2:15" customFormat="1" x14ac:dyDescent="0.2">
      <c r="B210" s="127">
        <f t="shared" si="12"/>
        <v>41201</v>
      </c>
      <c r="C210" s="128">
        <v>39452588.549999997</v>
      </c>
      <c r="D210" s="156">
        <v>3.1000000000000001E-5</v>
      </c>
      <c r="E210" s="157">
        <f t="shared" si="13"/>
        <v>1223.0302450499998</v>
      </c>
      <c r="F210" s="128"/>
      <c r="G210" s="128">
        <v>1298193.2</v>
      </c>
      <c r="H210" s="136">
        <v>3.1000000000000001E-5</v>
      </c>
      <c r="I210" s="137">
        <v>35.68</v>
      </c>
      <c r="J210" s="158">
        <f t="shared" si="14"/>
        <v>1.106E-3</v>
      </c>
      <c r="K210" s="157">
        <v>1435.8</v>
      </c>
      <c r="M210" s="158">
        <f t="shared" si="15"/>
        <v>3.6393049297141749E-5</v>
      </c>
      <c r="O210" s="156"/>
    </row>
    <row r="211" spans="2:15" customFormat="1" x14ac:dyDescent="0.2">
      <c r="B211" s="127">
        <f t="shared" si="12"/>
        <v>41202</v>
      </c>
      <c r="C211" s="128">
        <v>39452588.549999997</v>
      </c>
      <c r="D211" s="156">
        <v>3.1000000000000001E-5</v>
      </c>
      <c r="E211" s="157">
        <f t="shared" si="13"/>
        <v>1223.0302450499998</v>
      </c>
      <c r="F211" s="128"/>
      <c r="G211" s="128">
        <v>0</v>
      </c>
      <c r="H211" s="136">
        <v>3.1000000000000001E-5</v>
      </c>
      <c r="I211" s="137">
        <v>35.68</v>
      </c>
      <c r="J211" s="158">
        <f t="shared" si="14"/>
        <v>0</v>
      </c>
      <c r="K211" s="157">
        <v>0</v>
      </c>
      <c r="M211" s="158">
        <f t="shared" si="15"/>
        <v>0</v>
      </c>
      <c r="O211" s="156"/>
    </row>
    <row r="212" spans="2:15" customFormat="1" x14ac:dyDescent="0.2">
      <c r="B212" s="127">
        <f t="shared" si="12"/>
        <v>41203</v>
      </c>
      <c r="C212" s="128">
        <v>39452588.549999997</v>
      </c>
      <c r="D212" s="156">
        <v>3.1000000000000001E-5</v>
      </c>
      <c r="E212" s="157">
        <f t="shared" si="13"/>
        <v>1223.0302450499998</v>
      </c>
      <c r="F212" s="128"/>
      <c r="G212" s="128">
        <v>0</v>
      </c>
      <c r="H212" s="136">
        <v>3.1000000000000001E-5</v>
      </c>
      <c r="I212" s="137">
        <v>35.68</v>
      </c>
      <c r="J212" s="158">
        <f t="shared" si="14"/>
        <v>0</v>
      </c>
      <c r="K212" s="157">
        <v>0</v>
      </c>
      <c r="M212" s="158">
        <f t="shared" si="15"/>
        <v>0</v>
      </c>
      <c r="O212" s="156"/>
    </row>
    <row r="213" spans="2:15" customFormat="1" x14ac:dyDescent="0.2">
      <c r="B213" s="127">
        <f t="shared" si="12"/>
        <v>41204</v>
      </c>
      <c r="C213" s="128">
        <v>38856754.030000001</v>
      </c>
      <c r="D213" s="156">
        <v>3.1000000000000001E-5</v>
      </c>
      <c r="E213" s="157">
        <f t="shared" si="13"/>
        <v>1204.5593749300001</v>
      </c>
      <c r="F213" s="128"/>
      <c r="G213" s="128">
        <v>1424370.95</v>
      </c>
      <c r="H213" s="136">
        <v>3.1000000000000001E-5</v>
      </c>
      <c r="I213" s="137">
        <v>35.68</v>
      </c>
      <c r="J213" s="158">
        <f t="shared" si="14"/>
        <v>1.106E-3</v>
      </c>
      <c r="K213" s="157">
        <v>1575.35</v>
      </c>
      <c r="M213" s="158">
        <f t="shared" si="15"/>
        <v>4.0542501280053524E-5</v>
      </c>
      <c r="O213" s="156"/>
    </row>
    <row r="214" spans="2:15" customFormat="1" x14ac:dyDescent="0.2">
      <c r="B214" s="127">
        <f t="shared" si="12"/>
        <v>41205</v>
      </c>
      <c r="C214" s="128">
        <v>37756241.009999998</v>
      </c>
      <c r="D214" s="156">
        <v>3.1000000000000001E-5</v>
      </c>
      <c r="E214" s="157">
        <f t="shared" si="13"/>
        <v>1170.4434713099999</v>
      </c>
      <c r="F214" s="128"/>
      <c r="G214" s="128">
        <v>1251990.9099999999</v>
      </c>
      <c r="H214" s="136">
        <v>3.1000000000000001E-5</v>
      </c>
      <c r="I214" s="137">
        <v>35.68</v>
      </c>
      <c r="J214" s="158">
        <f t="shared" si="14"/>
        <v>1.106E-3</v>
      </c>
      <c r="K214" s="157">
        <v>1384.7</v>
      </c>
      <c r="M214" s="158">
        <f t="shared" si="15"/>
        <v>3.6674731460508816E-5</v>
      </c>
      <c r="O214" s="156"/>
    </row>
    <row r="215" spans="2:15" customFormat="1" x14ac:dyDescent="0.2">
      <c r="B215" s="127">
        <f t="shared" si="12"/>
        <v>41206</v>
      </c>
      <c r="C215" s="128">
        <v>32908672.530000001</v>
      </c>
      <c r="D215" s="156">
        <v>3.1000000000000001E-5</v>
      </c>
      <c r="E215" s="157">
        <f t="shared" si="13"/>
        <v>1020.16884843</v>
      </c>
      <c r="F215" s="128"/>
      <c r="G215" s="128">
        <v>1746288.26</v>
      </c>
      <c r="H215" s="136">
        <v>3.1000000000000001E-5</v>
      </c>
      <c r="I215" s="137">
        <v>35.68</v>
      </c>
      <c r="J215" s="158">
        <f t="shared" si="14"/>
        <v>1.106E-3</v>
      </c>
      <c r="K215" s="157">
        <v>1931.39</v>
      </c>
      <c r="M215" s="158">
        <f t="shared" si="15"/>
        <v>5.8689392537463133E-5</v>
      </c>
      <c r="O215" s="156"/>
    </row>
    <row r="216" spans="2:15" customFormat="1" x14ac:dyDescent="0.2">
      <c r="B216" s="127">
        <f t="shared" si="12"/>
        <v>41207</v>
      </c>
      <c r="C216" s="128">
        <v>34714347.780000001</v>
      </c>
      <c r="D216" s="156">
        <v>3.1000000000000001E-5</v>
      </c>
      <c r="E216" s="157">
        <f t="shared" si="13"/>
        <v>1076.1447811800001</v>
      </c>
      <c r="F216" s="128"/>
      <c r="G216" s="128">
        <v>2983635.2</v>
      </c>
      <c r="H216" s="136">
        <v>3.1000000000000001E-5</v>
      </c>
      <c r="I216" s="137">
        <v>35.68</v>
      </c>
      <c r="J216" s="158">
        <f t="shared" si="14"/>
        <v>1.106E-3</v>
      </c>
      <c r="K216" s="157">
        <v>3299.9</v>
      </c>
      <c r="M216" s="158">
        <f t="shared" si="15"/>
        <v>9.5058677781098157E-5</v>
      </c>
      <c r="O216" s="156"/>
    </row>
    <row r="217" spans="2:15" customFormat="1" x14ac:dyDescent="0.2">
      <c r="B217" s="127">
        <f t="shared" si="12"/>
        <v>41208</v>
      </c>
      <c r="C217" s="128">
        <v>35533882.259999998</v>
      </c>
      <c r="D217" s="156">
        <v>3.1000000000000001E-5</v>
      </c>
      <c r="E217" s="157">
        <f t="shared" si="13"/>
        <v>1101.55035006</v>
      </c>
      <c r="F217" s="128"/>
      <c r="G217" s="128">
        <v>1843750.13</v>
      </c>
      <c r="H217" s="136">
        <v>3.1000000000000001E-5</v>
      </c>
      <c r="I217" s="137">
        <v>35.68</v>
      </c>
      <c r="J217" s="158">
        <f t="shared" si="14"/>
        <v>1.106E-3</v>
      </c>
      <c r="K217" s="157">
        <v>2039.19</v>
      </c>
      <c r="M217" s="158">
        <f t="shared" si="15"/>
        <v>5.7387199773988338E-5</v>
      </c>
      <c r="O217" s="156"/>
    </row>
    <row r="218" spans="2:15" customFormat="1" x14ac:dyDescent="0.2">
      <c r="B218" s="127">
        <f t="shared" si="12"/>
        <v>41209</v>
      </c>
      <c r="C218" s="128">
        <v>35533882.259999998</v>
      </c>
      <c r="D218" s="156">
        <v>3.1000000000000001E-5</v>
      </c>
      <c r="E218" s="157">
        <f t="shared" si="13"/>
        <v>1101.55035006</v>
      </c>
      <c r="F218" s="128"/>
      <c r="G218" s="128">
        <v>0</v>
      </c>
      <c r="H218" s="136">
        <v>3.1000000000000001E-5</v>
      </c>
      <c r="I218" s="137">
        <v>35.68</v>
      </c>
      <c r="J218" s="158">
        <f t="shared" si="14"/>
        <v>0</v>
      </c>
      <c r="K218" s="157">
        <v>0</v>
      </c>
      <c r="M218" s="158">
        <f t="shared" si="15"/>
        <v>0</v>
      </c>
      <c r="O218" s="156"/>
    </row>
    <row r="219" spans="2:15" customFormat="1" x14ac:dyDescent="0.2">
      <c r="B219" s="127">
        <f t="shared" si="12"/>
        <v>41210</v>
      </c>
      <c r="C219" s="128">
        <v>35533882.259999998</v>
      </c>
      <c r="D219" s="156">
        <v>3.1000000000000001E-5</v>
      </c>
      <c r="E219" s="157">
        <f t="shared" si="13"/>
        <v>1101.55035006</v>
      </c>
      <c r="F219" s="128"/>
      <c r="G219" s="128">
        <v>0</v>
      </c>
      <c r="H219" s="136">
        <v>3.1000000000000001E-5</v>
      </c>
      <c r="I219" s="137">
        <v>35.68</v>
      </c>
      <c r="J219" s="158">
        <f t="shared" si="14"/>
        <v>0</v>
      </c>
      <c r="K219" s="157">
        <v>0</v>
      </c>
      <c r="M219" s="158">
        <f t="shared" si="15"/>
        <v>0</v>
      </c>
      <c r="O219" s="156"/>
    </row>
    <row r="220" spans="2:15" customFormat="1" x14ac:dyDescent="0.2">
      <c r="B220" s="127">
        <f t="shared" si="12"/>
        <v>41211</v>
      </c>
      <c r="C220" s="128">
        <v>36446271.289999999</v>
      </c>
      <c r="D220" s="156">
        <v>3.1000000000000001E-5</v>
      </c>
      <c r="E220" s="157">
        <f t="shared" si="13"/>
        <v>1129.83440999</v>
      </c>
      <c r="F220" s="128"/>
      <c r="G220" s="128">
        <v>2112158.48</v>
      </c>
      <c r="H220" s="136">
        <v>3.1000000000000001E-5</v>
      </c>
      <c r="I220" s="137">
        <v>35.68</v>
      </c>
      <c r="J220" s="158">
        <f t="shared" si="14"/>
        <v>1.106E-3</v>
      </c>
      <c r="K220" s="157">
        <v>2336.0500000000002</v>
      </c>
      <c r="M220" s="158">
        <f t="shared" si="15"/>
        <v>6.4095720009661378E-5</v>
      </c>
      <c r="O220" s="156"/>
    </row>
    <row r="221" spans="2:15" customFormat="1" x14ac:dyDescent="0.2">
      <c r="B221" s="127">
        <f t="shared" si="12"/>
        <v>41212</v>
      </c>
      <c r="C221" s="128">
        <v>37012169</v>
      </c>
      <c r="D221" s="156">
        <v>3.1000000000000001E-5</v>
      </c>
      <c r="E221" s="157">
        <f t="shared" si="13"/>
        <v>1147.3772390000001</v>
      </c>
      <c r="F221" s="128"/>
      <c r="G221" s="128">
        <v>2273750.84</v>
      </c>
      <c r="H221" s="136">
        <v>3.1000000000000001E-5</v>
      </c>
      <c r="I221" s="137">
        <v>35.68</v>
      </c>
      <c r="J221" s="158">
        <f t="shared" si="14"/>
        <v>1.106E-3</v>
      </c>
      <c r="K221" s="157">
        <v>2514.77</v>
      </c>
      <c r="M221" s="158">
        <f t="shared" si="15"/>
        <v>6.794441039107976E-5</v>
      </c>
      <c r="O221" s="156"/>
    </row>
    <row r="222" spans="2:15" customFormat="1" x14ac:dyDescent="0.2">
      <c r="B222" s="127">
        <f t="shared" si="12"/>
        <v>41213</v>
      </c>
      <c r="C222" s="128">
        <v>37932700.350000001</v>
      </c>
      <c r="D222" s="156">
        <v>3.1000000000000001E-5</v>
      </c>
      <c r="E222" s="157">
        <f t="shared" si="13"/>
        <v>1175.9137108500001</v>
      </c>
      <c r="F222" s="128"/>
      <c r="G222" s="128">
        <v>2163438.23</v>
      </c>
      <c r="H222" s="136">
        <v>3.1000000000000001E-5</v>
      </c>
      <c r="I222" s="137">
        <v>35.68</v>
      </c>
      <c r="J222" s="158">
        <f t="shared" si="14"/>
        <v>1.106E-3</v>
      </c>
      <c r="K222" s="157">
        <v>2392.7600000000002</v>
      </c>
      <c r="M222" s="158">
        <f t="shared" si="15"/>
        <v>6.3079084218163243E-5</v>
      </c>
      <c r="O222" s="156"/>
    </row>
    <row r="223" spans="2:15" customFormat="1" x14ac:dyDescent="0.2">
      <c r="B223" s="127">
        <f t="shared" si="12"/>
        <v>41214</v>
      </c>
      <c r="C223" s="128">
        <v>39531582.380000003</v>
      </c>
      <c r="D223" s="156">
        <v>3.1000000000000001E-5</v>
      </c>
      <c r="E223" s="157">
        <f t="shared" si="13"/>
        <v>1225.4790537800002</v>
      </c>
      <c r="F223" s="128"/>
      <c r="G223" s="128">
        <v>1627265.74</v>
      </c>
      <c r="H223" s="136">
        <v>3.1000000000000001E-5</v>
      </c>
      <c r="I223" s="137">
        <v>35.68</v>
      </c>
      <c r="J223" s="158">
        <f t="shared" si="14"/>
        <v>1.106E-3</v>
      </c>
      <c r="K223" s="128">
        <v>1799.76</v>
      </c>
      <c r="M223" s="158">
        <f t="shared" si="15"/>
        <v>4.552714289804252E-5</v>
      </c>
      <c r="O223" s="156"/>
    </row>
    <row r="224" spans="2:15" customFormat="1" x14ac:dyDescent="0.2">
      <c r="B224" s="127">
        <f t="shared" si="12"/>
        <v>41215</v>
      </c>
      <c r="C224" s="128">
        <v>38718834.799999997</v>
      </c>
      <c r="D224" s="156">
        <v>3.1000000000000001E-5</v>
      </c>
      <c r="E224" s="157">
        <f t="shared" si="13"/>
        <v>1200.2838787999999</v>
      </c>
      <c r="F224" s="128"/>
      <c r="G224" s="128">
        <v>1719867.41</v>
      </c>
      <c r="H224" s="136">
        <v>3.1000000000000001E-5</v>
      </c>
      <c r="I224" s="137">
        <v>35.68</v>
      </c>
      <c r="J224" s="158">
        <f t="shared" si="14"/>
        <v>1.106E-3</v>
      </c>
      <c r="K224" s="128">
        <v>1902.17</v>
      </c>
      <c r="M224" s="158">
        <f t="shared" si="15"/>
        <v>4.9127769723070288E-5</v>
      </c>
      <c r="O224" s="156"/>
    </row>
    <row r="225" spans="2:15" customFormat="1" x14ac:dyDescent="0.2">
      <c r="B225" s="127">
        <f t="shared" si="12"/>
        <v>41216</v>
      </c>
      <c r="C225" s="128">
        <v>45788163.700000003</v>
      </c>
      <c r="D225" s="156">
        <v>3.1000000000000001E-5</v>
      </c>
      <c r="E225" s="157">
        <f t="shared" si="13"/>
        <v>1419.4330747000001</v>
      </c>
      <c r="F225" s="128"/>
      <c r="G225" s="128">
        <v>8250745.0999999996</v>
      </c>
      <c r="H225" s="136">
        <v>3.1000000000000001E-5</v>
      </c>
      <c r="I225" s="137">
        <v>35.68</v>
      </c>
      <c r="J225" s="158">
        <f t="shared" si="14"/>
        <v>1.106E-3</v>
      </c>
      <c r="K225" s="128">
        <v>9125.32</v>
      </c>
      <c r="M225" s="158">
        <f t="shared" si="15"/>
        <v>1.9929429928197795E-4</v>
      </c>
      <c r="O225" s="156"/>
    </row>
    <row r="226" spans="2:15" customFormat="1" x14ac:dyDescent="0.2">
      <c r="B226" s="127">
        <f t="shared" si="12"/>
        <v>41217</v>
      </c>
      <c r="C226" s="128">
        <v>44996412.780000001</v>
      </c>
      <c r="D226" s="156">
        <v>3.1000000000000001E-5</v>
      </c>
      <c r="E226" s="157">
        <f t="shared" si="13"/>
        <v>1394.8887961800001</v>
      </c>
      <c r="F226" s="128"/>
      <c r="G226" s="128">
        <v>2027569.83</v>
      </c>
      <c r="H226" s="136">
        <v>3.1000000000000001E-5</v>
      </c>
      <c r="I226" s="137">
        <v>35.68</v>
      </c>
      <c r="J226" s="158">
        <f t="shared" si="14"/>
        <v>1.106E-3</v>
      </c>
      <c r="K226" s="128">
        <v>2242.4899999999998</v>
      </c>
      <c r="M226" s="158">
        <f t="shared" si="15"/>
        <v>4.9837083924093197E-5</v>
      </c>
      <c r="O226" s="156"/>
    </row>
    <row r="227" spans="2:15" customFormat="1" x14ac:dyDescent="0.2">
      <c r="B227" s="127">
        <f t="shared" si="12"/>
        <v>41218</v>
      </c>
      <c r="C227" s="128">
        <v>39531582.380000003</v>
      </c>
      <c r="D227" s="156">
        <v>3.1000000000000001E-5</v>
      </c>
      <c r="E227" s="157">
        <f t="shared" si="13"/>
        <v>1225.4790537800002</v>
      </c>
      <c r="F227" s="128"/>
      <c r="G227" s="128">
        <v>0</v>
      </c>
      <c r="H227" s="136">
        <v>3.1000000000000001E-5</v>
      </c>
      <c r="I227" s="137">
        <v>35.68</v>
      </c>
      <c r="J227" s="158">
        <f t="shared" si="14"/>
        <v>0</v>
      </c>
      <c r="K227" s="128">
        <v>0</v>
      </c>
      <c r="M227" s="158">
        <f t="shared" si="15"/>
        <v>0</v>
      </c>
      <c r="O227" s="156"/>
    </row>
    <row r="228" spans="2:15" customFormat="1" x14ac:dyDescent="0.2">
      <c r="B228" s="127">
        <f t="shared" si="12"/>
        <v>41219</v>
      </c>
      <c r="C228" s="128">
        <v>39531582.380000003</v>
      </c>
      <c r="D228" s="156">
        <v>3.1000000000000001E-5</v>
      </c>
      <c r="E228" s="157">
        <f t="shared" si="13"/>
        <v>1225.4790537800002</v>
      </c>
      <c r="F228" s="128"/>
      <c r="G228" s="128">
        <v>0</v>
      </c>
      <c r="H228" s="136">
        <v>3.1000000000000001E-5</v>
      </c>
      <c r="I228" s="137">
        <v>35.68</v>
      </c>
      <c r="J228" s="158">
        <f t="shared" si="14"/>
        <v>0</v>
      </c>
      <c r="K228" s="128">
        <v>0</v>
      </c>
      <c r="M228" s="158">
        <f t="shared" si="15"/>
        <v>0</v>
      </c>
      <c r="O228" s="156"/>
    </row>
    <row r="229" spans="2:15" customFormat="1" x14ac:dyDescent="0.2">
      <c r="B229" s="127">
        <f t="shared" si="12"/>
        <v>41220</v>
      </c>
      <c r="C229" s="128">
        <v>44588558.119999997</v>
      </c>
      <c r="D229" s="156">
        <v>3.1000000000000001E-5</v>
      </c>
      <c r="E229" s="157">
        <f t="shared" si="13"/>
        <v>1382.24530172</v>
      </c>
      <c r="F229" s="128"/>
      <c r="G229" s="128">
        <v>1815176.32</v>
      </c>
      <c r="H229" s="136">
        <v>3.1000000000000001E-5</v>
      </c>
      <c r="I229" s="137">
        <v>26.15</v>
      </c>
      <c r="J229" s="158">
        <f t="shared" si="14"/>
        <v>8.1099999999999998E-4</v>
      </c>
      <c r="K229" s="128">
        <v>1472.11</v>
      </c>
      <c r="M229" s="158">
        <f t="shared" si="15"/>
        <v>3.3015420593735046E-5</v>
      </c>
      <c r="O229" s="156"/>
    </row>
    <row r="230" spans="2:15" customFormat="1" x14ac:dyDescent="0.2">
      <c r="B230" s="127">
        <f t="shared" si="12"/>
        <v>41221</v>
      </c>
      <c r="C230" s="128">
        <v>45049529.340000004</v>
      </c>
      <c r="D230" s="156">
        <v>3.1000000000000001E-5</v>
      </c>
      <c r="E230" s="157">
        <f t="shared" si="13"/>
        <v>1396.5354095400003</v>
      </c>
      <c r="F230" s="128"/>
      <c r="G230" s="128">
        <v>1686810.84</v>
      </c>
      <c r="H230" s="136">
        <v>3.1000000000000001E-5</v>
      </c>
      <c r="I230" s="137">
        <v>26.15</v>
      </c>
      <c r="J230" s="158">
        <f t="shared" si="14"/>
        <v>8.1099999999999998E-4</v>
      </c>
      <c r="K230" s="128">
        <v>1368</v>
      </c>
      <c r="M230" s="158">
        <f t="shared" si="15"/>
        <v>3.0366576966328853E-5</v>
      </c>
      <c r="O230" s="156"/>
    </row>
    <row r="231" spans="2:15" customFormat="1" x14ac:dyDescent="0.2">
      <c r="B231" s="127">
        <f t="shared" si="12"/>
        <v>41222</v>
      </c>
      <c r="C231" s="128">
        <v>46063889.159999996</v>
      </c>
      <c r="D231" s="156">
        <v>3.1000000000000001E-5</v>
      </c>
      <c r="E231" s="157">
        <f t="shared" si="13"/>
        <v>1427.9805639599999</v>
      </c>
      <c r="F231" s="128"/>
      <c r="G231" s="128">
        <v>1851502.64</v>
      </c>
      <c r="H231" s="136">
        <v>3.1000000000000001E-5</v>
      </c>
      <c r="I231" s="137">
        <v>26.15</v>
      </c>
      <c r="J231" s="158">
        <f t="shared" si="14"/>
        <v>8.1099999999999998E-4</v>
      </c>
      <c r="K231" s="128">
        <v>1501.57</v>
      </c>
      <c r="M231" s="158">
        <f t="shared" si="15"/>
        <v>3.2597551517727734E-5</v>
      </c>
      <c r="O231" s="156"/>
    </row>
    <row r="232" spans="2:15" customFormat="1" x14ac:dyDescent="0.2">
      <c r="B232" s="127">
        <f t="shared" si="12"/>
        <v>41223</v>
      </c>
      <c r="C232" s="128">
        <v>45049529.340000004</v>
      </c>
      <c r="D232" s="156">
        <v>3.1000000000000001E-5</v>
      </c>
      <c r="E232" s="157">
        <f t="shared" si="13"/>
        <v>1396.5354095400003</v>
      </c>
      <c r="F232" s="128"/>
      <c r="G232" s="128">
        <v>0</v>
      </c>
      <c r="H232" s="136">
        <v>3.1000000000000001E-5</v>
      </c>
      <c r="I232" s="137">
        <v>26.15</v>
      </c>
      <c r="J232" s="158">
        <f t="shared" si="14"/>
        <v>0</v>
      </c>
      <c r="K232" s="128">
        <v>0</v>
      </c>
      <c r="M232" s="158">
        <f t="shared" si="15"/>
        <v>0</v>
      </c>
      <c r="O232" s="156"/>
    </row>
    <row r="233" spans="2:15" customFormat="1" x14ac:dyDescent="0.2">
      <c r="B233" s="127">
        <f t="shared" si="12"/>
        <v>41224</v>
      </c>
      <c r="C233" s="128">
        <v>45049529.340000004</v>
      </c>
      <c r="D233" s="156">
        <v>3.1000000000000001E-5</v>
      </c>
      <c r="E233" s="157">
        <f t="shared" si="13"/>
        <v>1396.5354095400003</v>
      </c>
      <c r="F233" s="128"/>
      <c r="G233" s="128">
        <v>0</v>
      </c>
      <c r="H233" s="136">
        <v>3.1000000000000001E-5</v>
      </c>
      <c r="I233" s="137">
        <v>26.15</v>
      </c>
      <c r="J233" s="158">
        <f t="shared" si="14"/>
        <v>0</v>
      </c>
      <c r="K233" s="128">
        <v>0</v>
      </c>
      <c r="M233" s="158">
        <f t="shared" si="15"/>
        <v>0</v>
      </c>
      <c r="O233" s="156"/>
    </row>
    <row r="234" spans="2:15" customFormat="1" x14ac:dyDescent="0.2">
      <c r="B234" s="127">
        <f t="shared" si="12"/>
        <v>41225</v>
      </c>
      <c r="C234" s="128">
        <v>44461957.549999997</v>
      </c>
      <c r="D234" s="156">
        <v>3.1000000000000001E-5</v>
      </c>
      <c r="E234" s="157">
        <f t="shared" si="13"/>
        <v>1378.32068405</v>
      </c>
      <c r="F234" s="128"/>
      <c r="G234" s="128">
        <v>1663581.02</v>
      </c>
      <c r="H234" s="136">
        <v>3.1000000000000001E-5</v>
      </c>
      <c r="I234" s="137">
        <v>26.15</v>
      </c>
      <c r="J234" s="158">
        <f t="shared" si="14"/>
        <v>8.1099999999999998E-4</v>
      </c>
      <c r="K234" s="128">
        <v>1349.16</v>
      </c>
      <c r="M234" s="158">
        <f t="shared" si="15"/>
        <v>3.0344143045946483E-5</v>
      </c>
      <c r="O234" s="156"/>
    </row>
    <row r="235" spans="2:15" customFormat="1" x14ac:dyDescent="0.2">
      <c r="B235" s="127">
        <f t="shared" si="12"/>
        <v>41226</v>
      </c>
      <c r="C235" s="128">
        <v>44308976.530000001</v>
      </c>
      <c r="D235" s="156">
        <v>3.1000000000000001E-5</v>
      </c>
      <c r="E235" s="157">
        <f t="shared" si="13"/>
        <v>1373.5782724300002</v>
      </c>
      <c r="F235" s="128"/>
      <c r="G235" s="128">
        <v>1556975.45</v>
      </c>
      <c r="H235" s="136">
        <v>3.1000000000000001E-5</v>
      </c>
      <c r="I235" s="137">
        <v>26.15</v>
      </c>
      <c r="J235" s="158">
        <f t="shared" si="14"/>
        <v>8.1099999999999998E-4</v>
      </c>
      <c r="K235" s="128">
        <v>1262.71</v>
      </c>
      <c r="M235" s="158">
        <f t="shared" si="15"/>
        <v>2.8497837207886417E-5</v>
      </c>
      <c r="O235" s="156"/>
    </row>
    <row r="236" spans="2:15" customFormat="1" x14ac:dyDescent="0.2">
      <c r="B236" s="127">
        <f t="shared" si="12"/>
        <v>41227</v>
      </c>
      <c r="C236" s="128">
        <v>44582811.719999999</v>
      </c>
      <c r="D236" s="156">
        <v>3.1000000000000001E-5</v>
      </c>
      <c r="E236" s="157">
        <f t="shared" si="13"/>
        <v>1382.06716332</v>
      </c>
      <c r="F236" s="128"/>
      <c r="G236" s="128">
        <v>1454206.9</v>
      </c>
      <c r="H236" s="136">
        <v>3.1000000000000001E-5</v>
      </c>
      <c r="I236" s="137">
        <v>26.15</v>
      </c>
      <c r="J236" s="158">
        <f t="shared" si="14"/>
        <v>8.1099999999999998E-4</v>
      </c>
      <c r="K236" s="128">
        <v>1179.3599999999999</v>
      </c>
      <c r="M236" s="158">
        <f t="shared" si="15"/>
        <v>2.645324407547259E-5</v>
      </c>
      <c r="O236" s="156"/>
    </row>
    <row r="237" spans="2:15" customFormat="1" x14ac:dyDescent="0.2">
      <c r="B237" s="127">
        <f t="shared" si="12"/>
        <v>41228</v>
      </c>
      <c r="C237" s="128">
        <v>41156311.079999998</v>
      </c>
      <c r="D237" s="156">
        <v>3.1000000000000001E-5</v>
      </c>
      <c r="E237" s="157">
        <f t="shared" si="13"/>
        <v>1275.84564348</v>
      </c>
      <c r="F237" s="128"/>
      <c r="G237" s="128">
        <v>1500086.54</v>
      </c>
      <c r="H237" s="136">
        <v>3.1000000000000001E-5</v>
      </c>
      <c r="I237" s="137">
        <v>26.15</v>
      </c>
      <c r="J237" s="158">
        <f t="shared" si="14"/>
        <v>8.1099999999999998E-4</v>
      </c>
      <c r="K237" s="128">
        <v>1216.57</v>
      </c>
      <c r="M237" s="158">
        <f t="shared" si="15"/>
        <v>2.955974352597395E-5</v>
      </c>
      <c r="O237" s="156"/>
    </row>
    <row r="238" spans="2:15" customFormat="1" x14ac:dyDescent="0.2">
      <c r="B238" s="127">
        <f t="shared" si="12"/>
        <v>41229</v>
      </c>
      <c r="C238" s="128">
        <v>40861613.259999998</v>
      </c>
      <c r="D238" s="156">
        <v>3.1000000000000001E-5</v>
      </c>
      <c r="E238" s="157">
        <f t="shared" si="13"/>
        <v>1266.7100110599999</v>
      </c>
      <c r="F238" s="128"/>
      <c r="G238" s="128">
        <v>1489604.67</v>
      </c>
      <c r="H238" s="136">
        <v>3.1000000000000001E-5</v>
      </c>
      <c r="I238" s="137">
        <v>26.15</v>
      </c>
      <c r="J238" s="158">
        <f t="shared" si="14"/>
        <v>8.1099999999999998E-4</v>
      </c>
      <c r="K238" s="128">
        <v>1208.07</v>
      </c>
      <c r="M238" s="158">
        <f t="shared" si="15"/>
        <v>2.956491199486234E-5</v>
      </c>
      <c r="O238" s="156"/>
    </row>
    <row r="239" spans="2:15" customFormat="1" x14ac:dyDescent="0.2">
      <c r="B239" s="127">
        <f t="shared" si="12"/>
        <v>41230</v>
      </c>
      <c r="C239" s="128">
        <v>40861613.259999998</v>
      </c>
      <c r="D239" s="156">
        <v>3.1000000000000001E-5</v>
      </c>
      <c r="E239" s="157">
        <f t="shared" si="13"/>
        <v>1266.7100110599999</v>
      </c>
      <c r="F239" s="128"/>
      <c r="G239" s="128">
        <v>0</v>
      </c>
      <c r="H239" s="136">
        <v>3.1000000000000001E-5</v>
      </c>
      <c r="I239" s="137">
        <v>26.15</v>
      </c>
      <c r="J239" s="158">
        <f t="shared" si="14"/>
        <v>0</v>
      </c>
      <c r="K239" s="128">
        <v>0</v>
      </c>
      <c r="M239" s="158">
        <f t="shared" si="15"/>
        <v>0</v>
      </c>
      <c r="O239" s="156"/>
    </row>
    <row r="240" spans="2:15" customFormat="1" x14ac:dyDescent="0.2">
      <c r="B240" s="127">
        <f t="shared" si="12"/>
        <v>41231</v>
      </c>
      <c r="C240" s="128">
        <v>40861613.259999998</v>
      </c>
      <c r="D240" s="156">
        <v>3.1000000000000001E-5</v>
      </c>
      <c r="E240" s="157">
        <f t="shared" si="13"/>
        <v>1266.7100110599999</v>
      </c>
      <c r="F240" s="128"/>
      <c r="G240" s="128">
        <v>0</v>
      </c>
      <c r="H240" s="136">
        <v>3.1000000000000001E-5</v>
      </c>
      <c r="I240" s="137">
        <v>26.15</v>
      </c>
      <c r="J240" s="158">
        <f t="shared" si="14"/>
        <v>0</v>
      </c>
      <c r="K240" s="128">
        <v>0</v>
      </c>
      <c r="M240" s="158">
        <f t="shared" si="15"/>
        <v>0</v>
      </c>
      <c r="O240" s="156"/>
    </row>
    <row r="241" spans="2:15" customFormat="1" x14ac:dyDescent="0.2">
      <c r="B241" s="127">
        <f t="shared" si="12"/>
        <v>41232</v>
      </c>
      <c r="C241" s="128">
        <v>39284011.710000001</v>
      </c>
      <c r="D241" s="156">
        <v>3.1000000000000001E-5</v>
      </c>
      <c r="E241" s="157">
        <f t="shared" si="13"/>
        <v>1217.8043630100001</v>
      </c>
      <c r="F241" s="128"/>
      <c r="G241" s="128">
        <v>1507736.08</v>
      </c>
      <c r="H241" s="136">
        <v>3.1000000000000001E-5</v>
      </c>
      <c r="I241" s="137">
        <v>26.15</v>
      </c>
      <c r="J241" s="158">
        <f t="shared" si="14"/>
        <v>8.1099999999999998E-4</v>
      </c>
      <c r="K241" s="128">
        <v>1222.77</v>
      </c>
      <c r="M241" s="158">
        <f t="shared" si="15"/>
        <v>3.1126403510584842E-5</v>
      </c>
      <c r="O241" s="156"/>
    </row>
    <row r="242" spans="2:15" customFormat="1" x14ac:dyDescent="0.2">
      <c r="B242" s="127">
        <f t="shared" si="12"/>
        <v>41233</v>
      </c>
      <c r="C242" s="128">
        <v>38858661.530000001</v>
      </c>
      <c r="D242" s="156">
        <v>3.1000000000000001E-5</v>
      </c>
      <c r="E242" s="157">
        <f t="shared" si="13"/>
        <v>1204.6185074300001</v>
      </c>
      <c r="F242" s="128"/>
      <c r="G242" s="128">
        <v>1564749.62</v>
      </c>
      <c r="H242" s="136">
        <v>3.1000000000000001E-5</v>
      </c>
      <c r="I242" s="137">
        <v>26.15</v>
      </c>
      <c r="J242" s="158">
        <f t="shared" si="14"/>
        <v>8.1099999999999998E-4</v>
      </c>
      <c r="K242" s="128">
        <v>1269.01</v>
      </c>
      <c r="M242" s="158">
        <f t="shared" si="15"/>
        <v>3.2657069235909936E-5</v>
      </c>
      <c r="O242" s="156"/>
    </row>
    <row r="243" spans="2:15" customFormat="1" x14ac:dyDescent="0.2">
      <c r="B243" s="127">
        <f t="shared" si="12"/>
        <v>41234</v>
      </c>
      <c r="C243" s="128">
        <v>37547881.920000002</v>
      </c>
      <c r="D243" s="156">
        <v>3.1000000000000001E-5</v>
      </c>
      <c r="E243" s="157">
        <f t="shared" si="13"/>
        <v>1163.98433952</v>
      </c>
      <c r="F243" s="128"/>
      <c r="G243" s="128">
        <v>1372231.3</v>
      </c>
      <c r="H243" s="136">
        <v>3.1000000000000001E-5</v>
      </c>
      <c r="I243" s="137">
        <v>26.15</v>
      </c>
      <c r="J243" s="158">
        <f t="shared" si="14"/>
        <v>8.1099999999999998E-4</v>
      </c>
      <c r="K243" s="128">
        <v>1112.8800000000001</v>
      </c>
      <c r="M243" s="158">
        <f t="shared" si="15"/>
        <v>2.9638955464148856E-5</v>
      </c>
      <c r="O243" s="156"/>
    </row>
    <row r="244" spans="2:15" customFormat="1" x14ac:dyDescent="0.2">
      <c r="B244" s="127">
        <f t="shared" si="12"/>
        <v>41235</v>
      </c>
      <c r="C244" s="128">
        <v>37547881.920000002</v>
      </c>
      <c r="D244" s="156">
        <v>3.1000000000000001E-5</v>
      </c>
      <c r="E244" s="157">
        <f t="shared" si="13"/>
        <v>1163.98433952</v>
      </c>
      <c r="F244" s="128"/>
      <c r="G244" s="128">
        <v>0</v>
      </c>
      <c r="H244" s="136">
        <v>3.1000000000000001E-5</v>
      </c>
      <c r="I244" s="137">
        <v>26.15</v>
      </c>
      <c r="J244" s="158">
        <f t="shared" si="14"/>
        <v>0</v>
      </c>
      <c r="K244" s="128">
        <v>0</v>
      </c>
      <c r="M244" s="158">
        <f t="shared" si="15"/>
        <v>0</v>
      </c>
      <c r="O244" s="156"/>
    </row>
    <row r="245" spans="2:15" customFormat="1" x14ac:dyDescent="0.2">
      <c r="B245" s="127">
        <f t="shared" si="12"/>
        <v>41236</v>
      </c>
      <c r="C245" s="128">
        <v>37547881.920000002</v>
      </c>
      <c r="D245" s="156">
        <v>3.1000000000000001E-5</v>
      </c>
      <c r="E245" s="157">
        <f t="shared" si="13"/>
        <v>1163.98433952</v>
      </c>
      <c r="F245" s="128"/>
      <c r="G245" s="128">
        <v>0</v>
      </c>
      <c r="H245" s="136">
        <v>3.1000000000000001E-5</v>
      </c>
      <c r="I245" s="137">
        <v>26.15</v>
      </c>
      <c r="J245" s="158">
        <f t="shared" si="14"/>
        <v>0</v>
      </c>
      <c r="K245" s="128">
        <v>0</v>
      </c>
      <c r="M245" s="158">
        <f t="shared" si="15"/>
        <v>0</v>
      </c>
      <c r="O245" s="156"/>
    </row>
    <row r="246" spans="2:15" customFormat="1" x14ac:dyDescent="0.2">
      <c r="B246" s="127">
        <f t="shared" si="12"/>
        <v>41237</v>
      </c>
      <c r="C246" s="128">
        <v>37547881.920000002</v>
      </c>
      <c r="D246" s="156">
        <v>3.1000000000000001E-5</v>
      </c>
      <c r="E246" s="157">
        <f t="shared" si="13"/>
        <v>1163.98433952</v>
      </c>
      <c r="F246" s="128"/>
      <c r="G246" s="128">
        <v>0</v>
      </c>
      <c r="H246" s="136">
        <v>3.1000000000000001E-5</v>
      </c>
      <c r="I246" s="137">
        <v>26.15</v>
      </c>
      <c r="J246" s="158">
        <f t="shared" si="14"/>
        <v>0</v>
      </c>
      <c r="K246" s="128">
        <v>0</v>
      </c>
      <c r="M246" s="158">
        <f t="shared" si="15"/>
        <v>0</v>
      </c>
      <c r="O246" s="156"/>
    </row>
    <row r="247" spans="2:15" customFormat="1" x14ac:dyDescent="0.2">
      <c r="B247" s="127">
        <f t="shared" si="12"/>
        <v>41238</v>
      </c>
      <c r="C247" s="128">
        <v>37547881.920000002</v>
      </c>
      <c r="D247" s="156">
        <v>3.1000000000000001E-5</v>
      </c>
      <c r="E247" s="157">
        <f t="shared" si="13"/>
        <v>1163.98433952</v>
      </c>
      <c r="F247" s="128"/>
      <c r="G247" s="128">
        <v>0</v>
      </c>
      <c r="H247" s="136">
        <v>3.1000000000000001E-5</v>
      </c>
      <c r="I247" s="137">
        <v>26.15</v>
      </c>
      <c r="J247" s="158">
        <f t="shared" si="14"/>
        <v>0</v>
      </c>
      <c r="K247" s="128">
        <v>0</v>
      </c>
      <c r="M247" s="158">
        <f t="shared" si="15"/>
        <v>0</v>
      </c>
      <c r="O247" s="156"/>
    </row>
    <row r="248" spans="2:15" customFormat="1" x14ac:dyDescent="0.2">
      <c r="B248" s="127">
        <f t="shared" si="12"/>
        <v>41239</v>
      </c>
      <c r="C248" s="128">
        <v>38950141.450000003</v>
      </c>
      <c r="D248" s="156">
        <v>3.1000000000000001E-5</v>
      </c>
      <c r="E248" s="157">
        <f t="shared" si="13"/>
        <v>1207.4543849500001</v>
      </c>
      <c r="F248" s="128"/>
      <c r="G248" s="128">
        <v>2576501.92</v>
      </c>
      <c r="H248" s="136">
        <v>3.1000000000000001E-5</v>
      </c>
      <c r="I248" s="137">
        <v>26.15</v>
      </c>
      <c r="J248" s="158">
        <f t="shared" si="14"/>
        <v>8.1099999999999998E-4</v>
      </c>
      <c r="K248" s="128">
        <v>2089.54</v>
      </c>
      <c r="M248" s="158">
        <f t="shared" si="15"/>
        <v>5.3646531750913573E-5</v>
      </c>
      <c r="O248" s="156"/>
    </row>
    <row r="249" spans="2:15" customFormat="1" x14ac:dyDescent="0.2">
      <c r="B249" s="127">
        <f t="shared" si="12"/>
        <v>41240</v>
      </c>
      <c r="C249" s="128">
        <v>38044126.960000001</v>
      </c>
      <c r="D249" s="156">
        <v>3.1000000000000001E-5</v>
      </c>
      <c r="E249" s="157">
        <f t="shared" si="13"/>
        <v>1179.3679357600001</v>
      </c>
      <c r="F249" s="128"/>
      <c r="G249" s="128">
        <v>1468676.99</v>
      </c>
      <c r="H249" s="136">
        <v>3.1000000000000001E-5</v>
      </c>
      <c r="I249" s="137">
        <v>26.15</v>
      </c>
      <c r="J249" s="158">
        <f t="shared" si="14"/>
        <v>8.1099999999999998E-4</v>
      </c>
      <c r="K249" s="128">
        <v>1191.0999999999999</v>
      </c>
      <c r="M249" s="158">
        <f t="shared" si="15"/>
        <v>3.130838043023921E-5</v>
      </c>
      <c r="O249" s="156"/>
    </row>
    <row r="250" spans="2:15" customFormat="1" x14ac:dyDescent="0.2">
      <c r="B250" s="127">
        <f t="shared" si="12"/>
        <v>41241</v>
      </c>
      <c r="C250" s="128">
        <v>38877495.060000002</v>
      </c>
      <c r="D250" s="156">
        <v>3.1000000000000001E-5</v>
      </c>
      <c r="E250" s="157">
        <f t="shared" si="13"/>
        <v>1205.20234686</v>
      </c>
      <c r="F250" s="128"/>
      <c r="G250" s="128">
        <v>3225225.22</v>
      </c>
      <c r="H250" s="136">
        <v>3.1000000000000001E-5</v>
      </c>
      <c r="I250" s="137">
        <v>26.15</v>
      </c>
      <c r="J250" s="158">
        <f t="shared" si="14"/>
        <v>8.1099999999999998E-4</v>
      </c>
      <c r="K250" s="128">
        <v>2615.66</v>
      </c>
      <c r="M250" s="158">
        <f t="shared" si="15"/>
        <v>6.7279540411830212E-5</v>
      </c>
      <c r="O250" s="156"/>
    </row>
    <row r="251" spans="2:15" customFormat="1" x14ac:dyDescent="0.2">
      <c r="B251" s="127">
        <f t="shared" si="12"/>
        <v>41242</v>
      </c>
      <c r="C251" s="128">
        <v>40916529.159999996</v>
      </c>
      <c r="D251" s="156">
        <v>3.1000000000000001E-5</v>
      </c>
      <c r="E251" s="157">
        <f t="shared" si="13"/>
        <v>1268.4124039599999</v>
      </c>
      <c r="F251" s="128"/>
      <c r="G251" s="128">
        <v>3251542.64</v>
      </c>
      <c r="H251" s="136">
        <v>3.1000000000000001E-5</v>
      </c>
      <c r="I251" s="137">
        <v>26.15</v>
      </c>
      <c r="J251" s="158">
        <f t="shared" si="14"/>
        <v>8.1099999999999998E-4</v>
      </c>
      <c r="K251" s="128">
        <v>2637</v>
      </c>
      <c r="M251" s="158">
        <f t="shared" si="15"/>
        <v>6.4448281761345772E-5</v>
      </c>
      <c r="O251" s="156"/>
    </row>
    <row r="252" spans="2:15" customFormat="1" x14ac:dyDescent="0.2">
      <c r="B252" s="127">
        <f t="shared" si="12"/>
        <v>41243</v>
      </c>
      <c r="C252" s="128">
        <v>42113894.219999999</v>
      </c>
      <c r="D252" s="156">
        <v>3.1000000000000001E-5</v>
      </c>
      <c r="E252" s="157">
        <f t="shared" si="13"/>
        <v>1305.5307208199999</v>
      </c>
      <c r="F252" s="128"/>
      <c r="G252" s="128">
        <v>2265476.29</v>
      </c>
      <c r="H252" s="136">
        <v>3.1000000000000001E-5</v>
      </c>
      <c r="I252" s="137">
        <v>26.15</v>
      </c>
      <c r="J252" s="158">
        <f t="shared" si="14"/>
        <v>8.1099999999999998E-4</v>
      </c>
      <c r="K252" s="128">
        <v>1837.3</v>
      </c>
      <c r="M252" s="158">
        <f t="shared" si="15"/>
        <v>4.3626932014457627E-5</v>
      </c>
      <c r="O252" s="156"/>
    </row>
    <row r="253" spans="2:15" customFormat="1" x14ac:dyDescent="0.2">
      <c r="B253" s="127">
        <f t="shared" si="12"/>
        <v>41244</v>
      </c>
      <c r="C253" s="128">
        <v>43561133.630000003</v>
      </c>
      <c r="D253" s="156">
        <v>3.1000000000000001E-5</v>
      </c>
      <c r="E253" s="157">
        <f t="shared" si="13"/>
        <v>1350.3951425300002</v>
      </c>
      <c r="F253" s="128"/>
      <c r="G253" s="128">
        <v>2265830.87</v>
      </c>
      <c r="H253" s="136">
        <v>3.1000000000000001E-5</v>
      </c>
      <c r="I253" s="137">
        <v>26.15</v>
      </c>
      <c r="J253" s="158">
        <f t="shared" si="14"/>
        <v>8.1099999999999998E-4</v>
      </c>
      <c r="K253" s="128">
        <v>1837.59</v>
      </c>
      <c r="M253" s="158">
        <f t="shared" si="15"/>
        <v>4.2184163883523798E-5</v>
      </c>
      <c r="O253" s="156"/>
    </row>
    <row r="254" spans="2:15" customFormat="1" x14ac:dyDescent="0.2">
      <c r="B254" s="127">
        <f t="shared" si="12"/>
        <v>41245</v>
      </c>
      <c r="C254" s="128">
        <v>42861053.719999999</v>
      </c>
      <c r="D254" s="156">
        <v>3.1000000000000001E-5</v>
      </c>
      <c r="E254" s="157">
        <f t="shared" si="13"/>
        <v>1328.6926653200001</v>
      </c>
      <c r="F254" s="128"/>
      <c r="G254" s="128">
        <v>1861356.6</v>
      </c>
      <c r="H254" s="136">
        <v>3.1000000000000001E-5</v>
      </c>
      <c r="I254" s="137">
        <v>26.15</v>
      </c>
      <c r="J254" s="158">
        <f t="shared" si="14"/>
        <v>8.1099999999999998E-4</v>
      </c>
      <c r="K254" s="128">
        <v>1509.56</v>
      </c>
      <c r="M254" s="158">
        <f t="shared" si="15"/>
        <v>3.5219852733009289E-5</v>
      </c>
      <c r="O254" s="156"/>
    </row>
    <row r="255" spans="2:15" customFormat="1" x14ac:dyDescent="0.2">
      <c r="B255" s="127">
        <f t="shared" si="12"/>
        <v>41246</v>
      </c>
      <c r="C255" s="128">
        <v>42113894.219999999</v>
      </c>
      <c r="D255" s="156">
        <v>3.1000000000000001E-5</v>
      </c>
      <c r="E255" s="157">
        <f t="shared" si="13"/>
        <v>1305.5307208199999</v>
      </c>
      <c r="F255" s="128"/>
      <c r="G255" s="128">
        <v>0</v>
      </c>
      <c r="H255" s="136">
        <v>3.1000000000000001E-5</v>
      </c>
      <c r="I255" s="137">
        <v>26.15</v>
      </c>
      <c r="J255" s="158">
        <f t="shared" si="14"/>
        <v>0</v>
      </c>
      <c r="K255" s="128">
        <v>0</v>
      </c>
      <c r="M255" s="158">
        <f t="shared" si="15"/>
        <v>0</v>
      </c>
      <c r="O255" s="156"/>
    </row>
    <row r="256" spans="2:15" customFormat="1" x14ac:dyDescent="0.2">
      <c r="B256" s="127">
        <f t="shared" si="12"/>
        <v>41247</v>
      </c>
      <c r="C256" s="128">
        <v>42113894.219999999</v>
      </c>
      <c r="D256" s="156">
        <v>3.1000000000000001E-5</v>
      </c>
      <c r="E256" s="157">
        <f t="shared" si="13"/>
        <v>1305.5307208199999</v>
      </c>
      <c r="F256" s="128"/>
      <c r="G256" s="128">
        <v>0</v>
      </c>
      <c r="H256" s="136">
        <v>3.1000000000000001E-5</v>
      </c>
      <c r="I256" s="137">
        <v>26.15</v>
      </c>
      <c r="J256" s="158">
        <f t="shared" si="14"/>
        <v>0</v>
      </c>
      <c r="K256" s="128">
        <v>0</v>
      </c>
      <c r="M256" s="158">
        <f t="shared" si="15"/>
        <v>0</v>
      </c>
      <c r="O256" s="156"/>
    </row>
    <row r="257" spans="2:15" customFormat="1" x14ac:dyDescent="0.2">
      <c r="B257" s="127">
        <f t="shared" si="12"/>
        <v>41248</v>
      </c>
      <c r="C257" s="128">
        <v>43408887.390000001</v>
      </c>
      <c r="D257" s="156">
        <v>3.1000000000000001E-5</v>
      </c>
      <c r="E257" s="157">
        <f t="shared" si="13"/>
        <v>1345.6755090900001</v>
      </c>
      <c r="F257" s="128"/>
      <c r="G257" s="128">
        <v>2310025.44</v>
      </c>
      <c r="H257" s="136">
        <v>3.1000000000000001E-5</v>
      </c>
      <c r="I257" s="137">
        <v>26.15</v>
      </c>
      <c r="J257" s="158">
        <f t="shared" si="14"/>
        <v>8.1099999999999998E-4</v>
      </c>
      <c r="K257" s="128">
        <v>1873.43</v>
      </c>
      <c r="M257" s="158">
        <f t="shared" si="15"/>
        <v>4.3157752078934361E-5</v>
      </c>
      <c r="O257" s="156"/>
    </row>
    <row r="258" spans="2:15" customFormat="1" x14ac:dyDescent="0.2">
      <c r="B258" s="127">
        <f t="shared" si="12"/>
        <v>41249</v>
      </c>
      <c r="C258" s="128">
        <v>45657013.380000003</v>
      </c>
      <c r="D258" s="156">
        <v>3.1000000000000001E-5</v>
      </c>
      <c r="E258" s="157">
        <f t="shared" si="13"/>
        <v>1415.3674147800002</v>
      </c>
      <c r="F258" s="128"/>
      <c r="G258" s="128">
        <v>3767128.98</v>
      </c>
      <c r="H258" s="136">
        <v>3.1000000000000001E-5</v>
      </c>
      <c r="I258" s="137">
        <v>26.15</v>
      </c>
      <c r="J258" s="158">
        <f t="shared" si="14"/>
        <v>8.1099999999999998E-4</v>
      </c>
      <c r="K258" s="128">
        <v>3055.14</v>
      </c>
      <c r="M258" s="158">
        <f t="shared" si="15"/>
        <v>6.6915020800250159E-5</v>
      </c>
      <c r="O258" s="156"/>
    </row>
    <row r="259" spans="2:15" customFormat="1" x14ac:dyDescent="0.2">
      <c r="B259" s="127">
        <f t="shared" si="12"/>
        <v>41250</v>
      </c>
      <c r="C259" s="128">
        <v>50514584.5</v>
      </c>
      <c r="D259" s="156">
        <v>3.1000000000000001E-5</v>
      </c>
      <c r="E259" s="157">
        <f t="shared" si="13"/>
        <v>1565.9521195</v>
      </c>
      <c r="F259" s="128"/>
      <c r="G259" s="128">
        <v>7139438.7999999998</v>
      </c>
      <c r="H259" s="136">
        <v>3.1000000000000001E-5</v>
      </c>
      <c r="I259" s="137">
        <v>28.17</v>
      </c>
      <c r="J259" s="158">
        <f t="shared" si="14"/>
        <v>8.7299999999999997E-4</v>
      </c>
      <c r="K259" s="128">
        <v>6232.73</v>
      </c>
      <c r="M259" s="158">
        <f t="shared" si="15"/>
        <v>1.2338476227593241E-4</v>
      </c>
      <c r="O259" s="156"/>
    </row>
    <row r="260" spans="2:15" customFormat="1" x14ac:dyDescent="0.2">
      <c r="B260" s="127">
        <f t="shared" si="12"/>
        <v>41251</v>
      </c>
      <c r="C260" s="128">
        <v>50514584.5</v>
      </c>
      <c r="D260" s="156">
        <v>3.1000000000000001E-5</v>
      </c>
      <c r="E260" s="157">
        <f t="shared" si="13"/>
        <v>1565.9521195</v>
      </c>
      <c r="F260" s="128"/>
      <c r="G260" s="128">
        <v>0</v>
      </c>
      <c r="H260" s="136">
        <v>3.1000000000000001E-5</v>
      </c>
      <c r="I260" s="137">
        <v>28.17</v>
      </c>
      <c r="J260" s="158">
        <f t="shared" si="14"/>
        <v>0</v>
      </c>
      <c r="K260" s="128">
        <v>0</v>
      </c>
      <c r="M260" s="158">
        <f t="shared" si="15"/>
        <v>0</v>
      </c>
      <c r="O260" s="156"/>
    </row>
    <row r="261" spans="2:15" customFormat="1" x14ac:dyDescent="0.2">
      <c r="B261" s="127">
        <f t="shared" si="12"/>
        <v>41252</v>
      </c>
      <c r="C261" s="128">
        <v>50514584.5</v>
      </c>
      <c r="D261" s="156">
        <v>3.1000000000000001E-5</v>
      </c>
      <c r="E261" s="157">
        <f t="shared" si="13"/>
        <v>1565.9521195</v>
      </c>
      <c r="F261" s="128"/>
      <c r="G261" s="128">
        <v>0</v>
      </c>
      <c r="H261" s="136">
        <v>3.1000000000000001E-5</v>
      </c>
      <c r="I261" s="137">
        <v>28.17</v>
      </c>
      <c r="J261" s="158">
        <f t="shared" si="14"/>
        <v>0</v>
      </c>
      <c r="K261" s="128">
        <v>0</v>
      </c>
      <c r="M261" s="158">
        <f t="shared" si="15"/>
        <v>0</v>
      </c>
      <c r="O261" s="156"/>
    </row>
    <row r="262" spans="2:15" customFormat="1" x14ac:dyDescent="0.2">
      <c r="B262" s="127">
        <f t="shared" si="12"/>
        <v>41253</v>
      </c>
      <c r="C262" s="128">
        <v>50966198.5</v>
      </c>
      <c r="D262" s="156">
        <v>3.1000000000000001E-5</v>
      </c>
      <c r="E262" s="157">
        <f t="shared" si="13"/>
        <v>1579.9521535000001</v>
      </c>
      <c r="F262" s="128"/>
      <c r="G262" s="128">
        <v>1593342.25</v>
      </c>
      <c r="H262" s="136">
        <v>3.1000000000000001E-5</v>
      </c>
      <c r="I262" s="137">
        <v>28.17</v>
      </c>
      <c r="J262" s="158">
        <f t="shared" si="14"/>
        <v>8.7299999999999997E-4</v>
      </c>
      <c r="K262" s="128">
        <v>1390.99</v>
      </c>
      <c r="M262" s="158">
        <f t="shared" si="15"/>
        <v>2.729240243413485E-5</v>
      </c>
      <c r="O262" s="156"/>
    </row>
    <row r="263" spans="2:15" customFormat="1" x14ac:dyDescent="0.2">
      <c r="B263" s="127">
        <f t="shared" si="12"/>
        <v>41254</v>
      </c>
      <c r="C263" s="128">
        <v>50389150.229999997</v>
      </c>
      <c r="D263" s="156">
        <v>3.1000000000000001E-5</v>
      </c>
      <c r="E263" s="157">
        <f t="shared" si="13"/>
        <v>1562.0636571299999</v>
      </c>
      <c r="F263" s="128"/>
      <c r="G263" s="128">
        <v>2180242.66</v>
      </c>
      <c r="H263" s="136">
        <v>3.1000000000000001E-5</v>
      </c>
      <c r="I263" s="137">
        <v>28.17</v>
      </c>
      <c r="J263" s="158">
        <f t="shared" si="14"/>
        <v>8.7299999999999997E-4</v>
      </c>
      <c r="K263" s="128">
        <v>1903.35</v>
      </c>
      <c r="M263" s="158">
        <f t="shared" si="15"/>
        <v>3.7773012470188665E-5</v>
      </c>
      <c r="O263" s="156"/>
    </row>
    <row r="264" spans="2:15" customFormat="1" x14ac:dyDescent="0.2">
      <c r="B264" s="127">
        <f t="shared" si="12"/>
        <v>41255</v>
      </c>
      <c r="C264" s="128">
        <v>51145910.25</v>
      </c>
      <c r="D264" s="156">
        <v>3.1000000000000001E-5</v>
      </c>
      <c r="E264" s="157">
        <f t="shared" si="13"/>
        <v>1585.52321775</v>
      </c>
      <c r="F264" s="128"/>
      <c r="G264" s="128">
        <v>2095022.56</v>
      </c>
      <c r="H264" s="136">
        <v>3.1000000000000001E-5</v>
      </c>
      <c r="I264" s="137">
        <v>28.17</v>
      </c>
      <c r="J264" s="158">
        <f t="shared" si="14"/>
        <v>8.7299999999999997E-4</v>
      </c>
      <c r="K264" s="128">
        <v>1828.95</v>
      </c>
      <c r="M264" s="158">
        <f t="shared" si="15"/>
        <v>3.5759457424066474E-5</v>
      </c>
      <c r="O264" s="156"/>
    </row>
    <row r="265" spans="2:15" customFormat="1" x14ac:dyDescent="0.2">
      <c r="B265" s="127">
        <f t="shared" ref="B265:B328" si="16">B264+1</f>
        <v>41256</v>
      </c>
      <c r="C265" s="128">
        <v>51565006.869999997</v>
      </c>
      <c r="D265" s="156">
        <v>3.1000000000000001E-5</v>
      </c>
      <c r="E265" s="157">
        <f t="shared" si="13"/>
        <v>1598.51521297</v>
      </c>
      <c r="F265" s="128"/>
      <c r="G265" s="128">
        <v>2075302.95</v>
      </c>
      <c r="H265" s="136">
        <v>3.1000000000000001E-5</v>
      </c>
      <c r="I265" s="137">
        <v>28.17</v>
      </c>
      <c r="J265" s="158">
        <f t="shared" si="14"/>
        <v>8.7299999999999997E-4</v>
      </c>
      <c r="K265" s="128">
        <v>1811.74</v>
      </c>
      <c r="M265" s="158">
        <f t="shared" si="15"/>
        <v>3.5135067557880075E-5</v>
      </c>
      <c r="O265" s="156"/>
    </row>
    <row r="266" spans="2:15" customFormat="1" x14ac:dyDescent="0.2">
      <c r="B266" s="127">
        <f t="shared" si="16"/>
        <v>41257</v>
      </c>
      <c r="C266" s="128">
        <v>51716118.079999998</v>
      </c>
      <c r="D266" s="156">
        <v>3.1000000000000001E-5</v>
      </c>
      <c r="E266" s="157">
        <f t="shared" ref="E266:E329" si="17">C266*D266</f>
        <v>1603.1996604799999</v>
      </c>
      <c r="F266" s="128"/>
      <c r="G266" s="128">
        <v>1844895.73</v>
      </c>
      <c r="H266" s="136">
        <v>3.1000000000000001E-5</v>
      </c>
      <c r="I266" s="137">
        <v>28.17</v>
      </c>
      <c r="J266" s="158">
        <f t="shared" ref="J266:J329" si="18">IF(K266&lt;&gt;0,ROUND(H266*I266,6),0)</f>
        <v>8.7299999999999997E-4</v>
      </c>
      <c r="K266" s="128">
        <v>1610.59</v>
      </c>
      <c r="M266" s="158">
        <f t="shared" ref="M266:M329" si="19">K266/C266</f>
        <v>3.1142902054414984E-5</v>
      </c>
      <c r="O266" s="156"/>
    </row>
    <row r="267" spans="2:15" customFormat="1" x14ac:dyDescent="0.2">
      <c r="B267" s="127">
        <f t="shared" si="16"/>
        <v>41258</v>
      </c>
      <c r="C267" s="128">
        <v>51716118.079999998</v>
      </c>
      <c r="D267" s="156">
        <v>3.1000000000000001E-5</v>
      </c>
      <c r="E267" s="157">
        <f t="shared" si="17"/>
        <v>1603.1996604799999</v>
      </c>
      <c r="F267" s="128"/>
      <c r="G267" s="128">
        <v>0</v>
      </c>
      <c r="H267" s="136">
        <v>3.1000000000000001E-5</v>
      </c>
      <c r="I267" s="137">
        <v>28.17</v>
      </c>
      <c r="J267" s="158">
        <f t="shared" si="18"/>
        <v>0</v>
      </c>
      <c r="K267" s="128">
        <v>0</v>
      </c>
      <c r="M267" s="158">
        <f t="shared" si="19"/>
        <v>0</v>
      </c>
      <c r="O267" s="156"/>
    </row>
    <row r="268" spans="2:15" customFormat="1" x14ac:dyDescent="0.2">
      <c r="B268" s="127">
        <f t="shared" si="16"/>
        <v>41259</v>
      </c>
      <c r="C268" s="128">
        <v>51716118.079999998</v>
      </c>
      <c r="D268" s="156">
        <v>3.1000000000000001E-5</v>
      </c>
      <c r="E268" s="157">
        <f t="shared" si="17"/>
        <v>1603.1996604799999</v>
      </c>
      <c r="F268" s="128"/>
      <c r="G268" s="128">
        <v>0</v>
      </c>
      <c r="H268" s="136">
        <v>3.1000000000000001E-5</v>
      </c>
      <c r="I268" s="137">
        <v>28.17</v>
      </c>
      <c r="J268" s="158">
        <f t="shared" si="18"/>
        <v>0</v>
      </c>
      <c r="K268" s="128">
        <v>0</v>
      </c>
      <c r="M268" s="158">
        <f t="shared" si="19"/>
        <v>0</v>
      </c>
      <c r="O268" s="156"/>
    </row>
    <row r="269" spans="2:15" customFormat="1" x14ac:dyDescent="0.2">
      <c r="B269" s="127">
        <f t="shared" si="16"/>
        <v>41260</v>
      </c>
      <c r="C269" s="128">
        <v>51743767.75</v>
      </c>
      <c r="D269" s="156">
        <v>3.1000000000000001E-5</v>
      </c>
      <c r="E269" s="157">
        <f t="shared" si="17"/>
        <v>1604.0568002500002</v>
      </c>
      <c r="F269" s="128"/>
      <c r="G269" s="128">
        <v>1713938.57</v>
      </c>
      <c r="H269" s="136">
        <v>3.1000000000000001E-5</v>
      </c>
      <c r="I269" s="137">
        <v>28.17</v>
      </c>
      <c r="J269" s="158">
        <f t="shared" si="18"/>
        <v>8.7299999999999997E-4</v>
      </c>
      <c r="K269" s="128">
        <v>1496.27</v>
      </c>
      <c r="M269" s="158">
        <f t="shared" si="19"/>
        <v>2.8916912414055892E-5</v>
      </c>
      <c r="O269" s="156"/>
    </row>
    <row r="270" spans="2:15" customFormat="1" x14ac:dyDescent="0.2">
      <c r="B270" s="127">
        <f t="shared" si="16"/>
        <v>41261</v>
      </c>
      <c r="C270" s="128">
        <v>50558876.700000003</v>
      </c>
      <c r="D270" s="156">
        <v>3.1000000000000001E-5</v>
      </c>
      <c r="E270" s="157">
        <f t="shared" si="17"/>
        <v>1567.3251777000003</v>
      </c>
      <c r="F270" s="128"/>
      <c r="G270" s="128">
        <v>1598060.86</v>
      </c>
      <c r="H270" s="136">
        <v>3.1000000000000001E-5</v>
      </c>
      <c r="I270" s="137">
        <v>28.17</v>
      </c>
      <c r="J270" s="158">
        <f t="shared" si="18"/>
        <v>8.7299999999999997E-4</v>
      </c>
      <c r="K270" s="128">
        <v>1395.11</v>
      </c>
      <c r="M270" s="158">
        <f t="shared" si="19"/>
        <v>2.7593769700979133E-5</v>
      </c>
      <c r="O270" s="156"/>
    </row>
    <row r="271" spans="2:15" customFormat="1" x14ac:dyDescent="0.2">
      <c r="B271" s="127">
        <f t="shared" si="16"/>
        <v>41262</v>
      </c>
      <c r="C271" s="128">
        <v>50103355.450000003</v>
      </c>
      <c r="D271" s="156">
        <v>3.1000000000000001E-5</v>
      </c>
      <c r="E271" s="157">
        <f t="shared" si="17"/>
        <v>1553.2040189500001</v>
      </c>
      <c r="F271" s="128"/>
      <c r="G271" s="128">
        <v>1604046.82</v>
      </c>
      <c r="H271" s="136">
        <v>3.1000000000000001E-5</v>
      </c>
      <c r="I271" s="137">
        <v>28.17</v>
      </c>
      <c r="J271" s="158">
        <f t="shared" si="18"/>
        <v>8.7299999999999997E-4</v>
      </c>
      <c r="K271" s="128">
        <v>1400.33</v>
      </c>
      <c r="M271" s="158">
        <f t="shared" si="19"/>
        <v>2.7948826728729601E-5</v>
      </c>
      <c r="O271" s="156"/>
    </row>
    <row r="272" spans="2:15" customFormat="1" x14ac:dyDescent="0.2">
      <c r="B272" s="127">
        <f t="shared" si="16"/>
        <v>41263</v>
      </c>
      <c r="C272" s="128">
        <v>50051510.420000002</v>
      </c>
      <c r="D272" s="156">
        <v>3.1000000000000001E-5</v>
      </c>
      <c r="E272" s="157">
        <f t="shared" si="17"/>
        <v>1551.5968230200001</v>
      </c>
      <c r="F272" s="128"/>
      <c r="G272" s="128">
        <v>1386553.6</v>
      </c>
      <c r="H272" s="136">
        <v>3.1000000000000001E-5</v>
      </c>
      <c r="I272" s="137">
        <v>28.17</v>
      </c>
      <c r="J272" s="158">
        <f t="shared" si="18"/>
        <v>8.7299999999999997E-4</v>
      </c>
      <c r="K272" s="128">
        <v>1210.46</v>
      </c>
      <c r="M272" s="158">
        <f t="shared" si="19"/>
        <v>2.4184285146294293E-5</v>
      </c>
      <c r="O272" s="156"/>
    </row>
    <row r="273" spans="2:15" customFormat="1" x14ac:dyDescent="0.2">
      <c r="B273" s="127">
        <f t="shared" si="16"/>
        <v>41264</v>
      </c>
      <c r="C273" s="128">
        <v>46015941.960000001</v>
      </c>
      <c r="D273" s="156">
        <v>3.1000000000000001E-5</v>
      </c>
      <c r="E273" s="157">
        <f t="shared" si="17"/>
        <v>1426.49420076</v>
      </c>
      <c r="F273" s="128"/>
      <c r="G273" s="128">
        <v>1629288.54</v>
      </c>
      <c r="H273" s="136">
        <v>3.1000000000000001E-5</v>
      </c>
      <c r="I273" s="137">
        <v>28.17</v>
      </c>
      <c r="J273" s="158">
        <f t="shared" si="18"/>
        <v>8.7299999999999997E-4</v>
      </c>
      <c r="K273" s="128">
        <v>1422.37</v>
      </c>
      <c r="M273" s="158">
        <f t="shared" si="19"/>
        <v>3.0910374522734203E-5</v>
      </c>
      <c r="O273" s="156"/>
    </row>
    <row r="274" spans="2:15" customFormat="1" x14ac:dyDescent="0.2">
      <c r="B274" s="127">
        <f t="shared" si="16"/>
        <v>41265</v>
      </c>
      <c r="C274" s="128">
        <v>46015941.960000001</v>
      </c>
      <c r="D274" s="156">
        <v>3.1000000000000001E-5</v>
      </c>
      <c r="E274" s="157">
        <f t="shared" si="17"/>
        <v>1426.49420076</v>
      </c>
      <c r="F274" s="128"/>
      <c r="G274" s="128">
        <v>0</v>
      </c>
      <c r="H274" s="136">
        <v>3.1000000000000001E-5</v>
      </c>
      <c r="I274" s="137">
        <v>28.17</v>
      </c>
      <c r="J274" s="158">
        <f t="shared" si="18"/>
        <v>0</v>
      </c>
      <c r="K274" s="128">
        <v>0</v>
      </c>
      <c r="M274" s="158">
        <f t="shared" si="19"/>
        <v>0</v>
      </c>
      <c r="O274" s="156"/>
    </row>
    <row r="275" spans="2:15" customFormat="1" x14ac:dyDescent="0.2">
      <c r="B275" s="127">
        <f t="shared" si="16"/>
        <v>41266</v>
      </c>
      <c r="C275" s="128">
        <v>46015941.960000001</v>
      </c>
      <c r="D275" s="156">
        <v>3.1000000000000001E-5</v>
      </c>
      <c r="E275" s="157">
        <f t="shared" si="17"/>
        <v>1426.49420076</v>
      </c>
      <c r="F275" s="128"/>
      <c r="G275" s="128">
        <v>0</v>
      </c>
      <c r="H275" s="136">
        <v>3.1000000000000001E-5</v>
      </c>
      <c r="I275" s="137">
        <v>28.17</v>
      </c>
      <c r="J275" s="158">
        <f t="shared" si="18"/>
        <v>0</v>
      </c>
      <c r="K275" s="128">
        <v>0</v>
      </c>
      <c r="M275" s="158">
        <f t="shared" si="19"/>
        <v>0</v>
      </c>
      <c r="O275" s="156"/>
    </row>
    <row r="276" spans="2:15" customFormat="1" x14ac:dyDescent="0.2">
      <c r="B276" s="127">
        <f t="shared" si="16"/>
        <v>41267</v>
      </c>
      <c r="C276" s="128">
        <v>46015941.960000001</v>
      </c>
      <c r="D276" s="156">
        <v>3.1000000000000001E-5</v>
      </c>
      <c r="E276" s="157">
        <f t="shared" si="17"/>
        <v>1426.49420076</v>
      </c>
      <c r="F276" s="128"/>
      <c r="G276" s="128">
        <v>0</v>
      </c>
      <c r="H276" s="136">
        <v>3.1000000000000001E-5</v>
      </c>
      <c r="I276" s="137">
        <v>28.17</v>
      </c>
      <c r="J276" s="158">
        <f t="shared" si="18"/>
        <v>0</v>
      </c>
      <c r="K276" s="128">
        <v>0</v>
      </c>
      <c r="M276" s="158">
        <f t="shared" si="19"/>
        <v>0</v>
      </c>
      <c r="O276" s="156"/>
    </row>
    <row r="277" spans="2:15" customFormat="1" x14ac:dyDescent="0.2">
      <c r="B277" s="127">
        <f t="shared" si="16"/>
        <v>41268</v>
      </c>
      <c r="C277" s="128">
        <v>46015941.960000001</v>
      </c>
      <c r="D277" s="156">
        <v>3.1000000000000001E-5</v>
      </c>
      <c r="E277" s="157">
        <f t="shared" si="17"/>
        <v>1426.49420076</v>
      </c>
      <c r="F277" s="128"/>
      <c r="G277" s="128">
        <v>0</v>
      </c>
      <c r="H277" s="136">
        <v>3.1000000000000001E-5</v>
      </c>
      <c r="I277" s="137">
        <v>28.17</v>
      </c>
      <c r="J277" s="158">
        <f t="shared" si="18"/>
        <v>0</v>
      </c>
      <c r="K277" s="128">
        <v>0</v>
      </c>
      <c r="M277" s="158">
        <f t="shared" si="19"/>
        <v>0</v>
      </c>
      <c r="O277" s="156"/>
    </row>
    <row r="278" spans="2:15" customFormat="1" x14ac:dyDescent="0.2">
      <c r="B278" s="127">
        <f t="shared" si="16"/>
        <v>41269</v>
      </c>
      <c r="C278" s="128">
        <v>45507717.75</v>
      </c>
      <c r="D278" s="156">
        <v>3.1000000000000001E-5</v>
      </c>
      <c r="E278" s="157">
        <f t="shared" si="17"/>
        <v>1410.7392502500002</v>
      </c>
      <c r="F278" s="128"/>
      <c r="G278" s="128">
        <v>1922307.83</v>
      </c>
      <c r="H278" s="136">
        <v>3.1000000000000001E-5</v>
      </c>
      <c r="I278" s="137">
        <v>28.17</v>
      </c>
      <c r="J278" s="158">
        <f t="shared" si="18"/>
        <v>8.7299999999999997E-4</v>
      </c>
      <c r="K278" s="128">
        <v>1678.17</v>
      </c>
      <c r="M278" s="158">
        <f t="shared" si="19"/>
        <v>3.6876602101189752E-5</v>
      </c>
      <c r="O278" s="156"/>
    </row>
    <row r="279" spans="2:15" customFormat="1" x14ac:dyDescent="0.2">
      <c r="B279" s="127">
        <f t="shared" si="16"/>
        <v>41270</v>
      </c>
      <c r="C279" s="128">
        <v>45192492.93</v>
      </c>
      <c r="D279" s="156">
        <v>3.1000000000000001E-5</v>
      </c>
      <c r="E279" s="157">
        <f t="shared" si="17"/>
        <v>1400.9672808300002</v>
      </c>
      <c r="F279" s="128"/>
      <c r="G279" s="128">
        <v>2284579.7999999998</v>
      </c>
      <c r="H279" s="136">
        <v>3.1000000000000001E-5</v>
      </c>
      <c r="I279" s="137">
        <v>28.17</v>
      </c>
      <c r="J279" s="158">
        <f t="shared" si="18"/>
        <v>8.7299999999999997E-4</v>
      </c>
      <c r="K279" s="128">
        <v>1994.44</v>
      </c>
      <c r="M279" s="158">
        <f t="shared" si="19"/>
        <v>4.4132108469635601E-5</v>
      </c>
      <c r="O279" s="156"/>
    </row>
    <row r="280" spans="2:15" customFormat="1" x14ac:dyDescent="0.2">
      <c r="B280" s="127">
        <f t="shared" si="16"/>
        <v>41271</v>
      </c>
      <c r="C280" s="128">
        <v>44913627.659999996</v>
      </c>
      <c r="D280" s="156">
        <v>3.1000000000000001E-5</v>
      </c>
      <c r="E280" s="157">
        <f t="shared" si="17"/>
        <v>1392.3224574599999</v>
      </c>
      <c r="F280" s="128"/>
      <c r="G280" s="128">
        <v>2352719.39</v>
      </c>
      <c r="H280" s="136">
        <v>3.1000000000000001E-5</v>
      </c>
      <c r="I280" s="137">
        <v>28.17</v>
      </c>
      <c r="J280" s="158">
        <f t="shared" si="18"/>
        <v>8.7299999999999997E-4</v>
      </c>
      <c r="K280" s="128">
        <v>2053.92</v>
      </c>
      <c r="M280" s="158">
        <f t="shared" si="19"/>
        <v>4.5730441004417416E-5</v>
      </c>
      <c r="O280" s="156"/>
    </row>
    <row r="281" spans="2:15" customFormat="1" x14ac:dyDescent="0.2">
      <c r="B281" s="127">
        <f t="shared" si="16"/>
        <v>41272</v>
      </c>
      <c r="C281" s="128">
        <v>44913627.659999996</v>
      </c>
      <c r="D281" s="156">
        <v>3.1000000000000001E-5</v>
      </c>
      <c r="E281" s="157">
        <f t="shared" si="17"/>
        <v>1392.3224574599999</v>
      </c>
      <c r="F281" s="128"/>
      <c r="G281" s="128">
        <v>0</v>
      </c>
      <c r="H281" s="136">
        <v>3.1000000000000001E-5</v>
      </c>
      <c r="I281" s="137">
        <v>28.17</v>
      </c>
      <c r="J281" s="158">
        <f t="shared" si="18"/>
        <v>0</v>
      </c>
      <c r="K281" s="128">
        <v>0</v>
      </c>
      <c r="M281" s="158">
        <f t="shared" si="19"/>
        <v>0</v>
      </c>
      <c r="O281" s="156"/>
    </row>
    <row r="282" spans="2:15" customFormat="1" x14ac:dyDescent="0.2">
      <c r="B282" s="127">
        <f t="shared" si="16"/>
        <v>41273</v>
      </c>
      <c r="C282" s="128">
        <v>44913627.659999996</v>
      </c>
      <c r="D282" s="156">
        <v>3.1000000000000001E-5</v>
      </c>
      <c r="E282" s="157">
        <f t="shared" si="17"/>
        <v>1392.3224574599999</v>
      </c>
      <c r="F282" s="128"/>
      <c r="G282" s="128">
        <v>0</v>
      </c>
      <c r="H282" s="136">
        <v>3.1000000000000001E-5</v>
      </c>
      <c r="I282" s="137">
        <v>28.17</v>
      </c>
      <c r="J282" s="158">
        <f t="shared" si="18"/>
        <v>0</v>
      </c>
      <c r="K282" s="128">
        <v>0</v>
      </c>
      <c r="M282" s="158">
        <f t="shared" si="19"/>
        <v>0</v>
      </c>
      <c r="O282" s="156"/>
    </row>
    <row r="283" spans="2:15" customFormat="1" x14ac:dyDescent="0.2">
      <c r="B283" s="127">
        <f t="shared" si="16"/>
        <v>41274</v>
      </c>
      <c r="C283" s="128">
        <v>44771406.219999999</v>
      </c>
      <c r="D283" s="156">
        <v>3.1000000000000001E-5</v>
      </c>
      <c r="E283" s="157">
        <f t="shared" si="17"/>
        <v>1387.9135928200001</v>
      </c>
      <c r="F283" s="128"/>
      <c r="G283" s="128">
        <v>1722959.15</v>
      </c>
      <c r="H283" s="136">
        <v>3.1000000000000001E-5</v>
      </c>
      <c r="I283" s="137">
        <v>28.17</v>
      </c>
      <c r="J283" s="158">
        <f t="shared" si="18"/>
        <v>8.7299999999999997E-4</v>
      </c>
      <c r="K283" s="128">
        <v>1504.14</v>
      </c>
      <c r="M283" s="158">
        <f t="shared" si="19"/>
        <v>3.3595996351083566E-5</v>
      </c>
      <c r="O283" s="156"/>
    </row>
    <row r="284" spans="2:15" customFormat="1" x14ac:dyDescent="0.2">
      <c r="B284" s="127">
        <f t="shared" si="16"/>
        <v>41275</v>
      </c>
      <c r="C284" s="128">
        <v>44771406.219999999</v>
      </c>
      <c r="D284" s="156">
        <v>3.1000000000000001E-5</v>
      </c>
      <c r="E284" s="157">
        <f t="shared" si="17"/>
        <v>1387.9135928200001</v>
      </c>
      <c r="F284" s="128"/>
      <c r="G284" s="128">
        <v>0</v>
      </c>
      <c r="H284">
        <v>3.1000000000000001E-5</v>
      </c>
      <c r="I284" s="137">
        <v>28.17</v>
      </c>
      <c r="J284" s="158">
        <f t="shared" si="18"/>
        <v>0</v>
      </c>
      <c r="K284" s="128">
        <v>0</v>
      </c>
      <c r="M284" s="158">
        <f t="shared" si="19"/>
        <v>0</v>
      </c>
      <c r="O284" s="156"/>
    </row>
    <row r="285" spans="2:15" customFormat="1" x14ac:dyDescent="0.2">
      <c r="B285" s="127">
        <f t="shared" si="16"/>
        <v>41276</v>
      </c>
      <c r="C285" s="128">
        <v>45659786.060000002</v>
      </c>
      <c r="D285" s="156">
        <v>3.1000000000000001E-5</v>
      </c>
      <c r="E285" s="157">
        <f t="shared" si="17"/>
        <v>1415.4533678600001</v>
      </c>
      <c r="F285" s="128"/>
      <c r="G285" s="128">
        <v>2879895.37</v>
      </c>
      <c r="H285">
        <v>3.1000000000000001E-5</v>
      </c>
      <c r="I285" s="137">
        <v>28.17</v>
      </c>
      <c r="J285" s="158">
        <f t="shared" si="18"/>
        <v>8.7299999999999997E-4</v>
      </c>
      <c r="K285" s="128">
        <v>2514.15</v>
      </c>
      <c r="M285" s="158">
        <f t="shared" si="19"/>
        <v>5.5062675867474267E-5</v>
      </c>
      <c r="O285" s="156"/>
    </row>
    <row r="286" spans="2:15" customFormat="1" x14ac:dyDescent="0.2">
      <c r="B286" s="127">
        <f t="shared" si="16"/>
        <v>41277</v>
      </c>
      <c r="C286" s="128">
        <v>45929938.049999997</v>
      </c>
      <c r="D286" s="156">
        <v>3.1000000000000001E-5</v>
      </c>
      <c r="E286" s="157">
        <f t="shared" si="17"/>
        <v>1423.82807955</v>
      </c>
      <c r="F286" s="128"/>
      <c r="G286" s="128">
        <v>1895111.04</v>
      </c>
      <c r="H286">
        <v>3.1000000000000001E-5</v>
      </c>
      <c r="I286" s="137">
        <v>28.17</v>
      </c>
      <c r="J286" s="158">
        <f t="shared" si="18"/>
        <v>8.7299999999999997E-4</v>
      </c>
      <c r="K286" s="128">
        <v>1654.43</v>
      </c>
      <c r="M286" s="158">
        <f t="shared" si="19"/>
        <v>3.6020732233493624E-5</v>
      </c>
      <c r="O286" s="156"/>
    </row>
    <row r="287" spans="2:15" customFormat="1" x14ac:dyDescent="0.2">
      <c r="B287" s="127">
        <f t="shared" si="16"/>
        <v>41278</v>
      </c>
      <c r="C287" s="128">
        <v>47268013.840000004</v>
      </c>
      <c r="D287" s="156">
        <v>3.1000000000000001E-5</v>
      </c>
      <c r="E287" s="157">
        <f t="shared" si="17"/>
        <v>1465.3084290400002</v>
      </c>
      <c r="F287" s="128"/>
      <c r="G287" s="128">
        <v>3359957.36</v>
      </c>
      <c r="H287">
        <v>3.1000000000000001E-5</v>
      </c>
      <c r="I287" s="137">
        <v>28.17</v>
      </c>
      <c r="J287" s="158">
        <f t="shared" si="18"/>
        <v>8.7299999999999997E-4</v>
      </c>
      <c r="K287" s="128">
        <v>2933.24</v>
      </c>
      <c r="M287" s="158">
        <f t="shared" si="19"/>
        <v>6.2055495073875519E-5</v>
      </c>
      <c r="O287" s="156"/>
    </row>
    <row r="288" spans="2:15" customFormat="1" x14ac:dyDescent="0.2">
      <c r="B288" s="127">
        <f t="shared" si="16"/>
        <v>41279</v>
      </c>
      <c r="C288" s="128">
        <v>47268013.840000004</v>
      </c>
      <c r="D288" s="156">
        <v>3.1000000000000001E-5</v>
      </c>
      <c r="E288" s="157">
        <f t="shared" si="17"/>
        <v>1465.3084290400002</v>
      </c>
      <c r="F288" s="128"/>
      <c r="G288" s="128">
        <v>0</v>
      </c>
      <c r="H288">
        <v>3.1000000000000001E-5</v>
      </c>
      <c r="I288" s="137">
        <v>28.17</v>
      </c>
      <c r="J288" s="158">
        <f t="shared" si="18"/>
        <v>0</v>
      </c>
      <c r="K288" s="128">
        <v>0</v>
      </c>
      <c r="M288" s="158">
        <f t="shared" si="19"/>
        <v>0</v>
      </c>
      <c r="O288" s="156"/>
    </row>
    <row r="289" spans="2:15" customFormat="1" x14ac:dyDescent="0.2">
      <c r="B289" s="127">
        <f t="shared" si="16"/>
        <v>41280</v>
      </c>
      <c r="C289" s="128">
        <v>47268013.840000004</v>
      </c>
      <c r="D289" s="156">
        <v>3.1000000000000001E-5</v>
      </c>
      <c r="E289" s="157">
        <f t="shared" si="17"/>
        <v>1465.3084290400002</v>
      </c>
      <c r="F289" s="128"/>
      <c r="G289" s="128">
        <v>0</v>
      </c>
      <c r="H289">
        <v>3.1000000000000001E-5</v>
      </c>
      <c r="I289" s="137">
        <v>28.17</v>
      </c>
      <c r="J289" s="158">
        <f t="shared" si="18"/>
        <v>0</v>
      </c>
      <c r="K289" s="128">
        <v>0</v>
      </c>
      <c r="M289" s="158">
        <f t="shared" si="19"/>
        <v>0</v>
      </c>
      <c r="O289" s="156"/>
    </row>
    <row r="290" spans="2:15" customFormat="1" x14ac:dyDescent="0.2">
      <c r="B290" s="127">
        <f t="shared" si="16"/>
        <v>41281</v>
      </c>
      <c r="C290" s="128">
        <v>51212168.539999999</v>
      </c>
      <c r="D290" s="156">
        <v>3.1000000000000001E-5</v>
      </c>
      <c r="E290" s="157">
        <f t="shared" si="17"/>
        <v>1587.57722474</v>
      </c>
      <c r="F290" s="128"/>
      <c r="G290" s="128">
        <v>5783011.8399999999</v>
      </c>
      <c r="H290">
        <v>3.1000000000000001E-5</v>
      </c>
      <c r="I290" s="137">
        <v>28.17</v>
      </c>
      <c r="J290" s="158">
        <f t="shared" si="18"/>
        <v>8.7299999999999997E-4</v>
      </c>
      <c r="K290" s="128">
        <v>5048.57</v>
      </c>
      <c r="M290" s="158">
        <f t="shared" si="19"/>
        <v>9.8581453274269014E-5</v>
      </c>
      <c r="O290" s="156"/>
    </row>
    <row r="291" spans="2:15" customFormat="1" x14ac:dyDescent="0.2">
      <c r="B291" s="127">
        <f t="shared" si="16"/>
        <v>41282</v>
      </c>
      <c r="C291" s="128">
        <v>49251646.549999997</v>
      </c>
      <c r="D291" s="156">
        <v>3.1000000000000001E-5</v>
      </c>
      <c r="E291" s="157">
        <f t="shared" si="17"/>
        <v>1526.8010430499999</v>
      </c>
      <c r="F291" s="128"/>
      <c r="G291" s="128">
        <v>2061103.34</v>
      </c>
      <c r="H291">
        <v>3.1000000000000001E-5</v>
      </c>
      <c r="I291" s="137">
        <v>33.99</v>
      </c>
      <c r="J291" s="158">
        <f t="shared" si="18"/>
        <v>1.054E-3</v>
      </c>
      <c r="K291" s="128">
        <v>2172.4</v>
      </c>
      <c r="M291" s="158">
        <f t="shared" si="19"/>
        <v>4.4108170024216181E-5</v>
      </c>
      <c r="O291" s="156"/>
    </row>
    <row r="292" spans="2:15" customFormat="1" x14ac:dyDescent="0.2">
      <c r="B292" s="127">
        <f t="shared" si="16"/>
        <v>41283</v>
      </c>
      <c r="C292" s="128">
        <v>49261326.950000003</v>
      </c>
      <c r="D292" s="156">
        <v>3.1000000000000001E-5</v>
      </c>
      <c r="E292" s="157">
        <f t="shared" si="17"/>
        <v>1527.1011354500001</v>
      </c>
      <c r="F292" s="128"/>
      <c r="G292" s="128">
        <v>1953087.83</v>
      </c>
      <c r="H292">
        <v>3.1000000000000001E-5</v>
      </c>
      <c r="I292" s="137">
        <v>33.99</v>
      </c>
      <c r="J292" s="158">
        <f t="shared" si="18"/>
        <v>1.054E-3</v>
      </c>
      <c r="K292" s="128">
        <v>2058.5500000000002</v>
      </c>
      <c r="M292" s="158">
        <f t="shared" si="19"/>
        <v>4.1788358687321151E-5</v>
      </c>
      <c r="O292" s="156"/>
    </row>
    <row r="293" spans="2:15" customFormat="1" x14ac:dyDescent="0.2">
      <c r="B293" s="127">
        <f t="shared" si="16"/>
        <v>41284</v>
      </c>
      <c r="C293" s="128">
        <v>51298526.130000003</v>
      </c>
      <c r="D293" s="156">
        <v>3.1000000000000001E-5</v>
      </c>
      <c r="E293" s="157">
        <f t="shared" si="17"/>
        <v>1590.2543100300002</v>
      </c>
      <c r="F293" s="128"/>
      <c r="G293" s="128">
        <v>3101455.32</v>
      </c>
      <c r="H293">
        <v>3.1000000000000001E-5</v>
      </c>
      <c r="I293" s="137">
        <v>33.99</v>
      </c>
      <c r="J293" s="158">
        <f t="shared" si="18"/>
        <v>1.054E-3</v>
      </c>
      <c r="K293" s="128">
        <v>3268.93</v>
      </c>
      <c r="M293" s="158">
        <f t="shared" si="19"/>
        <v>6.3723663165602917E-5</v>
      </c>
      <c r="O293" s="156"/>
    </row>
    <row r="294" spans="2:15" customFormat="1" x14ac:dyDescent="0.2">
      <c r="B294" s="127">
        <f t="shared" si="16"/>
        <v>41285</v>
      </c>
      <c r="C294" s="128">
        <v>51580532.689999998</v>
      </c>
      <c r="D294" s="156">
        <v>3.1000000000000001E-5</v>
      </c>
      <c r="E294" s="157">
        <f t="shared" si="17"/>
        <v>1598.99651339</v>
      </c>
      <c r="F294" s="128"/>
      <c r="G294" s="128">
        <v>2578118.94</v>
      </c>
      <c r="H294">
        <v>3.1000000000000001E-5</v>
      </c>
      <c r="I294" s="137">
        <v>33.99</v>
      </c>
      <c r="J294" s="158">
        <f t="shared" si="18"/>
        <v>1.054E-3</v>
      </c>
      <c r="K294" s="128">
        <v>2717.34</v>
      </c>
      <c r="M294" s="158">
        <f t="shared" si="19"/>
        <v>5.2681503239434661E-5</v>
      </c>
      <c r="O294" s="156"/>
    </row>
    <row r="295" spans="2:15" customFormat="1" x14ac:dyDescent="0.2">
      <c r="B295" s="127">
        <f t="shared" si="16"/>
        <v>41286</v>
      </c>
      <c r="C295" s="128">
        <v>51580532.689999998</v>
      </c>
      <c r="D295" s="156">
        <v>3.1000000000000001E-5</v>
      </c>
      <c r="E295" s="157">
        <f t="shared" si="17"/>
        <v>1598.99651339</v>
      </c>
      <c r="F295" s="128"/>
      <c r="G295" s="128">
        <v>0</v>
      </c>
      <c r="H295">
        <v>3.1000000000000001E-5</v>
      </c>
      <c r="I295" s="137">
        <v>33.99</v>
      </c>
      <c r="J295" s="158">
        <f t="shared" si="18"/>
        <v>0</v>
      </c>
      <c r="K295" s="128">
        <v>0</v>
      </c>
      <c r="M295" s="158">
        <f t="shared" si="19"/>
        <v>0</v>
      </c>
      <c r="O295" s="156"/>
    </row>
    <row r="296" spans="2:15" customFormat="1" x14ac:dyDescent="0.2">
      <c r="B296" s="127">
        <f t="shared" si="16"/>
        <v>41287</v>
      </c>
      <c r="C296" s="128">
        <v>51580532.689999998</v>
      </c>
      <c r="D296" s="156">
        <v>3.1000000000000001E-5</v>
      </c>
      <c r="E296" s="157">
        <f t="shared" si="17"/>
        <v>1598.99651339</v>
      </c>
      <c r="F296" s="128"/>
      <c r="G296" s="128">
        <v>0</v>
      </c>
      <c r="H296">
        <v>3.1000000000000001E-5</v>
      </c>
      <c r="I296" s="137">
        <v>33.99</v>
      </c>
      <c r="J296" s="158">
        <f t="shared" si="18"/>
        <v>0</v>
      </c>
      <c r="K296" s="128">
        <v>0</v>
      </c>
      <c r="M296" s="158">
        <f t="shared" si="19"/>
        <v>0</v>
      </c>
      <c r="O296" s="156"/>
    </row>
    <row r="297" spans="2:15" customFormat="1" x14ac:dyDescent="0.2">
      <c r="B297" s="127">
        <f t="shared" si="16"/>
        <v>41288</v>
      </c>
      <c r="C297" s="128">
        <v>52030903.829999998</v>
      </c>
      <c r="D297" s="156">
        <v>3.1000000000000001E-5</v>
      </c>
      <c r="E297" s="157">
        <f t="shared" si="17"/>
        <v>1612.95801873</v>
      </c>
      <c r="F297" s="128"/>
      <c r="G297" s="128">
        <v>1904512.17</v>
      </c>
      <c r="H297">
        <v>3.1000000000000001E-5</v>
      </c>
      <c r="I297" s="137">
        <v>33.99</v>
      </c>
      <c r="J297" s="158">
        <f t="shared" si="18"/>
        <v>1.054E-3</v>
      </c>
      <c r="K297" s="128">
        <v>2007.36</v>
      </c>
      <c r="M297" s="158">
        <f t="shared" si="19"/>
        <v>3.8580148570138722E-5</v>
      </c>
      <c r="O297" s="156"/>
    </row>
    <row r="298" spans="2:15" customFormat="1" x14ac:dyDescent="0.2">
      <c r="B298" s="127">
        <f t="shared" si="16"/>
        <v>41289</v>
      </c>
      <c r="C298" s="128">
        <v>51215592.890000001</v>
      </c>
      <c r="D298" s="156">
        <v>3.1000000000000001E-5</v>
      </c>
      <c r="E298" s="157">
        <f t="shared" si="17"/>
        <v>1587.6833795900002</v>
      </c>
      <c r="F298" s="128"/>
      <c r="G298" s="128">
        <v>1916231.16</v>
      </c>
      <c r="H298">
        <v>3.1000000000000001E-5</v>
      </c>
      <c r="I298" s="137">
        <v>33.99</v>
      </c>
      <c r="J298" s="158">
        <f t="shared" si="18"/>
        <v>1.054E-3</v>
      </c>
      <c r="K298" s="128">
        <v>2019.71</v>
      </c>
      <c r="M298" s="158">
        <f t="shared" si="19"/>
        <v>3.9435450924836497E-5</v>
      </c>
      <c r="O298" s="156"/>
    </row>
    <row r="299" spans="2:15" customFormat="1" x14ac:dyDescent="0.2">
      <c r="B299" s="127">
        <f t="shared" si="16"/>
        <v>41290</v>
      </c>
      <c r="C299" s="128">
        <v>51917736.259999998</v>
      </c>
      <c r="D299" s="156">
        <v>3.1000000000000001E-5</v>
      </c>
      <c r="E299" s="157">
        <f t="shared" si="17"/>
        <v>1609.4498240600001</v>
      </c>
      <c r="F299" s="128"/>
      <c r="G299" s="128">
        <v>2855540.05</v>
      </c>
      <c r="H299">
        <v>3.1000000000000001E-5</v>
      </c>
      <c r="I299" s="137">
        <v>33.99</v>
      </c>
      <c r="J299" s="158">
        <f t="shared" si="18"/>
        <v>1.054E-3</v>
      </c>
      <c r="K299" s="128">
        <v>3009.74</v>
      </c>
      <c r="M299" s="158">
        <f t="shared" si="19"/>
        <v>5.7971325732066887E-5</v>
      </c>
      <c r="O299" s="156"/>
    </row>
    <row r="300" spans="2:15" customFormat="1" x14ac:dyDescent="0.2">
      <c r="B300" s="127">
        <f t="shared" si="16"/>
        <v>41291</v>
      </c>
      <c r="C300" s="128">
        <v>48684011.950000003</v>
      </c>
      <c r="D300" s="156">
        <v>3.1000000000000001E-5</v>
      </c>
      <c r="E300" s="157">
        <f t="shared" si="17"/>
        <v>1509.2043704500002</v>
      </c>
      <c r="F300" s="128"/>
      <c r="G300" s="128">
        <v>1833015.99</v>
      </c>
      <c r="H300">
        <v>3.1000000000000001E-5</v>
      </c>
      <c r="I300" s="137">
        <v>33.99</v>
      </c>
      <c r="J300" s="158">
        <f t="shared" si="18"/>
        <v>1.054E-3</v>
      </c>
      <c r="K300" s="128">
        <v>1932</v>
      </c>
      <c r="M300" s="158">
        <f t="shared" si="19"/>
        <v>3.9684486191980733E-5</v>
      </c>
      <c r="O300" s="156"/>
    </row>
    <row r="301" spans="2:15" customFormat="1" x14ac:dyDescent="0.2">
      <c r="B301" s="127">
        <f t="shared" si="16"/>
        <v>41292</v>
      </c>
      <c r="C301" s="128">
        <v>48527415.210000001</v>
      </c>
      <c r="D301" s="156">
        <v>3.1000000000000001E-5</v>
      </c>
      <c r="E301" s="157">
        <f t="shared" si="17"/>
        <v>1504.3498715100002</v>
      </c>
      <c r="F301" s="128"/>
      <c r="G301" s="128">
        <v>1407480.84</v>
      </c>
      <c r="H301">
        <v>3.1000000000000001E-5</v>
      </c>
      <c r="I301" s="137">
        <v>33.99</v>
      </c>
      <c r="J301" s="158">
        <f t="shared" si="18"/>
        <v>1.054E-3</v>
      </c>
      <c r="K301" s="128">
        <v>1483.48</v>
      </c>
      <c r="M301" s="158">
        <f t="shared" si="19"/>
        <v>3.0569936469525798E-5</v>
      </c>
      <c r="O301" s="156"/>
    </row>
    <row r="302" spans="2:15" customFormat="1" x14ac:dyDescent="0.2">
      <c r="B302" s="127">
        <f t="shared" si="16"/>
        <v>41293</v>
      </c>
      <c r="C302" s="128">
        <v>48527415.210000001</v>
      </c>
      <c r="D302" s="156">
        <v>3.1000000000000001E-5</v>
      </c>
      <c r="E302" s="157">
        <f t="shared" si="17"/>
        <v>1504.3498715100002</v>
      </c>
      <c r="F302" s="128"/>
      <c r="G302" s="128">
        <v>0</v>
      </c>
      <c r="H302">
        <v>3.1000000000000001E-5</v>
      </c>
      <c r="I302" s="137">
        <v>33.99</v>
      </c>
      <c r="J302" s="158">
        <f t="shared" si="18"/>
        <v>0</v>
      </c>
      <c r="K302" s="128">
        <v>0</v>
      </c>
      <c r="M302" s="158">
        <f t="shared" si="19"/>
        <v>0</v>
      </c>
      <c r="O302" s="156"/>
    </row>
    <row r="303" spans="2:15" customFormat="1" x14ac:dyDescent="0.2">
      <c r="B303" s="127">
        <f t="shared" si="16"/>
        <v>41294</v>
      </c>
      <c r="C303" s="128">
        <v>48527415.210000001</v>
      </c>
      <c r="D303" s="156">
        <v>3.1000000000000001E-5</v>
      </c>
      <c r="E303" s="157">
        <f t="shared" si="17"/>
        <v>1504.3498715100002</v>
      </c>
      <c r="F303" s="128"/>
      <c r="G303" s="128">
        <v>0</v>
      </c>
      <c r="H303">
        <v>3.1000000000000001E-5</v>
      </c>
      <c r="I303" s="137">
        <v>33.99</v>
      </c>
      <c r="J303" s="158">
        <f t="shared" si="18"/>
        <v>0</v>
      </c>
      <c r="K303" s="128">
        <v>0</v>
      </c>
      <c r="M303" s="158">
        <f t="shared" si="19"/>
        <v>0</v>
      </c>
      <c r="O303" s="156"/>
    </row>
    <row r="304" spans="2:15" customFormat="1" x14ac:dyDescent="0.2">
      <c r="B304" s="127">
        <f t="shared" si="16"/>
        <v>41295</v>
      </c>
      <c r="C304" s="128">
        <v>48057972.780000001</v>
      </c>
      <c r="D304" s="156">
        <v>3.1000000000000001E-5</v>
      </c>
      <c r="E304" s="157">
        <f t="shared" si="17"/>
        <v>1489.79715618</v>
      </c>
      <c r="F304" s="128"/>
      <c r="G304" s="128">
        <v>1625053.39</v>
      </c>
      <c r="H304">
        <v>3.1000000000000001E-5</v>
      </c>
      <c r="I304" s="137">
        <v>33.99</v>
      </c>
      <c r="J304" s="158">
        <f t="shared" si="18"/>
        <v>1.054E-3</v>
      </c>
      <c r="K304" s="128">
        <v>1712.81</v>
      </c>
      <c r="M304" s="158">
        <f t="shared" si="19"/>
        <v>3.564049627812869E-5</v>
      </c>
      <c r="O304" s="156"/>
    </row>
    <row r="305" spans="2:15" customFormat="1" x14ac:dyDescent="0.2">
      <c r="B305" s="127">
        <f t="shared" si="16"/>
        <v>41296</v>
      </c>
      <c r="C305" s="128">
        <v>48222301.189999998</v>
      </c>
      <c r="D305" s="156">
        <v>3.1000000000000001E-5</v>
      </c>
      <c r="E305" s="157">
        <f t="shared" si="17"/>
        <v>1494.89133689</v>
      </c>
      <c r="F305" s="128"/>
      <c r="G305" s="128">
        <v>1583745.66</v>
      </c>
      <c r="H305">
        <v>3.1000000000000001E-5</v>
      </c>
      <c r="I305" s="137">
        <v>33.99</v>
      </c>
      <c r="J305" s="158">
        <f t="shared" si="18"/>
        <v>1.054E-3</v>
      </c>
      <c r="K305" s="128">
        <v>1669.27</v>
      </c>
      <c r="M305" s="158">
        <f t="shared" si="19"/>
        <v>3.4616141469958749E-5</v>
      </c>
      <c r="O305" s="156"/>
    </row>
    <row r="306" spans="2:15" customFormat="1" x14ac:dyDescent="0.2">
      <c r="B306" s="127">
        <f t="shared" si="16"/>
        <v>41297</v>
      </c>
      <c r="C306" s="128">
        <v>46942718.5</v>
      </c>
      <c r="D306" s="156">
        <v>3.1000000000000001E-5</v>
      </c>
      <c r="E306" s="157">
        <f t="shared" si="17"/>
        <v>1455.2242735</v>
      </c>
      <c r="F306" s="128"/>
      <c r="G306" s="128">
        <v>1684222.41</v>
      </c>
      <c r="H306">
        <v>3.1000000000000001E-5</v>
      </c>
      <c r="I306" s="137">
        <v>33.99</v>
      </c>
      <c r="J306" s="158">
        <f t="shared" si="18"/>
        <v>1.054E-3</v>
      </c>
      <c r="K306" s="128">
        <v>1775.17</v>
      </c>
      <c r="M306" s="158">
        <f t="shared" si="19"/>
        <v>3.7815662507913766E-5</v>
      </c>
      <c r="O306" s="156"/>
    </row>
    <row r="307" spans="2:15" customFormat="1" x14ac:dyDescent="0.2">
      <c r="B307" s="127">
        <f t="shared" si="16"/>
        <v>41298</v>
      </c>
      <c r="C307" s="128">
        <v>47502532.090000004</v>
      </c>
      <c r="D307" s="156">
        <v>3.1000000000000001E-5</v>
      </c>
      <c r="E307" s="157">
        <f t="shared" si="17"/>
        <v>1472.5784947900001</v>
      </c>
      <c r="F307" s="128"/>
      <c r="G307" s="128">
        <v>1645961.52</v>
      </c>
      <c r="H307">
        <v>3.1000000000000001E-5</v>
      </c>
      <c r="I307" s="137">
        <v>33.99</v>
      </c>
      <c r="J307" s="158">
        <f t="shared" si="18"/>
        <v>1.054E-3</v>
      </c>
      <c r="K307" s="128">
        <v>1734.84</v>
      </c>
      <c r="M307" s="158">
        <f t="shared" si="19"/>
        <v>3.6521000537678915E-5</v>
      </c>
      <c r="O307" s="156"/>
    </row>
    <row r="308" spans="2:15" customFormat="1" x14ac:dyDescent="0.2">
      <c r="B308" s="127">
        <f t="shared" si="16"/>
        <v>41299</v>
      </c>
      <c r="C308" s="128">
        <v>47620853.909999996</v>
      </c>
      <c r="D308" s="156">
        <v>3.1000000000000001E-5</v>
      </c>
      <c r="E308" s="157">
        <f t="shared" si="17"/>
        <v>1476.24647121</v>
      </c>
      <c r="F308" s="128"/>
      <c r="G308" s="128">
        <v>1782667.87</v>
      </c>
      <c r="H308">
        <v>3.1000000000000001E-5</v>
      </c>
      <c r="I308" s="137">
        <v>33.99</v>
      </c>
      <c r="J308" s="158">
        <f t="shared" si="18"/>
        <v>1.054E-3</v>
      </c>
      <c r="K308" s="128">
        <v>1878.93</v>
      </c>
      <c r="M308" s="158">
        <f t="shared" si="19"/>
        <v>3.9456033349402832E-5</v>
      </c>
      <c r="O308" s="156"/>
    </row>
    <row r="309" spans="2:15" customFormat="1" x14ac:dyDescent="0.2">
      <c r="B309" s="127">
        <f t="shared" si="16"/>
        <v>41300</v>
      </c>
      <c r="C309" s="128">
        <v>47620853.909999996</v>
      </c>
      <c r="D309" s="156">
        <v>3.1000000000000001E-5</v>
      </c>
      <c r="E309" s="157">
        <f t="shared" si="17"/>
        <v>1476.24647121</v>
      </c>
      <c r="F309" s="128"/>
      <c r="G309" s="128">
        <v>0</v>
      </c>
      <c r="H309">
        <v>3.1000000000000001E-5</v>
      </c>
      <c r="I309" s="137">
        <v>33.99</v>
      </c>
      <c r="J309" s="158">
        <f t="shared" si="18"/>
        <v>0</v>
      </c>
      <c r="K309" s="128">
        <v>0</v>
      </c>
      <c r="M309" s="158">
        <f t="shared" si="19"/>
        <v>0</v>
      </c>
      <c r="O309" s="156"/>
    </row>
    <row r="310" spans="2:15" customFormat="1" x14ac:dyDescent="0.2">
      <c r="B310" s="127">
        <f t="shared" si="16"/>
        <v>41301</v>
      </c>
      <c r="C310" s="128">
        <v>47620853.909999996</v>
      </c>
      <c r="D310" s="156">
        <v>3.1000000000000001E-5</v>
      </c>
      <c r="E310" s="157">
        <f t="shared" si="17"/>
        <v>1476.24647121</v>
      </c>
      <c r="F310" s="128"/>
      <c r="G310" s="128">
        <v>0</v>
      </c>
      <c r="H310">
        <v>3.1000000000000001E-5</v>
      </c>
      <c r="I310" s="137">
        <v>33.99</v>
      </c>
      <c r="J310" s="158">
        <f t="shared" si="18"/>
        <v>0</v>
      </c>
      <c r="K310" s="128">
        <v>0</v>
      </c>
      <c r="M310" s="158">
        <f t="shared" si="19"/>
        <v>0</v>
      </c>
      <c r="O310" s="156"/>
    </row>
    <row r="311" spans="2:15" customFormat="1" x14ac:dyDescent="0.2">
      <c r="B311" s="127">
        <f t="shared" si="16"/>
        <v>41302</v>
      </c>
      <c r="C311" s="128">
        <v>47293178.299999997</v>
      </c>
      <c r="D311" s="156">
        <v>3.1000000000000001E-5</v>
      </c>
      <c r="E311" s="157">
        <f t="shared" si="17"/>
        <v>1466.0885272999999</v>
      </c>
      <c r="F311" s="128"/>
      <c r="G311" s="128">
        <v>2082341.87</v>
      </c>
      <c r="H311">
        <v>3.1000000000000001E-5</v>
      </c>
      <c r="I311" s="137">
        <v>33.99</v>
      </c>
      <c r="J311" s="158">
        <f t="shared" si="18"/>
        <v>1.054E-3</v>
      </c>
      <c r="K311" s="128">
        <v>2194.79</v>
      </c>
      <c r="M311" s="158">
        <f t="shared" si="19"/>
        <v>4.6408172994370314E-5</v>
      </c>
      <c r="O311" s="156"/>
    </row>
    <row r="312" spans="2:15" customFormat="1" x14ac:dyDescent="0.2">
      <c r="B312" s="127">
        <f t="shared" si="16"/>
        <v>41303</v>
      </c>
      <c r="C312" s="128">
        <v>46760416.18</v>
      </c>
      <c r="D312" s="156">
        <v>3.1000000000000001E-5</v>
      </c>
      <c r="E312" s="157">
        <f t="shared" si="17"/>
        <v>1449.57290158</v>
      </c>
      <c r="F312" s="128"/>
      <c r="G312" s="128">
        <v>1735626.52</v>
      </c>
      <c r="H312">
        <v>3.1000000000000001E-5</v>
      </c>
      <c r="I312" s="137">
        <v>33.99</v>
      </c>
      <c r="J312" s="158">
        <f t="shared" si="18"/>
        <v>1.054E-3</v>
      </c>
      <c r="K312" s="128">
        <v>1829.35</v>
      </c>
      <c r="M312" s="158">
        <f t="shared" si="19"/>
        <v>3.9121764719930683E-5</v>
      </c>
      <c r="O312" s="156"/>
    </row>
    <row r="313" spans="2:15" customFormat="1" x14ac:dyDescent="0.2">
      <c r="B313" s="127">
        <f t="shared" si="16"/>
        <v>41304</v>
      </c>
      <c r="C313" s="128">
        <v>47449079.619999997</v>
      </c>
      <c r="D313" s="156">
        <v>3.0000000000000001E-5</v>
      </c>
      <c r="E313" s="157">
        <f t="shared" si="17"/>
        <v>1423.4723885999999</v>
      </c>
      <c r="F313" s="128"/>
      <c r="G313" s="128">
        <v>2425854.14</v>
      </c>
      <c r="H313">
        <v>3.0000000000000001E-5</v>
      </c>
      <c r="I313" s="137">
        <v>33.99</v>
      </c>
      <c r="J313" s="158">
        <f t="shared" si="18"/>
        <v>1.0200000000000001E-3</v>
      </c>
      <c r="K313" s="128">
        <v>2474.37</v>
      </c>
      <c r="M313" s="158">
        <f t="shared" si="19"/>
        <v>5.2147902969166169E-5</v>
      </c>
      <c r="O313" s="156"/>
    </row>
    <row r="314" spans="2:15" customFormat="1" x14ac:dyDescent="0.2">
      <c r="B314" s="127">
        <f t="shared" si="16"/>
        <v>41305</v>
      </c>
      <c r="C314" s="128">
        <v>49477777.420000002</v>
      </c>
      <c r="D314" s="156">
        <v>3.0000000000000001E-5</v>
      </c>
      <c r="E314" s="157">
        <f t="shared" si="17"/>
        <v>1484.3333226000002</v>
      </c>
      <c r="F314" s="128"/>
      <c r="G314" s="128">
        <v>3388775.71</v>
      </c>
      <c r="H314">
        <v>3.0000000000000001E-5</v>
      </c>
      <c r="I314" s="137">
        <v>33.99</v>
      </c>
      <c r="J314" s="158">
        <f t="shared" si="18"/>
        <v>1.0200000000000001E-3</v>
      </c>
      <c r="K314" s="128">
        <v>3456.55</v>
      </c>
      <c r="M314" s="158">
        <f t="shared" si="19"/>
        <v>6.9860656242872921E-5</v>
      </c>
      <c r="O314" s="156"/>
    </row>
    <row r="315" spans="2:15" customFormat="1" x14ac:dyDescent="0.2">
      <c r="B315" s="127">
        <f t="shared" si="16"/>
        <v>41306</v>
      </c>
      <c r="C315" s="128">
        <v>49737238.130000003</v>
      </c>
      <c r="D315" s="156">
        <v>3.0000000000000001E-5</v>
      </c>
      <c r="E315" s="157">
        <f t="shared" si="17"/>
        <v>1492.1171439000002</v>
      </c>
      <c r="F315" s="128"/>
      <c r="G315" s="128">
        <v>2170756.15</v>
      </c>
      <c r="H315">
        <v>3.0000000000000001E-5</v>
      </c>
      <c r="I315" s="137">
        <v>33.99</v>
      </c>
      <c r="J315" s="158">
        <f t="shared" si="18"/>
        <v>1.0200000000000001E-3</v>
      </c>
      <c r="K315" s="128">
        <v>2214.17</v>
      </c>
      <c r="M315" s="158">
        <f t="shared" si="19"/>
        <v>4.4517349238667907E-5</v>
      </c>
      <c r="O315" s="156"/>
    </row>
    <row r="316" spans="2:15" customFormat="1" x14ac:dyDescent="0.2">
      <c r="B316" s="127">
        <f t="shared" si="16"/>
        <v>41307</v>
      </c>
      <c r="C316" s="128">
        <v>49737238.130000003</v>
      </c>
      <c r="D316" s="156">
        <v>3.0000000000000001E-5</v>
      </c>
      <c r="E316" s="157">
        <f t="shared" si="17"/>
        <v>1492.1171439000002</v>
      </c>
      <c r="F316" s="128"/>
      <c r="G316" s="128">
        <v>0</v>
      </c>
      <c r="H316">
        <v>3.0000000000000001E-5</v>
      </c>
      <c r="I316" s="137">
        <v>33.99</v>
      </c>
      <c r="J316" s="158">
        <f t="shared" si="18"/>
        <v>0</v>
      </c>
      <c r="K316" s="128">
        <v>0</v>
      </c>
      <c r="M316" s="158">
        <f t="shared" si="19"/>
        <v>0</v>
      </c>
      <c r="O316" s="156"/>
    </row>
    <row r="317" spans="2:15" customFormat="1" x14ac:dyDescent="0.2">
      <c r="B317" s="127">
        <f t="shared" si="16"/>
        <v>41308</v>
      </c>
      <c r="C317" s="128">
        <v>49737238.130000003</v>
      </c>
      <c r="D317" s="156">
        <v>3.0000000000000001E-5</v>
      </c>
      <c r="E317" s="157">
        <f t="shared" si="17"/>
        <v>1492.1171439000002</v>
      </c>
      <c r="F317" s="128"/>
      <c r="G317" s="128">
        <v>0</v>
      </c>
      <c r="H317">
        <v>3.0000000000000001E-5</v>
      </c>
      <c r="I317" s="137">
        <v>33.99</v>
      </c>
      <c r="J317" s="158">
        <f t="shared" si="18"/>
        <v>0</v>
      </c>
      <c r="K317" s="128">
        <v>0</v>
      </c>
      <c r="M317" s="158">
        <f t="shared" si="19"/>
        <v>0</v>
      </c>
      <c r="O317" s="156"/>
    </row>
    <row r="318" spans="2:15" customFormat="1" x14ac:dyDescent="0.2">
      <c r="B318" s="127">
        <f t="shared" si="16"/>
        <v>41309</v>
      </c>
      <c r="C318" s="128">
        <v>50989359.68</v>
      </c>
      <c r="D318" s="156">
        <v>3.0000000000000001E-5</v>
      </c>
      <c r="E318" s="157">
        <f t="shared" si="17"/>
        <v>1529.6807904</v>
      </c>
      <c r="F318" s="128"/>
      <c r="G318" s="128">
        <v>2503011.61</v>
      </c>
      <c r="H318">
        <v>3.0000000000000001E-5</v>
      </c>
      <c r="I318" s="137">
        <v>33.99</v>
      </c>
      <c r="J318" s="158">
        <f t="shared" si="18"/>
        <v>1.0200000000000001E-3</v>
      </c>
      <c r="K318" s="128">
        <v>2553.0700000000002</v>
      </c>
      <c r="M318" s="158">
        <f t="shared" si="19"/>
        <v>5.0070642503114487E-5</v>
      </c>
      <c r="O318" s="156"/>
    </row>
    <row r="319" spans="2:15" customFormat="1" x14ac:dyDescent="0.2">
      <c r="B319" s="127">
        <f t="shared" si="16"/>
        <v>41310</v>
      </c>
      <c r="C319" s="128">
        <v>55348488.630000003</v>
      </c>
      <c r="D319" s="156">
        <v>3.0000000000000001E-5</v>
      </c>
      <c r="E319" s="157">
        <f t="shared" si="17"/>
        <v>1660.4546589000001</v>
      </c>
      <c r="F319" s="128"/>
      <c r="G319" s="128">
        <v>7944736.6500000004</v>
      </c>
      <c r="H319">
        <v>3.0000000000000001E-5</v>
      </c>
      <c r="I319" s="137">
        <v>33.99</v>
      </c>
      <c r="J319" s="158">
        <f t="shared" si="18"/>
        <v>1.0200000000000001E-3</v>
      </c>
      <c r="K319" s="128">
        <v>8103.63</v>
      </c>
      <c r="M319" s="158">
        <f t="shared" si="19"/>
        <v>1.4641104392519344E-4</v>
      </c>
      <c r="O319" s="156"/>
    </row>
    <row r="320" spans="2:15" customFormat="1" x14ac:dyDescent="0.2">
      <c r="B320" s="127">
        <f t="shared" si="16"/>
        <v>41311</v>
      </c>
      <c r="C320" s="128">
        <v>55550101.409999996</v>
      </c>
      <c r="D320" s="156">
        <v>3.0000000000000001E-5</v>
      </c>
      <c r="E320" s="157">
        <f t="shared" si="17"/>
        <v>1666.5030422999998</v>
      </c>
      <c r="F320" s="128"/>
      <c r="G320" s="128">
        <v>2113107.16</v>
      </c>
      <c r="H320">
        <v>3.0000000000000001E-5</v>
      </c>
      <c r="I320" s="137">
        <v>33.99</v>
      </c>
      <c r="J320" s="158">
        <f t="shared" si="18"/>
        <v>1.0200000000000001E-3</v>
      </c>
      <c r="K320" s="128">
        <v>2155.37</v>
      </c>
      <c r="M320" s="158">
        <f t="shared" si="19"/>
        <v>3.8800469221321622E-5</v>
      </c>
      <c r="O320" s="156"/>
    </row>
    <row r="321" spans="2:15" customFormat="1" x14ac:dyDescent="0.2">
      <c r="B321" s="127">
        <f t="shared" si="16"/>
        <v>41312</v>
      </c>
      <c r="C321" s="128">
        <v>56943820.259999998</v>
      </c>
      <c r="D321" s="156">
        <v>3.0000000000000001E-5</v>
      </c>
      <c r="E321" s="157">
        <f t="shared" si="17"/>
        <v>1708.3146078</v>
      </c>
      <c r="F321" s="128"/>
      <c r="G321" s="128">
        <v>3363287.44</v>
      </c>
      <c r="H321">
        <v>3.0000000000000001E-5</v>
      </c>
      <c r="I321" s="137">
        <v>29.29</v>
      </c>
      <c r="J321" s="158">
        <f t="shared" si="18"/>
        <v>8.7900000000000001E-4</v>
      </c>
      <c r="K321" s="128">
        <v>2956.33</v>
      </c>
      <c r="M321" s="158">
        <f t="shared" si="19"/>
        <v>5.1916608097273452E-5</v>
      </c>
      <c r="O321" s="156"/>
    </row>
    <row r="322" spans="2:15" customFormat="1" x14ac:dyDescent="0.2">
      <c r="B322" s="127">
        <f t="shared" si="16"/>
        <v>41313</v>
      </c>
      <c r="C322" s="128">
        <v>57085582.310000002</v>
      </c>
      <c r="D322" s="156">
        <v>3.0000000000000001E-5</v>
      </c>
      <c r="E322" s="157">
        <f t="shared" si="17"/>
        <v>1712.5674693000001</v>
      </c>
      <c r="F322" s="128"/>
      <c r="G322" s="128">
        <v>2145137.04</v>
      </c>
      <c r="H322">
        <v>3.0000000000000001E-5</v>
      </c>
      <c r="I322" s="137">
        <v>29.29</v>
      </c>
      <c r="J322" s="158">
        <f t="shared" si="18"/>
        <v>8.7900000000000001E-4</v>
      </c>
      <c r="K322" s="128">
        <v>1885.58</v>
      </c>
      <c r="M322" s="158">
        <f t="shared" si="19"/>
        <v>3.3030757044054751E-5</v>
      </c>
      <c r="O322" s="156"/>
    </row>
    <row r="323" spans="2:15" customFormat="1" x14ac:dyDescent="0.2">
      <c r="B323" s="127">
        <f t="shared" si="16"/>
        <v>41314</v>
      </c>
      <c r="C323" s="128">
        <v>57085582.310000002</v>
      </c>
      <c r="D323" s="156">
        <v>3.0000000000000001E-5</v>
      </c>
      <c r="E323" s="157">
        <f t="shared" si="17"/>
        <v>1712.5674693000001</v>
      </c>
      <c r="F323" s="128"/>
      <c r="G323" s="128">
        <v>0</v>
      </c>
      <c r="H323">
        <v>3.0000000000000001E-5</v>
      </c>
      <c r="I323" s="137">
        <v>29.29</v>
      </c>
      <c r="J323" s="158">
        <f t="shared" si="18"/>
        <v>0</v>
      </c>
      <c r="K323" s="128">
        <v>0</v>
      </c>
      <c r="M323" s="158">
        <f t="shared" si="19"/>
        <v>0</v>
      </c>
      <c r="O323" s="156"/>
    </row>
    <row r="324" spans="2:15" customFormat="1" x14ac:dyDescent="0.2">
      <c r="B324" s="127">
        <f t="shared" si="16"/>
        <v>41315</v>
      </c>
      <c r="C324" s="128">
        <v>57085582.310000002</v>
      </c>
      <c r="D324" s="156">
        <v>3.0000000000000001E-5</v>
      </c>
      <c r="E324" s="157">
        <f t="shared" si="17"/>
        <v>1712.5674693000001</v>
      </c>
      <c r="F324" s="128"/>
      <c r="G324" s="128">
        <v>0</v>
      </c>
      <c r="H324">
        <v>3.0000000000000001E-5</v>
      </c>
      <c r="I324" s="137">
        <v>29.29</v>
      </c>
      <c r="J324" s="158">
        <f t="shared" si="18"/>
        <v>0</v>
      </c>
      <c r="K324" s="128">
        <v>0</v>
      </c>
      <c r="M324" s="158">
        <f t="shared" si="19"/>
        <v>0</v>
      </c>
      <c r="O324" s="156"/>
    </row>
    <row r="325" spans="2:15" customFormat="1" x14ac:dyDescent="0.2">
      <c r="B325" s="127">
        <f t="shared" si="16"/>
        <v>41316</v>
      </c>
      <c r="C325" s="128">
        <v>59081938.210000001</v>
      </c>
      <c r="D325" s="156">
        <v>3.0000000000000001E-5</v>
      </c>
      <c r="E325" s="157">
        <f t="shared" si="17"/>
        <v>1772.4581463000002</v>
      </c>
      <c r="F325" s="128"/>
      <c r="G325" s="128">
        <v>3433655.26</v>
      </c>
      <c r="H325">
        <v>3.0000000000000001E-5</v>
      </c>
      <c r="I325" s="137">
        <v>29.29</v>
      </c>
      <c r="J325" s="158">
        <f t="shared" si="18"/>
        <v>8.7900000000000001E-4</v>
      </c>
      <c r="K325" s="128">
        <v>3018.18</v>
      </c>
      <c r="M325" s="158">
        <f t="shared" si="19"/>
        <v>5.1084647718770222E-5</v>
      </c>
      <c r="O325" s="156"/>
    </row>
    <row r="326" spans="2:15" customFormat="1" x14ac:dyDescent="0.2">
      <c r="B326" s="127">
        <f t="shared" si="16"/>
        <v>41317</v>
      </c>
      <c r="C326" s="128">
        <v>57594712.700000003</v>
      </c>
      <c r="D326" s="156">
        <v>3.0000000000000001E-5</v>
      </c>
      <c r="E326" s="157">
        <f t="shared" si="17"/>
        <v>1727.8413810000002</v>
      </c>
      <c r="F326" s="128"/>
      <c r="G326" s="128">
        <v>2161727.7400000002</v>
      </c>
      <c r="H326">
        <v>3.0000000000000001E-5</v>
      </c>
      <c r="I326" s="137">
        <v>29.29</v>
      </c>
      <c r="J326" s="158">
        <f t="shared" si="18"/>
        <v>8.7900000000000001E-4</v>
      </c>
      <c r="K326" s="128">
        <v>1900.16</v>
      </c>
      <c r="M326" s="158">
        <f t="shared" si="19"/>
        <v>3.29919173292447E-5</v>
      </c>
      <c r="O326" s="156"/>
    </row>
    <row r="327" spans="2:15" customFormat="1" x14ac:dyDescent="0.2">
      <c r="B327" s="127">
        <f t="shared" si="16"/>
        <v>41318</v>
      </c>
      <c r="C327" s="128">
        <v>54375247.850000001</v>
      </c>
      <c r="D327" s="156">
        <v>3.0000000000000001E-5</v>
      </c>
      <c r="E327" s="157">
        <f t="shared" si="17"/>
        <v>1631.2574355000002</v>
      </c>
      <c r="F327" s="128"/>
      <c r="G327" s="128">
        <v>2220880.33</v>
      </c>
      <c r="H327">
        <v>3.0000000000000001E-5</v>
      </c>
      <c r="I327" s="137">
        <v>29.29</v>
      </c>
      <c r="J327" s="158">
        <f t="shared" si="18"/>
        <v>8.7900000000000001E-4</v>
      </c>
      <c r="K327" s="128">
        <v>1952.15</v>
      </c>
      <c r="M327" s="158">
        <f t="shared" si="19"/>
        <v>3.5901445550836237E-5</v>
      </c>
      <c r="O327" s="156"/>
    </row>
    <row r="328" spans="2:15" customFormat="1" x14ac:dyDescent="0.2">
      <c r="B328" s="127">
        <f t="shared" si="16"/>
        <v>41319</v>
      </c>
      <c r="C328" s="128">
        <v>54995127.299999997</v>
      </c>
      <c r="D328" s="156">
        <v>3.0000000000000001E-5</v>
      </c>
      <c r="E328" s="157">
        <f t="shared" si="17"/>
        <v>1649.8538189999999</v>
      </c>
      <c r="F328" s="128"/>
      <c r="G328" s="128">
        <v>2774209.58</v>
      </c>
      <c r="H328">
        <v>3.0000000000000001E-5</v>
      </c>
      <c r="I328" s="137">
        <v>29.29</v>
      </c>
      <c r="J328" s="158">
        <f t="shared" si="18"/>
        <v>8.7900000000000001E-4</v>
      </c>
      <c r="K328" s="128">
        <v>2438.5300000000002</v>
      </c>
      <c r="M328" s="158">
        <f t="shared" si="19"/>
        <v>4.4340837447247811E-5</v>
      </c>
      <c r="O328" s="156"/>
    </row>
    <row r="329" spans="2:15" customFormat="1" x14ac:dyDescent="0.2">
      <c r="B329" s="127">
        <f t="shared" ref="B329:B392" si="20">B328+1</f>
        <v>41320</v>
      </c>
      <c r="C329" s="128">
        <v>55266415.210000001</v>
      </c>
      <c r="D329" s="156">
        <v>3.0000000000000001E-5</v>
      </c>
      <c r="E329" s="157">
        <f t="shared" si="17"/>
        <v>1657.9924563</v>
      </c>
      <c r="F329" s="128"/>
      <c r="G329" s="128">
        <v>2384330.4700000002</v>
      </c>
      <c r="H329">
        <v>3.0000000000000001E-5</v>
      </c>
      <c r="I329" s="137">
        <v>29.29</v>
      </c>
      <c r="J329" s="158">
        <f t="shared" si="18"/>
        <v>8.7900000000000001E-4</v>
      </c>
      <c r="K329" s="128">
        <v>2095.83</v>
      </c>
      <c r="M329" s="158">
        <f t="shared" si="19"/>
        <v>3.7922307644458486E-5</v>
      </c>
      <c r="O329" s="156"/>
    </row>
    <row r="330" spans="2:15" customFormat="1" x14ac:dyDescent="0.2">
      <c r="B330" s="127">
        <f t="shared" si="20"/>
        <v>41321</v>
      </c>
      <c r="C330" s="128">
        <v>55266415.210000001</v>
      </c>
      <c r="D330" s="156">
        <v>3.0000000000000001E-5</v>
      </c>
      <c r="E330" s="157">
        <f t="shared" ref="E330:E393" si="21">C330*D330</f>
        <v>1657.9924563</v>
      </c>
      <c r="F330" s="128"/>
      <c r="G330" s="128">
        <v>0</v>
      </c>
      <c r="H330">
        <v>3.0000000000000001E-5</v>
      </c>
      <c r="I330" s="137">
        <v>29.29</v>
      </c>
      <c r="J330" s="158">
        <f t="shared" ref="J330:J393" si="22">IF(K330&lt;&gt;0,ROUND(H330*I330,6),0)</f>
        <v>0</v>
      </c>
      <c r="K330" s="128">
        <v>0</v>
      </c>
      <c r="M330" s="158">
        <f t="shared" ref="M330:M393" si="23">K330/C330</f>
        <v>0</v>
      </c>
      <c r="O330" s="156"/>
    </row>
    <row r="331" spans="2:15" customFormat="1" x14ac:dyDescent="0.2">
      <c r="B331" s="127">
        <f t="shared" si="20"/>
        <v>41322</v>
      </c>
      <c r="C331" s="128">
        <v>55266415.210000001</v>
      </c>
      <c r="D331" s="156">
        <v>3.0000000000000001E-5</v>
      </c>
      <c r="E331" s="157">
        <f t="shared" si="21"/>
        <v>1657.9924563</v>
      </c>
      <c r="F331" s="128"/>
      <c r="G331" s="128">
        <v>0</v>
      </c>
      <c r="H331">
        <v>3.0000000000000001E-5</v>
      </c>
      <c r="I331" s="137">
        <v>29.29</v>
      </c>
      <c r="J331" s="158">
        <f t="shared" si="22"/>
        <v>0</v>
      </c>
      <c r="K331" s="128">
        <v>0</v>
      </c>
      <c r="M331" s="158">
        <f t="shared" si="23"/>
        <v>0</v>
      </c>
      <c r="O331" s="156"/>
    </row>
    <row r="332" spans="2:15" customFormat="1" x14ac:dyDescent="0.2">
      <c r="B332" s="127">
        <f t="shared" si="20"/>
        <v>41323</v>
      </c>
      <c r="C332" s="128">
        <v>54372761.840000004</v>
      </c>
      <c r="D332" s="156">
        <v>3.0000000000000001E-5</v>
      </c>
      <c r="E332" s="157">
        <f t="shared" si="21"/>
        <v>1631.1828552000002</v>
      </c>
      <c r="F332" s="128"/>
      <c r="G332" s="128">
        <v>1609228.31</v>
      </c>
      <c r="H332">
        <v>3.0000000000000001E-5</v>
      </c>
      <c r="I332" s="137">
        <v>29.29</v>
      </c>
      <c r="J332" s="158">
        <f t="shared" si="22"/>
        <v>8.7900000000000001E-4</v>
      </c>
      <c r="K332" s="128">
        <v>1414.51</v>
      </c>
      <c r="M332" s="158">
        <f t="shared" si="23"/>
        <v>2.6015047831530197E-5</v>
      </c>
      <c r="O332" s="156"/>
    </row>
    <row r="333" spans="2:15" customFormat="1" x14ac:dyDescent="0.2">
      <c r="B333" s="127">
        <f t="shared" si="20"/>
        <v>41324</v>
      </c>
      <c r="C333" s="128">
        <v>53698886.859999999</v>
      </c>
      <c r="D333" s="156">
        <v>3.0000000000000001E-5</v>
      </c>
      <c r="E333" s="157">
        <f t="shared" si="21"/>
        <v>1610.9666058</v>
      </c>
      <c r="F333" s="128"/>
      <c r="G333" s="128">
        <v>1761830.23</v>
      </c>
      <c r="H333">
        <v>3.0000000000000001E-5</v>
      </c>
      <c r="I333" s="137">
        <v>29.29</v>
      </c>
      <c r="J333" s="158">
        <f t="shared" si="22"/>
        <v>8.7900000000000001E-4</v>
      </c>
      <c r="K333" s="128">
        <v>1548.65</v>
      </c>
      <c r="M333" s="158">
        <f t="shared" si="23"/>
        <v>2.8839517735954799E-5</v>
      </c>
      <c r="O333" s="156"/>
    </row>
    <row r="334" spans="2:15" customFormat="1" x14ac:dyDescent="0.2">
      <c r="B334" s="127">
        <f t="shared" si="20"/>
        <v>41325</v>
      </c>
      <c r="C334" s="128">
        <v>53464233.710000001</v>
      </c>
      <c r="D334" s="156">
        <v>3.0000000000000001E-5</v>
      </c>
      <c r="E334" s="157">
        <f t="shared" si="21"/>
        <v>1603.9270113</v>
      </c>
      <c r="F334" s="128"/>
      <c r="G334" s="128">
        <v>1976413.96</v>
      </c>
      <c r="H334">
        <v>3.0000000000000001E-5</v>
      </c>
      <c r="I334" s="137">
        <v>29.29</v>
      </c>
      <c r="J334" s="158">
        <f t="shared" si="22"/>
        <v>8.7900000000000001E-4</v>
      </c>
      <c r="K334" s="128">
        <v>1737.27</v>
      </c>
      <c r="M334" s="158">
        <f t="shared" si="23"/>
        <v>3.2494059662825757E-5</v>
      </c>
      <c r="O334" s="156"/>
    </row>
    <row r="335" spans="2:15" customFormat="1" x14ac:dyDescent="0.2">
      <c r="B335" s="127">
        <f t="shared" si="20"/>
        <v>41326</v>
      </c>
      <c r="C335" s="128">
        <v>53279605.609999999</v>
      </c>
      <c r="D335" s="156">
        <v>3.0000000000000001E-5</v>
      </c>
      <c r="E335" s="157">
        <f t="shared" si="21"/>
        <v>1598.3881683</v>
      </c>
      <c r="F335" s="128"/>
      <c r="G335" s="128">
        <v>1877378.75</v>
      </c>
      <c r="H335">
        <v>3.0000000000000001E-5</v>
      </c>
      <c r="I335" s="137">
        <v>29.29</v>
      </c>
      <c r="J335" s="158">
        <f t="shared" si="22"/>
        <v>8.7900000000000001E-4</v>
      </c>
      <c r="K335" s="128">
        <v>1650.22</v>
      </c>
      <c r="M335" s="158">
        <f t="shared" si="23"/>
        <v>3.0972826865112378E-5</v>
      </c>
      <c r="O335" s="156"/>
    </row>
    <row r="336" spans="2:15" customFormat="1" x14ac:dyDescent="0.2">
      <c r="B336" s="127">
        <f t="shared" si="20"/>
        <v>41327</v>
      </c>
      <c r="C336" s="128">
        <v>53141181.670000002</v>
      </c>
      <c r="D336" s="156">
        <v>3.0000000000000001E-5</v>
      </c>
      <c r="E336" s="157">
        <f t="shared" si="21"/>
        <v>1594.2354501000002</v>
      </c>
      <c r="F336" s="128"/>
      <c r="G336" s="128">
        <v>1790364.09</v>
      </c>
      <c r="H336">
        <v>3.0000000000000001E-5</v>
      </c>
      <c r="I336" s="137">
        <v>29.29</v>
      </c>
      <c r="J336" s="158">
        <f t="shared" si="22"/>
        <v>8.7900000000000001E-4</v>
      </c>
      <c r="K336" s="128">
        <v>1573.73</v>
      </c>
      <c r="M336" s="158">
        <f t="shared" si="23"/>
        <v>2.9614132590665065E-5</v>
      </c>
      <c r="O336" s="156"/>
    </row>
    <row r="337" spans="2:15" customFormat="1" x14ac:dyDescent="0.2">
      <c r="B337" s="127">
        <f t="shared" si="20"/>
        <v>41328</v>
      </c>
      <c r="C337" s="128">
        <v>53141181.670000002</v>
      </c>
      <c r="D337" s="156">
        <v>3.0000000000000001E-5</v>
      </c>
      <c r="E337" s="157">
        <f t="shared" si="21"/>
        <v>1594.2354501000002</v>
      </c>
      <c r="F337" s="128"/>
      <c r="G337" s="128">
        <v>0</v>
      </c>
      <c r="H337">
        <v>3.0000000000000001E-5</v>
      </c>
      <c r="I337" s="137">
        <v>29.29</v>
      </c>
      <c r="J337" s="158">
        <f t="shared" si="22"/>
        <v>0</v>
      </c>
      <c r="K337" s="128">
        <v>0</v>
      </c>
      <c r="M337" s="158">
        <f t="shared" si="23"/>
        <v>0</v>
      </c>
      <c r="O337" s="156"/>
    </row>
    <row r="338" spans="2:15" customFormat="1" x14ac:dyDescent="0.2">
      <c r="B338" s="127">
        <f t="shared" si="20"/>
        <v>41329</v>
      </c>
      <c r="C338" s="128">
        <v>53141181.670000002</v>
      </c>
      <c r="D338" s="156">
        <v>3.0000000000000001E-5</v>
      </c>
      <c r="E338" s="157">
        <f t="shared" si="21"/>
        <v>1594.2354501000002</v>
      </c>
      <c r="F338" s="128"/>
      <c r="G338" s="128">
        <v>0</v>
      </c>
      <c r="H338">
        <v>3.0000000000000001E-5</v>
      </c>
      <c r="I338" s="137">
        <v>29.29</v>
      </c>
      <c r="J338" s="158">
        <f t="shared" si="22"/>
        <v>0</v>
      </c>
      <c r="K338" s="128">
        <v>0</v>
      </c>
      <c r="M338" s="158">
        <f t="shared" si="23"/>
        <v>0</v>
      </c>
      <c r="O338" s="156"/>
    </row>
    <row r="339" spans="2:15" customFormat="1" x14ac:dyDescent="0.2">
      <c r="B339" s="127">
        <f t="shared" si="20"/>
        <v>41330</v>
      </c>
      <c r="C339" s="128">
        <v>51972823.229999997</v>
      </c>
      <c r="D339" s="156">
        <v>3.0000000000000001E-5</v>
      </c>
      <c r="E339" s="157">
        <f t="shared" si="21"/>
        <v>1559.1846968999998</v>
      </c>
      <c r="F339" s="128"/>
      <c r="G339" s="128">
        <v>1987461.25</v>
      </c>
      <c r="H339">
        <v>3.0000000000000001E-5</v>
      </c>
      <c r="I339" s="137">
        <v>29.29</v>
      </c>
      <c r="J339" s="158">
        <f t="shared" si="22"/>
        <v>8.7900000000000001E-4</v>
      </c>
      <c r="K339" s="128">
        <v>1746.98</v>
      </c>
      <c r="M339" s="158">
        <f t="shared" si="23"/>
        <v>3.3613336575327699E-5</v>
      </c>
      <c r="O339" s="156"/>
    </row>
    <row r="340" spans="2:15" customFormat="1" x14ac:dyDescent="0.2">
      <c r="B340" s="127">
        <f t="shared" si="20"/>
        <v>41331</v>
      </c>
      <c r="C340" s="128">
        <v>51406067.859999999</v>
      </c>
      <c r="D340" s="156">
        <v>3.0000000000000001E-5</v>
      </c>
      <c r="E340" s="157">
        <f t="shared" si="21"/>
        <v>1542.1820358</v>
      </c>
      <c r="F340" s="128"/>
      <c r="G340" s="128">
        <v>2720310.72</v>
      </c>
      <c r="H340">
        <v>3.0000000000000001E-5</v>
      </c>
      <c r="I340" s="137">
        <v>29.29</v>
      </c>
      <c r="J340" s="158">
        <f t="shared" si="22"/>
        <v>8.7900000000000001E-4</v>
      </c>
      <c r="K340" s="128">
        <v>2391.15</v>
      </c>
      <c r="M340" s="158">
        <f t="shared" si="23"/>
        <v>4.651493684582317E-5</v>
      </c>
      <c r="O340" s="156"/>
    </row>
    <row r="341" spans="2:15" customFormat="1" x14ac:dyDescent="0.2">
      <c r="B341" s="127">
        <f t="shared" si="20"/>
        <v>41332</v>
      </c>
      <c r="C341" s="128">
        <v>51671034.399999999</v>
      </c>
      <c r="D341" s="156">
        <v>3.0000000000000001E-5</v>
      </c>
      <c r="E341" s="157">
        <f t="shared" si="21"/>
        <v>1550.131032</v>
      </c>
      <c r="F341" s="128"/>
      <c r="G341" s="128">
        <v>2455829.59</v>
      </c>
      <c r="H341">
        <v>3.0000000000000001E-5</v>
      </c>
      <c r="I341" s="137">
        <v>29.29</v>
      </c>
      <c r="J341" s="158">
        <f t="shared" si="22"/>
        <v>8.7900000000000001E-4</v>
      </c>
      <c r="K341" s="128">
        <v>2158.67</v>
      </c>
      <c r="M341" s="158">
        <f t="shared" si="23"/>
        <v>4.17771779695589E-5</v>
      </c>
      <c r="O341" s="156"/>
    </row>
    <row r="342" spans="2:15" customFormat="1" x14ac:dyDescent="0.2">
      <c r="B342" s="127">
        <f t="shared" si="20"/>
        <v>41333</v>
      </c>
      <c r="C342" s="128">
        <v>51732014.219999999</v>
      </c>
      <c r="D342" s="156">
        <v>3.0000000000000001E-5</v>
      </c>
      <c r="E342" s="157">
        <f t="shared" si="21"/>
        <v>1551.9604265999999</v>
      </c>
      <c r="F342" s="128"/>
      <c r="G342" s="128">
        <v>1532369.15</v>
      </c>
      <c r="H342">
        <v>3.0000000000000001E-5</v>
      </c>
      <c r="I342" s="137">
        <v>29.29</v>
      </c>
      <c r="J342" s="158">
        <f t="shared" si="22"/>
        <v>8.7900000000000001E-4</v>
      </c>
      <c r="K342" s="128">
        <v>1346.95</v>
      </c>
      <c r="M342" s="158">
        <f t="shared" si="23"/>
        <v>2.6037068540804249E-5</v>
      </c>
      <c r="O342" s="156"/>
    </row>
    <row r="343" spans="2:15" customFormat="1" x14ac:dyDescent="0.2">
      <c r="B343" s="127">
        <f t="shared" si="20"/>
        <v>41334</v>
      </c>
      <c r="C343" s="128">
        <v>53797982.159999996</v>
      </c>
      <c r="D343" s="156">
        <v>3.0000000000000001E-5</v>
      </c>
      <c r="E343" s="157">
        <f t="shared" si="21"/>
        <v>1613.9394648</v>
      </c>
      <c r="F343" s="128"/>
      <c r="G343" s="128">
        <v>3591845.24</v>
      </c>
      <c r="H343">
        <v>3.0000000000000001E-5</v>
      </c>
      <c r="I343" s="137">
        <v>29.29</v>
      </c>
      <c r="J343" s="158">
        <f t="shared" si="22"/>
        <v>8.7900000000000001E-4</v>
      </c>
      <c r="K343" s="128">
        <v>3157.23</v>
      </c>
      <c r="M343" s="158">
        <f t="shared" si="23"/>
        <v>5.8686773615599864E-5</v>
      </c>
      <c r="O343" s="156"/>
    </row>
    <row r="344" spans="2:15" customFormat="1" x14ac:dyDescent="0.2">
      <c r="B344" s="127">
        <f t="shared" si="20"/>
        <v>41335</v>
      </c>
      <c r="C344" s="128">
        <v>53797982.159999996</v>
      </c>
      <c r="D344" s="156">
        <v>3.0000000000000001E-5</v>
      </c>
      <c r="E344" s="157">
        <f t="shared" si="21"/>
        <v>1613.9394648</v>
      </c>
      <c r="F344" s="128"/>
      <c r="G344" s="128">
        <v>0</v>
      </c>
      <c r="H344">
        <v>3.0000000000000001E-5</v>
      </c>
      <c r="I344" s="137">
        <v>29.29</v>
      </c>
      <c r="J344" s="158">
        <f t="shared" si="22"/>
        <v>0</v>
      </c>
      <c r="K344" s="128">
        <v>0</v>
      </c>
      <c r="M344" s="158">
        <f t="shared" si="23"/>
        <v>0</v>
      </c>
      <c r="O344" s="156"/>
    </row>
    <row r="345" spans="2:15" customFormat="1" x14ac:dyDescent="0.2">
      <c r="B345" s="127">
        <f t="shared" si="20"/>
        <v>41336</v>
      </c>
      <c r="C345" s="128">
        <v>53797982.159999996</v>
      </c>
      <c r="D345" s="156">
        <v>3.0000000000000001E-5</v>
      </c>
      <c r="E345" s="157">
        <f t="shared" si="21"/>
        <v>1613.9394648</v>
      </c>
      <c r="F345" s="128"/>
      <c r="G345" s="128">
        <v>0</v>
      </c>
      <c r="H345">
        <v>3.0000000000000001E-5</v>
      </c>
      <c r="I345" s="137">
        <v>29.29</v>
      </c>
      <c r="J345" s="158">
        <f t="shared" si="22"/>
        <v>0</v>
      </c>
      <c r="K345" s="128">
        <v>0</v>
      </c>
      <c r="M345" s="158">
        <f t="shared" si="23"/>
        <v>0</v>
      </c>
      <c r="O345" s="156"/>
    </row>
    <row r="346" spans="2:15" customFormat="1" x14ac:dyDescent="0.2">
      <c r="B346" s="127">
        <f t="shared" si="20"/>
        <v>41337</v>
      </c>
      <c r="C346" s="128">
        <v>58325757.119999997</v>
      </c>
      <c r="D346" s="156">
        <v>3.0000000000000001E-5</v>
      </c>
      <c r="E346" s="157">
        <f t="shared" si="21"/>
        <v>1749.7727135999999</v>
      </c>
      <c r="F346" s="128"/>
      <c r="G346" s="128">
        <v>7237835.9400000004</v>
      </c>
      <c r="H346">
        <v>3.0000000000000001E-5</v>
      </c>
      <c r="I346" s="137">
        <v>29.29</v>
      </c>
      <c r="J346" s="158">
        <f t="shared" si="22"/>
        <v>8.7900000000000001E-4</v>
      </c>
      <c r="K346" s="128">
        <v>6362.06</v>
      </c>
      <c r="M346" s="158">
        <f t="shared" si="23"/>
        <v>1.0907805254736144E-4</v>
      </c>
      <c r="O346" s="156"/>
    </row>
    <row r="347" spans="2:15" customFormat="1" x14ac:dyDescent="0.2">
      <c r="B347" s="127">
        <f t="shared" si="20"/>
        <v>41338</v>
      </c>
      <c r="C347" s="128">
        <v>57425425.100000001</v>
      </c>
      <c r="D347" s="156">
        <v>3.0000000000000001E-5</v>
      </c>
      <c r="E347" s="157">
        <f t="shared" si="21"/>
        <v>1722.762753</v>
      </c>
      <c r="F347" s="128"/>
      <c r="G347" s="128">
        <v>3091219.51</v>
      </c>
      <c r="H347">
        <v>3.0000000000000001E-5</v>
      </c>
      <c r="I347" s="137">
        <v>29.29</v>
      </c>
      <c r="J347" s="158">
        <f t="shared" si="22"/>
        <v>8.7900000000000001E-4</v>
      </c>
      <c r="K347" s="128">
        <v>2717.18</v>
      </c>
      <c r="M347" s="158">
        <f t="shared" si="23"/>
        <v>4.7316671931785141E-5</v>
      </c>
      <c r="O347" s="156"/>
    </row>
    <row r="348" spans="2:15" customFormat="1" x14ac:dyDescent="0.2">
      <c r="B348" s="127">
        <f t="shared" si="20"/>
        <v>41339</v>
      </c>
      <c r="C348" s="128">
        <v>57156277.850000001</v>
      </c>
      <c r="D348" s="156">
        <v>3.0000000000000001E-5</v>
      </c>
      <c r="E348" s="157">
        <f t="shared" si="21"/>
        <v>1714.6883355</v>
      </c>
      <c r="F348" s="128"/>
      <c r="G348" s="128">
        <v>1881856.39</v>
      </c>
      <c r="H348">
        <v>3.0000000000000001E-5</v>
      </c>
      <c r="I348" s="137">
        <v>29.29</v>
      </c>
      <c r="J348" s="158">
        <f t="shared" si="22"/>
        <v>8.7900000000000001E-4</v>
      </c>
      <c r="K348" s="128">
        <v>1654.15</v>
      </c>
      <c r="M348" s="158">
        <f t="shared" si="23"/>
        <v>2.8940827888427657E-5</v>
      </c>
      <c r="O348" s="156"/>
    </row>
    <row r="349" spans="2:15" customFormat="1" x14ac:dyDescent="0.2">
      <c r="B349" s="127">
        <f t="shared" si="20"/>
        <v>41340</v>
      </c>
      <c r="C349" s="128">
        <v>56926242.729999997</v>
      </c>
      <c r="D349" s="156">
        <v>3.0000000000000001E-5</v>
      </c>
      <c r="E349" s="157">
        <f t="shared" si="21"/>
        <v>1707.7872818999999</v>
      </c>
      <c r="F349" s="128"/>
      <c r="G349" s="128">
        <v>1820184.12</v>
      </c>
      <c r="H349">
        <v>3.0000000000000001E-5</v>
      </c>
      <c r="I349" s="137">
        <v>29.69</v>
      </c>
      <c r="J349" s="158">
        <f t="shared" si="22"/>
        <v>8.9099999999999997E-4</v>
      </c>
      <c r="K349" s="128">
        <v>1621.78</v>
      </c>
      <c r="M349" s="158">
        <f t="shared" si="23"/>
        <v>2.8489145290899826E-5</v>
      </c>
      <c r="O349" s="156"/>
    </row>
    <row r="350" spans="2:15" customFormat="1" x14ac:dyDescent="0.2">
      <c r="B350" s="127">
        <f t="shared" si="20"/>
        <v>41341</v>
      </c>
      <c r="C350" s="128">
        <v>56880722.649999999</v>
      </c>
      <c r="D350" s="156">
        <v>3.0000000000000001E-5</v>
      </c>
      <c r="E350" s="157">
        <f t="shared" si="21"/>
        <v>1706.4216795</v>
      </c>
      <c r="F350" s="128"/>
      <c r="G350" s="128">
        <v>2316471.65</v>
      </c>
      <c r="H350">
        <v>3.0000000000000001E-5</v>
      </c>
      <c r="I350" s="137">
        <v>29.69</v>
      </c>
      <c r="J350" s="158">
        <f t="shared" si="22"/>
        <v>8.9099999999999997E-4</v>
      </c>
      <c r="K350" s="128">
        <v>2063.98</v>
      </c>
      <c r="M350" s="158">
        <f t="shared" si="23"/>
        <v>3.6286107205425951E-5</v>
      </c>
      <c r="O350" s="156"/>
    </row>
    <row r="351" spans="2:15" customFormat="1" x14ac:dyDescent="0.2">
      <c r="B351" s="127">
        <f t="shared" si="20"/>
        <v>41342</v>
      </c>
      <c r="C351" s="128">
        <v>56880722.649999999</v>
      </c>
      <c r="D351" s="156">
        <v>3.0000000000000001E-5</v>
      </c>
      <c r="E351" s="157">
        <f t="shared" si="21"/>
        <v>1706.4216795</v>
      </c>
      <c r="F351" s="128"/>
      <c r="G351" s="128">
        <v>0</v>
      </c>
      <c r="H351">
        <v>3.0000000000000001E-5</v>
      </c>
      <c r="I351" s="137">
        <v>29.69</v>
      </c>
      <c r="J351" s="158">
        <f t="shared" si="22"/>
        <v>0</v>
      </c>
      <c r="K351" s="128">
        <v>0</v>
      </c>
      <c r="M351" s="158">
        <f t="shared" si="23"/>
        <v>0</v>
      </c>
      <c r="O351" s="156"/>
    </row>
    <row r="352" spans="2:15" customFormat="1" x14ac:dyDescent="0.2">
      <c r="B352" s="127">
        <f t="shared" si="20"/>
        <v>41343</v>
      </c>
      <c r="C352" s="128">
        <v>56880722.649999999</v>
      </c>
      <c r="D352" s="156">
        <v>3.0000000000000001E-5</v>
      </c>
      <c r="E352" s="157">
        <f t="shared" si="21"/>
        <v>1706.4216795</v>
      </c>
      <c r="F352" s="128"/>
      <c r="G352" s="128">
        <v>0</v>
      </c>
      <c r="H352">
        <v>3.0000000000000001E-5</v>
      </c>
      <c r="I352" s="137">
        <v>29.69</v>
      </c>
      <c r="J352" s="158">
        <f t="shared" si="22"/>
        <v>0</v>
      </c>
      <c r="K352" s="128">
        <v>0</v>
      </c>
      <c r="M352" s="158">
        <f t="shared" si="23"/>
        <v>0</v>
      </c>
      <c r="O352" s="156"/>
    </row>
    <row r="353" spans="2:15" customFormat="1" x14ac:dyDescent="0.2">
      <c r="B353" s="127">
        <f t="shared" si="20"/>
        <v>41344</v>
      </c>
      <c r="C353" s="128">
        <v>56972103.710000001</v>
      </c>
      <c r="D353" s="156">
        <v>3.0000000000000001E-5</v>
      </c>
      <c r="E353" s="157">
        <f t="shared" si="21"/>
        <v>1709.1631113000001</v>
      </c>
      <c r="F353" s="128"/>
      <c r="G353" s="128">
        <v>1904369.89</v>
      </c>
      <c r="H353">
        <v>3.0000000000000001E-5</v>
      </c>
      <c r="I353" s="137">
        <v>29.69</v>
      </c>
      <c r="J353" s="158">
        <f t="shared" si="22"/>
        <v>8.9099999999999997E-4</v>
      </c>
      <c r="K353" s="128">
        <v>1696.79</v>
      </c>
      <c r="M353" s="158">
        <f t="shared" si="23"/>
        <v>2.9782821582945543E-5</v>
      </c>
      <c r="O353" s="156"/>
    </row>
    <row r="354" spans="2:15" customFormat="1" x14ac:dyDescent="0.2">
      <c r="B354" s="127">
        <f t="shared" si="20"/>
        <v>41345</v>
      </c>
      <c r="C354" s="128">
        <v>56467156.960000001</v>
      </c>
      <c r="D354" s="156">
        <v>3.0000000000000001E-5</v>
      </c>
      <c r="E354" s="157">
        <f t="shared" si="21"/>
        <v>1694.0147088000001</v>
      </c>
      <c r="F354" s="128"/>
      <c r="G354" s="128">
        <v>2292589.56</v>
      </c>
      <c r="H354">
        <v>3.0000000000000001E-5</v>
      </c>
      <c r="I354" s="137">
        <v>29.69</v>
      </c>
      <c r="J354" s="158">
        <f t="shared" si="22"/>
        <v>8.9099999999999997E-4</v>
      </c>
      <c r="K354" s="128">
        <v>2042.7</v>
      </c>
      <c r="M354" s="158">
        <f t="shared" si="23"/>
        <v>3.6175010572021548E-5</v>
      </c>
      <c r="O354" s="156"/>
    </row>
    <row r="355" spans="2:15" customFormat="1" x14ac:dyDescent="0.2">
      <c r="B355" s="127">
        <f t="shared" si="20"/>
        <v>41346</v>
      </c>
      <c r="C355" s="128">
        <v>55993508.079999998</v>
      </c>
      <c r="D355" s="156">
        <v>3.0000000000000001E-5</v>
      </c>
      <c r="E355" s="157">
        <f t="shared" si="21"/>
        <v>1679.8052424</v>
      </c>
      <c r="F355" s="128"/>
      <c r="G355" s="128">
        <v>1488878.94</v>
      </c>
      <c r="H355">
        <v>3.0000000000000001E-5</v>
      </c>
      <c r="I355" s="137">
        <v>29.69</v>
      </c>
      <c r="J355" s="158">
        <f t="shared" si="22"/>
        <v>8.9099999999999997E-4</v>
      </c>
      <c r="K355" s="128">
        <v>1326.59</v>
      </c>
      <c r="M355" s="158">
        <f t="shared" si="23"/>
        <v>2.3691853671762299E-5</v>
      </c>
      <c r="O355" s="156"/>
    </row>
    <row r="356" spans="2:15" customFormat="1" x14ac:dyDescent="0.2">
      <c r="B356" s="127">
        <f t="shared" si="20"/>
        <v>41347</v>
      </c>
      <c r="C356" s="128">
        <v>52244796.18</v>
      </c>
      <c r="D356" s="156">
        <v>3.0000000000000001E-5</v>
      </c>
      <c r="E356" s="157">
        <f t="shared" si="21"/>
        <v>1567.3438854000001</v>
      </c>
      <c r="F356" s="128"/>
      <c r="G356" s="128">
        <v>1912681.64</v>
      </c>
      <c r="H356">
        <v>3.0000000000000001E-5</v>
      </c>
      <c r="I356" s="137">
        <v>29.69</v>
      </c>
      <c r="J356" s="158">
        <f t="shared" si="22"/>
        <v>8.9099999999999997E-4</v>
      </c>
      <c r="K356" s="128">
        <v>1704.2</v>
      </c>
      <c r="M356" s="158">
        <f t="shared" si="23"/>
        <v>3.2619516671641079E-5</v>
      </c>
      <c r="O356" s="156"/>
    </row>
    <row r="357" spans="2:15" customFormat="1" x14ac:dyDescent="0.2">
      <c r="B357" s="127">
        <f t="shared" si="20"/>
        <v>41348</v>
      </c>
      <c r="C357" s="128">
        <v>52484411.350000001</v>
      </c>
      <c r="D357" s="156">
        <v>3.0000000000000001E-5</v>
      </c>
      <c r="E357" s="157">
        <f t="shared" si="21"/>
        <v>1574.5323405000001</v>
      </c>
      <c r="F357" s="128"/>
      <c r="G357" s="128">
        <v>1784162.58</v>
      </c>
      <c r="H357">
        <v>3.0000000000000001E-5</v>
      </c>
      <c r="I357" s="137">
        <v>29.69</v>
      </c>
      <c r="J357" s="158">
        <f t="shared" si="22"/>
        <v>8.9099999999999997E-4</v>
      </c>
      <c r="K357" s="128">
        <v>1589.69</v>
      </c>
      <c r="M357" s="158">
        <f t="shared" si="23"/>
        <v>3.0288803077144544E-5</v>
      </c>
      <c r="O357" s="156"/>
    </row>
    <row r="358" spans="2:15" customFormat="1" x14ac:dyDescent="0.2">
      <c r="B358" s="127">
        <f t="shared" si="20"/>
        <v>41349</v>
      </c>
      <c r="C358" s="128">
        <v>52484411.350000001</v>
      </c>
      <c r="D358" s="156">
        <v>3.0000000000000001E-5</v>
      </c>
      <c r="E358" s="157">
        <f t="shared" si="21"/>
        <v>1574.5323405000001</v>
      </c>
      <c r="F358" s="128"/>
      <c r="G358" s="128">
        <v>0</v>
      </c>
      <c r="H358">
        <v>3.0000000000000001E-5</v>
      </c>
      <c r="I358" s="137">
        <v>29.69</v>
      </c>
      <c r="J358" s="158">
        <f t="shared" si="22"/>
        <v>0</v>
      </c>
      <c r="K358" s="128">
        <v>0</v>
      </c>
      <c r="M358" s="158">
        <f t="shared" si="23"/>
        <v>0</v>
      </c>
      <c r="O358" s="156"/>
    </row>
    <row r="359" spans="2:15" customFormat="1" x14ac:dyDescent="0.2">
      <c r="B359" s="127">
        <f t="shared" si="20"/>
        <v>41350</v>
      </c>
      <c r="C359" s="128">
        <v>52484411.350000001</v>
      </c>
      <c r="D359" s="156">
        <v>3.0000000000000001E-5</v>
      </c>
      <c r="E359" s="157">
        <f t="shared" si="21"/>
        <v>1574.5323405000001</v>
      </c>
      <c r="F359" s="128"/>
      <c r="G359" s="128">
        <v>0</v>
      </c>
      <c r="H359">
        <v>3.0000000000000001E-5</v>
      </c>
      <c r="I359" s="137">
        <v>29.69</v>
      </c>
      <c r="J359" s="158">
        <f t="shared" si="22"/>
        <v>0</v>
      </c>
      <c r="K359" s="128">
        <v>0</v>
      </c>
      <c r="M359" s="158">
        <f t="shared" si="23"/>
        <v>0</v>
      </c>
      <c r="O359" s="156"/>
    </row>
    <row r="360" spans="2:15" customFormat="1" x14ac:dyDescent="0.2">
      <c r="B360" s="127">
        <f t="shared" si="20"/>
        <v>41351</v>
      </c>
      <c r="C360" s="128">
        <v>51910264.170000002</v>
      </c>
      <c r="D360" s="156">
        <v>3.0000000000000001E-5</v>
      </c>
      <c r="E360" s="157">
        <f t="shared" si="21"/>
        <v>1557.3079251000001</v>
      </c>
      <c r="F360" s="128"/>
      <c r="G360" s="128">
        <v>1717655.96</v>
      </c>
      <c r="H360">
        <v>3.0000000000000001E-5</v>
      </c>
      <c r="I360" s="137">
        <v>29.69</v>
      </c>
      <c r="J360" s="158">
        <f t="shared" si="22"/>
        <v>8.9099999999999997E-4</v>
      </c>
      <c r="K360" s="128">
        <v>1530.43</v>
      </c>
      <c r="M360" s="158">
        <f t="shared" si="23"/>
        <v>2.948222330343036E-5</v>
      </c>
      <c r="O360" s="156"/>
    </row>
    <row r="361" spans="2:15" customFormat="1" x14ac:dyDescent="0.2">
      <c r="B361" s="127">
        <f t="shared" si="20"/>
        <v>41352</v>
      </c>
      <c r="C361" s="128">
        <v>49922112.369999997</v>
      </c>
      <c r="D361" s="156">
        <v>3.0000000000000001E-5</v>
      </c>
      <c r="E361" s="157">
        <f t="shared" si="21"/>
        <v>1497.6633710999999</v>
      </c>
      <c r="F361" s="128"/>
      <c r="G361" s="128">
        <v>1096526.56</v>
      </c>
      <c r="H361">
        <v>3.0000000000000001E-5</v>
      </c>
      <c r="I361" s="137">
        <v>29.69</v>
      </c>
      <c r="J361" s="158">
        <f t="shared" si="22"/>
        <v>8.9099999999999997E-4</v>
      </c>
      <c r="K361" s="128">
        <v>977.01</v>
      </c>
      <c r="M361" s="158">
        <f t="shared" si="23"/>
        <v>1.9570686287448058E-5</v>
      </c>
      <c r="O361" s="156"/>
    </row>
    <row r="362" spans="2:15" customFormat="1" x14ac:dyDescent="0.2">
      <c r="B362" s="127">
        <f t="shared" si="20"/>
        <v>41353</v>
      </c>
      <c r="C362" s="128">
        <v>48331976.770000003</v>
      </c>
      <c r="D362" s="156">
        <v>3.0000000000000001E-5</v>
      </c>
      <c r="E362" s="157">
        <f t="shared" si="21"/>
        <v>1449.9593031000002</v>
      </c>
      <c r="F362" s="128"/>
      <c r="G362" s="128">
        <v>1411081.03</v>
      </c>
      <c r="H362">
        <v>3.0000000000000001E-5</v>
      </c>
      <c r="I362" s="137">
        <v>29.69</v>
      </c>
      <c r="J362" s="158">
        <f t="shared" si="22"/>
        <v>8.9099999999999997E-4</v>
      </c>
      <c r="K362" s="128">
        <v>1257.27</v>
      </c>
      <c r="M362" s="158">
        <f t="shared" si="23"/>
        <v>2.601321286698119E-5</v>
      </c>
      <c r="O362" s="156"/>
    </row>
    <row r="363" spans="2:15" customFormat="1" x14ac:dyDescent="0.2">
      <c r="B363" s="127">
        <f t="shared" si="20"/>
        <v>41354</v>
      </c>
      <c r="C363" s="128">
        <v>47807987.549999997</v>
      </c>
      <c r="D363" s="156">
        <v>3.0000000000000001E-5</v>
      </c>
      <c r="E363" s="157">
        <f t="shared" si="21"/>
        <v>1434.2396265</v>
      </c>
      <c r="F363" s="128"/>
      <c r="G363" s="128">
        <v>1296978.24</v>
      </c>
      <c r="H363">
        <v>3.0000000000000001E-5</v>
      </c>
      <c r="I363" s="137">
        <v>29.69</v>
      </c>
      <c r="J363" s="158">
        <f t="shared" si="22"/>
        <v>8.9099999999999997E-4</v>
      </c>
      <c r="K363" s="128">
        <v>1155.6099999999999</v>
      </c>
      <c r="M363" s="158">
        <f t="shared" si="23"/>
        <v>2.4171902211767537E-5</v>
      </c>
      <c r="O363" s="156"/>
    </row>
    <row r="364" spans="2:15" customFormat="1" x14ac:dyDescent="0.2">
      <c r="B364" s="127">
        <f t="shared" si="20"/>
        <v>41355</v>
      </c>
      <c r="C364" s="128">
        <v>47031145.840000004</v>
      </c>
      <c r="D364" s="156">
        <v>3.0000000000000001E-5</v>
      </c>
      <c r="E364" s="157">
        <f t="shared" si="21"/>
        <v>1410.9343752000002</v>
      </c>
      <c r="F364" s="128"/>
      <c r="G364" s="128">
        <v>973018.89</v>
      </c>
      <c r="H364">
        <v>3.0000000000000001E-5</v>
      </c>
      <c r="I364" s="137">
        <v>29.69</v>
      </c>
      <c r="J364" s="158">
        <f t="shared" si="22"/>
        <v>8.9099999999999997E-4</v>
      </c>
      <c r="K364" s="128">
        <v>866.96</v>
      </c>
      <c r="M364" s="158">
        <f t="shared" si="23"/>
        <v>1.8433741821842884E-5</v>
      </c>
      <c r="O364" s="156"/>
    </row>
    <row r="365" spans="2:15" customFormat="1" x14ac:dyDescent="0.2">
      <c r="B365" s="127">
        <f t="shared" si="20"/>
        <v>41356</v>
      </c>
      <c r="C365" s="128">
        <v>47031145.840000004</v>
      </c>
      <c r="D365" s="156">
        <v>3.0000000000000001E-5</v>
      </c>
      <c r="E365" s="157">
        <f t="shared" si="21"/>
        <v>1410.9343752000002</v>
      </c>
      <c r="F365" s="128"/>
      <c r="G365" s="128">
        <v>0</v>
      </c>
      <c r="H365">
        <v>3.0000000000000001E-5</v>
      </c>
      <c r="I365" s="137">
        <v>29.69</v>
      </c>
      <c r="J365" s="158">
        <f t="shared" si="22"/>
        <v>0</v>
      </c>
      <c r="K365" s="128">
        <v>0</v>
      </c>
      <c r="M365" s="158">
        <f t="shared" si="23"/>
        <v>0</v>
      </c>
      <c r="O365" s="156"/>
    </row>
    <row r="366" spans="2:15" customFormat="1" x14ac:dyDescent="0.2">
      <c r="B366" s="127">
        <f t="shared" si="20"/>
        <v>41357</v>
      </c>
      <c r="C366" s="128">
        <v>47031145.840000004</v>
      </c>
      <c r="D366" s="156">
        <v>3.0000000000000001E-5</v>
      </c>
      <c r="E366" s="157">
        <f t="shared" si="21"/>
        <v>1410.9343752000002</v>
      </c>
      <c r="F366" s="128"/>
      <c r="G366" s="128">
        <v>0</v>
      </c>
      <c r="H366">
        <v>3.0000000000000001E-5</v>
      </c>
      <c r="I366" s="137">
        <v>29.69</v>
      </c>
      <c r="J366" s="158">
        <f t="shared" si="22"/>
        <v>0</v>
      </c>
      <c r="K366" s="128">
        <v>0</v>
      </c>
      <c r="M366" s="158">
        <f t="shared" si="23"/>
        <v>0</v>
      </c>
      <c r="O366" s="156"/>
    </row>
    <row r="367" spans="2:15" customFormat="1" x14ac:dyDescent="0.2">
      <c r="B367" s="127">
        <f t="shared" si="20"/>
        <v>41358</v>
      </c>
      <c r="C367" s="128">
        <v>46831235.240000002</v>
      </c>
      <c r="D367" s="156">
        <v>3.0000000000000001E-5</v>
      </c>
      <c r="E367" s="157">
        <f t="shared" si="21"/>
        <v>1404.9370572</v>
      </c>
      <c r="F367" s="128"/>
      <c r="G367" s="128">
        <v>1142631.68</v>
      </c>
      <c r="H367">
        <v>3.0000000000000001E-5</v>
      </c>
      <c r="I367" s="137">
        <v>29.69</v>
      </c>
      <c r="J367" s="158">
        <f t="shared" si="22"/>
        <v>8.9099999999999997E-4</v>
      </c>
      <c r="K367" s="128">
        <v>1018.08</v>
      </c>
      <c r="M367" s="158">
        <f t="shared" si="23"/>
        <v>2.1739336893049248E-5</v>
      </c>
      <c r="O367" s="156"/>
    </row>
    <row r="368" spans="2:15" customFormat="1" x14ac:dyDescent="0.2">
      <c r="B368" s="127">
        <f t="shared" si="20"/>
        <v>41359</v>
      </c>
      <c r="C368" s="128">
        <v>45220194.340000004</v>
      </c>
      <c r="D368" s="156">
        <v>3.0000000000000001E-5</v>
      </c>
      <c r="E368" s="157">
        <f t="shared" si="21"/>
        <v>1356.6058302000001</v>
      </c>
      <c r="F368" s="128"/>
      <c r="G368" s="128">
        <v>1277097.04</v>
      </c>
      <c r="H368">
        <v>3.0000000000000001E-5</v>
      </c>
      <c r="I368" s="137">
        <v>29.69</v>
      </c>
      <c r="J368" s="158">
        <f t="shared" si="22"/>
        <v>8.9099999999999997E-4</v>
      </c>
      <c r="K368" s="128">
        <v>1137.8900000000001</v>
      </c>
      <c r="M368" s="158">
        <f t="shared" si="23"/>
        <v>2.5163315120772656E-5</v>
      </c>
      <c r="O368" s="156"/>
    </row>
    <row r="369" spans="2:15" customFormat="1" x14ac:dyDescent="0.2">
      <c r="B369" s="127">
        <f t="shared" si="20"/>
        <v>41360</v>
      </c>
      <c r="C369" s="128">
        <v>45405282.170000002</v>
      </c>
      <c r="D369" s="156">
        <v>3.0000000000000001E-5</v>
      </c>
      <c r="E369" s="157">
        <f t="shared" si="21"/>
        <v>1362.1584651000001</v>
      </c>
      <c r="F369" s="128"/>
      <c r="G369" s="128">
        <v>1776814.54</v>
      </c>
      <c r="H369">
        <v>3.0000000000000001E-5</v>
      </c>
      <c r="I369" s="137">
        <v>29.69</v>
      </c>
      <c r="J369" s="158">
        <f t="shared" si="22"/>
        <v>8.9099999999999997E-4</v>
      </c>
      <c r="K369" s="128">
        <v>1583.14</v>
      </c>
      <c r="M369" s="158">
        <f t="shared" si="23"/>
        <v>3.4866868442148036E-5</v>
      </c>
      <c r="O369" s="156"/>
    </row>
    <row r="370" spans="2:15" customFormat="1" x14ac:dyDescent="0.2">
      <c r="B370" s="127">
        <f t="shared" si="20"/>
        <v>41361</v>
      </c>
      <c r="C370" s="128">
        <v>44688969.490000002</v>
      </c>
      <c r="D370" s="156">
        <v>3.0000000000000001E-5</v>
      </c>
      <c r="E370" s="157">
        <f t="shared" si="21"/>
        <v>1340.6690847</v>
      </c>
      <c r="F370" s="128"/>
      <c r="G370" s="128">
        <v>685688.31</v>
      </c>
      <c r="H370">
        <v>3.0000000000000001E-5</v>
      </c>
      <c r="I370" s="137">
        <v>29.69</v>
      </c>
      <c r="J370" s="158">
        <f t="shared" si="22"/>
        <v>8.9099999999999997E-4</v>
      </c>
      <c r="K370" s="128">
        <v>610.95000000000005</v>
      </c>
      <c r="M370" s="158">
        <f t="shared" si="23"/>
        <v>1.3671158833427823E-5</v>
      </c>
      <c r="O370" s="156"/>
    </row>
    <row r="371" spans="2:15" customFormat="1" x14ac:dyDescent="0.2">
      <c r="B371" s="127">
        <f t="shared" si="20"/>
        <v>41362</v>
      </c>
      <c r="C371" s="128">
        <v>44688969.490000002</v>
      </c>
      <c r="D371" s="156">
        <v>3.0000000000000001E-5</v>
      </c>
      <c r="E371" s="157">
        <f t="shared" si="21"/>
        <v>1340.6690847</v>
      </c>
      <c r="F371" s="128"/>
      <c r="G371" s="128">
        <v>0</v>
      </c>
      <c r="H371">
        <v>3.0000000000000001E-5</v>
      </c>
      <c r="I371" s="137">
        <v>29.69</v>
      </c>
      <c r="J371" s="158">
        <f t="shared" si="22"/>
        <v>0</v>
      </c>
      <c r="K371" s="128">
        <v>0</v>
      </c>
      <c r="M371" s="158">
        <f t="shared" si="23"/>
        <v>0</v>
      </c>
      <c r="O371" s="156"/>
    </row>
    <row r="372" spans="2:15" customFormat="1" x14ac:dyDescent="0.2">
      <c r="B372" s="127">
        <f t="shared" si="20"/>
        <v>41363</v>
      </c>
      <c r="C372" s="128">
        <v>44688969.490000002</v>
      </c>
      <c r="D372" s="156">
        <v>3.0000000000000001E-5</v>
      </c>
      <c r="E372" s="157">
        <f t="shared" si="21"/>
        <v>1340.6690847</v>
      </c>
      <c r="F372" s="128"/>
      <c r="G372" s="128">
        <v>0</v>
      </c>
      <c r="H372">
        <v>3.0000000000000001E-5</v>
      </c>
      <c r="I372" s="137">
        <v>29.69</v>
      </c>
      <c r="J372" s="158">
        <f t="shared" si="22"/>
        <v>0</v>
      </c>
      <c r="K372" s="128">
        <v>0</v>
      </c>
      <c r="M372" s="158">
        <f t="shared" si="23"/>
        <v>0</v>
      </c>
      <c r="O372" s="156"/>
    </row>
    <row r="373" spans="2:15" customFormat="1" x14ac:dyDescent="0.2">
      <c r="B373" s="127">
        <f t="shared" si="20"/>
        <v>41364</v>
      </c>
      <c r="C373" s="128">
        <v>44688969.490000002</v>
      </c>
      <c r="D373" s="156">
        <v>3.0000000000000001E-5</v>
      </c>
      <c r="E373" s="157">
        <f t="shared" si="21"/>
        <v>1340.6690847</v>
      </c>
      <c r="F373" s="128"/>
      <c r="G373" s="128">
        <v>0</v>
      </c>
      <c r="H373">
        <v>3.0000000000000001E-5</v>
      </c>
      <c r="I373" s="137">
        <v>29.69</v>
      </c>
      <c r="J373" s="158">
        <f t="shared" si="22"/>
        <v>0</v>
      </c>
      <c r="K373" s="128">
        <v>0</v>
      </c>
      <c r="M373" s="158">
        <f t="shared" si="23"/>
        <v>0</v>
      </c>
      <c r="O373" s="156"/>
    </row>
    <row r="374" spans="2:15" customFormat="1" x14ac:dyDescent="0.2">
      <c r="B374" s="127">
        <f t="shared" si="20"/>
        <v>41365</v>
      </c>
      <c r="C374" s="128">
        <v>45901172.460000001</v>
      </c>
      <c r="D374" s="156">
        <v>3.0000000000000001E-5</v>
      </c>
      <c r="E374" s="157">
        <f t="shared" si="21"/>
        <v>1377.0351738000002</v>
      </c>
      <c r="F374" s="128"/>
      <c r="G374" s="128">
        <v>2983259.49</v>
      </c>
      <c r="H374">
        <v>3.0000000000000001E-5</v>
      </c>
      <c r="I374" s="137">
        <v>29.69</v>
      </c>
      <c r="J374" s="158">
        <f t="shared" si="22"/>
        <v>8.9099999999999997E-4</v>
      </c>
      <c r="K374" s="128">
        <v>2658.08</v>
      </c>
      <c r="M374" s="158">
        <f t="shared" si="23"/>
        <v>5.7908760442151023E-5</v>
      </c>
      <c r="O374" s="156"/>
    </row>
    <row r="375" spans="2:15" customFormat="1" x14ac:dyDescent="0.2">
      <c r="B375" s="127">
        <f t="shared" si="20"/>
        <v>41366</v>
      </c>
      <c r="C375" s="128">
        <v>50579644.719999999</v>
      </c>
      <c r="D375" s="156">
        <v>3.0000000000000001E-5</v>
      </c>
      <c r="E375" s="157">
        <f t="shared" si="21"/>
        <v>1517.3893416000001</v>
      </c>
      <c r="F375" s="128"/>
      <c r="G375" s="128">
        <v>7893438.4400000004</v>
      </c>
      <c r="H375">
        <v>3.0000000000000001E-5</v>
      </c>
      <c r="I375" s="137">
        <v>29.69</v>
      </c>
      <c r="J375" s="158">
        <f t="shared" si="22"/>
        <v>8.9099999999999997E-4</v>
      </c>
      <c r="K375" s="128">
        <v>7033.05</v>
      </c>
      <c r="M375" s="158">
        <f t="shared" si="23"/>
        <v>1.3904901940165308E-4</v>
      </c>
      <c r="O375" s="156"/>
    </row>
    <row r="376" spans="2:15" customFormat="1" x14ac:dyDescent="0.2">
      <c r="B376" s="127">
        <f t="shared" si="20"/>
        <v>41367</v>
      </c>
      <c r="C376" s="128">
        <v>50548363.399999999</v>
      </c>
      <c r="D376" s="156">
        <v>3.0000000000000001E-5</v>
      </c>
      <c r="E376" s="157">
        <f t="shared" si="21"/>
        <v>1516.450902</v>
      </c>
      <c r="F376" s="128"/>
      <c r="G376" s="128">
        <v>2785682.86</v>
      </c>
      <c r="H376">
        <v>3.0000000000000001E-5</v>
      </c>
      <c r="I376" s="137">
        <v>29.69</v>
      </c>
      <c r="J376" s="158">
        <f t="shared" si="22"/>
        <v>8.9099999999999997E-4</v>
      </c>
      <c r="K376" s="128">
        <v>2482.04</v>
      </c>
      <c r="M376" s="158">
        <f t="shared" si="23"/>
        <v>4.9102282112658861E-5</v>
      </c>
      <c r="O376" s="156"/>
    </row>
    <row r="377" spans="2:15" customFormat="1" x14ac:dyDescent="0.2">
      <c r="B377" s="127">
        <f t="shared" si="20"/>
        <v>41368</v>
      </c>
      <c r="C377" s="128">
        <v>50320564.590000004</v>
      </c>
      <c r="D377" s="156">
        <v>3.0000000000000001E-5</v>
      </c>
      <c r="E377" s="157">
        <f t="shared" si="21"/>
        <v>1509.6169377000001</v>
      </c>
      <c r="F377" s="128"/>
      <c r="G377" s="128">
        <v>1788527.53</v>
      </c>
      <c r="H377">
        <v>3.0000000000000001E-5</v>
      </c>
      <c r="I377" s="137">
        <v>29.69</v>
      </c>
      <c r="J377" s="158">
        <f t="shared" si="22"/>
        <v>8.9099999999999997E-4</v>
      </c>
      <c r="K377" s="128">
        <v>1593.58</v>
      </c>
      <c r="M377" s="158">
        <f t="shared" si="23"/>
        <v>3.1668563597887085E-5</v>
      </c>
      <c r="O377" s="156"/>
    </row>
    <row r="378" spans="2:15" customFormat="1" x14ac:dyDescent="0.2">
      <c r="B378" s="127">
        <f t="shared" si="20"/>
        <v>41369</v>
      </c>
      <c r="C378" s="128">
        <v>50440085.579999998</v>
      </c>
      <c r="D378" s="156">
        <v>3.0000000000000001E-5</v>
      </c>
      <c r="E378" s="157">
        <f t="shared" si="21"/>
        <v>1513.2025673999999</v>
      </c>
      <c r="F378" s="128"/>
      <c r="G378" s="128">
        <v>2215248.65</v>
      </c>
      <c r="H378">
        <v>3.0000000000000001E-5</v>
      </c>
      <c r="I378" s="137">
        <v>39.22</v>
      </c>
      <c r="J378" s="158">
        <f t="shared" si="22"/>
        <v>1.1770000000000001E-3</v>
      </c>
      <c r="K378" s="128">
        <v>2607.35</v>
      </c>
      <c r="M378" s="158">
        <f t="shared" si="23"/>
        <v>5.1692021732687948E-5</v>
      </c>
      <c r="O378" s="156"/>
    </row>
    <row r="379" spans="2:15" customFormat="1" x14ac:dyDescent="0.2">
      <c r="B379" s="127">
        <f t="shared" si="20"/>
        <v>41370</v>
      </c>
      <c r="C379" s="128">
        <v>50440085.579999998</v>
      </c>
      <c r="D379" s="156">
        <v>3.0000000000000001E-5</v>
      </c>
      <c r="E379" s="157">
        <f t="shared" si="21"/>
        <v>1513.2025673999999</v>
      </c>
      <c r="F379" s="128"/>
      <c r="G379" s="128">
        <v>0</v>
      </c>
      <c r="H379">
        <v>3.0000000000000001E-5</v>
      </c>
      <c r="I379" s="137">
        <v>39.22</v>
      </c>
      <c r="J379" s="158">
        <f t="shared" si="22"/>
        <v>0</v>
      </c>
      <c r="K379" s="128">
        <v>0</v>
      </c>
      <c r="M379" s="158">
        <f t="shared" si="23"/>
        <v>0</v>
      </c>
      <c r="O379" s="156"/>
    </row>
    <row r="380" spans="2:15" customFormat="1" x14ac:dyDescent="0.2">
      <c r="B380" s="127">
        <f t="shared" si="20"/>
        <v>41371</v>
      </c>
      <c r="C380" s="128">
        <v>50440085.579999998</v>
      </c>
      <c r="D380" s="156">
        <v>3.0000000000000001E-5</v>
      </c>
      <c r="E380" s="157">
        <f t="shared" si="21"/>
        <v>1513.2025673999999</v>
      </c>
      <c r="F380" s="128"/>
      <c r="G380" s="128">
        <v>0</v>
      </c>
      <c r="H380">
        <v>3.0000000000000001E-5</v>
      </c>
      <c r="I380" s="137">
        <v>39.22</v>
      </c>
      <c r="J380" s="158">
        <f t="shared" si="22"/>
        <v>0</v>
      </c>
      <c r="K380" s="128">
        <v>0</v>
      </c>
      <c r="M380" s="158">
        <f t="shared" si="23"/>
        <v>0</v>
      </c>
      <c r="O380" s="156"/>
    </row>
    <row r="381" spans="2:15" customFormat="1" x14ac:dyDescent="0.2">
      <c r="B381" s="127">
        <f t="shared" si="20"/>
        <v>41372</v>
      </c>
      <c r="C381" s="128">
        <v>51120969.280000001</v>
      </c>
      <c r="D381" s="156">
        <v>3.0000000000000001E-5</v>
      </c>
      <c r="E381" s="157">
        <f t="shared" si="21"/>
        <v>1533.6290784</v>
      </c>
      <c r="F381" s="128"/>
      <c r="G381" s="128">
        <v>2004371.43</v>
      </c>
      <c r="H381">
        <v>3.0000000000000001E-5</v>
      </c>
      <c r="I381" s="137">
        <v>39.22</v>
      </c>
      <c r="J381" s="158">
        <f t="shared" si="22"/>
        <v>1.1770000000000001E-3</v>
      </c>
      <c r="K381" s="128">
        <v>2359.15</v>
      </c>
      <c r="M381" s="158">
        <f t="shared" si="23"/>
        <v>4.6148381637258348E-5</v>
      </c>
      <c r="O381" s="156"/>
    </row>
    <row r="382" spans="2:15" customFormat="1" x14ac:dyDescent="0.2">
      <c r="B382" s="127">
        <f t="shared" si="20"/>
        <v>41373</v>
      </c>
      <c r="C382" s="128">
        <v>50979326.049999997</v>
      </c>
      <c r="D382" s="156">
        <v>3.0000000000000001E-5</v>
      </c>
      <c r="E382" s="157">
        <f t="shared" si="21"/>
        <v>1529.3797815</v>
      </c>
      <c r="F382" s="128"/>
      <c r="G382" s="128">
        <v>2966693.58</v>
      </c>
      <c r="H382">
        <v>3.0000000000000001E-5</v>
      </c>
      <c r="I382" s="137">
        <v>39.22</v>
      </c>
      <c r="J382" s="158">
        <f t="shared" si="22"/>
        <v>1.1770000000000001E-3</v>
      </c>
      <c r="K382" s="128">
        <v>3491.8</v>
      </c>
      <c r="M382" s="158">
        <f t="shared" si="23"/>
        <v>6.8494432362155571E-5</v>
      </c>
      <c r="O382" s="156"/>
    </row>
    <row r="383" spans="2:15" customFormat="1" x14ac:dyDescent="0.2">
      <c r="B383" s="127">
        <f t="shared" si="20"/>
        <v>41374</v>
      </c>
      <c r="C383" s="128">
        <v>51510680.009999998</v>
      </c>
      <c r="D383" s="156">
        <v>3.0000000000000001E-5</v>
      </c>
      <c r="E383" s="157">
        <f t="shared" si="21"/>
        <v>1545.3204003000001</v>
      </c>
      <c r="F383" s="128"/>
      <c r="G383" s="128">
        <v>1907083.53</v>
      </c>
      <c r="H383">
        <v>3.0000000000000001E-5</v>
      </c>
      <c r="I383" s="137">
        <v>39.22</v>
      </c>
      <c r="J383" s="158">
        <f t="shared" si="22"/>
        <v>1.1770000000000001E-3</v>
      </c>
      <c r="K383" s="128">
        <v>2244.64</v>
      </c>
      <c r="M383" s="158">
        <f t="shared" si="23"/>
        <v>4.3576205935628065E-5</v>
      </c>
      <c r="O383" s="156"/>
    </row>
    <row r="384" spans="2:15" customFormat="1" x14ac:dyDescent="0.2">
      <c r="B384" s="127">
        <f t="shared" si="20"/>
        <v>41375</v>
      </c>
      <c r="C384" s="128">
        <v>49222703.899999999</v>
      </c>
      <c r="D384" s="156">
        <v>3.0000000000000001E-5</v>
      </c>
      <c r="E384" s="157">
        <f t="shared" si="21"/>
        <v>1476.6811170000001</v>
      </c>
      <c r="F384" s="128"/>
      <c r="G384" s="128">
        <v>3063063.29</v>
      </c>
      <c r="H384">
        <v>3.0000000000000001E-5</v>
      </c>
      <c r="I384" s="137">
        <v>39.22</v>
      </c>
      <c r="J384" s="158">
        <f t="shared" si="22"/>
        <v>1.1770000000000001E-3</v>
      </c>
      <c r="K384" s="128">
        <v>3605.23</v>
      </c>
      <c r="M384" s="158">
        <f t="shared" si="23"/>
        <v>7.3243233596519274E-5</v>
      </c>
      <c r="O384" s="156"/>
    </row>
    <row r="385" spans="2:15" customFormat="1" x14ac:dyDescent="0.2">
      <c r="B385" s="127">
        <f t="shared" si="20"/>
        <v>41376</v>
      </c>
      <c r="C385" s="128">
        <v>49492521.640000001</v>
      </c>
      <c r="D385" s="156">
        <v>3.0000000000000001E-5</v>
      </c>
      <c r="E385" s="157">
        <f t="shared" si="21"/>
        <v>1484.7756492000001</v>
      </c>
      <c r="F385" s="128"/>
      <c r="G385" s="128">
        <v>1835537.23</v>
      </c>
      <c r="H385">
        <v>3.0000000000000001E-5</v>
      </c>
      <c r="I385" s="137">
        <v>39.22</v>
      </c>
      <c r="J385" s="158">
        <f t="shared" si="22"/>
        <v>1.1770000000000001E-3</v>
      </c>
      <c r="K385" s="128">
        <v>2160.4299999999998</v>
      </c>
      <c r="M385" s="158">
        <f t="shared" si="23"/>
        <v>4.3651645307438405E-5</v>
      </c>
      <c r="O385" s="156"/>
    </row>
    <row r="386" spans="2:15" customFormat="1" x14ac:dyDescent="0.2">
      <c r="B386" s="127">
        <f t="shared" si="20"/>
        <v>41377</v>
      </c>
      <c r="C386" s="128">
        <v>49492521.640000001</v>
      </c>
      <c r="D386" s="156">
        <v>3.0000000000000001E-5</v>
      </c>
      <c r="E386" s="157">
        <f t="shared" si="21"/>
        <v>1484.7756492000001</v>
      </c>
      <c r="F386" s="128"/>
      <c r="G386" s="128">
        <v>0</v>
      </c>
      <c r="H386">
        <v>3.0000000000000001E-5</v>
      </c>
      <c r="I386" s="137">
        <v>39.22</v>
      </c>
      <c r="J386" s="158">
        <f t="shared" si="22"/>
        <v>0</v>
      </c>
      <c r="K386" s="128">
        <v>0</v>
      </c>
      <c r="M386" s="158">
        <f t="shared" si="23"/>
        <v>0</v>
      </c>
      <c r="O386" s="156"/>
    </row>
    <row r="387" spans="2:15" customFormat="1" x14ac:dyDescent="0.2">
      <c r="B387" s="127">
        <f t="shared" si="20"/>
        <v>41378</v>
      </c>
      <c r="C387" s="128">
        <v>49492521.640000001</v>
      </c>
      <c r="D387" s="156">
        <v>3.0000000000000001E-5</v>
      </c>
      <c r="E387" s="157">
        <f t="shared" si="21"/>
        <v>1484.7756492000001</v>
      </c>
      <c r="F387" s="128"/>
      <c r="G387" s="128">
        <v>0</v>
      </c>
      <c r="H387">
        <v>3.0000000000000001E-5</v>
      </c>
      <c r="I387" s="137">
        <v>39.22</v>
      </c>
      <c r="J387" s="158">
        <f t="shared" si="22"/>
        <v>0</v>
      </c>
      <c r="K387" s="128">
        <v>0</v>
      </c>
      <c r="M387" s="158">
        <f t="shared" si="23"/>
        <v>0</v>
      </c>
      <c r="O387" s="156"/>
    </row>
    <row r="388" spans="2:15" customFormat="1" x14ac:dyDescent="0.2">
      <c r="B388" s="127">
        <f t="shared" si="20"/>
        <v>41379</v>
      </c>
      <c r="C388" s="128">
        <v>48381265.960000001</v>
      </c>
      <c r="D388" s="156">
        <v>3.0000000000000001E-5</v>
      </c>
      <c r="E388" s="157">
        <f t="shared" si="21"/>
        <v>1451.4379788000001</v>
      </c>
      <c r="F388" s="128"/>
      <c r="G388" s="128">
        <v>1865186.16</v>
      </c>
      <c r="H388">
        <v>3.0000000000000001E-5</v>
      </c>
      <c r="I388" s="137">
        <v>39.22</v>
      </c>
      <c r="J388" s="158">
        <f t="shared" si="22"/>
        <v>1.1770000000000001E-3</v>
      </c>
      <c r="K388" s="128">
        <v>2195.3200000000002</v>
      </c>
      <c r="M388" s="158">
        <f t="shared" si="23"/>
        <v>4.5375414562632912E-5</v>
      </c>
      <c r="O388" s="156"/>
    </row>
    <row r="389" spans="2:15" customFormat="1" x14ac:dyDescent="0.2">
      <c r="B389" s="127">
        <f t="shared" si="20"/>
        <v>41380</v>
      </c>
      <c r="C389" s="128">
        <v>48335081.229999997</v>
      </c>
      <c r="D389" s="156">
        <v>3.0000000000000001E-5</v>
      </c>
      <c r="E389" s="157">
        <f t="shared" si="21"/>
        <v>1450.0524369</v>
      </c>
      <c r="F389" s="128"/>
      <c r="G389" s="128">
        <v>2105572.77</v>
      </c>
      <c r="H389">
        <v>3.0000000000000001E-5</v>
      </c>
      <c r="I389" s="137">
        <v>39.22</v>
      </c>
      <c r="J389" s="158">
        <f t="shared" si="22"/>
        <v>1.1770000000000001E-3</v>
      </c>
      <c r="K389" s="128">
        <v>2478.2600000000002</v>
      </c>
      <c r="M389" s="158">
        <f t="shared" si="23"/>
        <v>5.1272490641058977E-5</v>
      </c>
      <c r="O389" s="156"/>
    </row>
    <row r="390" spans="2:15" customFormat="1" x14ac:dyDescent="0.2">
      <c r="B390" s="127">
        <f t="shared" si="20"/>
        <v>41381</v>
      </c>
      <c r="C390" s="128">
        <v>48739477.359999999</v>
      </c>
      <c r="D390" s="156">
        <v>3.0000000000000001E-5</v>
      </c>
      <c r="E390" s="157">
        <f t="shared" si="21"/>
        <v>1462.1843208</v>
      </c>
      <c r="F390" s="128"/>
      <c r="G390" s="128">
        <v>1956903.84</v>
      </c>
      <c r="H390">
        <v>3.0000000000000001E-5</v>
      </c>
      <c r="I390" s="137">
        <v>39.22</v>
      </c>
      <c r="J390" s="158">
        <f t="shared" si="22"/>
        <v>1.1770000000000001E-3</v>
      </c>
      <c r="K390" s="128">
        <v>2303.2800000000002</v>
      </c>
      <c r="M390" s="158">
        <f t="shared" si="23"/>
        <v>4.725696960161249E-5</v>
      </c>
      <c r="O390" s="156"/>
    </row>
    <row r="391" spans="2:15" customFormat="1" x14ac:dyDescent="0.2">
      <c r="B391" s="127">
        <f t="shared" si="20"/>
        <v>41382</v>
      </c>
      <c r="C391" s="128">
        <v>47659348.57</v>
      </c>
      <c r="D391" s="156">
        <v>3.0000000000000001E-5</v>
      </c>
      <c r="E391" s="157">
        <f t="shared" si="21"/>
        <v>1429.7804571000001</v>
      </c>
      <c r="F391" s="128"/>
      <c r="G391" s="128">
        <v>1384875.94</v>
      </c>
      <c r="H391">
        <v>3.0000000000000001E-5</v>
      </c>
      <c r="I391" s="137">
        <v>39.22</v>
      </c>
      <c r="J391" s="158">
        <f t="shared" si="22"/>
        <v>1.1770000000000001E-3</v>
      </c>
      <c r="K391" s="128">
        <v>1630</v>
      </c>
      <c r="M391" s="158">
        <f t="shared" si="23"/>
        <v>3.4201054964188738E-5</v>
      </c>
      <c r="O391" s="156"/>
    </row>
    <row r="392" spans="2:15" customFormat="1" x14ac:dyDescent="0.2">
      <c r="B392" s="127">
        <f t="shared" si="20"/>
        <v>41383</v>
      </c>
      <c r="C392" s="128">
        <v>47153346.079999998</v>
      </c>
      <c r="D392" s="156">
        <v>3.0000000000000001E-5</v>
      </c>
      <c r="E392" s="157">
        <f t="shared" si="21"/>
        <v>1414.6003823999999</v>
      </c>
      <c r="F392" s="128"/>
      <c r="G392" s="128">
        <v>1365181.06</v>
      </c>
      <c r="H392">
        <v>3.0000000000000001E-5</v>
      </c>
      <c r="I392" s="137">
        <v>39.22</v>
      </c>
      <c r="J392" s="158">
        <f t="shared" si="22"/>
        <v>1.1770000000000001E-3</v>
      </c>
      <c r="K392" s="128">
        <v>1606.82</v>
      </c>
      <c r="M392" s="158">
        <f t="shared" si="23"/>
        <v>3.4076478841477798E-5</v>
      </c>
      <c r="O392" s="156"/>
    </row>
    <row r="393" spans="2:15" customFormat="1" x14ac:dyDescent="0.2">
      <c r="B393" s="127">
        <f t="shared" ref="B393:B403" si="24">B392+1</f>
        <v>41384</v>
      </c>
      <c r="C393" s="128">
        <v>47153346.079999998</v>
      </c>
      <c r="D393" s="156">
        <v>3.0000000000000001E-5</v>
      </c>
      <c r="E393" s="157">
        <f t="shared" si="21"/>
        <v>1414.6003823999999</v>
      </c>
      <c r="F393" s="128"/>
      <c r="G393" s="128">
        <v>0</v>
      </c>
      <c r="H393">
        <v>3.0000000000000001E-5</v>
      </c>
      <c r="I393" s="137">
        <v>39.22</v>
      </c>
      <c r="J393" s="158">
        <f t="shared" si="22"/>
        <v>0</v>
      </c>
      <c r="K393" s="128">
        <v>0</v>
      </c>
      <c r="M393" s="158">
        <f t="shared" si="23"/>
        <v>0</v>
      </c>
      <c r="O393" s="156"/>
    </row>
    <row r="394" spans="2:15" customFormat="1" x14ac:dyDescent="0.2">
      <c r="B394" s="127">
        <f t="shared" si="24"/>
        <v>41385</v>
      </c>
      <c r="C394" s="128">
        <v>47153346.079999998</v>
      </c>
      <c r="D394" s="156">
        <v>3.0000000000000001E-5</v>
      </c>
      <c r="E394" s="157">
        <f t="shared" ref="E394:E403" si="25">C394*D394</f>
        <v>1414.6003823999999</v>
      </c>
      <c r="F394" s="128"/>
      <c r="G394" s="128">
        <v>0</v>
      </c>
      <c r="H394">
        <v>3.0000000000000001E-5</v>
      </c>
      <c r="I394" s="137">
        <v>39.22</v>
      </c>
      <c r="J394" s="158">
        <f t="shared" ref="J394:J403" si="26">IF(K394&lt;&gt;0,ROUND(H394*I394,6),0)</f>
        <v>0</v>
      </c>
      <c r="K394" s="128">
        <v>0</v>
      </c>
      <c r="M394" s="158">
        <f t="shared" ref="M394:M403" si="27">K394/C394</f>
        <v>0</v>
      </c>
      <c r="O394" s="156"/>
    </row>
    <row r="395" spans="2:15" customFormat="1" x14ac:dyDescent="0.2">
      <c r="B395" s="127">
        <f t="shared" si="24"/>
        <v>41386</v>
      </c>
      <c r="C395" s="128">
        <v>46965150.600000001</v>
      </c>
      <c r="D395" s="156">
        <v>3.0000000000000001E-5</v>
      </c>
      <c r="E395" s="157">
        <f t="shared" si="25"/>
        <v>1408.954518</v>
      </c>
      <c r="F395" s="128"/>
      <c r="G395" s="128">
        <v>1577430.04</v>
      </c>
      <c r="H395">
        <v>3.0000000000000001E-5</v>
      </c>
      <c r="I395" s="137">
        <v>39.22</v>
      </c>
      <c r="J395" s="158">
        <f t="shared" si="26"/>
        <v>1.1770000000000001E-3</v>
      </c>
      <c r="K395" s="128">
        <v>1856.64</v>
      </c>
      <c r="M395" s="158">
        <f t="shared" si="27"/>
        <v>3.9532290991950954E-5</v>
      </c>
      <c r="O395" s="156"/>
    </row>
    <row r="396" spans="2:15" customFormat="1" x14ac:dyDescent="0.2">
      <c r="B396" s="127">
        <f t="shared" si="24"/>
        <v>41387</v>
      </c>
      <c r="C396" s="128">
        <v>46577903.189999998</v>
      </c>
      <c r="D396" s="156">
        <v>3.0000000000000001E-5</v>
      </c>
      <c r="E396" s="157">
        <f t="shared" si="25"/>
        <v>1397.3370957</v>
      </c>
      <c r="F396" s="128"/>
      <c r="G396" s="128">
        <v>1565309.01</v>
      </c>
      <c r="H396">
        <v>3.0000000000000001E-5</v>
      </c>
      <c r="I396" s="137">
        <v>39.22</v>
      </c>
      <c r="J396" s="158">
        <f t="shared" si="26"/>
        <v>1.1770000000000001E-3</v>
      </c>
      <c r="K396" s="128">
        <v>1842.37</v>
      </c>
      <c r="M396" s="158">
        <f t="shared" si="27"/>
        <v>3.9554592925418461E-5</v>
      </c>
      <c r="O396" s="156"/>
    </row>
    <row r="397" spans="2:15" customFormat="1" x14ac:dyDescent="0.2">
      <c r="B397" s="127">
        <f t="shared" si="24"/>
        <v>41388</v>
      </c>
      <c r="C397" s="128">
        <v>46012041.799999997</v>
      </c>
      <c r="D397" s="156">
        <v>3.0000000000000001E-5</v>
      </c>
      <c r="E397" s="157">
        <f t="shared" si="25"/>
        <v>1380.3612539999999</v>
      </c>
      <c r="F397" s="128"/>
      <c r="G397" s="128">
        <v>1324892.3</v>
      </c>
      <c r="H397">
        <v>3.0000000000000001E-5</v>
      </c>
      <c r="I397" s="137">
        <v>39.22</v>
      </c>
      <c r="J397" s="158">
        <f t="shared" si="26"/>
        <v>1.1770000000000001E-3</v>
      </c>
      <c r="K397" s="128">
        <v>1559.4</v>
      </c>
      <c r="M397" s="158">
        <f t="shared" si="27"/>
        <v>3.3891128039442931E-5</v>
      </c>
      <c r="O397" s="156"/>
    </row>
    <row r="398" spans="2:15" customFormat="1" x14ac:dyDescent="0.2">
      <c r="B398" s="127">
        <f t="shared" si="24"/>
        <v>41389</v>
      </c>
      <c r="C398" s="128">
        <v>45181811.5</v>
      </c>
      <c r="D398" s="156">
        <v>3.0000000000000001E-5</v>
      </c>
      <c r="E398" s="157">
        <f t="shared" si="25"/>
        <v>1355.4543450000001</v>
      </c>
      <c r="F398" s="128"/>
      <c r="G398" s="128">
        <v>1786577.17</v>
      </c>
      <c r="H398">
        <v>3.0000000000000001E-5</v>
      </c>
      <c r="I398" s="137">
        <v>39.22</v>
      </c>
      <c r="J398" s="158">
        <f t="shared" si="26"/>
        <v>1.1770000000000001E-3</v>
      </c>
      <c r="K398" s="128">
        <v>2102.8000000000002</v>
      </c>
      <c r="M398" s="158">
        <f t="shared" si="27"/>
        <v>4.6540851953224586E-5</v>
      </c>
      <c r="O398" s="156"/>
    </row>
    <row r="399" spans="2:15" customFormat="1" x14ac:dyDescent="0.2">
      <c r="B399" s="127">
        <f t="shared" si="24"/>
        <v>41390</v>
      </c>
      <c r="C399" s="128">
        <v>46033825.229999997</v>
      </c>
      <c r="D399" s="156">
        <v>3.0000000000000001E-5</v>
      </c>
      <c r="E399" s="157">
        <f t="shared" si="25"/>
        <v>1381.0147568999998</v>
      </c>
      <c r="F399" s="128"/>
      <c r="G399" s="128">
        <v>2278437.16</v>
      </c>
      <c r="H399">
        <v>3.0000000000000001E-5</v>
      </c>
      <c r="I399" s="137">
        <v>39.22</v>
      </c>
      <c r="J399" s="158">
        <f t="shared" si="26"/>
        <v>1.1770000000000001E-3</v>
      </c>
      <c r="K399" s="128">
        <v>2681.72</v>
      </c>
      <c r="M399" s="158">
        <f t="shared" si="27"/>
        <v>5.8255423845427848E-5</v>
      </c>
      <c r="O399" s="156"/>
    </row>
    <row r="400" spans="2:15" customFormat="1" x14ac:dyDescent="0.2">
      <c r="B400" s="127">
        <f t="shared" si="24"/>
        <v>41391</v>
      </c>
      <c r="C400" s="128">
        <v>46033825.229999997</v>
      </c>
      <c r="D400" s="156">
        <v>3.0000000000000001E-5</v>
      </c>
      <c r="E400" s="157">
        <f t="shared" si="25"/>
        <v>1381.0147568999998</v>
      </c>
      <c r="F400" s="128"/>
      <c r="G400" s="128">
        <v>0</v>
      </c>
      <c r="H400">
        <v>3.0000000000000001E-5</v>
      </c>
      <c r="I400" s="137">
        <v>39.22</v>
      </c>
      <c r="J400" s="158">
        <f t="shared" si="26"/>
        <v>0</v>
      </c>
      <c r="K400" s="128">
        <v>0</v>
      </c>
      <c r="M400" s="158">
        <f t="shared" si="27"/>
        <v>0</v>
      </c>
      <c r="O400" s="156"/>
    </row>
    <row r="401" spans="2:15" customFormat="1" x14ac:dyDescent="0.2">
      <c r="B401" s="127">
        <f t="shared" si="24"/>
        <v>41392</v>
      </c>
      <c r="C401" s="128">
        <v>46033825.229999997</v>
      </c>
      <c r="D401" s="156">
        <v>3.0000000000000001E-5</v>
      </c>
      <c r="E401" s="157">
        <f t="shared" si="25"/>
        <v>1381.0147568999998</v>
      </c>
      <c r="F401" s="128"/>
      <c r="G401" s="128">
        <v>0</v>
      </c>
      <c r="H401">
        <v>3.0000000000000001E-5</v>
      </c>
      <c r="I401" s="137">
        <v>39.22</v>
      </c>
      <c r="J401" s="158">
        <f t="shared" si="26"/>
        <v>0</v>
      </c>
      <c r="K401" s="128">
        <v>0</v>
      </c>
      <c r="M401" s="158">
        <f t="shared" si="27"/>
        <v>0</v>
      </c>
      <c r="O401" s="156"/>
    </row>
    <row r="402" spans="2:15" customFormat="1" x14ac:dyDescent="0.2">
      <c r="B402" s="127">
        <f t="shared" si="24"/>
        <v>41393</v>
      </c>
      <c r="C402" s="128">
        <v>46413225.729999997</v>
      </c>
      <c r="D402" s="156">
        <v>3.0000000000000001E-5</v>
      </c>
      <c r="E402" s="157">
        <f t="shared" si="25"/>
        <v>1392.3967719</v>
      </c>
      <c r="F402" s="128"/>
      <c r="G402" s="128">
        <v>2271754.35</v>
      </c>
      <c r="H402">
        <v>3.0000000000000001E-5</v>
      </c>
      <c r="I402" s="137">
        <v>39.22</v>
      </c>
      <c r="J402" s="158">
        <f t="shared" si="26"/>
        <v>1.1770000000000001E-3</v>
      </c>
      <c r="K402" s="128">
        <v>2673.85</v>
      </c>
      <c r="M402" s="158">
        <f t="shared" si="27"/>
        <v>5.7609656686105108E-5</v>
      </c>
      <c r="O402" s="156"/>
    </row>
    <row r="403" spans="2:15" customFormat="1" x14ac:dyDescent="0.2">
      <c r="B403" s="127">
        <f t="shared" si="24"/>
        <v>41394</v>
      </c>
      <c r="C403" s="128">
        <v>46096941.009999998</v>
      </c>
      <c r="D403" s="156">
        <v>3.0000000000000001E-5</v>
      </c>
      <c r="E403" s="157">
        <f t="shared" si="25"/>
        <v>1382.9082303</v>
      </c>
      <c r="F403" s="128"/>
      <c r="G403" s="128">
        <v>1751576.03</v>
      </c>
      <c r="H403">
        <v>3.0000000000000001E-5</v>
      </c>
      <c r="I403" s="137">
        <v>39.22</v>
      </c>
      <c r="J403" s="158">
        <f t="shared" si="26"/>
        <v>1.1770000000000001E-3</v>
      </c>
      <c r="K403" s="128">
        <v>2061.6</v>
      </c>
      <c r="M403" s="158">
        <f t="shared" si="27"/>
        <v>4.4723141163591929E-5</v>
      </c>
      <c r="O403" s="156"/>
    </row>
    <row r="404" spans="2:15" customFormat="1" x14ac:dyDescent="0.2">
      <c r="B404" s="127"/>
      <c r="C404" s="128"/>
      <c r="D404" s="156"/>
      <c r="E404" s="157"/>
      <c r="F404" s="128"/>
      <c r="G404" s="128"/>
      <c r="H404" s="136"/>
      <c r="I404" s="137"/>
      <c r="J404" s="158"/>
      <c r="K404" s="157"/>
      <c r="M404" s="158"/>
      <c r="O404" s="156"/>
    </row>
    <row r="405" spans="2:15" customFormat="1" ht="15" x14ac:dyDescent="0.25">
      <c r="B405" s="127"/>
      <c r="C405" s="128"/>
      <c r="D405" s="156"/>
      <c r="E405" s="157"/>
      <c r="F405" s="128"/>
      <c r="G405" s="128"/>
      <c r="H405" s="136"/>
      <c r="I405" s="137"/>
      <c r="J405" s="158"/>
      <c r="K405" s="157"/>
      <c r="M405" s="158"/>
      <c r="O405" s="159"/>
    </row>
    <row r="406" spans="2:15" x14ac:dyDescent="0.2">
      <c r="B406" s="127"/>
      <c r="C406" s="128"/>
      <c r="D406" s="136"/>
      <c r="E406" s="128"/>
      <c r="F406" s="128"/>
      <c r="G406" s="128"/>
      <c r="H406" s="136"/>
      <c r="I406" s="137"/>
      <c r="J406" s="147"/>
      <c r="K406" s="128"/>
    </row>
    <row r="407" spans="2:15" ht="51" x14ac:dyDescent="0.2">
      <c r="E407" s="148">
        <f>SUM(E9:E406)</f>
        <v>551708.76671769016</v>
      </c>
      <c r="F407" s="148"/>
      <c r="J407" s="147"/>
      <c r="K407" s="149">
        <f>SUM(K9:K406)</f>
        <v>563270.25000000023</v>
      </c>
      <c r="M407" s="150">
        <f>AVERAGE(M9:M406)</f>
        <v>3.1489031760661432E-5</v>
      </c>
      <c r="O407" s="151" t="s">
        <v>143</v>
      </c>
    </row>
    <row r="408" spans="2:15" x14ac:dyDescent="0.2">
      <c r="O408" s="152"/>
    </row>
    <row r="409" spans="2:15" ht="51" x14ac:dyDescent="0.2">
      <c r="K409" s="153"/>
      <c r="M409" s="141">
        <f>M407*360</f>
        <v>1.1336051433838116E-2</v>
      </c>
      <c r="O409" s="151" t="s">
        <v>142</v>
      </c>
    </row>
    <row r="413" spans="2:15" x14ac:dyDescent="0.2">
      <c r="B413" s="142" t="s">
        <v>201</v>
      </c>
      <c r="E413" s="148">
        <f>AVERAGE(C9:C406)</f>
        <v>45261642.613670826</v>
      </c>
    </row>
    <row r="415" spans="2:15" x14ac:dyDescent="0.2">
      <c r="B415" s="142" t="s">
        <v>202</v>
      </c>
      <c r="E415" s="141">
        <f>E407/E413/396*360</f>
        <v>1.1081202433809154E-2</v>
      </c>
      <c r="G415" s="142" t="s">
        <v>140</v>
      </c>
    </row>
    <row r="416" spans="2:15" x14ac:dyDescent="0.2">
      <c r="G416" s="142"/>
    </row>
    <row r="417" spans="2:7" x14ac:dyDescent="0.2">
      <c r="B417" s="142" t="s">
        <v>203</v>
      </c>
      <c r="E417" s="141">
        <f>K407/E413/396*360</f>
        <v>1.131341758864271E-2</v>
      </c>
      <c r="G417" s="142" t="s">
        <v>141</v>
      </c>
    </row>
  </sheetData>
  <mergeCells count="5">
    <mergeCell ref="C5:E5"/>
    <mergeCell ref="G5:M5"/>
    <mergeCell ref="B1:M1"/>
    <mergeCell ref="B2:M2"/>
    <mergeCell ref="B3:M3"/>
  </mergeCells>
  <phoneticPr fontId="3" type="noConversion"/>
  <printOptions horizontalCentered="1"/>
  <pageMargins left="0.5" right="0" top="0.8" bottom="0.25" header="0.25" footer="0"/>
  <pageSetup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V41" sqref="V41"/>
    </sheetView>
  </sheetViews>
  <sheetFormatPr defaultRowHeight="12.75" x14ac:dyDescent="0.2"/>
  <cols>
    <col min="1" max="1" width="10.7109375" customWidth="1"/>
    <col min="2" max="2" width="5" style="2" bestFit="1" customWidth="1"/>
    <col min="3" max="3" width="0.28515625" customWidth="1"/>
    <col min="4" max="4" width="12.7109375" customWidth="1"/>
    <col min="5" max="5" width="0.28515625" customWidth="1"/>
    <col min="6" max="6" width="15.7109375" customWidth="1"/>
    <col min="7" max="7" width="0.28515625" customWidth="1"/>
    <col min="8" max="8" width="12.85546875" customWidth="1"/>
    <col min="9" max="9" width="0.28515625" customWidth="1"/>
    <col min="10" max="10" width="12.7109375" customWidth="1"/>
    <col min="11" max="11" width="3.7109375" customWidth="1"/>
    <col min="12" max="12" width="0.28515625" customWidth="1"/>
    <col min="13" max="13" width="12.7109375" customWidth="1"/>
    <col min="14" max="14" width="0.28515625" customWidth="1"/>
    <col min="16" max="16" width="0.28515625" customWidth="1"/>
    <col min="17" max="17" width="3.7109375" customWidth="1"/>
    <col min="18" max="18" width="0.28515625" customWidth="1"/>
    <col min="19" max="19" width="9.85546875" bestFit="1" customWidth="1"/>
    <col min="20" max="20" width="2.28515625" customWidth="1"/>
  </cols>
  <sheetData>
    <row r="1" spans="2:20" ht="15" customHeight="1" x14ac:dyDescent="0.2"/>
    <row r="2" spans="2:20" x14ac:dyDescent="0.2">
      <c r="Q2" t="s">
        <v>69</v>
      </c>
    </row>
    <row r="4" spans="2:20" x14ac:dyDescent="0.2">
      <c r="F4" s="46" t="s">
        <v>70</v>
      </c>
    </row>
    <row r="5" spans="2:20" x14ac:dyDescent="0.2">
      <c r="H5" t="s">
        <v>71</v>
      </c>
    </row>
    <row r="6" spans="2:20" x14ac:dyDescent="0.2">
      <c r="H6" t="s">
        <v>72</v>
      </c>
    </row>
    <row r="8" spans="2:20" x14ac:dyDescent="0.2">
      <c r="J8" s="2" t="s">
        <v>158</v>
      </c>
    </row>
    <row r="9" spans="2:20" ht="13.5" thickBot="1" x14ac:dyDescent="0.25"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30" customHeight="1" thickBot="1" x14ac:dyDescent="0.25">
      <c r="B10" s="175" t="s">
        <v>73</v>
      </c>
      <c r="C10" s="49"/>
      <c r="D10" s="50" t="s">
        <v>74</v>
      </c>
      <c r="E10" s="51"/>
      <c r="F10" s="52" t="s">
        <v>75</v>
      </c>
      <c r="G10" s="51"/>
      <c r="H10" s="52" t="s">
        <v>76</v>
      </c>
      <c r="I10" s="51"/>
      <c r="J10" s="52" t="s">
        <v>77</v>
      </c>
      <c r="K10" s="53"/>
      <c r="L10" s="51"/>
      <c r="M10" s="52" t="s">
        <v>78</v>
      </c>
      <c r="N10" s="54"/>
      <c r="O10" s="55" t="s">
        <v>79</v>
      </c>
      <c r="P10" s="56"/>
      <c r="Q10" s="57"/>
      <c r="R10" s="54"/>
      <c r="S10" s="58" t="s">
        <v>80</v>
      </c>
      <c r="T10" s="59"/>
    </row>
    <row r="11" spans="2:20" ht="30" customHeight="1" thickBot="1" x14ac:dyDescent="0.25">
      <c r="B11" s="48"/>
      <c r="C11" s="61"/>
      <c r="D11" s="59"/>
      <c r="E11" s="61"/>
      <c r="F11" s="36" t="s">
        <v>213</v>
      </c>
      <c r="G11" s="61"/>
      <c r="H11" s="59"/>
      <c r="I11" s="61"/>
      <c r="J11" s="59"/>
      <c r="K11" s="62"/>
      <c r="L11" s="61"/>
      <c r="M11" s="59"/>
      <c r="N11" s="63"/>
      <c r="O11" s="47"/>
      <c r="P11" s="64"/>
      <c r="Q11" s="5"/>
      <c r="R11" s="63"/>
      <c r="S11" s="65"/>
      <c r="T11" s="59"/>
    </row>
    <row r="12" spans="2:20" ht="12.75" customHeight="1" x14ac:dyDescent="0.2">
      <c r="B12" s="66"/>
      <c r="C12" s="67"/>
      <c r="D12" s="68"/>
      <c r="E12" s="67"/>
      <c r="F12" s="68"/>
      <c r="G12" s="67"/>
      <c r="H12" s="68"/>
      <c r="I12" s="67"/>
      <c r="J12" s="68"/>
      <c r="K12" s="69"/>
      <c r="L12" s="67"/>
      <c r="M12" s="68"/>
      <c r="N12" s="67"/>
      <c r="O12" s="68"/>
      <c r="P12" s="67"/>
      <c r="Q12" s="68"/>
      <c r="R12" s="67"/>
      <c r="S12" s="70"/>
      <c r="T12" s="5"/>
    </row>
    <row r="13" spans="2:20" ht="15" customHeight="1" x14ac:dyDescent="0.2">
      <c r="B13" s="71">
        <v>1</v>
      </c>
      <c r="C13" s="63"/>
      <c r="D13" s="5" t="s">
        <v>81</v>
      </c>
      <c r="E13" s="63"/>
      <c r="F13" s="72">
        <v>550000000</v>
      </c>
      <c r="G13" s="63"/>
      <c r="H13" s="73">
        <f>F13/$F$18</f>
        <v>0.50568723790246484</v>
      </c>
      <c r="I13" s="63"/>
      <c r="J13" s="74">
        <f>'Cost of Capital'!G11</f>
        <v>6.4838678350847653E-2</v>
      </c>
      <c r="K13" s="75"/>
      <c r="L13" s="63"/>
      <c r="M13" s="76">
        <f>ROUND(H13*J13,4)</f>
        <v>3.2800000000000003E-2</v>
      </c>
      <c r="N13" s="63"/>
      <c r="O13" s="5"/>
      <c r="P13" s="63"/>
      <c r="Q13" s="5"/>
      <c r="R13" s="63"/>
      <c r="S13" s="77">
        <f>+M13</f>
        <v>3.2800000000000003E-2</v>
      </c>
      <c r="T13" s="76"/>
    </row>
    <row r="14" spans="2:20" x14ac:dyDescent="0.2">
      <c r="B14" s="71">
        <f>+B13+1</f>
        <v>2</v>
      </c>
      <c r="C14" s="63"/>
      <c r="D14" s="5" t="s">
        <v>82</v>
      </c>
      <c r="E14" s="63"/>
      <c r="F14" s="72">
        <f>'S T Debt Balance'!H30</f>
        <v>0</v>
      </c>
      <c r="G14" s="63"/>
      <c r="H14" s="73">
        <f>F14/$F$18</f>
        <v>0</v>
      </c>
      <c r="I14" s="63"/>
      <c r="J14" s="74">
        <f>'Cost of Capital'!G12</f>
        <v>3.8224518604801174E-3</v>
      </c>
      <c r="K14" s="75"/>
      <c r="L14" s="63"/>
      <c r="M14" s="76">
        <f>ROUND(H14*J14,4)</f>
        <v>0</v>
      </c>
      <c r="N14" s="63"/>
      <c r="O14" s="5"/>
      <c r="P14" s="63"/>
      <c r="Q14" s="5"/>
      <c r="R14" s="63"/>
      <c r="S14" s="77">
        <f>+M14</f>
        <v>0</v>
      </c>
      <c r="T14" s="76"/>
    </row>
    <row r="15" spans="2:20" ht="25.5" x14ac:dyDescent="0.2">
      <c r="B15" s="71">
        <f>+B14+1</f>
        <v>3</v>
      </c>
      <c r="C15" s="63"/>
      <c r="D15" s="78" t="s">
        <v>83</v>
      </c>
      <c r="E15" s="63"/>
      <c r="F15" s="72">
        <f>'Accts Rec Financing'!E413</f>
        <v>45261642.613670826</v>
      </c>
      <c r="G15" s="63"/>
      <c r="H15" s="73">
        <f>F15/$F$18</f>
        <v>4.1614972793155819E-2</v>
      </c>
      <c r="I15" s="63"/>
      <c r="J15" s="74">
        <f>'Cost of Capital'!G13</f>
        <v>1.1336051433838116E-2</v>
      </c>
      <c r="K15" s="75"/>
      <c r="L15" s="63"/>
      <c r="M15" s="76">
        <f>ROUND(H15*J15,4)</f>
        <v>5.0000000000000001E-4</v>
      </c>
      <c r="N15" s="63"/>
      <c r="O15" s="5"/>
      <c r="P15" s="63"/>
      <c r="Q15" s="5"/>
      <c r="R15" s="63"/>
      <c r="S15" s="77">
        <f>+M15</f>
        <v>5.0000000000000001E-4</v>
      </c>
      <c r="T15" s="76"/>
    </row>
    <row r="16" spans="2:20" x14ac:dyDescent="0.2">
      <c r="B16" s="71">
        <f>+B15+1</f>
        <v>4</v>
      </c>
      <c r="C16" s="63"/>
      <c r="D16" s="5" t="s">
        <v>84</v>
      </c>
      <c r="E16" s="63"/>
      <c r="F16" s="72">
        <f>'Cost of Capital'!D14</f>
        <v>492367150</v>
      </c>
      <c r="G16" s="63"/>
      <c r="H16" s="73">
        <f>F16/$F$18</f>
        <v>0.45269778930437932</v>
      </c>
      <c r="I16" s="63"/>
      <c r="J16" s="85">
        <f>'Cost of Capital'!G14</f>
        <v>0.105</v>
      </c>
      <c r="K16" s="79" t="s">
        <v>85</v>
      </c>
      <c r="L16" s="63"/>
      <c r="M16" s="76">
        <f>ROUND(H16*J16,4)</f>
        <v>4.7500000000000001E-2</v>
      </c>
      <c r="N16" s="63"/>
      <c r="O16" s="174">
        <f>+O57</f>
        <v>1.5488999999999999</v>
      </c>
      <c r="P16" s="63"/>
      <c r="Q16" s="47" t="s">
        <v>86</v>
      </c>
      <c r="R16" s="63"/>
      <c r="S16" s="140">
        <f>ROUND(H16*J16*O16,5)</f>
        <v>7.3620000000000005E-2</v>
      </c>
      <c r="T16" s="76"/>
    </row>
    <row r="17" spans="2:20" x14ac:dyDescent="0.2">
      <c r="B17" s="71"/>
      <c r="C17" s="63"/>
      <c r="D17" s="5"/>
      <c r="E17" s="63"/>
      <c r="F17" s="72"/>
      <c r="G17" s="63"/>
      <c r="H17" s="73"/>
      <c r="I17" s="63"/>
      <c r="J17" s="81"/>
      <c r="K17" s="75"/>
      <c r="L17" s="63"/>
      <c r="M17" s="73"/>
      <c r="N17" s="63"/>
      <c r="O17" s="5"/>
      <c r="P17" s="63"/>
      <c r="Q17" s="5"/>
      <c r="R17" s="63"/>
      <c r="S17" s="82"/>
      <c r="T17" s="80"/>
    </row>
    <row r="18" spans="2:20" x14ac:dyDescent="0.2">
      <c r="B18" s="71">
        <f>+B16+1</f>
        <v>5</v>
      </c>
      <c r="C18" s="63"/>
      <c r="D18" s="5" t="s">
        <v>87</v>
      </c>
      <c r="E18" s="63"/>
      <c r="F18" s="83">
        <f>SUM(F13:F16)</f>
        <v>1087628792.6136708</v>
      </c>
      <c r="G18" s="63"/>
      <c r="H18" s="84">
        <f>SUM(H13:H16)</f>
        <v>1</v>
      </c>
      <c r="I18" s="63"/>
      <c r="J18" s="81"/>
      <c r="K18" s="75"/>
      <c r="L18" s="63"/>
      <c r="M18" s="85">
        <f>SUM(M13:M16)</f>
        <v>8.0800000000000011E-2</v>
      </c>
      <c r="N18" s="63"/>
      <c r="O18" s="5"/>
      <c r="P18" s="63"/>
      <c r="Q18" s="5"/>
      <c r="R18" s="63"/>
      <c r="S18" s="86">
        <f>SUM(S13:S17)</f>
        <v>0.10692000000000002</v>
      </c>
      <c r="T18" s="87"/>
    </row>
    <row r="19" spans="2:20" x14ac:dyDescent="0.2">
      <c r="B19" s="71"/>
      <c r="C19" s="63"/>
      <c r="D19" s="5"/>
      <c r="E19" s="63"/>
      <c r="F19" s="5"/>
      <c r="G19" s="63"/>
      <c r="H19" s="5"/>
      <c r="I19" s="63"/>
      <c r="J19" s="5"/>
      <c r="K19" s="75"/>
      <c r="L19" s="63"/>
      <c r="M19" s="5"/>
      <c r="N19" s="63"/>
      <c r="O19" s="5"/>
      <c r="P19" s="63"/>
      <c r="Q19" s="5"/>
      <c r="R19" s="63"/>
      <c r="S19" s="88"/>
      <c r="T19" s="5"/>
    </row>
    <row r="20" spans="2:20" ht="13.5" thickBot="1" x14ac:dyDescent="0.25">
      <c r="B20" s="89"/>
      <c r="C20" s="90"/>
      <c r="D20" s="91"/>
      <c r="E20" s="90"/>
      <c r="F20" s="91"/>
      <c r="G20" s="90"/>
      <c r="H20" s="91"/>
      <c r="I20" s="90"/>
      <c r="J20" s="91"/>
      <c r="K20" s="92"/>
      <c r="L20" s="90"/>
      <c r="M20" s="91"/>
      <c r="N20" s="90"/>
      <c r="O20" s="91"/>
      <c r="P20" s="90"/>
      <c r="Q20" s="91"/>
      <c r="R20" s="90"/>
      <c r="S20" s="93"/>
      <c r="T20" s="5"/>
    </row>
    <row r="21" spans="2:20" x14ac:dyDescent="0.2">
      <c r="B21" s="71"/>
      <c r="C21" s="63"/>
      <c r="D21" s="5"/>
      <c r="E21" s="5"/>
      <c r="F21" s="5"/>
      <c r="G21" s="5"/>
      <c r="H21" s="5"/>
      <c r="I21" s="5"/>
      <c r="J21" s="5"/>
      <c r="K21" s="5"/>
      <c r="L21" s="5"/>
      <c r="M21" s="5"/>
      <c r="N21" s="63"/>
      <c r="O21" s="5"/>
      <c r="P21" s="64"/>
      <c r="Q21" s="5"/>
      <c r="R21" s="5"/>
      <c r="S21" s="88"/>
      <c r="T21" s="5"/>
    </row>
    <row r="22" spans="2:20" ht="12" customHeight="1" x14ac:dyDescent="0.2">
      <c r="B22" s="71"/>
      <c r="C22" s="63"/>
      <c r="D22" s="5"/>
      <c r="E22" s="5"/>
      <c r="F22" s="5"/>
      <c r="G22" s="5"/>
      <c r="H22" s="5"/>
      <c r="I22" s="5"/>
      <c r="J22" s="5"/>
      <c r="K22" s="5"/>
      <c r="L22" s="5"/>
      <c r="M22" s="5"/>
      <c r="N22" s="63"/>
      <c r="O22" s="5"/>
      <c r="P22" s="64"/>
      <c r="Q22" s="5"/>
      <c r="R22" s="5"/>
      <c r="S22" s="88"/>
      <c r="T22" s="5"/>
    </row>
    <row r="23" spans="2:20" x14ac:dyDescent="0.2">
      <c r="B23" s="60" t="s">
        <v>85</v>
      </c>
      <c r="C23" s="94"/>
      <c r="D23" s="5" t="s">
        <v>88</v>
      </c>
      <c r="E23" s="5"/>
      <c r="F23" s="5"/>
      <c r="G23" s="5"/>
      <c r="H23" s="5"/>
      <c r="I23" s="5"/>
      <c r="J23" s="5"/>
      <c r="K23" s="5"/>
      <c r="L23" s="5"/>
      <c r="M23" s="5"/>
      <c r="N23" s="63"/>
      <c r="O23" s="76"/>
      <c r="P23" s="64"/>
      <c r="Q23" s="5"/>
      <c r="R23" s="5"/>
      <c r="S23" s="88"/>
      <c r="T23" s="5"/>
    </row>
    <row r="24" spans="2:20" x14ac:dyDescent="0.2">
      <c r="B24" s="71"/>
      <c r="C24" s="94"/>
      <c r="D24" s="5" t="s">
        <v>210</v>
      </c>
      <c r="E24" s="5"/>
      <c r="F24" s="5"/>
      <c r="G24" s="5"/>
      <c r="H24" s="5"/>
      <c r="I24" s="5"/>
      <c r="J24" s="5"/>
      <c r="K24" s="5"/>
      <c r="L24" s="5"/>
      <c r="M24" s="5"/>
      <c r="N24" s="63"/>
      <c r="O24" s="5"/>
      <c r="P24" s="64"/>
      <c r="Q24" s="5"/>
      <c r="R24" s="5"/>
      <c r="S24" s="88"/>
      <c r="T24" s="5"/>
    </row>
    <row r="25" spans="2:20" x14ac:dyDescent="0.2">
      <c r="B25" s="95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  <c r="N25" s="63"/>
      <c r="O25" s="5"/>
      <c r="P25" s="64"/>
      <c r="Q25" s="5"/>
      <c r="R25" s="5"/>
      <c r="S25" s="88"/>
      <c r="T25" s="5"/>
    </row>
    <row r="26" spans="2:20" x14ac:dyDescent="0.2">
      <c r="B26" s="60" t="s">
        <v>86</v>
      </c>
      <c r="C26" s="94"/>
      <c r="D26" s="5" t="s">
        <v>89</v>
      </c>
      <c r="E26" s="5"/>
      <c r="F26" s="5"/>
      <c r="G26" s="5"/>
      <c r="H26" s="5"/>
      <c r="I26" s="5"/>
      <c r="J26" s="5"/>
      <c r="K26" s="5"/>
      <c r="L26" s="5"/>
      <c r="M26" s="5"/>
      <c r="N26" s="63"/>
      <c r="O26" s="5"/>
      <c r="P26" s="64"/>
      <c r="Q26" s="5"/>
      <c r="R26" s="5"/>
      <c r="S26" s="88"/>
      <c r="T26" s="5"/>
    </row>
    <row r="27" spans="2:20" x14ac:dyDescent="0.2">
      <c r="B27" s="60"/>
      <c r="C27" s="94"/>
      <c r="D27" s="96" t="s">
        <v>211</v>
      </c>
      <c r="E27" s="5"/>
      <c r="F27" s="5"/>
      <c r="G27" s="5"/>
      <c r="H27" s="5"/>
      <c r="I27" s="5"/>
      <c r="J27" s="5"/>
      <c r="K27" s="5"/>
      <c r="L27" s="5"/>
      <c r="M27" s="5"/>
      <c r="N27" s="63"/>
      <c r="O27" s="5"/>
      <c r="P27" s="64"/>
      <c r="Q27" s="5"/>
      <c r="R27" s="5"/>
      <c r="S27" s="88"/>
      <c r="T27" s="5"/>
    </row>
    <row r="28" spans="2:20" x14ac:dyDescent="0.2">
      <c r="B28" s="95"/>
      <c r="C28" s="94"/>
      <c r="D28" s="5"/>
      <c r="E28" s="5"/>
      <c r="F28" s="5"/>
      <c r="G28" s="5"/>
      <c r="H28" s="5"/>
      <c r="I28" s="5"/>
      <c r="J28" s="5"/>
      <c r="K28" s="5"/>
      <c r="L28" s="5"/>
      <c r="M28" s="5"/>
      <c r="N28" s="63"/>
      <c r="O28" s="5"/>
      <c r="P28" s="64"/>
      <c r="Q28" s="5"/>
      <c r="R28" s="5"/>
      <c r="S28" s="88"/>
      <c r="T28" s="5"/>
    </row>
    <row r="29" spans="2:20" x14ac:dyDescent="0.2">
      <c r="B29" s="95">
        <v>1</v>
      </c>
      <c r="C29" s="94"/>
      <c r="D29" s="5" t="s">
        <v>90</v>
      </c>
      <c r="E29" s="5"/>
      <c r="F29" s="5"/>
      <c r="G29" s="5"/>
      <c r="H29" s="5"/>
      <c r="I29" s="5"/>
      <c r="J29" s="5"/>
      <c r="K29" s="5"/>
      <c r="L29" s="5"/>
      <c r="M29" s="5"/>
      <c r="N29" s="63"/>
      <c r="O29" s="80">
        <f>+O61</f>
        <v>100</v>
      </c>
      <c r="P29" s="64"/>
      <c r="Q29" s="5"/>
      <c r="R29" s="5"/>
      <c r="S29" s="88"/>
      <c r="T29" s="5"/>
    </row>
    <row r="30" spans="2:20" x14ac:dyDescent="0.2">
      <c r="B30" s="95">
        <f>+B29+1</f>
        <v>2</v>
      </c>
      <c r="C30" s="94"/>
      <c r="D30" s="96" t="s">
        <v>207</v>
      </c>
      <c r="E30" s="5"/>
      <c r="F30" s="5"/>
      <c r="G30" s="5"/>
      <c r="H30" s="5"/>
      <c r="I30" s="5"/>
      <c r="J30" s="5"/>
      <c r="K30" s="5"/>
      <c r="L30" s="5"/>
      <c r="M30" s="5"/>
      <c r="N30" s="63"/>
      <c r="O30" s="99">
        <f>+O62</f>
        <v>0.25</v>
      </c>
      <c r="P30" s="64"/>
      <c r="Q30" s="5"/>
      <c r="R30" s="5"/>
      <c r="S30" s="88"/>
      <c r="T30" s="5"/>
    </row>
    <row r="31" spans="2:20" x14ac:dyDescent="0.2">
      <c r="B31" s="95">
        <f>+B30+1</f>
        <v>3</v>
      </c>
      <c r="C31" s="94"/>
      <c r="D31" s="96" t="s">
        <v>208</v>
      </c>
      <c r="E31" s="5"/>
      <c r="F31" s="5"/>
      <c r="G31" s="5"/>
      <c r="H31" s="5"/>
      <c r="I31" s="5"/>
      <c r="J31" s="5"/>
      <c r="K31" s="5"/>
      <c r="L31" s="5"/>
      <c r="M31" s="5"/>
      <c r="N31" s="63"/>
      <c r="O31" s="97">
        <f>+O63</f>
        <v>0.18</v>
      </c>
      <c r="P31" s="64"/>
      <c r="Q31" s="5"/>
      <c r="R31" s="5"/>
      <c r="S31" s="88"/>
      <c r="T31" s="5"/>
    </row>
    <row r="32" spans="2:20" x14ac:dyDescent="0.2">
      <c r="B32" s="95"/>
      <c r="C32" s="94"/>
      <c r="D32" s="96"/>
      <c r="E32" s="5"/>
      <c r="F32" s="5"/>
      <c r="G32" s="5"/>
      <c r="H32" s="5"/>
      <c r="I32" s="5"/>
      <c r="J32" s="5"/>
      <c r="K32" s="5"/>
      <c r="L32" s="5"/>
      <c r="M32" s="5"/>
      <c r="N32" s="63"/>
      <c r="O32" s="98"/>
      <c r="P32" s="64"/>
      <c r="Q32" s="5"/>
      <c r="R32" s="5"/>
      <c r="S32" s="88"/>
      <c r="T32" s="5"/>
    </row>
    <row r="33" spans="2:20" x14ac:dyDescent="0.2">
      <c r="B33" s="95">
        <f>+B31+1</f>
        <v>4</v>
      </c>
      <c r="C33" s="94"/>
      <c r="D33" s="96" t="s">
        <v>148</v>
      </c>
      <c r="E33" s="5"/>
      <c r="F33" s="5"/>
      <c r="G33" s="5"/>
      <c r="H33" s="5"/>
      <c r="I33" s="5"/>
      <c r="J33" s="5"/>
      <c r="K33" s="5"/>
      <c r="L33" s="5"/>
      <c r="M33" s="5"/>
      <c r="N33" s="63"/>
      <c r="O33" s="99">
        <f>+O29-O30-O31</f>
        <v>99.57</v>
      </c>
      <c r="P33" s="64"/>
      <c r="Q33" s="5"/>
      <c r="R33" s="5"/>
      <c r="S33" s="88"/>
      <c r="T33" s="5"/>
    </row>
    <row r="34" spans="2:20" x14ac:dyDescent="0.2">
      <c r="B34" s="95">
        <f t="shared" ref="B34:B40" si="0">+B33+1</f>
        <v>5</v>
      </c>
      <c r="C34" s="94"/>
      <c r="D34" s="96" t="s">
        <v>149</v>
      </c>
      <c r="E34" s="5"/>
      <c r="F34" s="5"/>
      <c r="G34" s="5"/>
      <c r="H34" s="5"/>
      <c r="I34" s="5"/>
      <c r="J34" s="5"/>
      <c r="K34" s="5"/>
      <c r="L34" s="5"/>
      <c r="M34" s="5"/>
      <c r="N34" s="63"/>
      <c r="O34" s="97">
        <f>+O71</f>
        <v>5.4660359999999999</v>
      </c>
      <c r="P34" s="64"/>
      <c r="Q34" s="5"/>
      <c r="R34" s="5"/>
      <c r="S34" s="88"/>
      <c r="T34" s="5"/>
    </row>
    <row r="35" spans="2:20" x14ac:dyDescent="0.2">
      <c r="B35" s="95"/>
      <c r="C35" s="94"/>
      <c r="D35" s="96"/>
      <c r="E35" s="5"/>
      <c r="F35" s="5"/>
      <c r="G35" s="5"/>
      <c r="H35" s="5"/>
      <c r="I35" s="5"/>
      <c r="J35" s="5"/>
      <c r="K35" s="5"/>
      <c r="L35" s="5"/>
      <c r="M35" s="5"/>
      <c r="N35" s="63"/>
      <c r="O35" s="80"/>
      <c r="P35" s="64"/>
      <c r="Q35" s="5"/>
      <c r="R35" s="5"/>
      <c r="S35" s="88"/>
      <c r="T35" s="5"/>
    </row>
    <row r="36" spans="2:20" x14ac:dyDescent="0.2">
      <c r="B36" s="95">
        <f>+B34+1</f>
        <v>6</v>
      </c>
      <c r="C36" s="94"/>
      <c r="D36" s="96" t="s">
        <v>91</v>
      </c>
      <c r="E36" s="5"/>
      <c r="F36" s="5"/>
      <c r="G36" s="5"/>
      <c r="H36" s="5"/>
      <c r="I36" s="5"/>
      <c r="J36" s="5"/>
      <c r="K36" s="5"/>
      <c r="L36" s="5"/>
      <c r="M36" s="5"/>
      <c r="N36" s="63"/>
      <c r="O36" s="99">
        <f>+O33-O34</f>
        <v>94.103963999999991</v>
      </c>
      <c r="P36" s="64"/>
      <c r="Q36" s="5"/>
      <c r="R36" s="5"/>
      <c r="S36" s="88"/>
      <c r="T36" s="5"/>
    </row>
    <row r="37" spans="2:20" x14ac:dyDescent="0.2">
      <c r="B37" s="95">
        <f t="shared" si="0"/>
        <v>7</v>
      </c>
      <c r="C37" s="94"/>
      <c r="D37" s="96" t="s">
        <v>150</v>
      </c>
      <c r="E37" s="5"/>
      <c r="F37" s="5"/>
      <c r="G37" s="5"/>
      <c r="H37" s="5"/>
      <c r="I37" s="5"/>
      <c r="J37" s="5"/>
      <c r="K37" s="5"/>
      <c r="L37" s="5"/>
      <c r="M37" s="5"/>
      <c r="N37" s="63"/>
      <c r="O37" s="97">
        <f>+O66</f>
        <v>8.4694000000000003</v>
      </c>
      <c r="P37" s="64"/>
      <c r="Q37" s="5"/>
      <c r="R37" s="5"/>
      <c r="S37" s="88"/>
      <c r="T37" s="5"/>
    </row>
    <row r="38" spans="2:20" x14ac:dyDescent="0.2">
      <c r="B38" s="95"/>
      <c r="C38" s="94"/>
      <c r="D38" s="96"/>
      <c r="E38" s="5"/>
      <c r="F38" s="5"/>
      <c r="G38" s="5"/>
      <c r="H38" s="5"/>
      <c r="I38" s="5"/>
      <c r="J38" s="5"/>
      <c r="K38" s="5"/>
      <c r="L38" s="5"/>
      <c r="M38" s="5"/>
      <c r="N38" s="63"/>
      <c r="O38" s="98"/>
      <c r="P38" s="64"/>
      <c r="Q38" s="5"/>
      <c r="R38" s="5"/>
      <c r="S38" s="88"/>
      <c r="T38" s="5"/>
    </row>
    <row r="39" spans="2:20" x14ac:dyDescent="0.2">
      <c r="B39" s="95">
        <f>+B37+1</f>
        <v>8</v>
      </c>
      <c r="C39" s="64"/>
      <c r="D39" s="96" t="s">
        <v>151</v>
      </c>
      <c r="E39" s="5"/>
      <c r="F39" s="5"/>
      <c r="G39" s="5"/>
      <c r="H39" s="5"/>
      <c r="I39" s="5"/>
      <c r="J39" s="5"/>
      <c r="K39" s="5"/>
      <c r="L39" s="5"/>
      <c r="M39" s="5"/>
      <c r="N39" s="63"/>
      <c r="O39" s="80">
        <f>+O36-O37</f>
        <v>85.634563999999983</v>
      </c>
      <c r="P39" s="64"/>
      <c r="Q39" s="5"/>
      <c r="R39" s="5"/>
      <c r="S39" s="88"/>
      <c r="T39" s="5"/>
    </row>
    <row r="40" spans="2:20" x14ac:dyDescent="0.2">
      <c r="B40" s="95">
        <f t="shared" si="0"/>
        <v>9</v>
      </c>
      <c r="C40" s="64"/>
      <c r="D40" s="96" t="s">
        <v>152</v>
      </c>
      <c r="E40" s="5"/>
      <c r="F40" s="5"/>
      <c r="G40" s="5"/>
      <c r="H40" s="5"/>
      <c r="I40" s="5"/>
      <c r="J40" s="5"/>
      <c r="K40" s="5"/>
      <c r="L40" s="5"/>
      <c r="M40" s="5"/>
      <c r="N40" s="63"/>
      <c r="O40" s="97">
        <f>ROUND(O39*0.35,4)</f>
        <v>29.972100000000001</v>
      </c>
      <c r="P40" s="64"/>
      <c r="Q40" s="5"/>
      <c r="R40" s="5"/>
      <c r="S40" s="88"/>
      <c r="T40" s="5"/>
    </row>
    <row r="41" spans="2:20" x14ac:dyDescent="0.2">
      <c r="B41" s="95"/>
      <c r="C41" s="64"/>
      <c r="D41" s="96"/>
      <c r="E41" s="5"/>
      <c r="F41" s="5"/>
      <c r="G41" s="5"/>
      <c r="H41" s="5"/>
      <c r="I41" s="5"/>
      <c r="J41" s="5"/>
      <c r="K41" s="5"/>
      <c r="L41" s="5"/>
      <c r="M41" s="5"/>
      <c r="N41" s="63"/>
      <c r="O41" s="98"/>
      <c r="P41" s="64"/>
      <c r="Q41" s="5"/>
      <c r="R41" s="5"/>
      <c r="S41" s="88"/>
      <c r="T41" s="5"/>
    </row>
    <row r="42" spans="2:20" ht="13.5" thickBot="1" x14ac:dyDescent="0.25">
      <c r="B42" s="95">
        <f>+B40+1</f>
        <v>10</v>
      </c>
      <c r="C42" s="64"/>
      <c r="D42" s="96" t="s">
        <v>92</v>
      </c>
      <c r="E42" s="5"/>
      <c r="F42" s="5"/>
      <c r="G42" s="5"/>
      <c r="H42" s="5"/>
      <c r="I42" s="5"/>
      <c r="J42" s="5"/>
      <c r="K42" s="5"/>
      <c r="L42" s="5"/>
      <c r="M42" s="5"/>
      <c r="N42" s="63"/>
      <c r="O42" s="100">
        <f>+O39-O40</f>
        <v>55.662463999999986</v>
      </c>
      <c r="P42" s="64"/>
      <c r="Q42" s="5"/>
      <c r="R42" s="5"/>
      <c r="S42" s="88"/>
      <c r="T42" s="5"/>
    </row>
    <row r="43" spans="2:20" ht="13.5" thickTop="1" x14ac:dyDescent="0.2">
      <c r="B43" s="95"/>
      <c r="C43" s="64"/>
      <c r="D43" s="96"/>
      <c r="E43" s="5"/>
      <c r="F43" s="5"/>
      <c r="G43" s="5"/>
      <c r="H43" s="5"/>
      <c r="I43" s="5"/>
      <c r="J43" s="5"/>
      <c r="K43" s="5"/>
      <c r="L43" s="5"/>
      <c r="M43" s="5"/>
      <c r="N43" s="63"/>
      <c r="O43" s="99"/>
      <c r="P43" s="64"/>
      <c r="Q43" s="5"/>
      <c r="R43" s="5"/>
      <c r="S43" s="88"/>
      <c r="T43" s="5"/>
    </row>
    <row r="44" spans="2:20" x14ac:dyDescent="0.2">
      <c r="B44" s="95">
        <f>+B42+1</f>
        <v>11</v>
      </c>
      <c r="C44" s="64"/>
      <c r="D44" s="96" t="s">
        <v>93</v>
      </c>
      <c r="E44" s="5"/>
      <c r="F44" s="5"/>
      <c r="G44" s="5"/>
      <c r="H44" s="5"/>
      <c r="I44" s="5"/>
      <c r="J44" s="5"/>
      <c r="K44" s="5"/>
      <c r="L44" s="5"/>
      <c r="M44" s="5"/>
      <c r="N44" s="63"/>
      <c r="O44" s="98"/>
      <c r="P44" s="64"/>
      <c r="Q44" s="5"/>
      <c r="R44" s="5"/>
      <c r="S44" s="88"/>
      <c r="T44" s="5"/>
    </row>
    <row r="45" spans="2:20" x14ac:dyDescent="0.2">
      <c r="B45" s="95">
        <f>+B44+1</f>
        <v>12</v>
      </c>
      <c r="C45" s="64"/>
      <c r="D45" s="96" t="s">
        <v>94</v>
      </c>
      <c r="E45" s="5"/>
      <c r="F45" s="5"/>
      <c r="G45" s="5"/>
      <c r="H45" s="5"/>
      <c r="I45" s="5"/>
      <c r="J45" s="5"/>
      <c r="K45" s="5"/>
      <c r="L45" s="5"/>
      <c r="M45" s="5"/>
      <c r="N45" s="63"/>
      <c r="O45" s="99">
        <f>+O42</f>
        <v>55.662463999999986</v>
      </c>
      <c r="P45" s="64"/>
      <c r="Q45" s="5"/>
      <c r="R45" s="5"/>
      <c r="S45" s="88"/>
      <c r="T45" s="5"/>
    </row>
    <row r="46" spans="2:20" x14ac:dyDescent="0.2">
      <c r="B46" s="95">
        <f>+B45+1</f>
        <v>13</v>
      </c>
      <c r="C46" s="64"/>
      <c r="D46" s="96" t="s">
        <v>153</v>
      </c>
      <c r="E46" s="5"/>
      <c r="F46" s="5"/>
      <c r="G46" s="5"/>
      <c r="H46" s="5"/>
      <c r="I46" s="5"/>
      <c r="J46" s="5"/>
      <c r="K46" s="5"/>
      <c r="L46" s="5"/>
      <c r="M46" s="5"/>
      <c r="N46" s="63"/>
      <c r="O46" s="99">
        <f>+O66</f>
        <v>8.4694000000000003</v>
      </c>
      <c r="P46" s="64"/>
      <c r="Q46" s="5"/>
      <c r="R46" s="5"/>
      <c r="S46" s="88"/>
      <c r="T46" s="5"/>
    </row>
    <row r="47" spans="2:20" x14ac:dyDescent="0.2">
      <c r="B47" s="95">
        <f>+B46+1</f>
        <v>14</v>
      </c>
      <c r="C47" s="64"/>
      <c r="D47" s="96" t="s">
        <v>95</v>
      </c>
      <c r="E47" s="5"/>
      <c r="F47" s="5"/>
      <c r="G47" s="5"/>
      <c r="H47" s="5"/>
      <c r="I47" s="5"/>
      <c r="J47" s="5"/>
      <c r="K47" s="5"/>
      <c r="L47" s="5"/>
      <c r="M47" s="5"/>
      <c r="N47" s="63"/>
      <c r="O47" s="99">
        <f>+O62</f>
        <v>0.25</v>
      </c>
      <c r="P47" s="64"/>
      <c r="Q47" s="5"/>
      <c r="R47" s="5"/>
      <c r="S47" s="88"/>
      <c r="T47" s="5"/>
    </row>
    <row r="48" spans="2:20" x14ac:dyDescent="0.2">
      <c r="B48" s="95">
        <f>+B47+1</f>
        <v>15</v>
      </c>
      <c r="C48" s="64"/>
      <c r="D48" s="96" t="s">
        <v>209</v>
      </c>
      <c r="E48" s="5"/>
      <c r="F48" s="5"/>
      <c r="G48" s="5"/>
      <c r="H48" s="5"/>
      <c r="I48" s="5"/>
      <c r="J48" s="5"/>
      <c r="K48" s="5"/>
      <c r="L48" s="5"/>
      <c r="M48" s="5"/>
      <c r="N48" s="63"/>
      <c r="O48" s="97">
        <f>+O63</f>
        <v>0.18</v>
      </c>
      <c r="P48" s="64"/>
      <c r="Q48" s="5"/>
      <c r="R48" s="5"/>
      <c r="S48" s="88"/>
      <c r="T48" s="5"/>
    </row>
    <row r="49" spans="2:20" x14ac:dyDescent="0.2">
      <c r="B49" s="95"/>
      <c r="C49" s="64"/>
      <c r="D49" s="96"/>
      <c r="E49" s="5"/>
      <c r="F49" s="5"/>
      <c r="G49" s="5"/>
      <c r="H49" s="5"/>
      <c r="I49" s="5"/>
      <c r="J49" s="5"/>
      <c r="K49" s="5"/>
      <c r="L49" s="5"/>
      <c r="M49" s="5"/>
      <c r="N49" s="63"/>
      <c r="O49" s="98"/>
      <c r="P49" s="64"/>
      <c r="Q49" s="5"/>
      <c r="R49" s="5"/>
      <c r="S49" s="88"/>
      <c r="T49" s="5"/>
    </row>
    <row r="50" spans="2:20" ht="13.5" thickBot="1" x14ac:dyDescent="0.25">
      <c r="B50" s="95">
        <f>+B48+1</f>
        <v>16</v>
      </c>
      <c r="C50" s="64"/>
      <c r="D50" s="96" t="s">
        <v>96</v>
      </c>
      <c r="E50" s="5"/>
      <c r="F50" s="5"/>
      <c r="G50" s="5"/>
      <c r="H50" s="5"/>
      <c r="I50" s="5"/>
      <c r="J50" s="5"/>
      <c r="K50" s="5"/>
      <c r="L50" s="5"/>
      <c r="M50" s="5"/>
      <c r="N50" s="63"/>
      <c r="O50" s="100">
        <f>SUM(O45:O49)</f>
        <v>64.561863999999986</v>
      </c>
      <c r="P50" s="64"/>
      <c r="Q50" s="5"/>
      <c r="R50" s="5"/>
      <c r="S50" s="88"/>
      <c r="T50" s="5"/>
    </row>
    <row r="51" spans="2:20" ht="13.5" thickTop="1" x14ac:dyDescent="0.2">
      <c r="B51" s="95"/>
      <c r="C51" s="64"/>
      <c r="D51" s="96"/>
      <c r="E51" s="5"/>
      <c r="F51" s="5"/>
      <c r="G51" s="5"/>
      <c r="H51" s="5"/>
      <c r="I51" s="5"/>
      <c r="J51" s="5"/>
      <c r="K51" s="5"/>
      <c r="L51" s="5"/>
      <c r="M51" s="5"/>
      <c r="N51" s="63"/>
      <c r="O51" s="98"/>
      <c r="P51" s="64"/>
      <c r="Q51" s="5"/>
      <c r="R51" s="5"/>
      <c r="S51" s="88"/>
      <c r="T51" s="5"/>
    </row>
    <row r="52" spans="2:20" x14ac:dyDescent="0.2">
      <c r="B52" s="95">
        <f>+B50+1</f>
        <v>17</v>
      </c>
      <c r="C52" s="64"/>
      <c r="D52" s="96" t="s">
        <v>97</v>
      </c>
      <c r="E52" s="5"/>
      <c r="F52" s="5"/>
      <c r="G52" s="5"/>
      <c r="H52" s="5"/>
      <c r="I52" s="5"/>
      <c r="J52" s="5"/>
      <c r="K52" s="5"/>
      <c r="L52" s="5"/>
      <c r="M52" s="5"/>
      <c r="N52" s="63"/>
      <c r="O52" s="98"/>
      <c r="P52" s="64"/>
      <c r="Q52" s="5"/>
      <c r="R52" s="5"/>
      <c r="S52" s="88"/>
      <c r="T52" s="5"/>
    </row>
    <row r="53" spans="2:20" x14ac:dyDescent="0.2">
      <c r="B53" s="95">
        <f>+B52+1</f>
        <v>18</v>
      </c>
      <c r="C53" s="64"/>
      <c r="D53" s="96" t="s">
        <v>98</v>
      </c>
      <c r="E53" s="5"/>
      <c r="F53" s="5"/>
      <c r="G53" s="5"/>
      <c r="H53" s="5"/>
      <c r="I53" s="5"/>
      <c r="J53" s="5"/>
      <c r="K53" s="5"/>
      <c r="L53" s="5"/>
      <c r="M53" s="5"/>
      <c r="N53" s="63"/>
      <c r="O53" s="99">
        <f>+O40</f>
        <v>29.972100000000001</v>
      </c>
      <c r="P53" s="64"/>
      <c r="Q53" s="5"/>
      <c r="R53" s="5"/>
      <c r="S53" s="88"/>
      <c r="T53" s="5"/>
    </row>
    <row r="54" spans="2:20" x14ac:dyDescent="0.2">
      <c r="B54" s="95">
        <f>+B53+1</f>
        <v>19</v>
      </c>
      <c r="C54" s="64"/>
      <c r="D54" s="96" t="s">
        <v>99</v>
      </c>
      <c r="E54" s="5"/>
      <c r="F54" s="5"/>
      <c r="G54" s="5"/>
      <c r="H54" s="5"/>
      <c r="I54" s="5"/>
      <c r="J54" s="5"/>
      <c r="K54" s="5"/>
      <c r="L54" s="5"/>
      <c r="M54" s="5"/>
      <c r="N54" s="63"/>
      <c r="O54" s="97">
        <f>+O34</f>
        <v>5.4660359999999999</v>
      </c>
      <c r="P54" s="64"/>
      <c r="Q54" s="5"/>
      <c r="R54" s="5"/>
      <c r="S54" s="88"/>
      <c r="T54" s="5"/>
    </row>
    <row r="55" spans="2:20" ht="13.5" thickBot="1" x14ac:dyDescent="0.25">
      <c r="B55" s="95">
        <f>+B54+1</f>
        <v>20</v>
      </c>
      <c r="C55" s="64"/>
      <c r="D55" s="96" t="s">
        <v>100</v>
      </c>
      <c r="E55" s="5"/>
      <c r="F55" s="5"/>
      <c r="G55" s="5"/>
      <c r="H55" s="5"/>
      <c r="I55" s="5"/>
      <c r="J55" s="5"/>
      <c r="K55" s="5"/>
      <c r="L55" s="5"/>
      <c r="M55" s="5"/>
      <c r="N55" s="63"/>
      <c r="O55" s="101">
        <f>SUM(O53:O54)</f>
        <v>35.438136</v>
      </c>
      <c r="P55" s="64"/>
      <c r="Q55" s="5"/>
      <c r="R55" s="5"/>
      <c r="S55" s="88"/>
      <c r="T55" s="5"/>
    </row>
    <row r="56" spans="2:20" ht="13.5" thickTop="1" x14ac:dyDescent="0.2">
      <c r="B56" s="95"/>
      <c r="C56" s="64"/>
      <c r="D56" s="96"/>
      <c r="E56" s="5"/>
      <c r="F56" s="5"/>
      <c r="G56" s="5"/>
      <c r="H56" s="5"/>
      <c r="I56" s="5"/>
      <c r="J56" s="5"/>
      <c r="K56" s="5"/>
      <c r="L56" s="5"/>
      <c r="M56" s="5"/>
      <c r="N56" s="63"/>
      <c r="O56" s="98"/>
      <c r="P56" s="64"/>
      <c r="Q56" s="5"/>
      <c r="R56" s="5"/>
      <c r="S56" s="88"/>
      <c r="T56" s="5"/>
    </row>
    <row r="57" spans="2:20" ht="13.5" thickBot="1" x14ac:dyDescent="0.25">
      <c r="B57" s="95">
        <f>+B55+1</f>
        <v>21</v>
      </c>
      <c r="C57" s="64"/>
      <c r="D57" s="96" t="s">
        <v>101</v>
      </c>
      <c r="E57" s="5"/>
      <c r="F57" s="5"/>
      <c r="G57" s="5"/>
      <c r="H57" s="5"/>
      <c r="I57" s="5"/>
      <c r="J57" s="5"/>
      <c r="K57" s="5"/>
      <c r="L57" s="5"/>
      <c r="M57" s="5"/>
      <c r="N57" s="63"/>
      <c r="O57" s="100">
        <f>ROUND(O29/O50,4)</f>
        <v>1.5488999999999999</v>
      </c>
      <c r="P57" s="64"/>
      <c r="Q57" s="5"/>
      <c r="R57" s="5"/>
      <c r="S57" s="88"/>
      <c r="T57" s="5"/>
    </row>
    <row r="58" spans="2:20" ht="13.5" thickTop="1" x14ac:dyDescent="0.2">
      <c r="B58" s="95"/>
      <c r="C58" s="64"/>
      <c r="D58" s="96"/>
      <c r="E58" s="5"/>
      <c r="F58" s="5"/>
      <c r="G58" s="5"/>
      <c r="H58" s="5"/>
      <c r="I58" s="5"/>
      <c r="J58" s="5"/>
      <c r="K58" s="5"/>
      <c r="L58" s="5"/>
      <c r="M58" s="5"/>
      <c r="N58" s="63"/>
      <c r="O58" s="99"/>
      <c r="P58" s="64"/>
      <c r="Q58" s="5"/>
      <c r="R58" s="5"/>
      <c r="S58" s="88"/>
      <c r="T58" s="5"/>
    </row>
    <row r="59" spans="2:20" x14ac:dyDescent="0.2">
      <c r="B59" s="95"/>
      <c r="C59" s="64"/>
      <c r="D59" s="96"/>
      <c r="E59" s="5"/>
      <c r="F59" s="5"/>
      <c r="G59" s="5"/>
      <c r="H59" s="5"/>
      <c r="I59" s="5"/>
      <c r="J59" s="5"/>
      <c r="K59" s="5"/>
      <c r="L59" s="5"/>
      <c r="M59" s="5"/>
      <c r="N59" s="63"/>
      <c r="O59" s="98"/>
      <c r="P59" s="64"/>
      <c r="Q59" s="5"/>
      <c r="R59" s="5"/>
      <c r="S59" s="88"/>
      <c r="T59" s="5"/>
    </row>
    <row r="60" spans="2:20" x14ac:dyDescent="0.2">
      <c r="B60" s="95"/>
      <c r="C60" s="64"/>
      <c r="D60" s="96" t="s">
        <v>102</v>
      </c>
      <c r="E60" s="5"/>
      <c r="F60" s="5"/>
      <c r="G60" s="5"/>
      <c r="H60" s="5"/>
      <c r="I60" s="5"/>
      <c r="J60" s="5"/>
      <c r="K60" s="5"/>
      <c r="L60" s="5"/>
      <c r="M60" s="5"/>
      <c r="N60" s="63"/>
      <c r="O60" s="98"/>
      <c r="P60" s="64"/>
      <c r="Q60" s="5"/>
      <c r="R60" s="5"/>
      <c r="S60" s="88"/>
      <c r="T60" s="5"/>
    </row>
    <row r="61" spans="2:20" x14ac:dyDescent="0.2">
      <c r="B61" s="95">
        <v>1</v>
      </c>
      <c r="C61" s="64"/>
      <c r="D61" s="96" t="s">
        <v>103</v>
      </c>
      <c r="E61" s="5"/>
      <c r="F61" s="5"/>
      <c r="G61" s="5"/>
      <c r="H61" s="5"/>
      <c r="I61" s="5"/>
      <c r="J61" s="5"/>
      <c r="K61" s="5"/>
      <c r="L61" s="5"/>
      <c r="M61" s="5"/>
      <c r="N61" s="63"/>
      <c r="O61" s="80">
        <v>100</v>
      </c>
      <c r="P61" s="64"/>
      <c r="Q61" s="5"/>
      <c r="R61" s="5"/>
      <c r="S61" s="88"/>
      <c r="T61" s="5"/>
    </row>
    <row r="62" spans="2:20" x14ac:dyDescent="0.2">
      <c r="B62" s="95">
        <f>+B61+1</f>
        <v>2</v>
      </c>
      <c r="C62" s="64"/>
      <c r="D62" s="96" t="s">
        <v>206</v>
      </c>
      <c r="E62" s="5"/>
      <c r="F62" s="5"/>
      <c r="G62" s="5"/>
      <c r="H62" s="5"/>
      <c r="I62" s="5"/>
      <c r="J62" s="5"/>
      <c r="K62" s="5"/>
      <c r="L62" s="5"/>
      <c r="M62" s="5"/>
      <c r="N62" s="63"/>
      <c r="O62" s="99">
        <v>0.25</v>
      </c>
      <c r="P62" s="64"/>
      <c r="Q62" s="5"/>
      <c r="R62" s="5"/>
      <c r="S62" s="88"/>
      <c r="T62" s="5"/>
    </row>
    <row r="63" spans="2:20" x14ac:dyDescent="0.2">
      <c r="B63" s="95">
        <f>+B62+1</f>
        <v>3</v>
      </c>
      <c r="C63" s="64"/>
      <c r="D63" s="96" t="s">
        <v>209</v>
      </c>
      <c r="E63" s="5"/>
      <c r="F63" s="5"/>
      <c r="G63" s="5"/>
      <c r="H63" s="5"/>
      <c r="I63" s="5"/>
      <c r="J63" s="5"/>
      <c r="K63" s="5"/>
      <c r="L63" s="5"/>
      <c r="M63" s="5"/>
      <c r="N63" s="63"/>
      <c r="O63" s="97">
        <v>0.18</v>
      </c>
      <c r="P63" s="64"/>
      <c r="Q63" s="5"/>
      <c r="R63" s="5"/>
      <c r="S63" s="88"/>
      <c r="T63" s="5"/>
    </row>
    <row r="64" spans="2:20" x14ac:dyDescent="0.2">
      <c r="B64" s="95"/>
      <c r="C64" s="64"/>
      <c r="D64" s="96"/>
      <c r="E64" s="5"/>
      <c r="F64" s="5"/>
      <c r="G64" s="5"/>
      <c r="H64" s="5"/>
      <c r="I64" s="5"/>
      <c r="J64" s="5"/>
      <c r="K64" s="5"/>
      <c r="L64" s="5"/>
      <c r="M64" s="5"/>
      <c r="N64" s="63"/>
      <c r="O64" s="98"/>
      <c r="P64" s="64"/>
      <c r="Q64" s="5"/>
      <c r="R64" s="5"/>
      <c r="S64" s="88"/>
      <c r="T64" s="5"/>
    </row>
    <row r="65" spans="1:20" x14ac:dyDescent="0.2">
      <c r="B65" s="95">
        <f>+B63+1</f>
        <v>4</v>
      </c>
      <c r="C65" s="64"/>
      <c r="D65" s="96" t="s">
        <v>154</v>
      </c>
      <c r="E65" s="5"/>
      <c r="F65" s="5"/>
      <c r="G65" s="5"/>
      <c r="H65" s="5"/>
      <c r="I65" s="5"/>
      <c r="J65" s="5"/>
      <c r="K65" s="5"/>
      <c r="L65" s="5"/>
      <c r="M65" s="5"/>
      <c r="N65" s="63"/>
      <c r="O65" s="99">
        <f>+O61-O62-O63</f>
        <v>99.57</v>
      </c>
      <c r="P65" s="64"/>
      <c r="Q65" s="5"/>
      <c r="R65" s="5"/>
      <c r="S65" s="88"/>
      <c r="T65" s="5"/>
    </row>
    <row r="66" spans="1:20" x14ac:dyDescent="0.2">
      <c r="B66" s="95">
        <f>+B65+1</f>
        <v>5</v>
      </c>
      <c r="C66" s="64"/>
      <c r="D66" s="96" t="s">
        <v>155</v>
      </c>
      <c r="E66" s="5"/>
      <c r="F66" s="5"/>
      <c r="G66" s="5"/>
      <c r="H66" s="5"/>
      <c r="I66" s="5"/>
      <c r="J66" s="5"/>
      <c r="K66" s="5"/>
      <c r="L66" s="5"/>
      <c r="M66" s="5"/>
      <c r="N66" s="63"/>
      <c r="O66" s="97">
        <v>8.4694000000000003</v>
      </c>
      <c r="P66" s="64"/>
      <c r="Q66" s="5"/>
      <c r="R66" s="5"/>
      <c r="S66" s="88"/>
      <c r="T66" s="5"/>
    </row>
    <row r="67" spans="1:20" x14ac:dyDescent="0.2">
      <c r="B67" s="95"/>
      <c r="C67" s="64"/>
      <c r="D67" s="96"/>
      <c r="E67" s="5"/>
      <c r="F67" s="5"/>
      <c r="G67" s="5"/>
      <c r="H67" s="5"/>
      <c r="I67" s="5"/>
      <c r="J67" s="5"/>
      <c r="K67" s="5"/>
      <c r="L67" s="5"/>
      <c r="M67" s="5"/>
      <c r="N67" s="63"/>
      <c r="O67" s="98"/>
      <c r="P67" s="64"/>
      <c r="Q67" s="5"/>
      <c r="R67" s="5"/>
      <c r="S67" s="88"/>
      <c r="T67" s="5"/>
    </row>
    <row r="68" spans="1:20" x14ac:dyDescent="0.2">
      <c r="B68" s="95">
        <f>+B66+1</f>
        <v>6</v>
      </c>
      <c r="C68" s="64"/>
      <c r="D68" s="96" t="s">
        <v>154</v>
      </c>
      <c r="E68" s="5"/>
      <c r="F68" s="5"/>
      <c r="G68" s="5"/>
      <c r="H68" s="5"/>
      <c r="I68" s="5"/>
      <c r="J68" s="5"/>
      <c r="K68" s="5"/>
      <c r="L68" s="5"/>
      <c r="M68" s="5"/>
      <c r="N68" s="63"/>
      <c r="O68" s="99">
        <f>+O65-O66</f>
        <v>91.100599999999986</v>
      </c>
      <c r="P68" s="64"/>
      <c r="Q68" s="5"/>
      <c r="R68" s="5"/>
      <c r="S68" s="88"/>
      <c r="T68" s="5"/>
    </row>
    <row r="69" spans="1:20" x14ac:dyDescent="0.2">
      <c r="B69" s="95">
        <f>+B68+1</f>
        <v>7</v>
      </c>
      <c r="C69" s="64"/>
      <c r="D69" s="96" t="s">
        <v>104</v>
      </c>
      <c r="E69" s="5"/>
      <c r="F69" s="5"/>
      <c r="G69" s="5"/>
      <c r="H69" s="5"/>
      <c r="I69" s="5"/>
      <c r="J69" s="5"/>
      <c r="K69" s="5"/>
      <c r="L69" s="5"/>
      <c r="M69" s="5"/>
      <c r="N69" s="63"/>
      <c r="O69" s="97">
        <v>6</v>
      </c>
      <c r="P69" s="64"/>
      <c r="Q69" s="5"/>
      <c r="R69" s="5"/>
      <c r="S69" s="88"/>
      <c r="T69" s="5"/>
    </row>
    <row r="70" spans="1:20" x14ac:dyDescent="0.2">
      <c r="B70" s="95"/>
      <c r="C70" s="64"/>
      <c r="D70" s="96"/>
      <c r="E70" s="5"/>
      <c r="F70" s="5"/>
      <c r="G70" s="5"/>
      <c r="H70" s="5"/>
      <c r="I70" s="5"/>
      <c r="J70" s="5"/>
      <c r="K70" s="5"/>
      <c r="L70" s="5"/>
      <c r="M70" s="5"/>
      <c r="N70" s="63"/>
      <c r="O70" s="98"/>
      <c r="P70" s="64"/>
      <c r="Q70" s="5"/>
      <c r="R70" s="5"/>
      <c r="S70" s="88"/>
      <c r="T70" s="5"/>
    </row>
    <row r="71" spans="1:20" ht="13.5" thickBot="1" x14ac:dyDescent="0.25">
      <c r="B71" s="95">
        <f>+B69+1</f>
        <v>8</v>
      </c>
      <c r="C71" s="64"/>
      <c r="D71" s="96" t="s">
        <v>105</v>
      </c>
      <c r="E71" s="5"/>
      <c r="F71" s="5"/>
      <c r="G71" s="5"/>
      <c r="H71" s="5"/>
      <c r="I71" s="5"/>
      <c r="J71" s="5"/>
      <c r="K71" s="5"/>
      <c r="L71" s="5"/>
      <c r="M71" s="5"/>
      <c r="N71" s="63"/>
      <c r="O71" s="100">
        <f>ROUND(O68*O69,4)/100</f>
        <v>5.4660359999999999</v>
      </c>
      <c r="P71" s="64"/>
      <c r="Q71" s="5"/>
      <c r="R71" s="5"/>
      <c r="S71" s="88"/>
      <c r="T71" s="5"/>
    </row>
    <row r="72" spans="1:20" ht="14.25" thickTop="1" thickBot="1" x14ac:dyDescent="0.25">
      <c r="A72" s="96"/>
      <c r="B72" s="102"/>
      <c r="C72" s="10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0"/>
      <c r="O72" s="139"/>
      <c r="P72" s="103"/>
      <c r="Q72" s="91"/>
      <c r="R72" s="91"/>
      <c r="S72" s="93"/>
      <c r="T72" s="5"/>
    </row>
    <row r="74" spans="1:20" x14ac:dyDescent="0.2">
      <c r="B74" t="s">
        <v>156</v>
      </c>
    </row>
    <row r="75" spans="1:20" x14ac:dyDescent="0.2">
      <c r="B75" t="s">
        <v>212</v>
      </c>
    </row>
  </sheetData>
  <phoneticPr fontId="3" type="noConversion"/>
  <printOptions horizontalCentered="1"/>
  <pageMargins left="0" right="0" top="1.79" bottom="0" header="1.21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I40"/>
  <sheetViews>
    <sheetView zoomScaleNormal="100" workbookViewId="0">
      <pane ySplit="4" topLeftCell="A5" activePane="bottomLeft" state="frozen"/>
      <selection activeCell="J88" sqref="J88"/>
      <selection pane="bottomLeft" activeCell="H4" sqref="H4"/>
    </sheetView>
  </sheetViews>
  <sheetFormatPr defaultRowHeight="12.75" x14ac:dyDescent="0.2"/>
  <cols>
    <col min="1" max="1" width="5" customWidth="1"/>
    <col min="6" max="6" width="16.5703125" customWidth="1"/>
    <col min="7" max="7" width="9.7109375" style="161" bestFit="1" customWidth="1"/>
    <col min="8" max="8" width="12.7109375" style="161" bestFit="1" customWidth="1"/>
    <col min="9" max="9" width="2.28515625" style="161" customWidth="1"/>
  </cols>
  <sheetData>
    <row r="1" spans="1:9" x14ac:dyDescent="0.2">
      <c r="A1" s="188"/>
      <c r="B1" s="189"/>
      <c r="C1" s="189"/>
      <c r="D1" s="189"/>
      <c r="E1" s="189"/>
      <c r="F1" s="189"/>
      <c r="G1" s="189"/>
      <c r="H1" s="189"/>
      <c r="I1" s="189"/>
    </row>
    <row r="2" spans="1:9" x14ac:dyDescent="0.2">
      <c r="A2" s="190" t="s">
        <v>0</v>
      </c>
      <c r="B2" s="189"/>
      <c r="C2" s="189"/>
      <c r="D2" s="189"/>
      <c r="E2" s="189"/>
      <c r="F2" s="189"/>
      <c r="G2" s="189"/>
      <c r="H2" s="189"/>
      <c r="I2" s="189"/>
    </row>
    <row r="4" spans="1:9" x14ac:dyDescent="0.2">
      <c r="A4" s="160" t="s">
        <v>164</v>
      </c>
      <c r="H4" s="162">
        <v>2013</v>
      </c>
    </row>
    <row r="6" spans="1:9" x14ac:dyDescent="0.2">
      <c r="A6">
        <v>1</v>
      </c>
      <c r="B6" t="s">
        <v>165</v>
      </c>
      <c r="G6" s="161" t="s">
        <v>166</v>
      </c>
      <c r="H6" s="163">
        <v>100</v>
      </c>
    </row>
    <row r="7" spans="1:9" x14ac:dyDescent="0.2">
      <c r="A7">
        <f>A6+1</f>
        <v>2</v>
      </c>
      <c r="B7" t="s">
        <v>204</v>
      </c>
      <c r="G7" s="161" t="s">
        <v>166</v>
      </c>
      <c r="H7" s="164">
        <v>0.25</v>
      </c>
    </row>
    <row r="8" spans="1:9" x14ac:dyDescent="0.2">
      <c r="A8">
        <f>A7+1</f>
        <v>3</v>
      </c>
      <c r="B8" t="s">
        <v>122</v>
      </c>
      <c r="G8" s="161" t="s">
        <v>166</v>
      </c>
      <c r="H8" s="155">
        <v>0.18</v>
      </c>
    </row>
    <row r="9" spans="1:9" x14ac:dyDescent="0.2">
      <c r="B9" s="165"/>
      <c r="C9" s="165"/>
      <c r="D9" s="165"/>
      <c r="E9" s="165"/>
      <c r="F9" s="165"/>
      <c r="G9" s="166"/>
      <c r="H9" s="163"/>
    </row>
    <row r="10" spans="1:9" x14ac:dyDescent="0.2">
      <c r="A10">
        <f>A8+1</f>
        <v>4</v>
      </c>
      <c r="B10" s="165" t="s">
        <v>167</v>
      </c>
      <c r="C10" s="165"/>
      <c r="D10" s="165"/>
      <c r="E10" s="165"/>
      <c r="F10" s="165"/>
      <c r="G10" s="166" t="s">
        <v>168</v>
      </c>
      <c r="H10" s="163">
        <f>+H6-H7-H8</f>
        <v>99.57</v>
      </c>
    </row>
    <row r="11" spans="1:9" x14ac:dyDescent="0.2">
      <c r="A11">
        <f>A10+1</f>
        <v>5</v>
      </c>
      <c r="C11" s="165" t="s">
        <v>169</v>
      </c>
      <c r="D11" s="165"/>
      <c r="E11" s="165"/>
      <c r="F11" s="165"/>
      <c r="G11" s="161" t="s">
        <v>166</v>
      </c>
      <c r="H11" s="167">
        <v>0.06</v>
      </c>
    </row>
    <row r="12" spans="1:9" x14ac:dyDescent="0.2">
      <c r="A12">
        <f>A11+1</f>
        <v>6</v>
      </c>
      <c r="B12" s="165"/>
      <c r="D12" s="165" t="s">
        <v>170</v>
      </c>
      <c r="E12" s="165"/>
      <c r="F12" s="165"/>
      <c r="G12" s="166" t="s">
        <v>171</v>
      </c>
      <c r="H12" s="163">
        <f>ROUND(H10*H11,4)</f>
        <v>5.9741999999999997</v>
      </c>
    </row>
    <row r="13" spans="1:9" x14ac:dyDescent="0.2">
      <c r="A13" s="165"/>
      <c r="B13" s="165"/>
      <c r="C13" s="165"/>
      <c r="D13" s="165"/>
      <c r="E13" s="165"/>
      <c r="F13" s="165"/>
      <c r="G13" s="166"/>
      <c r="H13" s="163"/>
    </row>
    <row r="14" spans="1:9" x14ac:dyDescent="0.2">
      <c r="A14">
        <f>A12+1</f>
        <v>7</v>
      </c>
      <c r="B14" s="165" t="s">
        <v>172</v>
      </c>
      <c r="C14" s="165"/>
      <c r="D14" s="165"/>
      <c r="E14" s="165"/>
      <c r="F14" s="165"/>
      <c r="G14" s="166" t="s">
        <v>173</v>
      </c>
      <c r="H14" s="163">
        <f>+H10-H12</f>
        <v>93.595799999999997</v>
      </c>
    </row>
    <row r="15" spans="1:9" x14ac:dyDescent="0.2">
      <c r="A15">
        <f>A14+1</f>
        <v>8</v>
      </c>
      <c r="C15" s="165" t="s">
        <v>205</v>
      </c>
      <c r="D15" s="165"/>
      <c r="E15" s="165"/>
      <c r="F15" s="165"/>
      <c r="G15" s="161" t="s">
        <v>166</v>
      </c>
      <c r="H15" s="168">
        <v>0.09</v>
      </c>
    </row>
    <row r="16" spans="1:9" x14ac:dyDescent="0.2">
      <c r="A16">
        <f>A15+1</f>
        <v>9</v>
      </c>
      <c r="B16" s="165"/>
      <c r="D16" s="169" t="s">
        <v>174</v>
      </c>
      <c r="E16" s="165"/>
      <c r="F16" s="165"/>
      <c r="G16" s="166" t="s">
        <v>175</v>
      </c>
      <c r="H16" s="163">
        <f>ROUND(H14*H15,4)</f>
        <v>8.4236000000000004</v>
      </c>
    </row>
    <row r="17" spans="1:8" x14ac:dyDescent="0.2">
      <c r="A17" s="165"/>
      <c r="B17" s="165"/>
      <c r="C17" s="165"/>
      <c r="D17" s="165"/>
      <c r="E17" s="165"/>
      <c r="F17" s="165"/>
      <c r="G17" s="166"/>
      <c r="H17" s="163"/>
    </row>
    <row r="18" spans="1:8" x14ac:dyDescent="0.2">
      <c r="A18">
        <f>A16+1</f>
        <v>10</v>
      </c>
      <c r="B18" s="165" t="s">
        <v>176</v>
      </c>
      <c r="C18" s="165"/>
      <c r="D18" s="165"/>
      <c r="E18" s="165"/>
      <c r="F18" s="165"/>
      <c r="G18" s="166" t="s">
        <v>177</v>
      </c>
      <c r="H18" s="163">
        <f>+H10-H16</f>
        <v>91.1464</v>
      </c>
    </row>
    <row r="19" spans="1:8" x14ac:dyDescent="0.2">
      <c r="A19">
        <f>A18+1</f>
        <v>11</v>
      </c>
      <c r="B19" s="165"/>
      <c r="C19" s="165" t="s">
        <v>169</v>
      </c>
      <c r="D19" s="165"/>
      <c r="E19" s="165"/>
      <c r="F19" s="165"/>
      <c r="G19" s="166" t="s">
        <v>178</v>
      </c>
      <c r="H19" s="170">
        <f>+H$11</f>
        <v>0.06</v>
      </c>
    </row>
    <row r="20" spans="1:8" x14ac:dyDescent="0.2">
      <c r="A20">
        <f>A19+1</f>
        <v>12</v>
      </c>
      <c r="B20" s="165"/>
      <c r="D20" s="169" t="s">
        <v>170</v>
      </c>
      <c r="E20" s="165"/>
      <c r="F20" s="165"/>
      <c r="G20" s="166" t="s">
        <v>179</v>
      </c>
      <c r="H20" s="163">
        <f>ROUND(H18*H19,4)</f>
        <v>5.4687999999999999</v>
      </c>
    </row>
    <row r="21" spans="1:8" x14ac:dyDescent="0.2">
      <c r="A21" s="165"/>
      <c r="B21" s="165"/>
      <c r="D21" s="171"/>
      <c r="E21" s="165"/>
      <c r="F21" s="165"/>
      <c r="G21" s="166"/>
      <c r="H21" s="172"/>
    </row>
    <row r="22" spans="1:8" x14ac:dyDescent="0.2">
      <c r="A22">
        <f>A20+1</f>
        <v>13</v>
      </c>
      <c r="B22" s="165" t="s">
        <v>172</v>
      </c>
      <c r="C22" s="165"/>
      <c r="D22" s="165"/>
      <c r="E22" s="165"/>
      <c r="F22" s="165"/>
      <c r="G22" s="166" t="s">
        <v>180</v>
      </c>
      <c r="H22" s="163">
        <f>+H10-H20</f>
        <v>94.101199999999992</v>
      </c>
    </row>
    <row r="23" spans="1:8" x14ac:dyDescent="0.2">
      <c r="A23">
        <f>A22+1</f>
        <v>14</v>
      </c>
      <c r="B23" s="165"/>
      <c r="C23" s="165" t="str">
        <f>C15</f>
        <v>Section 199 Rate for Year 2013</v>
      </c>
      <c r="D23" s="165"/>
      <c r="E23" s="165"/>
      <c r="F23" s="165"/>
      <c r="G23" s="166" t="s">
        <v>181</v>
      </c>
      <c r="H23" s="170">
        <f>H$15</f>
        <v>0.09</v>
      </c>
    </row>
    <row r="24" spans="1:8" x14ac:dyDescent="0.2">
      <c r="A24">
        <f>A23+1</f>
        <v>15</v>
      </c>
      <c r="B24" s="165"/>
      <c r="C24" s="165"/>
      <c r="D24" s="173" t="s">
        <v>174</v>
      </c>
      <c r="E24" s="165"/>
      <c r="F24" s="110"/>
      <c r="G24" s="166" t="s">
        <v>182</v>
      </c>
      <c r="H24" s="163">
        <f>ROUND(H22*H23,4)</f>
        <v>8.4690999999999992</v>
      </c>
    </row>
    <row r="25" spans="1:8" x14ac:dyDescent="0.2">
      <c r="A25" s="165"/>
      <c r="B25" s="165"/>
      <c r="C25" s="165"/>
      <c r="D25" s="165"/>
      <c r="E25" s="165"/>
      <c r="F25" s="165"/>
      <c r="G25" s="166"/>
      <c r="H25" s="163"/>
    </row>
    <row r="26" spans="1:8" x14ac:dyDescent="0.2">
      <c r="A26">
        <f>A24+1</f>
        <v>16</v>
      </c>
      <c r="B26" s="165" t="s">
        <v>176</v>
      </c>
      <c r="C26" s="165"/>
      <c r="D26" s="165"/>
      <c r="E26" s="165"/>
      <c r="F26" s="165"/>
      <c r="G26" s="166" t="s">
        <v>183</v>
      </c>
      <c r="H26" s="163">
        <f>+H10-H24</f>
        <v>91.100899999999996</v>
      </c>
    </row>
    <row r="27" spans="1:8" x14ac:dyDescent="0.2">
      <c r="A27">
        <f>A26+1</f>
        <v>17</v>
      </c>
      <c r="B27" s="165"/>
      <c r="C27" s="165" t="s">
        <v>169</v>
      </c>
      <c r="D27" s="165"/>
      <c r="E27" s="165"/>
      <c r="F27" s="165"/>
      <c r="G27" s="166" t="s">
        <v>178</v>
      </c>
      <c r="H27" s="170">
        <f>+H$11</f>
        <v>0.06</v>
      </c>
    </row>
    <row r="28" spans="1:8" x14ac:dyDescent="0.2">
      <c r="A28">
        <f>A27+1</f>
        <v>18</v>
      </c>
      <c r="B28" s="165"/>
      <c r="C28" s="165"/>
      <c r="D28" s="173" t="s">
        <v>170</v>
      </c>
      <c r="E28" s="165"/>
      <c r="F28" s="165"/>
      <c r="G28" s="166" t="s">
        <v>184</v>
      </c>
      <c r="H28" s="163">
        <f>ROUND(H26*H27,4)</f>
        <v>5.4661</v>
      </c>
    </row>
    <row r="29" spans="1:8" x14ac:dyDescent="0.2">
      <c r="A29" s="165"/>
      <c r="B29" s="165"/>
      <c r="C29" s="165"/>
      <c r="D29" s="165"/>
      <c r="E29" s="165"/>
      <c r="F29" s="165"/>
      <c r="G29" s="166"/>
      <c r="H29" s="163"/>
    </row>
    <row r="30" spans="1:8" x14ac:dyDescent="0.2">
      <c r="A30">
        <f>A28+1</f>
        <v>19</v>
      </c>
      <c r="B30" s="165" t="s">
        <v>172</v>
      </c>
      <c r="C30" s="165"/>
      <c r="D30" s="165"/>
      <c r="E30" s="165"/>
      <c r="F30" s="165"/>
      <c r="G30" s="166" t="s">
        <v>185</v>
      </c>
      <c r="H30" s="163">
        <f>+H10-H28</f>
        <v>94.103899999999996</v>
      </c>
    </row>
    <row r="31" spans="1:8" x14ac:dyDescent="0.2">
      <c r="A31">
        <f>A30+1</f>
        <v>20</v>
      </c>
      <c r="B31" s="165"/>
      <c r="C31" s="165" t="str">
        <f>C15</f>
        <v>Section 199 Rate for Year 2013</v>
      </c>
      <c r="D31" s="165"/>
      <c r="E31" s="165"/>
      <c r="F31" s="165"/>
      <c r="G31" s="166" t="s">
        <v>181</v>
      </c>
      <c r="H31" s="170">
        <f>H$15</f>
        <v>0.09</v>
      </c>
    </row>
    <row r="32" spans="1:8" x14ac:dyDescent="0.2">
      <c r="A32">
        <f>A31+1</f>
        <v>21</v>
      </c>
      <c r="B32" s="165"/>
      <c r="C32" s="165"/>
      <c r="D32" s="165" t="s">
        <v>174</v>
      </c>
      <c r="E32" s="165"/>
      <c r="F32" s="165"/>
      <c r="G32" s="166" t="s">
        <v>186</v>
      </c>
      <c r="H32" s="163">
        <f>ROUND(H30*H31,4)</f>
        <v>8.4694000000000003</v>
      </c>
    </row>
    <row r="33" spans="1:8" x14ac:dyDescent="0.2">
      <c r="A33" s="165"/>
      <c r="B33" s="165"/>
      <c r="C33" s="165"/>
      <c r="D33" s="165"/>
      <c r="E33" s="165"/>
      <c r="F33" s="165"/>
      <c r="G33" s="166"/>
      <c r="H33" s="163"/>
    </row>
    <row r="34" spans="1:8" x14ac:dyDescent="0.2">
      <c r="A34">
        <f>A32+1</f>
        <v>22</v>
      </c>
      <c r="B34" s="165" t="s">
        <v>176</v>
      </c>
      <c r="C34" s="165"/>
      <c r="D34" s="165"/>
      <c r="E34" s="165"/>
      <c r="F34" s="165"/>
      <c r="G34" s="166" t="s">
        <v>187</v>
      </c>
      <c r="H34" s="163">
        <f>+H10-H32</f>
        <v>91.100599999999986</v>
      </c>
    </row>
    <row r="35" spans="1:8" x14ac:dyDescent="0.2">
      <c r="A35">
        <f>A34+1</f>
        <v>23</v>
      </c>
      <c r="B35" s="165"/>
      <c r="C35" s="165" t="s">
        <v>169</v>
      </c>
      <c r="D35" s="165"/>
      <c r="E35" s="165"/>
      <c r="F35" s="165"/>
      <c r="G35" s="166" t="s">
        <v>178</v>
      </c>
      <c r="H35" s="170">
        <f>+H$11</f>
        <v>0.06</v>
      </c>
    </row>
    <row r="36" spans="1:8" x14ac:dyDescent="0.2">
      <c r="A36">
        <f>A35+1</f>
        <v>24</v>
      </c>
      <c r="B36" s="165"/>
      <c r="C36" s="165"/>
      <c r="D36" s="160" t="s">
        <v>188</v>
      </c>
      <c r="E36" s="160"/>
      <c r="F36" s="110"/>
      <c r="G36" s="166" t="s">
        <v>189</v>
      </c>
      <c r="H36" s="172">
        <f>ROUND(H34*H35,4)</f>
        <v>5.4660000000000002</v>
      </c>
    </row>
    <row r="38" spans="1:8" x14ac:dyDescent="0.2">
      <c r="A38">
        <f>A36+1</f>
        <v>25</v>
      </c>
      <c r="B38" s="165" t="s">
        <v>172</v>
      </c>
      <c r="G38" s="166" t="s">
        <v>190</v>
      </c>
      <c r="H38" s="163">
        <f>+H10-H36</f>
        <v>94.103999999999999</v>
      </c>
    </row>
    <row r="39" spans="1:8" x14ac:dyDescent="0.2">
      <c r="A39">
        <f>A38+1</f>
        <v>26</v>
      </c>
      <c r="C39" s="165" t="str">
        <f>C15</f>
        <v>Section 199 Rate for Year 2013</v>
      </c>
      <c r="G39" s="166" t="s">
        <v>181</v>
      </c>
      <c r="H39" s="170">
        <f>H$15</f>
        <v>0.09</v>
      </c>
    </row>
    <row r="40" spans="1:8" x14ac:dyDescent="0.2">
      <c r="A40">
        <f>A39+1</f>
        <v>27</v>
      </c>
      <c r="D40" s="160" t="s">
        <v>174</v>
      </c>
      <c r="G40" s="166" t="s">
        <v>191</v>
      </c>
      <c r="H40" s="172">
        <f>ROUND(H38*H39,4)</f>
        <v>8.4694000000000003</v>
      </c>
    </row>
  </sheetData>
  <mergeCells count="2">
    <mergeCell ref="A1:I1"/>
    <mergeCell ref="A2:I2"/>
  </mergeCells>
  <phoneticPr fontId="3" type="noConversion"/>
  <printOptions horizontalCentered="1" verticalCentered="1"/>
  <pageMargins left="0" right="0" top="0.5" bottom="0.5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I2"/>
    </sheetView>
  </sheetViews>
  <sheetFormatPr defaultRowHeight="12.75" x14ac:dyDescent="0.2"/>
  <cols>
    <col min="1" max="1" width="4.42578125" bestFit="1" customWidth="1"/>
    <col min="2" max="2" width="2.28515625" customWidth="1"/>
    <col min="3" max="3" width="25.85546875" bestFit="1" customWidth="1"/>
    <col min="4" max="4" width="2.28515625" customWidth="1"/>
    <col min="5" max="5" width="16.7109375" customWidth="1"/>
    <col min="6" max="6" width="2.28515625" customWidth="1"/>
    <col min="7" max="7" width="16.7109375" customWidth="1"/>
    <col min="8" max="8" width="2.28515625" customWidth="1"/>
    <col min="9" max="9" width="16" bestFit="1" customWidth="1"/>
    <col min="10" max="10" width="2.28515625" customWidth="1"/>
  </cols>
  <sheetData>
    <row r="1" spans="1:9" x14ac:dyDescent="0.2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">
      <c r="A2" s="181" t="s">
        <v>106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ht="25.5" x14ac:dyDescent="0.2">
      <c r="A5" s="30" t="s">
        <v>107</v>
      </c>
      <c r="C5" s="2" t="s">
        <v>4</v>
      </c>
      <c r="E5" s="30" t="s">
        <v>108</v>
      </c>
      <c r="G5" s="30" t="s">
        <v>109</v>
      </c>
      <c r="I5" s="30" t="s">
        <v>110</v>
      </c>
    </row>
    <row r="6" spans="1:9" x14ac:dyDescent="0.2">
      <c r="A6" s="104">
        <v>-1</v>
      </c>
      <c r="C6" s="104">
        <f>+A6-1</f>
        <v>-2</v>
      </c>
      <c r="E6" s="104">
        <f>+C6-1</f>
        <v>-3</v>
      </c>
      <c r="G6" s="104">
        <f>+E6-1</f>
        <v>-4</v>
      </c>
      <c r="I6" s="104">
        <f>+G6-1</f>
        <v>-5</v>
      </c>
    </row>
    <row r="7" spans="1:9" x14ac:dyDescent="0.2">
      <c r="A7" s="31"/>
    </row>
    <row r="8" spans="1:9" x14ac:dyDescent="0.2">
      <c r="A8" s="31">
        <v>1</v>
      </c>
      <c r="C8" s="105" t="s">
        <v>192</v>
      </c>
      <c r="E8" s="106">
        <v>562817538</v>
      </c>
      <c r="G8" s="106">
        <v>1080425</v>
      </c>
      <c r="I8" s="4">
        <f>ROUND(G8/E8,4)</f>
        <v>1.9E-3</v>
      </c>
    </row>
    <row r="9" spans="1:9" x14ac:dyDescent="0.2">
      <c r="A9" s="31"/>
      <c r="C9" s="105"/>
      <c r="E9" s="106"/>
      <c r="G9" s="106"/>
      <c r="I9" s="4"/>
    </row>
    <row r="10" spans="1:9" x14ac:dyDescent="0.2">
      <c r="A10" s="31">
        <f>+A8+1</f>
        <v>2</v>
      </c>
      <c r="C10" s="105" t="s">
        <v>193</v>
      </c>
      <c r="E10" s="106">
        <v>539745914</v>
      </c>
      <c r="G10" s="106">
        <v>1892575</v>
      </c>
      <c r="I10" s="4">
        <f>ROUND(G10/E10,4)</f>
        <v>3.5000000000000001E-3</v>
      </c>
    </row>
    <row r="11" spans="1:9" x14ac:dyDescent="0.2">
      <c r="A11" s="31"/>
      <c r="C11" s="105"/>
      <c r="E11" s="106"/>
      <c r="G11" s="106"/>
      <c r="I11" s="4"/>
    </row>
    <row r="12" spans="1:9" x14ac:dyDescent="0.2">
      <c r="A12" s="31">
        <f>+A10+1</f>
        <v>3</v>
      </c>
      <c r="C12" s="105" t="s">
        <v>194</v>
      </c>
      <c r="E12" s="106">
        <v>505644836</v>
      </c>
      <c r="G12" s="106">
        <v>1040730</v>
      </c>
      <c r="I12" s="4">
        <f>ROUND(G12/E12,4)</f>
        <v>2.0999999999999999E-3</v>
      </c>
    </row>
    <row r="13" spans="1:9" x14ac:dyDescent="0.2">
      <c r="A13" s="31"/>
      <c r="E13" s="107" t="s">
        <v>111</v>
      </c>
      <c r="G13" s="107" t="s">
        <v>111</v>
      </c>
      <c r="I13" s="107" t="s">
        <v>111</v>
      </c>
    </row>
    <row r="14" spans="1:9" x14ac:dyDescent="0.2">
      <c r="A14" s="31">
        <f>+A12+1</f>
        <v>4</v>
      </c>
      <c r="C14" s="2" t="s">
        <v>8</v>
      </c>
      <c r="E14" s="106">
        <f>SUM(E8:E12)</f>
        <v>1608208288</v>
      </c>
      <c r="G14" s="106">
        <f>SUM(G8:G12)</f>
        <v>4013730</v>
      </c>
      <c r="I14" s="4">
        <f>SUM(I8:I12)</f>
        <v>7.4999999999999997E-3</v>
      </c>
    </row>
    <row r="15" spans="1:9" x14ac:dyDescent="0.2">
      <c r="A15" s="31"/>
      <c r="E15" s="107" t="s">
        <v>111</v>
      </c>
      <c r="G15" s="107" t="s">
        <v>111</v>
      </c>
      <c r="I15" s="107" t="s">
        <v>111</v>
      </c>
    </row>
    <row r="16" spans="1:9" x14ac:dyDescent="0.2">
      <c r="A16" s="31">
        <f>+A14+1</f>
        <v>5</v>
      </c>
      <c r="C16" s="2" t="s">
        <v>112</v>
      </c>
      <c r="E16" s="106">
        <f>ROUND(E14/3,0)</f>
        <v>536069429</v>
      </c>
      <c r="G16" s="106">
        <f>ROUND(G14/3,0)</f>
        <v>1337910</v>
      </c>
      <c r="I16" s="4">
        <f>ROUND(G16/E16,4)</f>
        <v>2.5000000000000001E-3</v>
      </c>
    </row>
    <row r="17" spans="1:9" x14ac:dyDescent="0.2">
      <c r="A17" s="31"/>
      <c r="E17" s="108" t="s">
        <v>113</v>
      </c>
      <c r="G17" s="108" t="s">
        <v>113</v>
      </c>
      <c r="I17" s="108" t="s">
        <v>113</v>
      </c>
    </row>
    <row r="18" spans="1:9" x14ac:dyDescent="0.2">
      <c r="A18" s="31"/>
    </row>
    <row r="19" spans="1:9" x14ac:dyDescent="0.2">
      <c r="A19" s="31"/>
    </row>
    <row r="20" spans="1:9" x14ac:dyDescent="0.2">
      <c r="A20" s="31"/>
    </row>
    <row r="21" spans="1:9" x14ac:dyDescent="0.2">
      <c r="A21" s="31"/>
    </row>
    <row r="22" spans="1:9" x14ac:dyDescent="0.2">
      <c r="A22" s="31"/>
    </row>
    <row r="23" spans="1:9" x14ac:dyDescent="0.2">
      <c r="A23" s="31"/>
    </row>
    <row r="24" spans="1:9" x14ac:dyDescent="0.2">
      <c r="A24" s="31"/>
    </row>
    <row r="25" spans="1:9" x14ac:dyDescent="0.2">
      <c r="A25" s="31"/>
    </row>
    <row r="26" spans="1:9" x14ac:dyDescent="0.2">
      <c r="A26" s="31"/>
    </row>
    <row r="27" spans="1:9" x14ac:dyDescent="0.2">
      <c r="A27" s="31"/>
    </row>
    <row r="28" spans="1:9" x14ac:dyDescent="0.2">
      <c r="A28" s="31"/>
    </row>
    <row r="29" spans="1:9" x14ac:dyDescent="0.2">
      <c r="A29" s="31"/>
    </row>
    <row r="30" spans="1:9" x14ac:dyDescent="0.2">
      <c r="A30" s="31"/>
    </row>
    <row r="31" spans="1:9" x14ac:dyDescent="0.2">
      <c r="A31" s="31"/>
    </row>
    <row r="32" spans="1:9" x14ac:dyDescent="0.2">
      <c r="A32" s="31"/>
    </row>
    <row r="33" spans="1:1" x14ac:dyDescent="0.2">
      <c r="A33" s="31"/>
    </row>
  </sheetData>
  <mergeCells count="2">
    <mergeCell ref="A1:I1"/>
    <mergeCell ref="A2:I2"/>
  </mergeCells>
  <phoneticPr fontId="3" type="noConversion"/>
  <printOptions horizontalCentered="1"/>
  <pageMargins left="0" right="0" top="2.33" bottom="0.5" header="1.38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Cost of Capital</vt:lpstr>
      <vt:lpstr>Effective Cost of LTD 4 30 13</vt:lpstr>
      <vt:lpstr>S T Debt Balance</vt:lpstr>
      <vt:lpstr>S T Debt Cost Rate</vt:lpstr>
      <vt:lpstr>Accts Rec Financing</vt:lpstr>
      <vt:lpstr>ES FORM 3.15</vt:lpstr>
      <vt:lpstr>Section 199 WP</vt:lpstr>
      <vt:lpstr>Uncoll Accts - Factor</vt:lpstr>
      <vt:lpstr>'S T Debt Balance'!Print_Area</vt:lpstr>
      <vt:lpstr>'Accts Rec Financing'!Print_Titles</vt:lpstr>
      <vt:lpstr>'S T Debt Cost Rate'!Print_Titles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2013-07-10T20:18:55Z</cp:lastPrinted>
  <dcterms:created xsi:type="dcterms:W3CDTF">2007-09-24T17:50:16Z</dcterms:created>
  <dcterms:modified xsi:type="dcterms:W3CDTF">2013-09-19T14:17:55Z</dcterms:modified>
</cp:coreProperties>
</file>