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4400" windowHeight="8640" tabRatio="638"/>
  </bookViews>
  <sheets>
    <sheet name="17" sheetId="3" r:id="rId1"/>
    <sheet name="5-8&quot; W Coml" sheetId="8" r:id="rId2"/>
    <sheet name="5-8&quot; W Coml E14" sheetId="23" r:id="rId3"/>
    <sheet name="5-8&quot; W Gov" sheetId="14" r:id="rId4"/>
    <sheet name="5-8&quot; W Gov E14" sheetId="29" r:id="rId5"/>
    <sheet name="5-8&quot; W Res" sheetId="18" r:id="rId6"/>
    <sheet name="5-8&quot; W Res E14" sheetId="33" r:id="rId7"/>
    <sheet name="3-4&quot; W Coml" sheetId="7" r:id="rId8"/>
    <sheet name="3-4&quot; W Coml E14" sheetId="22" r:id="rId9"/>
    <sheet name="3-4&quot; W ResCom" sheetId="9" r:id="rId10"/>
    <sheet name="3-4&quot; W ResCom E14" sheetId="24" r:id="rId11"/>
    <sheet name="3-4&quot; W Gov" sheetId="13" r:id="rId12"/>
    <sheet name="3-4&quot; W Gov E14" sheetId="28" r:id="rId13"/>
    <sheet name="3-4&quot; W Res" sheetId="17" r:id="rId14"/>
    <sheet name="3-4&quot; W Res E14" sheetId="32" r:id="rId15"/>
    <sheet name="1&quot; W Coml" sheetId="4" r:id="rId16"/>
    <sheet name="1&quot; W Coml E14" sheetId="19" r:id="rId17"/>
    <sheet name="1&quot; W Gov" sheetId="10" r:id="rId18"/>
    <sheet name="1&quot; W Gov E14" sheetId="25" r:id="rId19"/>
    <sheet name="1&quot; W MR" sheetId="15" r:id="rId20"/>
    <sheet name="1&quot; W MR E14" sheetId="30" r:id="rId21"/>
    <sheet name="1.5&quot; W Coml" sheetId="5" r:id="rId22"/>
    <sheet name="1.5&quot; W Coml E14" sheetId="20" r:id="rId23"/>
    <sheet name="1.5&quot; W Gov" sheetId="11" r:id="rId24"/>
    <sheet name="1.5&quot; W Gov E14" sheetId="26" r:id="rId25"/>
    <sheet name="2&quot; W Coml" sheetId="6" r:id="rId26"/>
    <sheet name="2&quot; W Coml E14" sheetId="21" r:id="rId27"/>
    <sheet name="2&quot; W Gov" sheetId="12" r:id="rId28"/>
    <sheet name="2&quot; W Gov E14" sheetId="27" r:id="rId29"/>
    <sheet name="2&quot; W MR" sheetId="16" r:id="rId30"/>
    <sheet name="2&quot; W MR E14" sheetId="31" r:id="rId31"/>
  </sheets>
  <definedNames>
    <definedName name="_xlnm.Print_Area" localSheetId="16">'1" W Coml E14'!$A$1:$O$30</definedName>
    <definedName name="_xlnm.Print_Area" localSheetId="18">'1" W Gov E14'!$A$1:$O$26</definedName>
    <definedName name="_xlnm.Print_Area" localSheetId="20">'1" W MR E14'!$A$1:$O$42</definedName>
    <definedName name="_xlnm.Print_Area" localSheetId="22">'1.5" W Coml E14'!$A$1:$O$27</definedName>
    <definedName name="_xlnm.Print_Area" localSheetId="24">'1.5" W Gov E14'!$A$1:$O$28</definedName>
    <definedName name="_xlnm.Print_Area" localSheetId="26">'2" W Coml E14'!$A$1:$O$30</definedName>
    <definedName name="_xlnm.Print_Area" localSheetId="28">'2" W Gov E14'!$A$1:$O$56</definedName>
    <definedName name="_xlnm.Print_Area" localSheetId="30">'2" W MR E14'!$A$1:$O$24</definedName>
    <definedName name="_xlnm.Print_Area" localSheetId="8">'3-4" W Coml E14'!$A$1:$O$48</definedName>
    <definedName name="_xlnm.Print_Area" localSheetId="12">'3-4" W Gov E14'!$A$1:$O$26</definedName>
    <definedName name="_xlnm.Print_Area" localSheetId="14">'3-4" W Res E14'!$A$1:$O$54</definedName>
    <definedName name="_xlnm.Print_Area" localSheetId="10">'3-4" W ResCom E14'!$A$1:$O$19</definedName>
    <definedName name="_xlnm.Print_Area" localSheetId="2">'5-8" W Coml E14'!$A$1:$O$25</definedName>
    <definedName name="_xlnm.Print_Area" localSheetId="4">'5-8" W Gov E14'!$A$1:$O$23</definedName>
    <definedName name="_xlnm.Print_Area" localSheetId="6">'5-8" W Res E14'!$A$1:$O$27</definedName>
    <definedName name="_xlnm.Print_Titles" localSheetId="16">'1" W Coml E14'!$1:$10</definedName>
    <definedName name="_xlnm.Print_Titles" localSheetId="18">'1" W Gov E14'!$1:$10</definedName>
    <definedName name="_xlnm.Print_Titles" localSheetId="20">'1" W MR E14'!$1:$10</definedName>
    <definedName name="_xlnm.Print_Titles" localSheetId="22">'1.5" W Coml E14'!$1:$10</definedName>
    <definedName name="_xlnm.Print_Titles" localSheetId="24">'1.5" W Gov E14'!$1:$10</definedName>
    <definedName name="_xlnm.Print_Titles" localSheetId="26">'2" W Coml E14'!$1:$10</definedName>
    <definedName name="_xlnm.Print_Titles" localSheetId="28">'2" W Gov E14'!$1:$10</definedName>
    <definedName name="_xlnm.Print_Titles" localSheetId="30">'2" W MR E14'!$1:$10</definedName>
    <definedName name="_xlnm.Print_Titles" localSheetId="8">'3-4" W Coml E14'!$1:$10</definedName>
    <definedName name="_xlnm.Print_Titles" localSheetId="12">'3-4" W Gov E14'!$1:$10</definedName>
    <definedName name="_xlnm.Print_Titles" localSheetId="14">'3-4" W Res E14'!$1:$10</definedName>
    <definedName name="_xlnm.Print_Titles" localSheetId="10">'3-4" W ResCom E14'!$1:$10</definedName>
    <definedName name="_xlnm.Print_Titles" localSheetId="2">'5-8" W Coml E14'!$1:$10</definedName>
    <definedName name="_xlnm.Print_Titles" localSheetId="4">'5-8" W Gov E14'!$1:$10</definedName>
    <definedName name="_xlnm.Print_Titles" localSheetId="6">'5-8" W Res E14'!$1:$10</definedName>
  </definedNames>
  <calcPr calcId="125725"/>
</workbook>
</file>

<file path=xl/calcChain.xml><?xml version="1.0" encoding="utf-8"?>
<calcChain xmlns="http://schemas.openxmlformats.org/spreadsheetml/2006/main">
  <c r="V13" i="31"/>
  <c r="X32" i="27"/>
  <c r="X22"/>
  <c r="W22"/>
  <c r="W19"/>
  <c r="V19"/>
  <c r="V16" i="25"/>
  <c r="V26" i="19"/>
  <c r="O22" i="25" l="1"/>
  <c r="O21"/>
  <c r="O20"/>
  <c r="O19"/>
  <c r="O18"/>
  <c r="O17"/>
  <c r="O16"/>
  <c r="O15"/>
  <c r="O14"/>
  <c r="O13"/>
  <c r="O12"/>
  <c r="K22"/>
  <c r="K21"/>
  <c r="K20"/>
  <c r="K19"/>
  <c r="K18"/>
  <c r="K17"/>
  <c r="K16"/>
  <c r="K15"/>
  <c r="K14"/>
  <c r="K13"/>
  <c r="K12"/>
  <c r="W24" i="31" l="1"/>
  <c r="V24"/>
  <c r="S24"/>
  <c r="W22"/>
  <c r="V22"/>
  <c r="S22"/>
  <c r="Q22"/>
  <c r="O20"/>
  <c r="O19"/>
  <c r="O18"/>
  <c r="O17"/>
  <c r="O16"/>
  <c r="O15"/>
  <c r="O14"/>
  <c r="O13"/>
  <c r="O12"/>
  <c r="K20"/>
  <c r="K19"/>
  <c r="K18"/>
  <c r="K17"/>
  <c r="K16"/>
  <c r="K15"/>
  <c r="K14"/>
  <c r="K13"/>
  <c r="K12"/>
  <c r="Q20"/>
  <c r="Q19"/>
  <c r="Q18"/>
  <c r="Q17"/>
  <c r="Q16"/>
  <c r="Q15"/>
  <c r="Q14"/>
  <c r="Q13"/>
  <c r="Q12"/>
  <c r="Y56" i="27"/>
  <c r="X56"/>
  <c r="W56"/>
  <c r="V56"/>
  <c r="S56"/>
  <c r="Y54"/>
  <c r="X54"/>
  <c r="W54"/>
  <c r="V54"/>
  <c r="S54"/>
  <c r="Q54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Y30" i="21"/>
  <c r="X30"/>
  <c r="W30"/>
  <c r="V30"/>
  <c r="S30"/>
  <c r="Y28"/>
  <c r="X28"/>
  <c r="W28"/>
  <c r="V28"/>
  <c r="S28"/>
  <c r="Q28"/>
  <c r="Q26"/>
  <c r="Q25"/>
  <c r="Q24"/>
  <c r="Q23"/>
  <c r="Q22"/>
  <c r="Q21"/>
  <c r="Q20"/>
  <c r="Q19"/>
  <c r="Q18"/>
  <c r="Q17"/>
  <c r="Q16"/>
  <c r="Q15"/>
  <c r="Q14"/>
  <c r="Q13"/>
  <c r="Q12"/>
  <c r="Y28" i="26"/>
  <c r="X28"/>
  <c r="W28"/>
  <c r="V28"/>
  <c r="S28"/>
  <c r="Y26"/>
  <c r="X26"/>
  <c r="W26"/>
  <c r="V26"/>
  <c r="S26"/>
  <c r="Q26"/>
  <c r="Q24"/>
  <c r="Q23"/>
  <c r="Q22"/>
  <c r="Q21"/>
  <c r="Q20"/>
  <c r="Q19"/>
  <c r="Q18"/>
  <c r="Q17"/>
  <c r="Q16"/>
  <c r="Q15"/>
  <c r="Q14"/>
  <c r="Q13"/>
  <c r="Q12"/>
  <c r="Y42" i="30"/>
  <c r="X42"/>
  <c r="W42"/>
  <c r="V42"/>
  <c r="S42"/>
  <c r="Y40"/>
  <c r="X40"/>
  <c r="W40"/>
  <c r="V40"/>
  <c r="S40"/>
  <c r="Q40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W26" i="25"/>
  <c r="S26"/>
  <c r="W24"/>
  <c r="V24"/>
  <c r="V26" s="1"/>
  <c r="S24"/>
  <c r="Q22"/>
  <c r="Q21"/>
  <c r="Q20"/>
  <c r="Q19"/>
  <c r="Q18"/>
  <c r="Q17"/>
  <c r="Q16"/>
  <c r="Q24" s="1"/>
  <c r="Q15"/>
  <c r="Q14"/>
  <c r="Q13"/>
  <c r="Q12"/>
  <c r="Y30" i="19"/>
  <c r="X30"/>
  <c r="W30"/>
  <c r="V30"/>
  <c r="S30"/>
  <c r="Y28"/>
  <c r="X28"/>
  <c r="W28"/>
  <c r="V28"/>
  <c r="S28"/>
  <c r="Q28"/>
  <c r="Q26"/>
  <c r="Q25"/>
  <c r="Q24"/>
  <c r="Q23"/>
  <c r="Q22"/>
  <c r="Q21"/>
  <c r="Q20"/>
  <c r="Q19"/>
  <c r="Q18"/>
  <c r="Q17"/>
  <c r="Q16"/>
  <c r="Q15"/>
  <c r="Q14"/>
  <c r="Q13"/>
  <c r="Q12"/>
  <c r="Z54" i="32"/>
  <c r="Y54"/>
  <c r="X54"/>
  <c r="W54"/>
  <c r="V54"/>
  <c r="S54"/>
  <c r="Z52"/>
  <c r="Y52"/>
  <c r="X52"/>
  <c r="W52"/>
  <c r="V52"/>
  <c r="S52"/>
  <c r="Q52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W26" i="28"/>
  <c r="V26"/>
  <c r="S26"/>
  <c r="W24"/>
  <c r="V24"/>
  <c r="S24"/>
  <c r="Q24"/>
  <c r="Q22"/>
  <c r="Q21"/>
  <c r="Q20"/>
  <c r="Q19"/>
  <c r="Q18"/>
  <c r="Q17"/>
  <c r="Q16"/>
  <c r="Q15"/>
  <c r="Q14"/>
  <c r="Q13"/>
  <c r="Q12"/>
  <c r="V19" i="24"/>
  <c r="S19"/>
  <c r="W17"/>
  <c r="V17"/>
  <c r="S17"/>
  <c r="Q17"/>
  <c r="Q15"/>
  <c r="Q14"/>
  <c r="Q13"/>
  <c r="Q12"/>
  <c r="X48" i="22"/>
  <c r="W48"/>
  <c r="V48"/>
  <c r="S48"/>
  <c r="Z46"/>
  <c r="Y46"/>
  <c r="X46"/>
  <c r="W46"/>
  <c r="V46"/>
  <c r="S46"/>
  <c r="Q46"/>
  <c r="S44"/>
  <c r="Q44"/>
  <c r="S43"/>
  <c r="Q43"/>
  <c r="S42"/>
  <c r="Q42"/>
  <c r="S41"/>
  <c r="Q41"/>
  <c r="S40"/>
  <c r="Q40"/>
  <c r="S39"/>
  <c r="Q39"/>
  <c r="S38"/>
  <c r="Q38"/>
  <c r="S37"/>
  <c r="Q37"/>
  <c r="S36"/>
  <c r="Q36"/>
  <c r="S35"/>
  <c r="Q35"/>
  <c r="S34"/>
  <c r="Q34"/>
  <c r="S33"/>
  <c r="Q33"/>
  <c r="S32"/>
  <c r="Q32"/>
  <c r="S31"/>
  <c r="Q31"/>
  <c r="S30"/>
  <c r="Q30"/>
  <c r="S29"/>
  <c r="Q29"/>
  <c r="S28"/>
  <c r="Q28"/>
  <c r="S27"/>
  <c r="Q27"/>
  <c r="S26"/>
  <c r="Q26"/>
  <c r="S25"/>
  <c r="Q25"/>
  <c r="S24"/>
  <c r="Q24"/>
  <c r="S23"/>
  <c r="Q23"/>
  <c r="S22"/>
  <c r="Q22"/>
  <c r="S21"/>
  <c r="Q21"/>
  <c r="S20"/>
  <c r="Q20"/>
  <c r="S19"/>
  <c r="Q19"/>
  <c r="S18"/>
  <c r="Q18"/>
  <c r="S17"/>
  <c r="Q17"/>
  <c r="S16"/>
  <c r="Q16"/>
  <c r="S15"/>
  <c r="Q15"/>
  <c r="S14"/>
  <c r="Q14"/>
  <c r="S13"/>
  <c r="Q13"/>
  <c r="Q12"/>
  <c r="X27" i="33"/>
  <c r="W27"/>
  <c r="V27"/>
  <c r="S27"/>
  <c r="X25"/>
  <c r="W25"/>
  <c r="V25"/>
  <c r="S25"/>
  <c r="Q25"/>
  <c r="Q23"/>
  <c r="Q22"/>
  <c r="Q21"/>
  <c r="Q20"/>
  <c r="Q19"/>
  <c r="Q18"/>
  <c r="Q17"/>
  <c r="Q16"/>
  <c r="Q15"/>
  <c r="Q14"/>
  <c r="Q13"/>
  <c r="Q12"/>
  <c r="V19" i="29"/>
  <c r="S19"/>
  <c r="V17"/>
  <c r="S17"/>
  <c r="Q17"/>
  <c r="Q15"/>
  <c r="Q14"/>
  <c r="Q13"/>
  <c r="Q12"/>
  <c r="W25" i="23"/>
  <c r="V25"/>
  <c r="S25"/>
  <c r="W23"/>
  <c r="V23"/>
  <c r="S23"/>
  <c r="Q23"/>
  <c r="Q21"/>
  <c r="Q20"/>
  <c r="Q19"/>
  <c r="Q18"/>
  <c r="Q17"/>
  <c r="Q16"/>
  <c r="Q15"/>
  <c r="Q14"/>
  <c r="Q13"/>
  <c r="Q12"/>
  <c r="S21"/>
  <c r="S20"/>
  <c r="S19"/>
  <c r="S18"/>
  <c r="S17"/>
  <c r="S16"/>
  <c r="S15"/>
  <c r="S14"/>
  <c r="S13"/>
  <c r="W23" i="33"/>
  <c r="W22"/>
  <c r="V23"/>
  <c r="V22"/>
  <c r="V21"/>
  <c r="V20"/>
  <c r="V19"/>
  <c r="V18"/>
  <c r="V17"/>
  <c r="V16"/>
  <c r="V15"/>
  <c r="V14"/>
  <c r="S23"/>
  <c r="S22"/>
  <c r="S21"/>
  <c r="S20"/>
  <c r="S19"/>
  <c r="S18"/>
  <c r="S17"/>
  <c r="S16"/>
  <c r="S15"/>
  <c r="S14"/>
  <c r="S13"/>
  <c r="Y50" i="32"/>
  <c r="Y49"/>
  <c r="Y48"/>
  <c r="Y47"/>
  <c r="Y46"/>
  <c r="Y45"/>
  <c r="X50"/>
  <c r="X49"/>
  <c r="X48"/>
  <c r="X47"/>
  <c r="X46"/>
  <c r="X45"/>
  <c r="X44"/>
  <c r="W50"/>
  <c r="V50"/>
  <c r="W49"/>
  <c r="V49"/>
  <c r="W48"/>
  <c r="V48"/>
  <c r="W47"/>
  <c r="V47"/>
  <c r="W46"/>
  <c r="V46"/>
  <c r="W45"/>
  <c r="V45"/>
  <c r="W44"/>
  <c r="V44"/>
  <c r="X43"/>
  <c r="W43"/>
  <c r="V43"/>
  <c r="X42"/>
  <c r="W42"/>
  <c r="V42"/>
  <c r="X41"/>
  <c r="W41"/>
  <c r="V41"/>
  <c r="X40"/>
  <c r="W40"/>
  <c r="V40"/>
  <c r="X39"/>
  <c r="W39"/>
  <c r="V39"/>
  <c r="X38"/>
  <c r="W38"/>
  <c r="V38"/>
  <c r="X37"/>
  <c r="W37"/>
  <c r="V37"/>
  <c r="W36"/>
  <c r="V36"/>
  <c r="W35"/>
  <c r="V35"/>
  <c r="W34"/>
  <c r="V34"/>
  <c r="W33"/>
  <c r="V33"/>
  <c r="W32"/>
  <c r="V32"/>
  <c r="W31"/>
  <c r="V31"/>
  <c r="W30"/>
  <c r="V30"/>
  <c r="W29"/>
  <c r="V29"/>
  <c r="W28"/>
  <c r="V28"/>
  <c r="W27"/>
  <c r="V27"/>
  <c r="W26"/>
  <c r="V26"/>
  <c r="W25"/>
  <c r="V25"/>
  <c r="W24"/>
  <c r="V24"/>
  <c r="W23"/>
  <c r="V23"/>
  <c r="V22"/>
  <c r="V21"/>
  <c r="V20"/>
  <c r="V19"/>
  <c r="V18"/>
  <c r="V17"/>
  <c r="V16"/>
  <c r="V15"/>
  <c r="V14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V20" i="31"/>
  <c r="V19"/>
  <c r="V18"/>
  <c r="V17"/>
  <c r="V16"/>
  <c r="Y38" i="30"/>
  <c r="X38"/>
  <c r="W38"/>
  <c r="V38"/>
  <c r="X37"/>
  <c r="W37"/>
  <c r="V37"/>
  <c r="X36"/>
  <c r="W36"/>
  <c r="V36"/>
  <c r="X35"/>
  <c r="W35"/>
  <c r="V35"/>
  <c r="X34"/>
  <c r="W34"/>
  <c r="V34"/>
  <c r="W33"/>
  <c r="V33"/>
  <c r="W32"/>
  <c r="V32"/>
  <c r="W31"/>
  <c r="V31"/>
  <c r="W30"/>
  <c r="V30"/>
  <c r="W29"/>
  <c r="V29"/>
  <c r="W28"/>
  <c r="V28"/>
  <c r="W27"/>
  <c r="V27"/>
  <c r="V26"/>
  <c r="V25"/>
  <c r="V24"/>
  <c r="V23"/>
  <c r="V22"/>
  <c r="V21"/>
  <c r="V20"/>
  <c r="V15" i="29"/>
  <c r="V14"/>
  <c r="S15"/>
  <c r="S14"/>
  <c r="S13"/>
  <c r="V22" i="28"/>
  <c r="V21"/>
  <c r="V20"/>
  <c r="V19"/>
  <c r="V18"/>
  <c r="V17"/>
  <c r="V16"/>
  <c r="V15"/>
  <c r="V14"/>
  <c r="S22"/>
  <c r="S21"/>
  <c r="S20"/>
  <c r="S19"/>
  <c r="S18"/>
  <c r="S17"/>
  <c r="S16"/>
  <c r="S15"/>
  <c r="S14"/>
  <c r="S13"/>
  <c r="Y52" i="27"/>
  <c r="X52"/>
  <c r="W52"/>
  <c r="V52"/>
  <c r="Y51"/>
  <c r="X51"/>
  <c r="W51"/>
  <c r="V51"/>
  <c r="Y50"/>
  <c r="X50"/>
  <c r="W50"/>
  <c r="V50"/>
  <c r="Y49"/>
  <c r="X49"/>
  <c r="W49"/>
  <c r="V49"/>
  <c r="Y48"/>
  <c r="X48"/>
  <c r="W48"/>
  <c r="V48"/>
  <c r="Y47"/>
  <c r="X47"/>
  <c r="W47"/>
  <c r="V47"/>
  <c r="Y46"/>
  <c r="X46"/>
  <c r="W46"/>
  <c r="V46"/>
  <c r="Y45"/>
  <c r="X45"/>
  <c r="W45"/>
  <c r="V45"/>
  <c r="Y44"/>
  <c r="X44"/>
  <c r="W44"/>
  <c r="V44"/>
  <c r="Y43"/>
  <c r="X43"/>
  <c r="W43"/>
  <c r="V43"/>
  <c r="Y42"/>
  <c r="X42"/>
  <c r="W42"/>
  <c r="V42"/>
  <c r="Y41"/>
  <c r="X41"/>
  <c r="W41"/>
  <c r="V41"/>
  <c r="Y40"/>
  <c r="X40"/>
  <c r="W40"/>
  <c r="V40"/>
  <c r="Y39"/>
  <c r="X39"/>
  <c r="W39"/>
  <c r="V39"/>
  <c r="Y38"/>
  <c r="X38"/>
  <c r="W38"/>
  <c r="V38"/>
  <c r="Y37"/>
  <c r="X37"/>
  <c r="W37"/>
  <c r="V37"/>
  <c r="Y36"/>
  <c r="X36"/>
  <c r="W36"/>
  <c r="V36"/>
  <c r="Y35"/>
  <c r="X35"/>
  <c r="W35"/>
  <c r="V35"/>
  <c r="Y34"/>
  <c r="X34"/>
  <c r="W34"/>
  <c r="V34"/>
  <c r="Y33"/>
  <c r="X33"/>
  <c r="W33"/>
  <c r="V33"/>
  <c r="W32"/>
  <c r="V32"/>
  <c r="X31"/>
  <c r="W31"/>
  <c r="V31"/>
  <c r="X30"/>
  <c r="W30"/>
  <c r="V30"/>
  <c r="X29"/>
  <c r="W29"/>
  <c r="V29"/>
  <c r="X28"/>
  <c r="W28"/>
  <c r="V28"/>
  <c r="X27"/>
  <c r="W27"/>
  <c r="V27"/>
  <c r="W26"/>
  <c r="W25"/>
  <c r="W24"/>
  <c r="W23"/>
  <c r="V26"/>
  <c r="V25"/>
  <c r="V24"/>
  <c r="V23"/>
  <c r="V22"/>
  <c r="V21"/>
  <c r="V20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Y24" i="26"/>
  <c r="X24"/>
  <c r="W24"/>
  <c r="V24"/>
  <c r="S24"/>
  <c r="X23"/>
  <c r="X22"/>
  <c r="X21"/>
  <c r="X20"/>
  <c r="X19"/>
  <c r="X18"/>
  <c r="X17"/>
  <c r="X16"/>
  <c r="X15"/>
  <c r="W23"/>
  <c r="W22"/>
  <c r="W21"/>
  <c r="W20"/>
  <c r="W19"/>
  <c r="W18"/>
  <c r="W17"/>
  <c r="W16"/>
  <c r="W15"/>
  <c r="V23"/>
  <c r="V22"/>
  <c r="V21"/>
  <c r="V20"/>
  <c r="V19"/>
  <c r="V18"/>
  <c r="V17"/>
  <c r="V16"/>
  <c r="V15"/>
  <c r="V22" i="25"/>
  <c r="V21"/>
  <c r="V20"/>
  <c r="V19"/>
  <c r="V18"/>
  <c r="V17"/>
  <c r="V15" i="24"/>
  <c r="V14"/>
  <c r="S15"/>
  <c r="S14"/>
  <c r="S13"/>
  <c r="V21" i="23"/>
  <c r="V20"/>
  <c r="V19"/>
  <c r="V18"/>
  <c r="V17"/>
  <c r="V16"/>
  <c r="V15"/>
  <c r="V14"/>
  <c r="X44" i="22"/>
  <c r="W44"/>
  <c r="V44"/>
  <c r="X43"/>
  <c r="W43"/>
  <c r="V43"/>
  <c r="X42"/>
  <c r="W42"/>
  <c r="V42"/>
  <c r="X41"/>
  <c r="W41"/>
  <c r="V41"/>
  <c r="X40"/>
  <c r="W40"/>
  <c r="V40"/>
  <c r="X39"/>
  <c r="W39"/>
  <c r="V39"/>
  <c r="X38"/>
  <c r="W38"/>
  <c r="V38"/>
  <c r="X37"/>
  <c r="W37"/>
  <c r="V37"/>
  <c r="X36"/>
  <c r="W36"/>
  <c r="V36"/>
  <c r="X35"/>
  <c r="W35"/>
  <c r="V35"/>
  <c r="X34"/>
  <c r="W34"/>
  <c r="V34"/>
  <c r="W33"/>
  <c r="V33"/>
  <c r="W32"/>
  <c r="V32"/>
  <c r="W31"/>
  <c r="V31"/>
  <c r="W30"/>
  <c r="V30"/>
  <c r="W29"/>
  <c r="V29"/>
  <c r="W28"/>
  <c r="V28"/>
  <c r="W27"/>
  <c r="V27"/>
  <c r="W26"/>
  <c r="V26"/>
  <c r="W25"/>
  <c r="V25"/>
  <c r="W24"/>
  <c r="V24"/>
  <c r="W23"/>
  <c r="V23"/>
  <c r="V22"/>
  <c r="V21"/>
  <c r="V20"/>
  <c r="V19"/>
  <c r="V18"/>
  <c r="V17"/>
  <c r="V16"/>
  <c r="V15"/>
  <c r="V14"/>
  <c r="X26" i="21"/>
  <c r="X25"/>
  <c r="X24"/>
  <c r="W26"/>
  <c r="W25"/>
  <c r="W24"/>
  <c r="W23"/>
  <c r="W22"/>
  <c r="W21"/>
  <c r="W20"/>
  <c r="W19"/>
  <c r="W18"/>
  <c r="V26"/>
  <c r="V25"/>
  <c r="V24"/>
  <c r="V23"/>
  <c r="V22"/>
  <c r="V21"/>
  <c r="V20"/>
  <c r="V19"/>
  <c r="V18"/>
  <c r="W23" i="20"/>
  <c r="W25" s="1"/>
  <c r="W27" s="1"/>
  <c r="V23"/>
  <c r="X26" i="19"/>
  <c r="X25"/>
  <c r="W26"/>
  <c r="W25"/>
  <c r="W24"/>
  <c r="W23"/>
  <c r="W22"/>
  <c r="V25"/>
  <c r="V24"/>
  <c r="V23"/>
  <c r="V22"/>
  <c r="V21"/>
  <c r="V20"/>
  <c r="V19"/>
  <c r="V18"/>
  <c r="W21" i="23" l="1"/>
  <c r="W20"/>
  <c r="V12"/>
  <c r="E16"/>
  <c r="G16"/>
  <c r="I16"/>
  <c r="E17"/>
  <c r="G17"/>
  <c r="I17"/>
  <c r="E18"/>
  <c r="G18"/>
  <c r="I18"/>
  <c r="E19"/>
  <c r="G19"/>
  <c r="I19"/>
  <c r="E20"/>
  <c r="G20"/>
  <c r="I20"/>
  <c r="E21"/>
  <c r="K16" s="1"/>
  <c r="M16" s="1"/>
  <c r="G21"/>
  <c r="I21"/>
  <c r="K15"/>
  <c r="K13"/>
  <c r="C13"/>
  <c r="C14"/>
  <c r="C15"/>
  <c r="C16"/>
  <c r="C17"/>
  <c r="C18"/>
  <c r="C19"/>
  <c r="C20"/>
  <c r="C21"/>
  <c r="C12"/>
  <c r="E12" s="1"/>
  <c r="A21"/>
  <c r="A20"/>
  <c r="A19"/>
  <c r="A18"/>
  <c r="A17"/>
  <c r="A16"/>
  <c r="A15"/>
  <c r="A14"/>
  <c r="A13"/>
  <c r="V13" s="1"/>
  <c r="A12"/>
  <c r="G13"/>
  <c r="S12"/>
  <c r="O15" i="29"/>
  <c r="O14"/>
  <c r="O13"/>
  <c r="O12"/>
  <c r="K15"/>
  <c r="K14"/>
  <c r="K13"/>
  <c r="K12"/>
  <c r="A15"/>
  <c r="A14"/>
  <c r="A13"/>
  <c r="A12"/>
  <c r="C15"/>
  <c r="G15" s="1"/>
  <c r="C14"/>
  <c r="C13"/>
  <c r="G13"/>
  <c r="C12"/>
  <c r="S12" s="1"/>
  <c r="X23" i="33"/>
  <c r="W21"/>
  <c r="V13"/>
  <c r="S12"/>
  <c r="E14"/>
  <c r="G14"/>
  <c r="I14" s="1"/>
  <c r="E15"/>
  <c r="G15"/>
  <c r="I15" s="1"/>
  <c r="E16"/>
  <c r="G16"/>
  <c r="I16" s="1"/>
  <c r="E17"/>
  <c r="G17"/>
  <c r="I17" s="1"/>
  <c r="E18"/>
  <c r="G18"/>
  <c r="I18" s="1"/>
  <c r="K18"/>
  <c r="M18" s="1"/>
  <c r="E19"/>
  <c r="G19"/>
  <c r="I19" s="1"/>
  <c r="K19"/>
  <c r="E20"/>
  <c r="G20"/>
  <c r="K20"/>
  <c r="E21"/>
  <c r="G21"/>
  <c r="K21"/>
  <c r="E22"/>
  <c r="G22"/>
  <c r="K22"/>
  <c r="E23"/>
  <c r="K14" s="1"/>
  <c r="M14" s="1"/>
  <c r="G23"/>
  <c r="K23"/>
  <c r="K13"/>
  <c r="K12"/>
  <c r="G13"/>
  <c r="M12"/>
  <c r="G12"/>
  <c r="I12" s="1"/>
  <c r="E12"/>
  <c r="E13" s="1"/>
  <c r="C13"/>
  <c r="C14"/>
  <c r="C15"/>
  <c r="C16"/>
  <c r="C17"/>
  <c r="C18"/>
  <c r="C19"/>
  <c r="C20"/>
  <c r="C21"/>
  <c r="C22"/>
  <c r="C23"/>
  <c r="C12"/>
  <c r="A23"/>
  <c r="A22"/>
  <c r="A21"/>
  <c r="A20"/>
  <c r="A19"/>
  <c r="A18"/>
  <c r="A17"/>
  <c r="A16"/>
  <c r="A15"/>
  <c r="A14"/>
  <c r="A13"/>
  <c r="A12"/>
  <c r="Z50" i="32"/>
  <c r="Z49"/>
  <c r="Y44"/>
  <c r="X36"/>
  <c r="E23"/>
  <c r="G23"/>
  <c r="I23" s="1"/>
  <c r="E24"/>
  <c r="G24"/>
  <c r="I24" s="1"/>
  <c r="E25"/>
  <c r="G25"/>
  <c r="I25" s="1"/>
  <c r="E26"/>
  <c r="G26"/>
  <c r="I26" s="1"/>
  <c r="E27"/>
  <c r="G27"/>
  <c r="I27" s="1"/>
  <c r="E28"/>
  <c r="G28"/>
  <c r="I28" s="1"/>
  <c r="E29"/>
  <c r="G29"/>
  <c r="I29" s="1"/>
  <c r="E30"/>
  <c r="G30"/>
  <c r="I30" s="1"/>
  <c r="E31"/>
  <c r="G31"/>
  <c r="I31" s="1"/>
  <c r="E32"/>
  <c r="G32"/>
  <c r="I32" s="1"/>
  <c r="I33" s="1"/>
  <c r="I34" s="1"/>
  <c r="I35" s="1"/>
  <c r="I36" s="1"/>
  <c r="I37" s="1"/>
  <c r="I38" s="1"/>
  <c r="I39" s="1"/>
  <c r="I40" s="1"/>
  <c r="I41" s="1"/>
  <c r="I42" s="1"/>
  <c r="I43" s="1"/>
  <c r="I44" s="1"/>
  <c r="I45" s="1"/>
  <c r="I46" s="1"/>
  <c r="I47" s="1"/>
  <c r="I48" s="1"/>
  <c r="I49" s="1"/>
  <c r="I50" s="1"/>
  <c r="E33"/>
  <c r="G33"/>
  <c r="E34"/>
  <c r="G34"/>
  <c r="E35"/>
  <c r="G35"/>
  <c r="E36"/>
  <c r="G36"/>
  <c r="E37"/>
  <c r="G37"/>
  <c r="E38"/>
  <c r="G38"/>
  <c r="E39"/>
  <c r="G39"/>
  <c r="E40"/>
  <c r="G40"/>
  <c r="E41"/>
  <c r="G41"/>
  <c r="E42"/>
  <c r="G42"/>
  <c r="E43"/>
  <c r="G43"/>
  <c r="E44"/>
  <c r="G44"/>
  <c r="E45"/>
  <c r="G45"/>
  <c r="E46"/>
  <c r="G46"/>
  <c r="E47"/>
  <c r="G47"/>
  <c r="E48"/>
  <c r="G48"/>
  <c r="E49"/>
  <c r="G49"/>
  <c r="E50"/>
  <c r="K23" s="1"/>
  <c r="G50"/>
  <c r="K21"/>
  <c r="K19"/>
  <c r="K17"/>
  <c r="K15"/>
  <c r="K13"/>
  <c r="C13"/>
  <c r="C14"/>
  <c r="C15"/>
  <c r="C16"/>
  <c r="C17"/>
  <c r="C18"/>
  <c r="C19"/>
  <c r="C20"/>
  <c r="C21"/>
  <c r="C22"/>
  <c r="G22" s="1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12"/>
  <c r="G12" s="1"/>
  <c r="I12" s="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G18" s="1"/>
  <c r="A17"/>
  <c r="A16"/>
  <c r="G16" s="1"/>
  <c r="A15"/>
  <c r="A14"/>
  <c r="G14" s="1"/>
  <c r="A13"/>
  <c r="A12"/>
  <c r="G19"/>
  <c r="G17"/>
  <c r="G15"/>
  <c r="V13"/>
  <c r="S12"/>
  <c r="W20" i="28"/>
  <c r="W21"/>
  <c r="O22"/>
  <c r="O21"/>
  <c r="O20"/>
  <c r="O19"/>
  <c r="O18"/>
  <c r="O17"/>
  <c r="O16"/>
  <c r="O15"/>
  <c r="O14"/>
  <c r="O13"/>
  <c r="O12"/>
  <c r="K22"/>
  <c r="K21"/>
  <c r="K20"/>
  <c r="K19"/>
  <c r="K18"/>
  <c r="K17"/>
  <c r="K16"/>
  <c r="K15"/>
  <c r="K14"/>
  <c r="K13"/>
  <c r="K12"/>
  <c r="C13"/>
  <c r="C14"/>
  <c r="C15"/>
  <c r="C16"/>
  <c r="C17"/>
  <c r="C18"/>
  <c r="C19"/>
  <c r="C20"/>
  <c r="C21"/>
  <c r="C22"/>
  <c r="G22" s="1"/>
  <c r="C12"/>
  <c r="A22"/>
  <c r="A21"/>
  <c r="A20"/>
  <c r="A19"/>
  <c r="A18"/>
  <c r="A17"/>
  <c r="A16"/>
  <c r="A15"/>
  <c r="A14"/>
  <c r="A13"/>
  <c r="A12"/>
  <c r="G13"/>
  <c r="S12"/>
  <c r="W15" i="24"/>
  <c r="O15"/>
  <c r="O14"/>
  <c r="O13"/>
  <c r="O12"/>
  <c r="K15"/>
  <c r="K14"/>
  <c r="K13"/>
  <c r="K12"/>
  <c r="A15"/>
  <c r="A14"/>
  <c r="A13"/>
  <c r="V13" s="1"/>
  <c r="A12"/>
  <c r="C15"/>
  <c r="C14"/>
  <c r="C13"/>
  <c r="C12"/>
  <c r="E12" s="1"/>
  <c r="E13" s="1"/>
  <c r="E14" s="1"/>
  <c r="E15" s="1"/>
  <c r="X33" i="22"/>
  <c r="W22"/>
  <c r="V13"/>
  <c r="S12"/>
  <c r="E14"/>
  <c r="G14"/>
  <c r="I14" s="1"/>
  <c r="E15"/>
  <c r="G15"/>
  <c r="I15" s="1"/>
  <c r="E16"/>
  <c r="G16"/>
  <c r="I16" s="1"/>
  <c r="E17"/>
  <c r="G17"/>
  <c r="I17" s="1"/>
  <c r="E18"/>
  <c r="G18"/>
  <c r="I18" s="1"/>
  <c r="E19"/>
  <c r="G19"/>
  <c r="I19" s="1"/>
  <c r="E20"/>
  <c r="G20"/>
  <c r="I20" s="1"/>
  <c r="E21"/>
  <c r="G21"/>
  <c r="I21" s="1"/>
  <c r="E22"/>
  <c r="G22"/>
  <c r="I22" s="1"/>
  <c r="E23"/>
  <c r="G23"/>
  <c r="I23" s="1"/>
  <c r="E24"/>
  <c r="G24"/>
  <c r="I24" s="1"/>
  <c r="E25"/>
  <c r="G25"/>
  <c r="I25" s="1"/>
  <c r="E26"/>
  <c r="G26"/>
  <c r="I26" s="1"/>
  <c r="E27"/>
  <c r="G27"/>
  <c r="I27" s="1"/>
  <c r="E28"/>
  <c r="G28"/>
  <c r="I28" s="1"/>
  <c r="E29"/>
  <c r="G29"/>
  <c r="I29" s="1"/>
  <c r="E30"/>
  <c r="G30"/>
  <c r="I30" s="1"/>
  <c r="E31"/>
  <c r="G31"/>
  <c r="I31" s="1"/>
  <c r="E32"/>
  <c r="G32"/>
  <c r="I32" s="1"/>
  <c r="E33"/>
  <c r="G33"/>
  <c r="I33" s="1"/>
  <c r="E34"/>
  <c r="G34"/>
  <c r="I34" s="1"/>
  <c r="E35"/>
  <c r="G35"/>
  <c r="I35" s="1"/>
  <c r="E36"/>
  <c r="G36"/>
  <c r="I36" s="1"/>
  <c r="E37"/>
  <c r="G37"/>
  <c r="I37" s="1"/>
  <c r="E38"/>
  <c r="G38"/>
  <c r="I38" s="1"/>
  <c r="E39"/>
  <c r="G39"/>
  <c r="I39" s="1"/>
  <c r="E40"/>
  <c r="G40"/>
  <c r="I40" s="1"/>
  <c r="K40"/>
  <c r="E41"/>
  <c r="G41"/>
  <c r="K41"/>
  <c r="E42"/>
  <c r="G42"/>
  <c r="K42"/>
  <c r="E43"/>
  <c r="G43"/>
  <c r="K43"/>
  <c r="E44"/>
  <c r="K14" s="1"/>
  <c r="G44"/>
  <c r="K44"/>
  <c r="K13"/>
  <c r="K12"/>
  <c r="A13"/>
  <c r="C13"/>
  <c r="A14"/>
  <c r="C14"/>
  <c r="A15"/>
  <c r="C15"/>
  <c r="A16"/>
  <c r="C16"/>
  <c r="A17"/>
  <c r="C17"/>
  <c r="A18"/>
  <c r="C18"/>
  <c r="A19"/>
  <c r="C19"/>
  <c r="A20"/>
  <c r="C20"/>
  <c r="A21"/>
  <c r="C21"/>
  <c r="A22"/>
  <c r="C22"/>
  <c r="A23"/>
  <c r="C23"/>
  <c r="A24"/>
  <c r="C24"/>
  <c r="A25"/>
  <c r="C25"/>
  <c r="A26"/>
  <c r="C26"/>
  <c r="A27"/>
  <c r="C27"/>
  <c r="A28"/>
  <c r="C28"/>
  <c r="A29"/>
  <c r="C29"/>
  <c r="A30"/>
  <c r="C30"/>
  <c r="A31"/>
  <c r="C31"/>
  <c r="A32"/>
  <c r="C32"/>
  <c r="A33"/>
  <c r="C33"/>
  <c r="A34"/>
  <c r="C34"/>
  <c r="A35"/>
  <c r="C35"/>
  <c r="A36"/>
  <c r="C36"/>
  <c r="A37"/>
  <c r="C37"/>
  <c r="A38"/>
  <c r="C38"/>
  <c r="A39"/>
  <c r="C39"/>
  <c r="A40"/>
  <c r="C40"/>
  <c r="A41"/>
  <c r="C41"/>
  <c r="A42"/>
  <c r="C42"/>
  <c r="A43"/>
  <c r="C43"/>
  <c r="A44"/>
  <c r="C44"/>
  <c r="C12"/>
  <c r="A12"/>
  <c r="G13"/>
  <c r="G12"/>
  <c r="I12" s="1"/>
  <c r="E12"/>
  <c r="E13" s="1"/>
  <c r="W18" i="31"/>
  <c r="W17"/>
  <c r="W16"/>
  <c r="V15"/>
  <c r="V14"/>
  <c r="S12"/>
  <c r="C13"/>
  <c r="C14"/>
  <c r="G14" s="1"/>
  <c r="C15"/>
  <c r="C16"/>
  <c r="S16" s="1"/>
  <c r="C17"/>
  <c r="C18"/>
  <c r="S18" s="1"/>
  <c r="C19"/>
  <c r="C20"/>
  <c r="S20" s="1"/>
  <c r="C12"/>
  <c r="A20"/>
  <c r="A19"/>
  <c r="A18"/>
  <c r="A17"/>
  <c r="A16"/>
  <c r="A15"/>
  <c r="A14"/>
  <c r="A13"/>
  <c r="A12"/>
  <c r="S19"/>
  <c r="S17"/>
  <c r="G16"/>
  <c r="S15"/>
  <c r="S14"/>
  <c r="S13"/>
  <c r="Y32" i="27"/>
  <c r="E27"/>
  <c r="G27"/>
  <c r="I27" s="1"/>
  <c r="E28"/>
  <c r="G28"/>
  <c r="I28" s="1"/>
  <c r="E29"/>
  <c r="G29"/>
  <c r="I29" s="1"/>
  <c r="E30"/>
  <c r="G30"/>
  <c r="I30" s="1"/>
  <c r="E31"/>
  <c r="G31"/>
  <c r="I31" s="1"/>
  <c r="E32"/>
  <c r="G32"/>
  <c r="I32" s="1"/>
  <c r="E33"/>
  <c r="G33"/>
  <c r="I33" s="1"/>
  <c r="E34"/>
  <c r="G34"/>
  <c r="I34" s="1"/>
  <c r="E35"/>
  <c r="G35"/>
  <c r="I35" s="1"/>
  <c r="E36"/>
  <c r="G36"/>
  <c r="I36" s="1"/>
  <c r="E37"/>
  <c r="G37"/>
  <c r="I37" s="1"/>
  <c r="E38"/>
  <c r="G38"/>
  <c r="I38" s="1"/>
  <c r="E39"/>
  <c r="G39"/>
  <c r="I39" s="1"/>
  <c r="E40"/>
  <c r="G40"/>
  <c r="I40" s="1"/>
  <c r="E41"/>
  <c r="G41"/>
  <c r="I41" s="1"/>
  <c r="E42"/>
  <c r="G42"/>
  <c r="I42" s="1"/>
  <c r="E43"/>
  <c r="G43"/>
  <c r="I43" s="1"/>
  <c r="E44"/>
  <c r="G44"/>
  <c r="I44" s="1"/>
  <c r="E45"/>
  <c r="G45"/>
  <c r="I45" s="1"/>
  <c r="E46"/>
  <c r="G46"/>
  <c r="I46" s="1"/>
  <c r="K46"/>
  <c r="E47"/>
  <c r="G47"/>
  <c r="K47"/>
  <c r="E48"/>
  <c r="G48"/>
  <c r="K48"/>
  <c r="E49"/>
  <c r="G49"/>
  <c r="K49"/>
  <c r="E50"/>
  <c r="G50"/>
  <c r="K50"/>
  <c r="E51"/>
  <c r="G51"/>
  <c r="K51"/>
  <c r="E52"/>
  <c r="K27" s="1"/>
  <c r="M27" s="1"/>
  <c r="G52"/>
  <c r="K52"/>
  <c r="K26"/>
  <c r="K25"/>
  <c r="K24"/>
  <c r="K23"/>
  <c r="K22"/>
  <c r="K21"/>
  <c r="K20"/>
  <c r="K19"/>
  <c r="K18"/>
  <c r="K17"/>
  <c r="K16"/>
  <c r="K15"/>
  <c r="K14"/>
  <c r="K13"/>
  <c r="K12"/>
  <c r="A13"/>
  <c r="C13"/>
  <c r="A14"/>
  <c r="C14"/>
  <c r="A15"/>
  <c r="C15"/>
  <c r="A16"/>
  <c r="C16"/>
  <c r="A17"/>
  <c r="C17"/>
  <c r="A18"/>
  <c r="C18"/>
  <c r="A19"/>
  <c r="C19"/>
  <c r="A20"/>
  <c r="C20"/>
  <c r="A21"/>
  <c r="C21"/>
  <c r="A22"/>
  <c r="C22"/>
  <c r="A23"/>
  <c r="C23"/>
  <c r="A24"/>
  <c r="C24"/>
  <c r="A25"/>
  <c r="C25"/>
  <c r="A26"/>
  <c r="C26"/>
  <c r="A27"/>
  <c r="C27"/>
  <c r="A28"/>
  <c r="C28"/>
  <c r="A29"/>
  <c r="C29"/>
  <c r="A30"/>
  <c r="C30"/>
  <c r="A31"/>
  <c r="C31"/>
  <c r="A32"/>
  <c r="C32"/>
  <c r="A33"/>
  <c r="C33"/>
  <c r="A34"/>
  <c r="C34"/>
  <c r="A35"/>
  <c r="C35"/>
  <c r="A36"/>
  <c r="C36"/>
  <c r="A37"/>
  <c r="C37"/>
  <c r="A38"/>
  <c r="C38"/>
  <c r="A39"/>
  <c r="C39"/>
  <c r="A40"/>
  <c r="C40"/>
  <c r="A41"/>
  <c r="C41"/>
  <c r="A42"/>
  <c r="C42"/>
  <c r="A43"/>
  <c r="C43"/>
  <c r="A44"/>
  <c r="C44"/>
  <c r="A45"/>
  <c r="C45"/>
  <c r="A46"/>
  <c r="C46"/>
  <c r="A47"/>
  <c r="C47"/>
  <c r="A48"/>
  <c r="C48"/>
  <c r="A49"/>
  <c r="C49"/>
  <c r="A50"/>
  <c r="C50"/>
  <c r="A51"/>
  <c r="C51"/>
  <c r="A52"/>
  <c r="C52"/>
  <c r="C12"/>
  <c r="S12" s="1"/>
  <c r="A12"/>
  <c r="S26"/>
  <c r="X26"/>
  <c r="S25"/>
  <c r="S24"/>
  <c r="X24"/>
  <c r="S23"/>
  <c r="X23"/>
  <c r="S22"/>
  <c r="S21"/>
  <c r="S20"/>
  <c r="S19"/>
  <c r="S18"/>
  <c r="S17"/>
  <c r="S16"/>
  <c r="S15"/>
  <c r="G15"/>
  <c r="S14"/>
  <c r="S13"/>
  <c r="G13"/>
  <c r="Y26" i="21"/>
  <c r="Y25"/>
  <c r="Y24"/>
  <c r="X23"/>
  <c r="X22"/>
  <c r="X21"/>
  <c r="X20"/>
  <c r="X19"/>
  <c r="X18"/>
  <c r="V17"/>
  <c r="S26"/>
  <c r="S25"/>
  <c r="S24"/>
  <c r="S23"/>
  <c r="S22"/>
  <c r="S21"/>
  <c r="S20"/>
  <c r="S19"/>
  <c r="S18"/>
  <c r="S17"/>
  <c r="S16"/>
  <c r="S15"/>
  <c r="S14"/>
  <c r="S13"/>
  <c r="S12"/>
  <c r="E14"/>
  <c r="G14"/>
  <c r="I14"/>
  <c r="E15"/>
  <c r="G15"/>
  <c r="I15"/>
  <c r="E16"/>
  <c r="G16"/>
  <c r="I16"/>
  <c r="E17"/>
  <c r="G17"/>
  <c r="I17"/>
  <c r="E18"/>
  <c r="G18"/>
  <c r="I18"/>
  <c r="E19"/>
  <c r="G19"/>
  <c r="I19"/>
  <c r="E20"/>
  <c r="G20"/>
  <c r="I20"/>
  <c r="E21"/>
  <c r="G21"/>
  <c r="I21"/>
  <c r="E22"/>
  <c r="G22"/>
  <c r="I22"/>
  <c r="E23"/>
  <c r="G23"/>
  <c r="I23"/>
  <c r="E24"/>
  <c r="G24"/>
  <c r="I24"/>
  <c r="E25"/>
  <c r="G25"/>
  <c r="I25"/>
  <c r="E26"/>
  <c r="K14" s="1"/>
  <c r="M14" s="1"/>
  <c r="G26"/>
  <c r="I26"/>
  <c r="K13"/>
  <c r="G13"/>
  <c r="I12"/>
  <c r="I13" s="1"/>
  <c r="G12"/>
  <c r="E12"/>
  <c r="E13" s="1"/>
  <c r="A13"/>
  <c r="C13"/>
  <c r="A14"/>
  <c r="C14"/>
  <c r="A15"/>
  <c r="C15"/>
  <c r="A16"/>
  <c r="C16"/>
  <c r="A17"/>
  <c r="C17"/>
  <c r="A18"/>
  <c r="C18"/>
  <c r="A19"/>
  <c r="C19"/>
  <c r="A20"/>
  <c r="C20"/>
  <c r="A21"/>
  <c r="C21"/>
  <c r="A22"/>
  <c r="C22"/>
  <c r="A23"/>
  <c r="C23"/>
  <c r="A24"/>
  <c r="C24"/>
  <c r="A25"/>
  <c r="C25"/>
  <c r="A26"/>
  <c r="C26"/>
  <c r="C12"/>
  <c r="A12"/>
  <c r="Y23" i="26"/>
  <c r="Y22"/>
  <c r="Y21"/>
  <c r="Y20"/>
  <c r="Y19"/>
  <c r="Y18"/>
  <c r="Y17"/>
  <c r="Y16"/>
  <c r="Y15"/>
  <c r="K24"/>
  <c r="G24"/>
  <c r="I24" s="1"/>
  <c r="E24"/>
  <c r="K23"/>
  <c r="K22"/>
  <c r="K21"/>
  <c r="K20"/>
  <c r="K19"/>
  <c r="K18"/>
  <c r="K17"/>
  <c r="K16"/>
  <c r="K15"/>
  <c r="K14"/>
  <c r="K13"/>
  <c r="K12"/>
  <c r="C13"/>
  <c r="C14"/>
  <c r="C15"/>
  <c r="C16"/>
  <c r="C17"/>
  <c r="C18"/>
  <c r="C19"/>
  <c r="C20"/>
  <c r="C21"/>
  <c r="C22"/>
  <c r="C23"/>
  <c r="C24"/>
  <c r="A13"/>
  <c r="A14"/>
  <c r="A15"/>
  <c r="A16"/>
  <c r="A17"/>
  <c r="A18"/>
  <c r="A19"/>
  <c r="A20"/>
  <c r="A21"/>
  <c r="A22"/>
  <c r="A23"/>
  <c r="A24"/>
  <c r="C12"/>
  <c r="A12"/>
  <c r="S23"/>
  <c r="S22"/>
  <c r="S21"/>
  <c r="S20"/>
  <c r="S19"/>
  <c r="S18"/>
  <c r="S17"/>
  <c r="S16"/>
  <c r="S15"/>
  <c r="S14"/>
  <c r="S13"/>
  <c r="S12"/>
  <c r="X23" i="20"/>
  <c r="X25" s="1"/>
  <c r="X27" s="1"/>
  <c r="V22"/>
  <c r="V21"/>
  <c r="V20"/>
  <c r="V19"/>
  <c r="V18"/>
  <c r="S23"/>
  <c r="Q23" s="1"/>
  <c r="S22"/>
  <c r="Q22" s="1"/>
  <c r="S21"/>
  <c r="Q21" s="1"/>
  <c r="S20"/>
  <c r="Q20" s="1"/>
  <c r="S19"/>
  <c r="Q19" s="1"/>
  <c r="S18"/>
  <c r="Q18" s="1"/>
  <c r="S17"/>
  <c r="Q17" s="1"/>
  <c r="S16"/>
  <c r="Q16" s="1"/>
  <c r="S15"/>
  <c r="Q15" s="1"/>
  <c r="S14"/>
  <c r="Q14" s="1"/>
  <c r="S13"/>
  <c r="Q13" s="1"/>
  <c r="S12"/>
  <c r="E15"/>
  <c r="G15"/>
  <c r="I15"/>
  <c r="E16"/>
  <c r="G16"/>
  <c r="I16"/>
  <c r="E17"/>
  <c r="G17"/>
  <c r="I17"/>
  <c r="E18"/>
  <c r="G18"/>
  <c r="I18"/>
  <c r="E19"/>
  <c r="G19"/>
  <c r="I19"/>
  <c r="E20"/>
  <c r="G20"/>
  <c r="I20"/>
  <c r="E21"/>
  <c r="G21"/>
  <c r="I21"/>
  <c r="E22"/>
  <c r="G22"/>
  <c r="I22"/>
  <c r="E23"/>
  <c r="K15" s="1"/>
  <c r="M15" s="1"/>
  <c r="G23"/>
  <c r="I23"/>
  <c r="K14"/>
  <c r="G14"/>
  <c r="G13"/>
  <c r="G12"/>
  <c r="I12" s="1"/>
  <c r="E12"/>
  <c r="E13" s="1"/>
  <c r="C13"/>
  <c r="C14"/>
  <c r="C15"/>
  <c r="C16"/>
  <c r="C17"/>
  <c r="C18"/>
  <c r="C19"/>
  <c r="C20"/>
  <c r="C21"/>
  <c r="C22"/>
  <c r="C23"/>
  <c r="C12"/>
  <c r="A13"/>
  <c r="A14"/>
  <c r="A15"/>
  <c r="A16"/>
  <c r="A17"/>
  <c r="A18"/>
  <c r="A19"/>
  <c r="A20"/>
  <c r="A21"/>
  <c r="A22"/>
  <c r="A23"/>
  <c r="A12"/>
  <c r="W17" i="25"/>
  <c r="C13"/>
  <c r="C14"/>
  <c r="C15"/>
  <c r="C16"/>
  <c r="C17"/>
  <c r="C18"/>
  <c r="C19"/>
  <c r="C20"/>
  <c r="C21"/>
  <c r="C22"/>
  <c r="A13"/>
  <c r="A14"/>
  <c r="A15"/>
  <c r="A16"/>
  <c r="A17"/>
  <c r="A18"/>
  <c r="A19"/>
  <c r="A20"/>
  <c r="A21"/>
  <c r="A22"/>
  <c r="C12"/>
  <c r="A12"/>
  <c r="Y37" i="30"/>
  <c r="X33"/>
  <c r="S27"/>
  <c r="S28"/>
  <c r="S29"/>
  <c r="S30"/>
  <c r="S31"/>
  <c r="S32"/>
  <c r="S33"/>
  <c r="S34"/>
  <c r="S35"/>
  <c r="S36"/>
  <c r="S37"/>
  <c r="S38"/>
  <c r="C13"/>
  <c r="G13" s="1"/>
  <c r="C14"/>
  <c r="C15"/>
  <c r="C16"/>
  <c r="C17"/>
  <c r="C18"/>
  <c r="C19"/>
  <c r="S19" s="1"/>
  <c r="C20"/>
  <c r="C21"/>
  <c r="C22"/>
  <c r="C23"/>
  <c r="S23" s="1"/>
  <c r="C24"/>
  <c r="C25"/>
  <c r="C26"/>
  <c r="C27"/>
  <c r="G27" s="1"/>
  <c r="C28"/>
  <c r="C29"/>
  <c r="C30"/>
  <c r="C31"/>
  <c r="C32"/>
  <c r="C33"/>
  <c r="C34"/>
  <c r="C35"/>
  <c r="C36"/>
  <c r="C37"/>
  <c r="C38"/>
  <c r="G28"/>
  <c r="G29"/>
  <c r="G30"/>
  <c r="G31"/>
  <c r="G32"/>
  <c r="G33"/>
  <c r="G34"/>
  <c r="G35"/>
  <c r="G36"/>
  <c r="G37"/>
  <c r="G38"/>
  <c r="A13"/>
  <c r="A14"/>
  <c r="A15"/>
  <c r="G15" s="1"/>
  <c r="A16"/>
  <c r="A17"/>
  <c r="A18"/>
  <c r="A19"/>
  <c r="V19" s="1"/>
  <c r="A20"/>
  <c r="A21"/>
  <c r="A22"/>
  <c r="A23"/>
  <c r="W23" s="1"/>
  <c r="A24"/>
  <c r="A25"/>
  <c r="A26"/>
  <c r="A27"/>
  <c r="A28"/>
  <c r="A29"/>
  <c r="A30"/>
  <c r="A31"/>
  <c r="A32"/>
  <c r="A33"/>
  <c r="A34"/>
  <c r="A35"/>
  <c r="A36"/>
  <c r="A37"/>
  <c r="A38"/>
  <c r="A12"/>
  <c r="C12"/>
  <c r="S26"/>
  <c r="S25"/>
  <c r="S24"/>
  <c r="W24"/>
  <c r="S22"/>
  <c r="W22"/>
  <c r="S21"/>
  <c r="S20"/>
  <c r="W20"/>
  <c r="S18"/>
  <c r="S17"/>
  <c r="S16"/>
  <c r="S15"/>
  <c r="S14"/>
  <c r="S13"/>
  <c r="S12"/>
  <c r="S22" i="25"/>
  <c r="W22"/>
  <c r="S21"/>
  <c r="S20"/>
  <c r="W20"/>
  <c r="S19"/>
  <c r="S18"/>
  <c r="W18"/>
  <c r="S17"/>
  <c r="S16"/>
  <c r="S15"/>
  <c r="G15"/>
  <c r="S14"/>
  <c r="S13"/>
  <c r="G13"/>
  <c r="S12"/>
  <c r="Y26" i="19"/>
  <c r="Y25"/>
  <c r="X24"/>
  <c r="X23"/>
  <c r="X22"/>
  <c r="W21"/>
  <c r="W20"/>
  <c r="W19"/>
  <c r="W18"/>
  <c r="V17"/>
  <c r="V16"/>
  <c r="S26"/>
  <c r="S25"/>
  <c r="S24"/>
  <c r="S23"/>
  <c r="S22"/>
  <c r="S21"/>
  <c r="S20"/>
  <c r="S19"/>
  <c r="S18"/>
  <c r="S17"/>
  <c r="S16"/>
  <c r="S15"/>
  <c r="S14"/>
  <c r="S13"/>
  <c r="S12"/>
  <c r="G26"/>
  <c r="G25"/>
  <c r="G24"/>
  <c r="G23"/>
  <c r="G22"/>
  <c r="G21"/>
  <c r="G20"/>
  <c r="G19"/>
  <c r="G18"/>
  <c r="G17"/>
  <c r="G16"/>
  <c r="G15"/>
  <c r="I14"/>
  <c r="I15" s="1"/>
  <c r="I16" s="1"/>
  <c r="I17" s="1"/>
  <c r="I18" s="1"/>
  <c r="I19" s="1"/>
  <c r="G14"/>
  <c r="E14"/>
  <c r="E15" s="1"/>
  <c r="E16" s="1"/>
  <c r="E17" s="1"/>
  <c r="E18" s="1"/>
  <c r="E19" s="1"/>
  <c r="E20" s="1"/>
  <c r="E21" s="1"/>
  <c r="E22" s="1"/>
  <c r="E23" s="1"/>
  <c r="E24" s="1"/>
  <c r="E25" s="1"/>
  <c r="E26" s="1"/>
  <c r="G13"/>
  <c r="I12"/>
  <c r="I13" s="1"/>
  <c r="G12"/>
  <c r="E12"/>
  <c r="E13" s="1"/>
  <c r="C13"/>
  <c r="C14"/>
  <c r="C15"/>
  <c r="C16"/>
  <c r="C17"/>
  <c r="C18"/>
  <c r="C19"/>
  <c r="C20"/>
  <c r="C21"/>
  <c r="C22"/>
  <c r="C23"/>
  <c r="C24"/>
  <c r="C25"/>
  <c r="C26"/>
  <c r="C12"/>
  <c r="A13"/>
  <c r="A14"/>
  <c r="A15"/>
  <c r="A16"/>
  <c r="A17"/>
  <c r="A18"/>
  <c r="A19"/>
  <c r="A20"/>
  <c r="A21"/>
  <c r="A22"/>
  <c r="A23"/>
  <c r="A24"/>
  <c r="A25"/>
  <c r="A26"/>
  <c r="A12"/>
  <c r="S25" i="20" l="1"/>
  <c r="S27" s="1"/>
  <c r="Q12"/>
  <c r="Q25" s="1"/>
  <c r="V25"/>
  <c r="V27" s="1"/>
  <c r="O16" i="23"/>
  <c r="K12"/>
  <c r="K14"/>
  <c r="K21"/>
  <c r="M21" s="1"/>
  <c r="O21" s="1"/>
  <c r="K20"/>
  <c r="M20" s="1"/>
  <c r="O20" s="1"/>
  <c r="K19"/>
  <c r="M19" s="1"/>
  <c r="O19" s="1"/>
  <c r="K18"/>
  <c r="M18" s="1"/>
  <c r="O18" s="1"/>
  <c r="K17"/>
  <c r="M17" s="1"/>
  <c r="O17" s="1"/>
  <c r="E13"/>
  <c r="E14" s="1"/>
  <c r="E15" s="1"/>
  <c r="G12"/>
  <c r="I12" s="1"/>
  <c r="I13" s="1"/>
  <c r="M13" s="1"/>
  <c r="O13" s="1"/>
  <c r="G14"/>
  <c r="G15"/>
  <c r="G14" i="29"/>
  <c r="G12"/>
  <c r="I12" s="1"/>
  <c r="I13" s="1"/>
  <c r="I14" s="1"/>
  <c r="I15" s="1"/>
  <c r="V13"/>
  <c r="E12"/>
  <c r="E13" s="1"/>
  <c r="E14" s="1"/>
  <c r="E15" s="1"/>
  <c r="I20" i="33"/>
  <c r="M20" s="1"/>
  <c r="M19"/>
  <c r="K17"/>
  <c r="M17" s="1"/>
  <c r="K16"/>
  <c r="M16" s="1"/>
  <c r="K15"/>
  <c r="M15" s="1"/>
  <c r="I13"/>
  <c r="M13" s="1"/>
  <c r="M23" i="32"/>
  <c r="K12"/>
  <c r="K14"/>
  <c r="K16"/>
  <c r="K18"/>
  <c r="K20"/>
  <c r="K22"/>
  <c r="K50"/>
  <c r="M50" s="1"/>
  <c r="O50" s="1"/>
  <c r="K49"/>
  <c r="M49" s="1"/>
  <c r="K48"/>
  <c r="M48" s="1"/>
  <c r="O48" s="1"/>
  <c r="K47"/>
  <c r="M47" s="1"/>
  <c r="K46"/>
  <c r="M46" s="1"/>
  <c r="O46" s="1"/>
  <c r="K45"/>
  <c r="M45" s="1"/>
  <c r="K44"/>
  <c r="M44" s="1"/>
  <c r="O44" s="1"/>
  <c r="K43"/>
  <c r="M43" s="1"/>
  <c r="K42"/>
  <c r="M42" s="1"/>
  <c r="O42" s="1"/>
  <c r="K41"/>
  <c r="M41" s="1"/>
  <c r="K40"/>
  <c r="M40" s="1"/>
  <c r="O40" s="1"/>
  <c r="K39"/>
  <c r="M39" s="1"/>
  <c r="K38"/>
  <c r="M38" s="1"/>
  <c r="O38" s="1"/>
  <c r="K37"/>
  <c r="M37" s="1"/>
  <c r="K36"/>
  <c r="M36" s="1"/>
  <c r="O36" s="1"/>
  <c r="K35"/>
  <c r="M35" s="1"/>
  <c r="K34"/>
  <c r="M34" s="1"/>
  <c r="O34" s="1"/>
  <c r="K33"/>
  <c r="M33" s="1"/>
  <c r="K32"/>
  <c r="M32" s="1"/>
  <c r="O32" s="1"/>
  <c r="K31"/>
  <c r="M31" s="1"/>
  <c r="K30"/>
  <c r="M30" s="1"/>
  <c r="O30" s="1"/>
  <c r="K29"/>
  <c r="M29" s="1"/>
  <c r="K28"/>
  <c r="M28" s="1"/>
  <c r="O28" s="1"/>
  <c r="K27"/>
  <c r="M27" s="1"/>
  <c r="K26"/>
  <c r="M26" s="1"/>
  <c r="O26" s="1"/>
  <c r="K25"/>
  <c r="M25" s="1"/>
  <c r="K24"/>
  <c r="M24" s="1"/>
  <c r="O24" s="1"/>
  <c r="G20"/>
  <c r="E12"/>
  <c r="E13" s="1"/>
  <c r="E14" s="1"/>
  <c r="E15" s="1"/>
  <c r="E16" s="1"/>
  <c r="E17" s="1"/>
  <c r="E18" s="1"/>
  <c r="E19" s="1"/>
  <c r="E20" s="1"/>
  <c r="E21" s="1"/>
  <c r="E22" s="1"/>
  <c r="G13"/>
  <c r="I13" s="1"/>
  <c r="I14" s="1"/>
  <c r="I15" s="1"/>
  <c r="I16" s="1"/>
  <c r="I17" s="1"/>
  <c r="I18" s="1"/>
  <c r="I19" s="1"/>
  <c r="I20" s="1"/>
  <c r="G21"/>
  <c r="W22"/>
  <c r="E12" i="28"/>
  <c r="E13" s="1"/>
  <c r="E14" s="1"/>
  <c r="E15" s="1"/>
  <c r="E16" s="1"/>
  <c r="E17" s="1"/>
  <c r="E18" s="1"/>
  <c r="E19" s="1"/>
  <c r="E20" s="1"/>
  <c r="E21" s="1"/>
  <c r="E22" s="1"/>
  <c r="V13"/>
  <c r="W22"/>
  <c r="G12"/>
  <c r="I12" s="1"/>
  <c r="G14"/>
  <c r="G15"/>
  <c r="G16"/>
  <c r="G17"/>
  <c r="G18"/>
  <c r="G19"/>
  <c r="G20"/>
  <c r="G21"/>
  <c r="S12" i="24"/>
  <c r="G13"/>
  <c r="G12"/>
  <c r="I12" s="1"/>
  <c r="G14"/>
  <c r="G15"/>
  <c r="M14" i="22"/>
  <c r="M42"/>
  <c r="I41"/>
  <c r="M40"/>
  <c r="I42"/>
  <c r="I43" s="1"/>
  <c r="M41"/>
  <c r="K39"/>
  <c r="M39" s="1"/>
  <c r="K38"/>
  <c r="M38" s="1"/>
  <c r="K37"/>
  <c r="M37" s="1"/>
  <c r="K36"/>
  <c r="M36" s="1"/>
  <c r="K35"/>
  <c r="M35" s="1"/>
  <c r="K34"/>
  <c r="M34" s="1"/>
  <c r="K33"/>
  <c r="M33" s="1"/>
  <c r="K32"/>
  <c r="M32" s="1"/>
  <c r="K31"/>
  <c r="M31" s="1"/>
  <c r="K30"/>
  <c r="M30" s="1"/>
  <c r="K29"/>
  <c r="M29" s="1"/>
  <c r="K28"/>
  <c r="M28" s="1"/>
  <c r="K27"/>
  <c r="M27" s="1"/>
  <c r="K26"/>
  <c r="M26" s="1"/>
  <c r="K25"/>
  <c r="M25" s="1"/>
  <c r="K24"/>
  <c r="M24" s="1"/>
  <c r="K23"/>
  <c r="M23" s="1"/>
  <c r="K22"/>
  <c r="M22" s="1"/>
  <c r="K21"/>
  <c r="M21" s="1"/>
  <c r="K20"/>
  <c r="M20" s="1"/>
  <c r="K19"/>
  <c r="M19" s="1"/>
  <c r="K18"/>
  <c r="M18" s="1"/>
  <c r="K17"/>
  <c r="M17" s="1"/>
  <c r="K16"/>
  <c r="M16" s="1"/>
  <c r="K15"/>
  <c r="M15" s="1"/>
  <c r="I13"/>
  <c r="M13" s="1"/>
  <c r="M12"/>
  <c r="G12" i="31"/>
  <c r="I12" s="1"/>
  <c r="E12"/>
  <c r="E13" s="1"/>
  <c r="G18"/>
  <c r="W19"/>
  <c r="E14"/>
  <c r="G13"/>
  <c r="G15"/>
  <c r="G17"/>
  <c r="G19"/>
  <c r="W20"/>
  <c r="M12"/>
  <c r="G20"/>
  <c r="I47" i="27"/>
  <c r="M46"/>
  <c r="I48"/>
  <c r="M48" s="1"/>
  <c r="M47"/>
  <c r="K45"/>
  <c r="M45" s="1"/>
  <c r="K44"/>
  <c r="M44" s="1"/>
  <c r="K43"/>
  <c r="M43" s="1"/>
  <c r="K42"/>
  <c r="M42" s="1"/>
  <c r="K41"/>
  <c r="M41" s="1"/>
  <c r="K40"/>
  <c r="M40" s="1"/>
  <c r="K39"/>
  <c r="M39" s="1"/>
  <c r="K38"/>
  <c r="M38" s="1"/>
  <c r="K37"/>
  <c r="M37" s="1"/>
  <c r="K36"/>
  <c r="M36" s="1"/>
  <c r="K35"/>
  <c r="M35" s="1"/>
  <c r="K34"/>
  <c r="M34" s="1"/>
  <c r="K33"/>
  <c r="M33" s="1"/>
  <c r="K32"/>
  <c r="M32" s="1"/>
  <c r="K31"/>
  <c r="M31" s="1"/>
  <c r="K30"/>
  <c r="M30" s="1"/>
  <c r="K29"/>
  <c r="M29" s="1"/>
  <c r="K28"/>
  <c r="M28" s="1"/>
  <c r="G12"/>
  <c r="I12" s="1"/>
  <c r="I13" s="1"/>
  <c r="G14"/>
  <c r="G16"/>
  <c r="W20"/>
  <c r="W21"/>
  <c r="G25"/>
  <c r="X25"/>
  <c r="E12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G17"/>
  <c r="G18"/>
  <c r="G19"/>
  <c r="G20"/>
  <c r="G21"/>
  <c r="G22"/>
  <c r="G23"/>
  <c r="G24"/>
  <c r="G26"/>
  <c r="K12" i="21"/>
  <c r="K26"/>
  <c r="M26" s="1"/>
  <c r="O26" s="1"/>
  <c r="K25"/>
  <c r="M25" s="1"/>
  <c r="O25" s="1"/>
  <c r="K24"/>
  <c r="M24" s="1"/>
  <c r="O24" s="1"/>
  <c r="K23"/>
  <c r="M23" s="1"/>
  <c r="O23" s="1"/>
  <c r="K22"/>
  <c r="M22" s="1"/>
  <c r="O22" s="1"/>
  <c r="K21"/>
  <c r="M21" s="1"/>
  <c r="O21" s="1"/>
  <c r="K20"/>
  <c r="M20" s="1"/>
  <c r="O20" s="1"/>
  <c r="K19"/>
  <c r="M19" s="1"/>
  <c r="O19" s="1"/>
  <c r="K18"/>
  <c r="M18" s="1"/>
  <c r="O18" s="1"/>
  <c r="K17"/>
  <c r="M17" s="1"/>
  <c r="O17" s="1"/>
  <c r="K16"/>
  <c r="M16" s="1"/>
  <c r="O16" s="1"/>
  <c r="K15"/>
  <c r="M15" s="1"/>
  <c r="O15" s="1"/>
  <c r="M13"/>
  <c r="O13" s="1"/>
  <c r="M12"/>
  <c r="O12" s="1"/>
  <c r="M24" i="26"/>
  <c r="O24" s="1"/>
  <c r="G13"/>
  <c r="G15"/>
  <c r="G17"/>
  <c r="G12"/>
  <c r="I12" s="1"/>
  <c r="I13" s="1"/>
  <c r="G14"/>
  <c r="G16"/>
  <c r="G18"/>
  <c r="G19"/>
  <c r="G20"/>
  <c r="G21"/>
  <c r="G22"/>
  <c r="G23"/>
  <c r="E12"/>
  <c r="E13" s="1"/>
  <c r="E14" s="1"/>
  <c r="E15" s="1"/>
  <c r="E16" s="1"/>
  <c r="E17" s="1"/>
  <c r="E18" s="1"/>
  <c r="E19" s="1"/>
  <c r="E20" s="1"/>
  <c r="E21" s="1"/>
  <c r="E22" s="1"/>
  <c r="E23" s="1"/>
  <c r="K12" i="20"/>
  <c r="M12" s="1"/>
  <c r="K13"/>
  <c r="K23"/>
  <c r="M23" s="1"/>
  <c r="O23" s="1"/>
  <c r="K22"/>
  <c r="M22" s="1"/>
  <c r="K21"/>
  <c r="M21" s="1"/>
  <c r="O21" s="1"/>
  <c r="K20"/>
  <c r="M20" s="1"/>
  <c r="K19"/>
  <c r="M19" s="1"/>
  <c r="O19" s="1"/>
  <c r="K18"/>
  <c r="M18" s="1"/>
  <c r="K17"/>
  <c r="M17" s="1"/>
  <c r="O17" s="1"/>
  <c r="K16"/>
  <c r="M16" s="1"/>
  <c r="E14"/>
  <c r="I14"/>
  <c r="I13"/>
  <c r="K32" i="30"/>
  <c r="K30"/>
  <c r="K28"/>
  <c r="G12"/>
  <c r="I12" s="1"/>
  <c r="I13" s="1"/>
  <c r="G14"/>
  <c r="G16"/>
  <c r="V16"/>
  <c r="G17"/>
  <c r="V17"/>
  <c r="G18"/>
  <c r="V18"/>
  <c r="G20"/>
  <c r="W21"/>
  <c r="G22"/>
  <c r="G23"/>
  <c r="G24"/>
  <c r="G25"/>
  <c r="W26"/>
  <c r="E12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G19"/>
  <c r="G21"/>
  <c r="W25"/>
  <c r="G26"/>
  <c r="G12" i="25"/>
  <c r="I12" s="1"/>
  <c r="I13" s="1"/>
  <c r="G14"/>
  <c r="G16"/>
  <c r="G17"/>
  <c r="G18"/>
  <c r="W19"/>
  <c r="G20"/>
  <c r="W21"/>
  <c r="G22"/>
  <c r="E12"/>
  <c r="E13" s="1"/>
  <c r="E14" s="1"/>
  <c r="E15" s="1"/>
  <c r="E16" s="1"/>
  <c r="E17" s="1"/>
  <c r="E18" s="1"/>
  <c r="E19" s="1"/>
  <c r="E20" s="1"/>
  <c r="E21" s="1"/>
  <c r="E22" s="1"/>
  <c r="G19"/>
  <c r="G21"/>
  <c r="K12" i="19"/>
  <c r="K26"/>
  <c r="K25"/>
  <c r="K24"/>
  <c r="K23"/>
  <c r="K22"/>
  <c r="K21"/>
  <c r="K20"/>
  <c r="M20" s="1"/>
  <c r="K19"/>
  <c r="M19" s="1"/>
  <c r="K18"/>
  <c r="M18" s="1"/>
  <c r="K17"/>
  <c r="M17" s="1"/>
  <c r="K16"/>
  <c r="M16" s="1"/>
  <c r="K15"/>
  <c r="M15" s="1"/>
  <c r="K14"/>
  <c r="M14" s="1"/>
  <c r="K13"/>
  <c r="I21"/>
  <c r="I20"/>
  <c r="I22"/>
  <c r="I23" s="1"/>
  <c r="I24" s="1"/>
  <c r="I25" s="1"/>
  <c r="I26" s="1"/>
  <c r="M13"/>
  <c r="M12"/>
  <c r="M12" i="23" l="1"/>
  <c r="O12" s="1"/>
  <c r="I14"/>
  <c r="M14" s="1"/>
  <c r="O14" s="1"/>
  <c r="M13" i="29"/>
  <c r="M15"/>
  <c r="M14"/>
  <c r="M12"/>
  <c r="I21" i="33"/>
  <c r="O25" i="32"/>
  <c r="O27"/>
  <c r="O29"/>
  <c r="O31"/>
  <c r="O33"/>
  <c r="O35"/>
  <c r="O37"/>
  <c r="O39"/>
  <c r="O41"/>
  <c r="O43"/>
  <c r="O45"/>
  <c r="O47"/>
  <c r="O49"/>
  <c r="O23"/>
  <c r="I21"/>
  <c r="I22" s="1"/>
  <c r="M20"/>
  <c r="O20" s="1"/>
  <c r="M19"/>
  <c r="O19" s="1"/>
  <c r="M18"/>
  <c r="O18" s="1"/>
  <c r="M17"/>
  <c r="O17" s="1"/>
  <c r="M16"/>
  <c r="O16" s="1"/>
  <c r="M15"/>
  <c r="O15" s="1"/>
  <c r="M14"/>
  <c r="O14" s="1"/>
  <c r="M12"/>
  <c r="O12" s="1"/>
  <c r="M21"/>
  <c r="O21" s="1"/>
  <c r="M13"/>
  <c r="O13" s="1"/>
  <c r="M12" i="28"/>
  <c r="I13"/>
  <c r="I13" i="24"/>
  <c r="M13" s="1"/>
  <c r="M12"/>
  <c r="I14"/>
  <c r="M14" s="1"/>
  <c r="M43" i="22"/>
  <c r="I44"/>
  <c r="M44" s="1"/>
  <c r="O44" s="1"/>
  <c r="O15"/>
  <c r="O19"/>
  <c r="O23"/>
  <c r="O27"/>
  <c r="O31"/>
  <c r="O35"/>
  <c r="O39"/>
  <c r="O16"/>
  <c r="O20"/>
  <c r="O24"/>
  <c r="O28"/>
  <c r="O32"/>
  <c r="O36"/>
  <c r="O41"/>
  <c r="O42"/>
  <c r="I13" i="31"/>
  <c r="I14" s="1"/>
  <c r="I15" s="1"/>
  <c r="I16" s="1"/>
  <c r="I17" s="1"/>
  <c r="I18" s="1"/>
  <c r="I19" s="1"/>
  <c r="I20" s="1"/>
  <c r="E15"/>
  <c r="I49" i="27"/>
  <c r="M13"/>
  <c r="M12"/>
  <c r="I14"/>
  <c r="I15" s="1"/>
  <c r="I16" s="1"/>
  <c r="I17" s="1"/>
  <c r="I18" s="1"/>
  <c r="I19" s="1"/>
  <c r="I20" s="1"/>
  <c r="I21" s="1"/>
  <c r="I22" s="1"/>
  <c r="I23" s="1"/>
  <c r="I24" s="1"/>
  <c r="I25" s="1"/>
  <c r="I26" s="1"/>
  <c r="O14" i="21"/>
  <c r="M13" i="26"/>
  <c r="O13" s="1"/>
  <c r="M12"/>
  <c r="O12" s="1"/>
  <c r="I14"/>
  <c r="I15" s="1"/>
  <c r="I16" s="1"/>
  <c r="I17" s="1"/>
  <c r="I18" s="1"/>
  <c r="I19" s="1"/>
  <c r="I20" s="1"/>
  <c r="I21" s="1"/>
  <c r="I22" s="1"/>
  <c r="I23" s="1"/>
  <c r="O16" i="20"/>
  <c r="O18"/>
  <c r="O20"/>
  <c r="O22"/>
  <c r="O15"/>
  <c r="O12"/>
  <c r="M14"/>
  <c r="O14" s="1"/>
  <c r="M13"/>
  <c r="O13" s="1"/>
  <c r="K27" i="30"/>
  <c r="M27" s="1"/>
  <c r="K33"/>
  <c r="K35"/>
  <c r="M35" s="1"/>
  <c r="O35" s="1"/>
  <c r="K37"/>
  <c r="K26"/>
  <c r="K24"/>
  <c r="K22"/>
  <c r="K20"/>
  <c r="K18"/>
  <c r="K16"/>
  <c r="K14"/>
  <c r="K12"/>
  <c r="K34"/>
  <c r="M34" s="1"/>
  <c r="K36"/>
  <c r="K38"/>
  <c r="K25"/>
  <c r="K23"/>
  <c r="K21"/>
  <c r="K19"/>
  <c r="K17"/>
  <c r="K15"/>
  <c r="K13"/>
  <c r="K29"/>
  <c r="M29" s="1"/>
  <c r="K31"/>
  <c r="M28"/>
  <c r="M32"/>
  <c r="I38"/>
  <c r="M38" s="1"/>
  <c r="O29" s="1"/>
  <c r="I14"/>
  <c r="I15" s="1"/>
  <c r="I16" s="1"/>
  <c r="I17" s="1"/>
  <c r="I18" s="1"/>
  <c r="I19" s="1"/>
  <c r="I20" s="1"/>
  <c r="I21" s="1"/>
  <c r="I22" s="1"/>
  <c r="I23" s="1"/>
  <c r="I24" s="1"/>
  <c r="I25" s="1"/>
  <c r="I26" s="1"/>
  <c r="I27" s="1"/>
  <c r="I28" s="1"/>
  <c r="I29" s="1"/>
  <c r="I30" s="1"/>
  <c r="I31" s="1"/>
  <c r="I32" s="1"/>
  <c r="I33" s="1"/>
  <c r="I34" s="1"/>
  <c r="I35" s="1"/>
  <c r="I36" s="1"/>
  <c r="I37" s="1"/>
  <c r="M37" s="1"/>
  <c r="M15"/>
  <c r="O15" s="1"/>
  <c r="M13"/>
  <c r="M14"/>
  <c r="O14" s="1"/>
  <c r="M12"/>
  <c r="I14" i="25"/>
  <c r="I15" s="1"/>
  <c r="I16" s="1"/>
  <c r="I17" s="1"/>
  <c r="I18" s="1"/>
  <c r="I19" s="1"/>
  <c r="I20" s="1"/>
  <c r="I21" s="1"/>
  <c r="I22" s="1"/>
  <c r="M15"/>
  <c r="M13"/>
  <c r="M14"/>
  <c r="M12"/>
  <c r="M22" i="19"/>
  <c r="M24"/>
  <c r="M26"/>
  <c r="O26" s="1"/>
  <c r="O15"/>
  <c r="O19"/>
  <c r="M21"/>
  <c r="M23"/>
  <c r="O23" s="1"/>
  <c r="M25"/>
  <c r="I15" i="23" l="1"/>
  <c r="M15" s="1"/>
  <c r="O15" s="1"/>
  <c r="M21" i="33"/>
  <c r="I22"/>
  <c r="M22" i="32"/>
  <c r="O22" s="1"/>
  <c r="M13" i="28"/>
  <c r="I14"/>
  <c r="M14" s="1"/>
  <c r="I15" i="24"/>
  <c r="O14" i="22"/>
  <c r="O40"/>
  <c r="O38"/>
  <c r="O34"/>
  <c r="O30"/>
  <c r="O26"/>
  <c r="O22"/>
  <c r="O18"/>
  <c r="O13"/>
  <c r="O37"/>
  <c r="O33"/>
  <c r="O29"/>
  <c r="O25"/>
  <c r="O21"/>
  <c r="O17"/>
  <c r="O12"/>
  <c r="O43"/>
  <c r="M14" i="31"/>
  <c r="M13"/>
  <c r="E16"/>
  <c r="M15"/>
  <c r="M49" i="27"/>
  <c r="I50"/>
  <c r="M14"/>
  <c r="M15"/>
  <c r="M16"/>
  <c r="M17"/>
  <c r="M19"/>
  <c r="M21"/>
  <c r="M23"/>
  <c r="M26"/>
  <c r="M25"/>
  <c r="M18"/>
  <c r="M20"/>
  <c r="M22"/>
  <c r="M24"/>
  <c r="M14" i="26"/>
  <c r="O14" s="1"/>
  <c r="M18"/>
  <c r="O18" s="1"/>
  <c r="M20"/>
  <c r="O20" s="1"/>
  <c r="M22"/>
  <c r="O22" s="1"/>
  <c r="M17"/>
  <c r="O17" s="1"/>
  <c r="M16"/>
  <c r="O16" s="1"/>
  <c r="M19"/>
  <c r="O19" s="1"/>
  <c r="M21"/>
  <c r="O21" s="1"/>
  <c r="M23"/>
  <c r="O23" s="1"/>
  <c r="M15"/>
  <c r="O15" s="1"/>
  <c r="M16" i="25"/>
  <c r="M30" i="30"/>
  <c r="O30" s="1"/>
  <c r="M31"/>
  <c r="O31" s="1"/>
  <c r="M36"/>
  <c r="O36" s="1"/>
  <c r="M33"/>
  <c r="O33" s="1"/>
  <c r="O12"/>
  <c r="O13"/>
  <c r="O34"/>
  <c r="O32"/>
  <c r="O28"/>
  <c r="O37"/>
  <c r="O38"/>
  <c r="O27"/>
  <c r="M16"/>
  <c r="O16" s="1"/>
  <c r="M24"/>
  <c r="O24" s="1"/>
  <c r="M17"/>
  <c r="O17" s="1"/>
  <c r="M20"/>
  <c r="O20" s="1"/>
  <c r="M23"/>
  <c r="O23" s="1"/>
  <c r="M25"/>
  <c r="O25" s="1"/>
  <c r="M21"/>
  <c r="O21" s="1"/>
  <c r="M18"/>
  <c r="O18" s="1"/>
  <c r="M22"/>
  <c r="O22" s="1"/>
  <c r="M19"/>
  <c r="O19" s="1"/>
  <c r="M26"/>
  <c r="O26" s="1"/>
  <c r="M22" i="25"/>
  <c r="M17"/>
  <c r="M20"/>
  <c r="M21"/>
  <c r="M18"/>
  <c r="M19"/>
  <c r="O25" i="19"/>
  <c r="O21"/>
  <c r="O17"/>
  <c r="O13"/>
  <c r="O24"/>
  <c r="O20"/>
  <c r="O16"/>
  <c r="O12"/>
  <c r="O22"/>
  <c r="O18"/>
  <c r="O14"/>
  <c r="M22" i="33" l="1"/>
  <c r="O22" s="1"/>
  <c r="I23"/>
  <c r="M23" s="1"/>
  <c r="O21"/>
  <c r="I15" i="28"/>
  <c r="M15"/>
  <c r="I16"/>
  <c r="M15" i="24"/>
  <c r="E17" i="31"/>
  <c r="M16"/>
  <c r="M50" i="27"/>
  <c r="I51"/>
  <c r="O23" i="33" l="1"/>
  <c r="O12"/>
  <c r="O14"/>
  <c r="O18"/>
  <c r="O15"/>
  <c r="O16"/>
  <c r="O20"/>
  <c r="O17"/>
  <c r="O13"/>
  <c r="O19"/>
  <c r="I17" i="28"/>
  <c r="M16"/>
  <c r="E18" i="31"/>
  <c r="M17"/>
  <c r="M51" i="27"/>
  <c r="I52"/>
  <c r="M52" s="1"/>
  <c r="M17" i="28" l="1"/>
  <c r="I18"/>
  <c r="E19" i="31"/>
  <c r="M18"/>
  <c r="O52" i="27"/>
  <c r="O27"/>
  <c r="O29"/>
  <c r="O33"/>
  <c r="O37"/>
  <c r="O41"/>
  <c r="O45"/>
  <c r="O28"/>
  <c r="O32"/>
  <c r="O36"/>
  <c r="O40"/>
  <c r="O44"/>
  <c r="O46"/>
  <c r="O48"/>
  <c r="O31"/>
  <c r="O35"/>
  <c r="O39"/>
  <c r="O43"/>
  <c r="O30"/>
  <c r="O34"/>
  <c r="O38"/>
  <c r="O42"/>
  <c r="O47"/>
  <c r="O12"/>
  <c r="O13"/>
  <c r="O20"/>
  <c r="O23"/>
  <c r="O16"/>
  <c r="O49"/>
  <c r="O18"/>
  <c r="O21"/>
  <c r="O15"/>
  <c r="O24"/>
  <c r="O25"/>
  <c r="O19"/>
  <c r="O14"/>
  <c r="O22"/>
  <c r="O26"/>
  <c r="O17"/>
  <c r="O50"/>
  <c r="O51"/>
  <c r="M18" i="28" l="1"/>
  <c r="I19"/>
  <c r="E20" i="31"/>
  <c r="M19"/>
  <c r="M19" i="28" l="1"/>
  <c r="I20"/>
  <c r="M20" i="31"/>
  <c r="I21" i="28" l="1"/>
  <c r="M20"/>
  <c r="I22" l="1"/>
  <c r="M21"/>
  <c r="M22" l="1"/>
  <c r="R3" i="18" l="1"/>
  <c r="R3" i="12"/>
  <c r="R288" i="3" l="1"/>
  <c r="R139"/>
</calcChain>
</file>

<file path=xl/sharedStrings.xml><?xml version="1.0" encoding="utf-8"?>
<sst xmlns="http://schemas.openxmlformats.org/spreadsheetml/2006/main" count="3588" uniqueCount="193">
  <si>
    <t>Rev Class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</si>
  <si>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</si>
  <si>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</si>
  <si>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</si>
  <si>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</si>
  <si>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</si>
  <si>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</si>
  <si>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</si>
  <si>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</si>
  <si>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</si>
  <si>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</si>
  <si>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</si>
  <si>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</si>
  <si>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Grand Total</t>
  </si>
  <si>
    <t>RES</t>
  </si>
  <si>
    <t>1</t>
  </si>
  <si>
    <t>5/8"</t>
  </si>
  <si>
    <t>2"</t>
  </si>
  <si>
    <t>345CWRES</t>
  </si>
  <si>
    <t>345 WSC of KY-Clinton- Water Residential</t>
  </si>
  <si>
    <t>3/4"</t>
  </si>
  <si>
    <t>COML</t>
  </si>
  <si>
    <t>1"</t>
  </si>
  <si>
    <t>345CWGOV</t>
  </si>
  <si>
    <t>345 WSC of KY-Clinton-Water Governmental</t>
  </si>
  <si>
    <t>GOV</t>
  </si>
  <si>
    <t>1.5"</t>
  </si>
  <si>
    <t>4</t>
  </si>
  <si>
    <t>345CWCOM</t>
  </si>
  <si>
    <t>345 WSC of KY-Clinton-Water Commercial</t>
  </si>
  <si>
    <t>3</t>
  </si>
  <si>
    <t>345CWMLT</t>
  </si>
  <si>
    <t>345 WSC of KY-Clinton-Water Multi-Residential</t>
  </si>
  <si>
    <t>2</t>
  </si>
  <si>
    <t>21</t>
  </si>
  <si>
    <t>7</t>
  </si>
  <si>
    <t>5</t>
  </si>
  <si>
    <t>Mtr Sz</t>
  </si>
  <si>
    <t>Description</t>
  </si>
  <si>
    <t>Rate Schedule</t>
  </si>
  <si>
    <t>0</t>
  </si>
  <si>
    <t>160</t>
  </si>
  <si>
    <t>136</t>
  </si>
  <si>
    <t>116</t>
  </si>
  <si>
    <t>112</t>
  </si>
  <si>
    <t>99</t>
  </si>
  <si>
    <t>93</t>
  </si>
  <si>
    <t>81</t>
  </si>
  <si>
    <t>77</t>
  </si>
  <si>
    <t>69</t>
  </si>
  <si>
    <t>66</t>
  </si>
  <si>
    <t>62</t>
  </si>
  <si>
    <t>60</t>
  </si>
  <si>
    <t>56</t>
  </si>
  <si>
    <t>53</t>
  </si>
  <si>
    <t>50</t>
  </si>
  <si>
    <t>49</t>
  </si>
  <si>
    <t>43</t>
  </si>
  <si>
    <t>42</t>
  </si>
  <si>
    <t>41</t>
  </si>
  <si>
    <t>39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</si>
  <si>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</si>
  <si>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</si>
  <si>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</si>
  <si>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</si>
  <si>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</si>
  <si>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</si>
  <si>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</si>
  <si>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</si>
  <si>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</si>
  <si>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</si>
  <si>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</si>
  <si>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</si>
  <si>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</si>
  <si>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</si>
  <si>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</si>
  <si>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</si>
  <si>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</si>
  <si>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</si>
  <si>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</si>
  <si>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</si>
  <si>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</si>
  <si>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</si>
  <si>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</si>
  <si>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</si>
  <si>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</si>
  <si>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</si>
  <si>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</si>
  <si>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</si>
  <si>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6</t>
  </si>
  <si>
    <t>324</t>
  </si>
  <si>
    <t>181</t>
  </si>
  <si>
    <t>101</t>
  </si>
  <si>
    <t>75</t>
  </si>
  <si>
    <t>110</t>
  </si>
  <si>
    <t>106</t>
  </si>
  <si>
    <t>78</t>
  </si>
  <si>
    <t>65</t>
  </si>
  <si>
    <t>96</t>
  </si>
  <si>
    <t>88</t>
  </si>
  <si>
    <t>73</t>
  </si>
  <si>
    <t>55</t>
  </si>
  <si>
    <t>118</t>
  </si>
  <si>
    <t>111</t>
  </si>
  <si>
    <t>94</t>
  </si>
  <si>
    <t>120</t>
  </si>
  <si>
    <t>47</t>
  </si>
  <si>
    <t>134</t>
  </si>
  <si>
    <t>104</t>
  </si>
  <si>
    <t>64</t>
  </si>
  <si>
    <t>59</t>
  </si>
  <si>
    <t>71</t>
  </si>
  <si>
    <t>175</t>
  </si>
  <si>
    <t>166</t>
  </si>
  <si>
    <t>162</t>
  </si>
  <si>
    <t>154</t>
  </si>
  <si>
    <t>151</t>
  </si>
  <si>
    <t>147</t>
  </si>
  <si>
    <t>128</t>
  </si>
  <si>
    <t>122</t>
  </si>
  <si>
    <t>169</t>
  </si>
  <si>
    <t>123</t>
  </si>
  <si>
    <t>131</t>
  </si>
  <si>
    <t>313</t>
  </si>
  <si>
    <t>312</t>
  </si>
  <si>
    <t>192</t>
  </si>
  <si>
    <t>188</t>
  </si>
  <si>
    <t>161</t>
  </si>
  <si>
    <t>143</t>
  </si>
  <si>
    <t>210</t>
  </si>
  <si>
    <t>170</t>
  </si>
  <si>
    <t>124</t>
  </si>
  <si>
    <t>Range</t>
  </si>
  <si>
    <t>Water [x] or Sewer [ ]</t>
  </si>
  <si>
    <t>Preparer: Lowell Yap</t>
  </si>
  <si>
    <t>Customer Class:  Commercial</t>
  </si>
  <si>
    <t>Meter Size: 1"</t>
  </si>
  <si>
    <t>(1)</t>
  </si>
  <si>
    <t>(2)</t>
  </si>
  <si>
    <t>(3)</t>
  </si>
  <si>
    <t>(4)</t>
  </si>
  <si>
    <t>(5)</t>
  </si>
  <si>
    <t>(6)</t>
  </si>
  <si>
    <t>(7)</t>
  </si>
  <si>
    <t>(8)</t>
  </si>
  <si>
    <t>Gallons</t>
  </si>
  <si>
    <t>Consolidated</t>
  </si>
  <si>
    <t>Consumption</t>
  </si>
  <si>
    <t xml:space="preserve">Number of </t>
  </si>
  <si>
    <t xml:space="preserve">Cumulative </t>
  </si>
  <si>
    <t>Consumed</t>
  </si>
  <si>
    <t>Cumulative</t>
  </si>
  <si>
    <t>Reversed</t>
  </si>
  <si>
    <t>Factor</t>
  </si>
  <si>
    <t xml:space="preserve">Percentage </t>
  </si>
  <si>
    <t>Level</t>
  </si>
  <si>
    <t>Bills</t>
  </si>
  <si>
    <t>(1)*(2)</t>
  </si>
  <si>
    <t>[[(1)*(6)]+(5)]</t>
  </si>
  <si>
    <t>of Total</t>
  </si>
  <si>
    <t>Meter Size: 5/8"</t>
  </si>
  <si>
    <t>Meter Size: 1.5"</t>
  </si>
  <si>
    <t>Meter Size: 2"</t>
  </si>
  <si>
    <t>Meter Size: 3/4"</t>
  </si>
  <si>
    <t>Base Charge:</t>
  </si>
  <si>
    <t>Usage 1: (0-5,300)</t>
  </si>
  <si>
    <t>per 1,000 gallons</t>
  </si>
  <si>
    <t>Usage 2: (5,301-10,000)</t>
  </si>
  <si>
    <t>Usage 3: (10,001-25,0000)</t>
  </si>
  <si>
    <t>Usage 4: (25,001-50,000)</t>
  </si>
  <si>
    <t>Usage 5: (50,001-100,000)</t>
  </si>
  <si>
    <t>Usage 6: Over 100,000</t>
  </si>
  <si>
    <t>Base Charge</t>
  </si>
  <si>
    <t>Usage 1</t>
  </si>
  <si>
    <t>Usage 2</t>
  </si>
  <si>
    <t>Usage 3</t>
  </si>
  <si>
    <t>Usage 4</t>
  </si>
  <si>
    <t>Usage 5</t>
  </si>
  <si>
    <t>Usage 6</t>
  </si>
  <si>
    <t>Usage 1: (0-11,200)</t>
  </si>
  <si>
    <t>Usage 2: (11,201-25,000)</t>
  </si>
  <si>
    <t>Usage 3: (25,001-50,000)</t>
  </si>
  <si>
    <t>Usage 4: (50,001-100,000)</t>
  </si>
  <si>
    <t>Usage 5: Over 100,000</t>
  </si>
  <si>
    <t>Usage 1: (0-17,600)</t>
  </si>
  <si>
    <t>Usage 2: (17,601-25,000)</t>
  </si>
  <si>
    <t>Usage 3: (25,000-50,000)</t>
  </si>
  <si>
    <t>Usage 1: (0-1,000)</t>
  </si>
  <si>
    <t>Usage 2: (1,001-10,000)</t>
  </si>
  <si>
    <t>Usage 3: (10,001-25,000)</t>
  </si>
  <si>
    <t>Usage 6: (over 100,000)</t>
  </si>
  <si>
    <t>Customer Class:  Government</t>
  </si>
  <si>
    <t>Customer Class:  Residential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</si>
</sst>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"/>
  </numFmts>
  <fonts count="4">
    <font>
      <sz val="10"/>
      <color indexed="8"/>
      <name val="ARIAL"/>
      <charset val="1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top"/>
    </xf>
    <xf numFmtId="0" fontId="1" fillId="0" borderId="0">
      <alignment vertical="top"/>
    </xf>
    <xf numFmtId="0" fontId="2" fillId="0" borderId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0">
    <xf numFmtId="0" fontId="0" fillId="0" borderId="0" xfId="0">
      <alignment vertical="top"/>
    </xf>
    <xf numFmtId="0" fontId="1" fillId="0" borderId="0" xfId="1">
      <alignment vertical="top"/>
    </xf>
    <xf numFmtId="164" fontId="1" fillId="0" borderId="0" xfId="1" applyNumberFormat="1" applyFont="1">
      <alignment vertical="top"/>
    </xf>
    <xf numFmtId="0" fontId="1" fillId="0" borderId="0" xfId="1" applyFont="1">
      <alignment vertical="top"/>
    </xf>
    <xf numFmtId="0" fontId="3" fillId="3" borderId="0" xfId="2" applyFont="1" applyFill="1"/>
    <xf numFmtId="0" fontId="3" fillId="3" borderId="0" xfId="2" quotePrefix="1" applyFont="1" applyFill="1" applyAlignment="1">
      <alignment horizontal="right"/>
    </xf>
    <xf numFmtId="0" fontId="3" fillId="3" borderId="0" xfId="2" quotePrefix="1" applyFont="1" applyFill="1" applyAlignment="1">
      <alignment horizontal="left"/>
    </xf>
    <xf numFmtId="0" fontId="3" fillId="3" borderId="1" xfId="2" quotePrefix="1" applyNumberFormat="1" applyFont="1" applyFill="1" applyBorder="1" applyAlignment="1">
      <alignment horizontal="center"/>
    </xf>
    <xf numFmtId="0" fontId="3" fillId="3" borderId="2" xfId="2" applyNumberFormat="1" applyFont="1" applyFill="1" applyBorder="1" applyAlignment="1">
      <alignment horizontal="center"/>
    </xf>
    <xf numFmtId="0" fontId="3" fillId="3" borderId="2" xfId="2" quotePrefix="1" applyNumberFormat="1" applyFont="1" applyFill="1" applyBorder="1" applyAlignment="1">
      <alignment horizontal="center"/>
    </xf>
    <xf numFmtId="0" fontId="3" fillId="3" borderId="3" xfId="2" quotePrefix="1" applyNumberFormat="1" applyFont="1" applyFill="1" applyBorder="1" applyAlignment="1">
      <alignment horizontal="center"/>
    </xf>
    <xf numFmtId="0" fontId="3" fillId="3" borderId="4" xfId="2" applyFont="1" applyFill="1" applyBorder="1" applyAlignment="1">
      <alignment horizontal="center"/>
    </xf>
    <xf numFmtId="0" fontId="3" fillId="3" borderId="0" xfId="2" applyFont="1" applyFill="1" applyBorder="1" applyAlignment="1">
      <alignment horizontal="center"/>
    </xf>
    <xf numFmtId="0" fontId="3" fillId="3" borderId="5" xfId="2" applyFont="1" applyFill="1" applyBorder="1" applyAlignment="1">
      <alignment horizontal="center"/>
    </xf>
    <xf numFmtId="0" fontId="3" fillId="3" borderId="6" xfId="2" applyFont="1" applyFill="1" applyBorder="1" applyAlignment="1">
      <alignment horizontal="center"/>
    </xf>
    <xf numFmtId="0" fontId="3" fillId="3" borderId="7" xfId="2" applyFont="1" applyFill="1" applyBorder="1" applyAlignment="1">
      <alignment horizontal="center"/>
    </xf>
    <xf numFmtId="0" fontId="3" fillId="3" borderId="7" xfId="2" quotePrefix="1" applyFont="1" applyFill="1" applyBorder="1" applyAlignment="1">
      <alignment horizontal="center"/>
    </xf>
    <xf numFmtId="0" fontId="3" fillId="3" borderId="8" xfId="2" applyFont="1" applyFill="1" applyBorder="1" applyAlignment="1">
      <alignment horizontal="center"/>
    </xf>
    <xf numFmtId="3" fontId="0" fillId="0" borderId="0" xfId="0" applyNumberFormat="1">
      <alignment vertical="top"/>
    </xf>
    <xf numFmtId="37" fontId="3" fillId="3" borderId="0" xfId="2" applyNumberFormat="1" applyFont="1" applyFill="1" applyBorder="1"/>
    <xf numFmtId="10" fontId="3" fillId="3" borderId="5" xfId="3" applyNumberFormat="1" applyFont="1" applyFill="1" applyBorder="1"/>
    <xf numFmtId="0" fontId="3" fillId="0" borderId="0" xfId="2" applyFont="1"/>
    <xf numFmtId="8" fontId="3" fillId="2" borderId="0" xfId="4" applyNumberFormat="1" applyFont="1" applyFill="1" applyAlignment="1"/>
    <xf numFmtId="0" fontId="3" fillId="0" borderId="0" xfId="2" quotePrefix="1" applyFont="1" applyAlignment="1">
      <alignment horizontal="left"/>
    </xf>
    <xf numFmtId="0" fontId="3" fillId="0" borderId="0" xfId="2" applyFont="1" applyAlignment="1">
      <alignment horizontal="left"/>
    </xf>
    <xf numFmtId="43" fontId="3" fillId="0" borderId="0" xfId="5" applyNumberFormat="1" applyFont="1"/>
    <xf numFmtId="8" fontId="0" fillId="0" borderId="0" xfId="0" applyNumberFormat="1">
      <alignment vertical="top"/>
    </xf>
    <xf numFmtId="37" fontId="3" fillId="0" borderId="0" xfId="2" applyNumberFormat="1" applyFont="1" applyFill="1" applyBorder="1"/>
    <xf numFmtId="0" fontId="0" fillId="0" borderId="0" xfId="0" applyFill="1">
      <alignment vertical="top"/>
    </xf>
    <xf numFmtId="10" fontId="3" fillId="0" borderId="5" xfId="3" applyNumberFormat="1" applyFont="1" applyFill="1" applyBorder="1"/>
  </cellXfs>
  <cellStyles count="6">
    <cellStyle name="Currency 2" xfId="5"/>
    <cellStyle name="Currency 3" xfId="4"/>
    <cellStyle name="Normal" xfId="0" builtinId="0"/>
    <cellStyle name="Normal 2" xfId="1"/>
    <cellStyle name="Normal 2 2 2" xfId="2"/>
    <cellStyle name="Percent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302"/>
  <sheetViews>
    <sheetView tabSelected="1" showOutlineSymbols="0" workbookViewId="0">
      <selection activeCell="A38" sqref="A38"/>
    </sheetView>
  </sheetViews>
  <sheetFormatPr defaultColWidth="8" defaultRowHeight="12.75" customHeight="1"/>
  <cols>
    <col min="1" max="1" width="19.85546875" style="1" bestFit="1" customWidth="1"/>
    <col min="2" max="2" width="57.140625" style="1" bestFit="1" customWidth="1"/>
    <col min="3" max="3" width="9.28515625" style="1" bestFit="1" customWidth="1"/>
    <col min="4" max="4" width="6.5703125" style="1" bestFit="1" customWidth="1"/>
    <col min="5" max="5" width="6.28515625" style="1" bestFit="1" customWidth="1"/>
    <col min="6" max="6" width="7.42578125" style="1" bestFit="1" customWidth="1"/>
    <col min="7" max="7" width="8.28515625" style="1" bestFit="1" customWidth="1"/>
    <col min="8" max="8" width="6.140625" style="1" bestFit="1" customWidth="1"/>
    <col min="9" max="12" width="6" style="1" bestFit="1" customWidth="1"/>
    <col min="13" max="13" width="7" style="1" bestFit="1" customWidth="1"/>
    <col min="14" max="14" width="10" style="1" bestFit="1" customWidth="1"/>
    <col min="15" max="15" width="7.5703125" style="1" bestFit="1" customWidth="1"/>
    <col min="16" max="16" width="9.140625" style="1" bestFit="1" customWidth="1"/>
    <col min="17" max="17" width="9.42578125" style="1" bestFit="1" customWidth="1"/>
    <col min="18" max="18" width="10.5703125" style="1" bestFit="1" customWidth="1"/>
    <col min="19" max="256" width="6.85546875" style="1" customWidth="1"/>
    <col min="257" max="16384" width="8" style="1"/>
  </cols>
  <sheetData>
    <row r="1" spans="1:18" ht="12.75" customHeight="1">
      <c r="A1" s="1" t="s">
        <v>39</v>
      </c>
      <c r="B1" s="1" t="s">
        <v>38</v>
      </c>
      <c r="C1" s="1" t="s">
        <v>0</v>
      </c>
      <c r="D1" s="1" t="s">
        <v>37</v>
      </c>
      <c r="E1" s="1" t="s">
        <v>132</v>
      </c>
      <c r="F1" s="3" t="s">
        <v>1</v>
      </c>
      <c r="G1" s="3" t="s">
        <v>2</v>
      </c>
      <c r="H1" s="3" t="s">
        <v>3</v>
      </c>
      <c r="I1" s="3" t="s">
        <v>4</v>
      </c>
      <c r="J1" s="3" t="s">
        <v>5</v>
      </c>
      <c r="K1" s="3" t="s">
        <v>6</v>
      </c>
      <c r="L1" s="3" t="s">
        <v>7</v>
      </c>
      <c r="M1" s="3" t="s">
        <v>8</v>
      </c>
      <c r="N1" s="3" t="s">
        <v>9</v>
      </c>
      <c r="O1" s="3" t="s">
        <v>10</v>
      </c>
      <c r="P1" s="3" t="s">
        <v>11</v>
      </c>
      <c r="Q1" s="3" t="s">
        <v>12</v>
      </c>
      <c r="R1" s="1" t="s">
        <v>13</v>
      </c>
    </row>
    <row r="2" spans="1:18" ht="12.75" customHeight="1">
      <c r="A2" s="3" t="s">
        <v>28</v>
      </c>
      <c r="B2" s="3" t="s">
        <v>29</v>
      </c>
      <c r="C2" s="3" t="s">
        <v>21</v>
      </c>
      <c r="D2" s="3" t="s">
        <v>22</v>
      </c>
      <c r="E2" s="3" t="s">
        <v>15</v>
      </c>
      <c r="I2" s="2">
        <v>1</v>
      </c>
      <c r="K2" s="2">
        <v>1</v>
      </c>
      <c r="R2" s="2">
        <v>2</v>
      </c>
    </row>
    <row r="3" spans="1:18" ht="12.75" customHeight="1">
      <c r="A3" s="3" t="s">
        <v>28</v>
      </c>
      <c r="B3" s="3" t="s">
        <v>29</v>
      </c>
      <c r="C3" s="3" t="s">
        <v>21</v>
      </c>
      <c r="D3" s="3" t="s">
        <v>22</v>
      </c>
      <c r="E3" s="3" t="s">
        <v>33</v>
      </c>
      <c r="F3" s="2">
        <v>1</v>
      </c>
      <c r="H3" s="2">
        <v>2</v>
      </c>
      <c r="J3" s="2">
        <v>2</v>
      </c>
      <c r="K3" s="2">
        <v>1</v>
      </c>
      <c r="L3" s="2">
        <v>1</v>
      </c>
      <c r="M3" s="2">
        <v>1</v>
      </c>
      <c r="N3" s="2">
        <v>2</v>
      </c>
      <c r="O3" s="2">
        <v>1</v>
      </c>
      <c r="P3" s="2">
        <v>1</v>
      </c>
      <c r="Q3" s="2">
        <v>1</v>
      </c>
      <c r="R3" s="2">
        <v>13</v>
      </c>
    </row>
    <row r="4" spans="1:18" ht="12.75" customHeight="1">
      <c r="A4" s="3" t="s">
        <v>28</v>
      </c>
      <c r="B4" s="3" t="s">
        <v>29</v>
      </c>
      <c r="C4" s="3" t="s">
        <v>21</v>
      </c>
      <c r="D4" s="3" t="s">
        <v>22</v>
      </c>
      <c r="E4" s="3" t="s">
        <v>30</v>
      </c>
      <c r="F4" s="2">
        <v>1</v>
      </c>
      <c r="G4" s="2">
        <v>1</v>
      </c>
      <c r="H4" s="2">
        <v>1</v>
      </c>
      <c r="I4" s="2">
        <v>1</v>
      </c>
      <c r="M4" s="2">
        <v>1</v>
      </c>
      <c r="P4" s="2">
        <v>1</v>
      </c>
      <c r="R4" s="2">
        <v>6</v>
      </c>
    </row>
    <row r="5" spans="1:18" ht="12.75" customHeight="1">
      <c r="A5" s="3" t="s">
        <v>28</v>
      </c>
      <c r="B5" s="3" t="s">
        <v>29</v>
      </c>
      <c r="C5" s="3" t="s">
        <v>21</v>
      </c>
      <c r="D5" s="3" t="s">
        <v>22</v>
      </c>
      <c r="E5" s="3" t="s">
        <v>27</v>
      </c>
      <c r="F5" s="2">
        <v>1</v>
      </c>
      <c r="G5" s="2">
        <v>1</v>
      </c>
      <c r="O5" s="2">
        <v>1</v>
      </c>
      <c r="R5" s="2">
        <v>3</v>
      </c>
    </row>
    <row r="6" spans="1:18" ht="12.75" customHeight="1">
      <c r="A6" s="3" t="s">
        <v>28</v>
      </c>
      <c r="B6" s="3" t="s">
        <v>29</v>
      </c>
      <c r="C6" s="3" t="s">
        <v>21</v>
      </c>
      <c r="D6" s="3" t="s">
        <v>22</v>
      </c>
      <c r="E6" s="3" t="s">
        <v>36</v>
      </c>
      <c r="L6" s="2">
        <v>1</v>
      </c>
      <c r="Q6" s="2">
        <v>1</v>
      </c>
      <c r="R6" s="2">
        <v>2</v>
      </c>
    </row>
    <row r="7" spans="1:18" ht="12.75" customHeight="1">
      <c r="A7" s="3" t="s">
        <v>28</v>
      </c>
      <c r="B7" s="3" t="s">
        <v>29</v>
      </c>
      <c r="C7" s="3" t="s">
        <v>21</v>
      </c>
      <c r="D7" s="3" t="s">
        <v>22</v>
      </c>
      <c r="E7" s="3" t="s">
        <v>87</v>
      </c>
      <c r="G7" s="2">
        <v>1</v>
      </c>
      <c r="R7" s="2">
        <v>1</v>
      </c>
    </row>
    <row r="8" spans="1:18" ht="12.75" customHeight="1">
      <c r="A8" s="3" t="s">
        <v>28</v>
      </c>
      <c r="B8" s="3" t="s">
        <v>29</v>
      </c>
      <c r="C8" s="3" t="s">
        <v>21</v>
      </c>
      <c r="D8" s="3" t="s">
        <v>22</v>
      </c>
      <c r="E8" s="3" t="s">
        <v>83</v>
      </c>
      <c r="Q8" s="2">
        <v>1</v>
      </c>
      <c r="R8" s="2">
        <v>1</v>
      </c>
    </row>
    <row r="9" spans="1:18" ht="12.75" customHeight="1">
      <c r="A9" s="3" t="s">
        <v>28</v>
      </c>
      <c r="B9" s="3" t="s">
        <v>29</v>
      </c>
      <c r="C9" s="3" t="s">
        <v>21</v>
      </c>
      <c r="D9" s="3" t="s">
        <v>22</v>
      </c>
      <c r="E9" s="3" t="s">
        <v>81</v>
      </c>
      <c r="O9" s="2">
        <v>1</v>
      </c>
      <c r="R9" s="2">
        <v>1</v>
      </c>
    </row>
    <row r="10" spans="1:18" ht="12.75" customHeight="1">
      <c r="A10" s="3" t="s">
        <v>28</v>
      </c>
      <c r="B10" s="3" t="s">
        <v>29</v>
      </c>
      <c r="C10" s="3" t="s">
        <v>21</v>
      </c>
      <c r="D10" s="3" t="s">
        <v>22</v>
      </c>
      <c r="E10" s="3" t="s">
        <v>78</v>
      </c>
      <c r="P10" s="2">
        <v>1</v>
      </c>
      <c r="R10" s="2">
        <v>1</v>
      </c>
    </row>
    <row r="11" spans="1:18" ht="12.75" customHeight="1">
      <c r="A11" s="3" t="s">
        <v>28</v>
      </c>
      <c r="B11" s="3" t="s">
        <v>29</v>
      </c>
      <c r="C11" s="3" t="s">
        <v>21</v>
      </c>
      <c r="D11" s="3" t="s">
        <v>22</v>
      </c>
      <c r="E11" s="3" t="s">
        <v>34</v>
      </c>
      <c r="M11" s="2">
        <v>1</v>
      </c>
      <c r="R11" s="2">
        <v>1</v>
      </c>
    </row>
    <row r="12" spans="1:18" ht="12.75" customHeight="1">
      <c r="A12" s="3" t="s">
        <v>28</v>
      </c>
      <c r="B12" s="3" t="s">
        <v>29</v>
      </c>
      <c r="C12" s="3" t="s">
        <v>21</v>
      </c>
      <c r="D12" s="3" t="s">
        <v>22</v>
      </c>
      <c r="E12" s="3" t="s">
        <v>69</v>
      </c>
      <c r="L12" s="2">
        <v>1</v>
      </c>
      <c r="R12" s="2">
        <v>1</v>
      </c>
    </row>
    <row r="13" spans="1:18" ht="12.75" customHeight="1">
      <c r="A13" s="3" t="s">
        <v>28</v>
      </c>
      <c r="B13" s="3" t="s">
        <v>29</v>
      </c>
      <c r="C13" s="3" t="s">
        <v>21</v>
      </c>
      <c r="D13" s="3" t="s">
        <v>22</v>
      </c>
      <c r="E13" s="3" t="s">
        <v>60</v>
      </c>
      <c r="N13" s="2">
        <v>1</v>
      </c>
      <c r="R13" s="2">
        <v>1</v>
      </c>
    </row>
    <row r="14" spans="1:18" ht="12.75" customHeight="1">
      <c r="A14" s="3" t="s">
        <v>28</v>
      </c>
      <c r="B14" s="3" t="s">
        <v>29</v>
      </c>
      <c r="C14" s="3" t="s">
        <v>21</v>
      </c>
      <c r="D14" s="3" t="s">
        <v>22</v>
      </c>
      <c r="E14" s="3" t="s">
        <v>106</v>
      </c>
      <c r="J14" s="2">
        <v>1</v>
      </c>
      <c r="R14" s="2">
        <v>1</v>
      </c>
    </row>
    <row r="15" spans="1:18" ht="12.75" customHeight="1">
      <c r="A15" s="3" t="s">
        <v>28</v>
      </c>
      <c r="B15" s="3" t="s">
        <v>29</v>
      </c>
      <c r="C15" s="3" t="s">
        <v>21</v>
      </c>
      <c r="D15" s="3" t="s">
        <v>22</v>
      </c>
      <c r="E15" s="3" t="s">
        <v>110</v>
      </c>
      <c r="I15" s="2">
        <v>1</v>
      </c>
      <c r="R15" s="2">
        <v>1</v>
      </c>
    </row>
    <row r="16" spans="1:18" ht="12.75" customHeight="1">
      <c r="A16" s="3" t="s">
        <v>28</v>
      </c>
      <c r="B16" s="3" t="s">
        <v>29</v>
      </c>
      <c r="C16" s="3" t="s">
        <v>21</v>
      </c>
      <c r="D16" s="3" t="s">
        <v>22</v>
      </c>
      <c r="E16" s="3" t="s">
        <v>51</v>
      </c>
      <c r="K16" s="2">
        <v>1</v>
      </c>
      <c r="R16" s="2">
        <v>1</v>
      </c>
    </row>
    <row r="17" spans="1:18" ht="12.75" customHeight="1">
      <c r="A17" s="3"/>
      <c r="B17" s="3"/>
      <c r="C17" s="3"/>
      <c r="D17" s="3"/>
      <c r="E17" s="3"/>
      <c r="K17" s="2"/>
      <c r="R17" s="2"/>
    </row>
    <row r="18" spans="1:18" ht="12.75" customHeight="1">
      <c r="A18" s="3"/>
      <c r="B18" s="3"/>
      <c r="C18" s="3"/>
      <c r="D18" s="3"/>
      <c r="E18" s="3"/>
      <c r="K18" s="2"/>
      <c r="R18" s="2"/>
    </row>
    <row r="19" spans="1:18" ht="12.75" customHeight="1">
      <c r="A19" s="3"/>
      <c r="B19" s="3"/>
      <c r="C19" s="3"/>
      <c r="D19" s="3"/>
      <c r="E19" s="3"/>
      <c r="K19" s="2"/>
      <c r="R19" s="2"/>
    </row>
    <row r="20" spans="1:18" ht="12.75" customHeight="1">
      <c r="A20" s="3" t="s">
        <v>28</v>
      </c>
      <c r="B20" s="3" t="s">
        <v>29</v>
      </c>
      <c r="C20" s="3" t="s">
        <v>21</v>
      </c>
      <c r="D20" s="3" t="s">
        <v>26</v>
      </c>
      <c r="E20" s="3" t="s">
        <v>15</v>
      </c>
      <c r="F20" s="2">
        <v>1</v>
      </c>
      <c r="G20" s="2">
        <v>1</v>
      </c>
      <c r="H20" s="2">
        <v>1</v>
      </c>
      <c r="I20" s="2">
        <v>1</v>
      </c>
      <c r="J20" s="2">
        <v>1</v>
      </c>
      <c r="L20" s="2">
        <v>1</v>
      </c>
      <c r="M20" s="2">
        <v>1</v>
      </c>
      <c r="R20" s="2">
        <v>7</v>
      </c>
    </row>
    <row r="21" spans="1:18" ht="12.75" customHeight="1">
      <c r="A21" s="3" t="s">
        <v>28</v>
      </c>
      <c r="B21" s="3" t="s">
        <v>29</v>
      </c>
      <c r="C21" s="3" t="s">
        <v>21</v>
      </c>
      <c r="D21" s="3" t="s">
        <v>26</v>
      </c>
      <c r="E21" s="3" t="s">
        <v>33</v>
      </c>
      <c r="K21" s="2">
        <v>1</v>
      </c>
      <c r="O21" s="2">
        <v>1</v>
      </c>
      <c r="P21" s="2">
        <v>1</v>
      </c>
      <c r="Q21" s="2">
        <v>1</v>
      </c>
      <c r="R21" s="2">
        <v>4</v>
      </c>
    </row>
    <row r="22" spans="1:18" ht="12.75" customHeight="1">
      <c r="A22" s="3" t="s">
        <v>28</v>
      </c>
      <c r="B22" s="3" t="s">
        <v>29</v>
      </c>
      <c r="C22" s="3" t="s">
        <v>21</v>
      </c>
      <c r="D22" s="3" t="s">
        <v>26</v>
      </c>
      <c r="E22" s="3" t="s">
        <v>30</v>
      </c>
      <c r="N22" s="2">
        <v>1</v>
      </c>
      <c r="R22" s="2">
        <v>1</v>
      </c>
    </row>
    <row r="23" spans="1:18" ht="12.75" customHeight="1">
      <c r="A23" s="3" t="s">
        <v>28</v>
      </c>
      <c r="B23" s="3" t="s">
        <v>29</v>
      </c>
      <c r="C23" s="3" t="s">
        <v>21</v>
      </c>
      <c r="D23" s="3" t="s">
        <v>26</v>
      </c>
      <c r="E23" s="3" t="s">
        <v>89</v>
      </c>
      <c r="I23" s="2">
        <v>1</v>
      </c>
      <c r="J23" s="2">
        <v>1</v>
      </c>
      <c r="R23" s="2">
        <v>2</v>
      </c>
    </row>
    <row r="24" spans="1:18" ht="12.75" customHeight="1">
      <c r="A24" s="3" t="s">
        <v>28</v>
      </c>
      <c r="B24" s="3" t="s">
        <v>29</v>
      </c>
      <c r="C24" s="3" t="s">
        <v>21</v>
      </c>
      <c r="D24" s="3" t="s">
        <v>26</v>
      </c>
      <c r="E24" s="3" t="s">
        <v>88</v>
      </c>
      <c r="K24" s="2">
        <v>1</v>
      </c>
      <c r="O24" s="2">
        <v>1</v>
      </c>
      <c r="R24" s="2">
        <v>2</v>
      </c>
    </row>
    <row r="25" spans="1:18" ht="12.75" customHeight="1">
      <c r="A25" s="3" t="s">
        <v>28</v>
      </c>
      <c r="B25" s="3" t="s">
        <v>29</v>
      </c>
      <c r="C25" s="3" t="s">
        <v>21</v>
      </c>
      <c r="D25" s="3" t="s">
        <v>26</v>
      </c>
      <c r="E25" s="3" t="s">
        <v>86</v>
      </c>
      <c r="G25" s="2">
        <v>1</v>
      </c>
      <c r="P25" s="2">
        <v>1</v>
      </c>
      <c r="R25" s="2">
        <v>2</v>
      </c>
    </row>
    <row r="26" spans="1:18" ht="12.75" customHeight="1">
      <c r="A26" s="3" t="s">
        <v>28</v>
      </c>
      <c r="B26" s="3" t="s">
        <v>29</v>
      </c>
      <c r="C26" s="3" t="s">
        <v>21</v>
      </c>
      <c r="D26" s="3" t="s">
        <v>26</v>
      </c>
      <c r="E26" s="3" t="s">
        <v>85</v>
      </c>
      <c r="H26" s="2">
        <v>1</v>
      </c>
      <c r="R26" s="2">
        <v>1</v>
      </c>
    </row>
    <row r="27" spans="1:18" ht="12.75" customHeight="1">
      <c r="A27" s="3" t="s">
        <v>28</v>
      </c>
      <c r="B27" s="3" t="s">
        <v>29</v>
      </c>
      <c r="C27" s="3" t="s">
        <v>21</v>
      </c>
      <c r="D27" s="3" t="s">
        <v>26</v>
      </c>
      <c r="E27" s="3" t="s">
        <v>83</v>
      </c>
      <c r="N27" s="2">
        <v>1</v>
      </c>
      <c r="R27" s="2">
        <v>1</v>
      </c>
    </row>
    <row r="28" spans="1:18" ht="12.75" customHeight="1">
      <c r="A28" s="3" t="s">
        <v>28</v>
      </c>
      <c r="B28" s="3" t="s">
        <v>29</v>
      </c>
      <c r="C28" s="3" t="s">
        <v>21</v>
      </c>
      <c r="D28" s="3" t="s">
        <v>26</v>
      </c>
      <c r="E28" s="3" t="s">
        <v>82</v>
      </c>
      <c r="L28" s="2">
        <v>1</v>
      </c>
      <c r="R28" s="2">
        <v>1</v>
      </c>
    </row>
    <row r="29" spans="1:18" ht="12.75" customHeight="1">
      <c r="A29" s="3" t="s">
        <v>28</v>
      </c>
      <c r="B29" s="3" t="s">
        <v>29</v>
      </c>
      <c r="C29" s="3" t="s">
        <v>21</v>
      </c>
      <c r="D29" s="3" t="s">
        <v>26</v>
      </c>
      <c r="E29" s="3" t="s">
        <v>80</v>
      </c>
      <c r="M29" s="2">
        <v>1</v>
      </c>
      <c r="R29" s="2">
        <v>1</v>
      </c>
    </row>
    <row r="30" spans="1:18" ht="12.75" customHeight="1">
      <c r="A30" s="3" t="s">
        <v>28</v>
      </c>
      <c r="B30" s="3" t="s">
        <v>29</v>
      </c>
      <c r="C30" s="3" t="s">
        <v>21</v>
      </c>
      <c r="D30" s="3" t="s">
        <v>26</v>
      </c>
      <c r="E30" s="3" t="s">
        <v>74</v>
      </c>
      <c r="F30" s="2">
        <v>1</v>
      </c>
      <c r="R30" s="2">
        <v>1</v>
      </c>
    </row>
    <row r="31" spans="1:18" ht="12.75" customHeight="1">
      <c r="A31" s="3" t="s">
        <v>28</v>
      </c>
      <c r="B31" s="3" t="s">
        <v>29</v>
      </c>
      <c r="C31" s="3" t="s">
        <v>21</v>
      </c>
      <c r="D31" s="3" t="s">
        <v>26</v>
      </c>
      <c r="E31" s="3" t="s">
        <v>53</v>
      </c>
      <c r="Q31" s="2">
        <v>1</v>
      </c>
      <c r="R31" s="2">
        <v>1</v>
      </c>
    </row>
    <row r="32" spans="1:18" ht="12.75" customHeight="1">
      <c r="A32" s="3"/>
      <c r="B32" s="3"/>
      <c r="C32" s="3"/>
      <c r="D32" s="3"/>
      <c r="E32" s="3"/>
      <c r="Q32" s="2"/>
      <c r="R32" s="2"/>
    </row>
    <row r="33" spans="1:18" ht="12.75" customHeight="1">
      <c r="A33" s="3"/>
      <c r="B33" s="3"/>
      <c r="C33" s="3"/>
      <c r="D33" s="3"/>
      <c r="E33" s="3"/>
      <c r="Q33" s="2"/>
      <c r="R33" s="2"/>
    </row>
    <row r="34" spans="1:18" ht="12.75" customHeight="1">
      <c r="A34" s="3"/>
      <c r="B34" s="3"/>
      <c r="C34" s="3"/>
      <c r="D34" s="3"/>
      <c r="E34" s="3"/>
      <c r="Q34" s="2"/>
      <c r="R34" s="2"/>
    </row>
    <row r="35" spans="1:18" ht="12.75" customHeight="1">
      <c r="A35" s="3" t="s">
        <v>28</v>
      </c>
      <c r="B35" s="3" t="s">
        <v>29</v>
      </c>
      <c r="C35" s="3" t="s">
        <v>21</v>
      </c>
      <c r="D35" s="3" t="s">
        <v>17</v>
      </c>
      <c r="E35" s="3" t="s">
        <v>15</v>
      </c>
      <c r="F35" s="2">
        <v>1</v>
      </c>
      <c r="R35" s="2">
        <v>1</v>
      </c>
    </row>
    <row r="36" spans="1:18" ht="12.75" customHeight="1">
      <c r="A36" s="3" t="s">
        <v>28</v>
      </c>
      <c r="B36" s="3" t="s">
        <v>29</v>
      </c>
      <c r="C36" s="3" t="s">
        <v>21</v>
      </c>
      <c r="D36" s="3" t="s">
        <v>17</v>
      </c>
      <c r="E36" s="3" t="s">
        <v>27</v>
      </c>
      <c r="H36" s="2">
        <v>1</v>
      </c>
      <c r="R36" s="2">
        <v>1</v>
      </c>
    </row>
    <row r="37" spans="1:18" ht="12.75" customHeight="1">
      <c r="A37" s="3" t="s">
        <v>28</v>
      </c>
      <c r="B37" s="3" t="s">
        <v>29</v>
      </c>
      <c r="C37" s="3" t="s">
        <v>21</v>
      </c>
      <c r="D37" s="3" t="s">
        <v>17</v>
      </c>
      <c r="E37" s="3" t="s">
        <v>36</v>
      </c>
      <c r="J37" s="2">
        <v>1</v>
      </c>
      <c r="R37" s="2">
        <v>1</v>
      </c>
    </row>
    <row r="38" spans="1:18" ht="12.75" customHeight="1">
      <c r="A38" s="3" t="s">
        <v>28</v>
      </c>
      <c r="B38" s="3" t="s">
        <v>29</v>
      </c>
      <c r="C38" s="3" t="s">
        <v>21</v>
      </c>
      <c r="D38" s="3" t="s">
        <v>17</v>
      </c>
      <c r="E38" s="3" t="s">
        <v>89</v>
      </c>
      <c r="G38" s="2">
        <v>1</v>
      </c>
      <c r="I38" s="2">
        <v>1</v>
      </c>
      <c r="R38" s="2">
        <v>2</v>
      </c>
    </row>
    <row r="39" spans="1:18" ht="12.75" customHeight="1">
      <c r="A39" s="3" t="s">
        <v>28</v>
      </c>
      <c r="B39" s="3" t="s">
        <v>29</v>
      </c>
      <c r="C39" s="3" t="s">
        <v>21</v>
      </c>
      <c r="D39" s="3" t="s">
        <v>17</v>
      </c>
      <c r="E39" s="3" t="s">
        <v>82</v>
      </c>
      <c r="J39" s="2">
        <v>1</v>
      </c>
      <c r="R39" s="2">
        <v>1</v>
      </c>
    </row>
    <row r="40" spans="1:18" ht="12.75" customHeight="1">
      <c r="A40" s="3" t="s">
        <v>28</v>
      </c>
      <c r="B40" s="3" t="s">
        <v>29</v>
      </c>
      <c r="C40" s="3" t="s">
        <v>21</v>
      </c>
      <c r="D40" s="3" t="s">
        <v>17</v>
      </c>
      <c r="E40" s="3" t="s">
        <v>79</v>
      </c>
      <c r="K40" s="2">
        <v>1</v>
      </c>
      <c r="R40" s="2">
        <v>1</v>
      </c>
    </row>
    <row r="41" spans="1:18" ht="12.75" customHeight="1">
      <c r="A41" s="3" t="s">
        <v>28</v>
      </c>
      <c r="B41" s="3" t="s">
        <v>29</v>
      </c>
      <c r="C41" s="3" t="s">
        <v>21</v>
      </c>
      <c r="D41" s="3" t="s">
        <v>17</v>
      </c>
      <c r="E41" s="3" t="s">
        <v>52</v>
      </c>
      <c r="Q41" s="2">
        <v>1</v>
      </c>
      <c r="R41" s="2">
        <v>1</v>
      </c>
    </row>
    <row r="42" spans="1:18" ht="12.75" customHeight="1">
      <c r="A42" s="3" t="s">
        <v>28</v>
      </c>
      <c r="B42" s="3" t="s">
        <v>29</v>
      </c>
      <c r="C42" s="3" t="s">
        <v>21</v>
      </c>
      <c r="D42" s="3" t="s">
        <v>17</v>
      </c>
      <c r="E42" s="3" t="s">
        <v>50</v>
      </c>
      <c r="N42" s="2">
        <v>1</v>
      </c>
      <c r="R42" s="2">
        <v>1</v>
      </c>
    </row>
    <row r="43" spans="1:18" ht="12.75" customHeight="1">
      <c r="A43" s="3" t="s">
        <v>28</v>
      </c>
      <c r="B43" s="3" t="s">
        <v>29</v>
      </c>
      <c r="C43" s="3" t="s">
        <v>21</v>
      </c>
      <c r="D43" s="3" t="s">
        <v>17</v>
      </c>
      <c r="E43" s="3" t="s">
        <v>93</v>
      </c>
      <c r="L43" s="2">
        <v>1</v>
      </c>
      <c r="R43" s="2">
        <v>1</v>
      </c>
    </row>
    <row r="44" spans="1:18" ht="12.75" customHeight="1">
      <c r="A44" s="3" t="s">
        <v>28</v>
      </c>
      <c r="B44" s="3" t="s">
        <v>29</v>
      </c>
      <c r="C44" s="3" t="s">
        <v>21</v>
      </c>
      <c r="D44" s="3" t="s">
        <v>17</v>
      </c>
      <c r="E44" s="3" t="s">
        <v>47</v>
      </c>
      <c r="M44" s="2">
        <v>1</v>
      </c>
      <c r="R44" s="2">
        <v>1</v>
      </c>
    </row>
    <row r="45" spans="1:18" ht="12.75" customHeight="1">
      <c r="A45" s="3" t="s">
        <v>28</v>
      </c>
      <c r="B45" s="3" t="s">
        <v>29</v>
      </c>
      <c r="C45" s="3" t="s">
        <v>21</v>
      </c>
      <c r="D45" s="3" t="s">
        <v>17</v>
      </c>
      <c r="E45" s="3" t="s">
        <v>46</v>
      </c>
      <c r="P45" s="2">
        <v>1</v>
      </c>
      <c r="R45" s="2">
        <v>1</v>
      </c>
    </row>
    <row r="46" spans="1:18" ht="12.75" customHeight="1">
      <c r="A46" s="3" t="s">
        <v>28</v>
      </c>
      <c r="B46" s="3" t="s">
        <v>29</v>
      </c>
      <c r="C46" s="3" t="s">
        <v>21</v>
      </c>
      <c r="D46" s="3" t="s">
        <v>17</v>
      </c>
      <c r="E46" s="3" t="s">
        <v>104</v>
      </c>
      <c r="O46" s="2">
        <v>1</v>
      </c>
      <c r="R46" s="2">
        <v>1</v>
      </c>
    </row>
    <row r="47" spans="1:18" ht="12.75" customHeight="1">
      <c r="A47" s="3" t="s">
        <v>28</v>
      </c>
      <c r="B47" s="3" t="s">
        <v>29</v>
      </c>
      <c r="C47" s="3" t="s">
        <v>21</v>
      </c>
      <c r="D47" s="3" t="s">
        <v>17</v>
      </c>
      <c r="E47" s="3" t="s">
        <v>124</v>
      </c>
      <c r="K47" s="2">
        <v>1</v>
      </c>
      <c r="R47" s="2">
        <v>1</v>
      </c>
    </row>
    <row r="48" spans="1:18" ht="12.75" customHeight="1">
      <c r="A48" s="3" t="s">
        <v>28</v>
      </c>
      <c r="B48" s="3" t="s">
        <v>29</v>
      </c>
      <c r="C48" s="3" t="s">
        <v>21</v>
      </c>
      <c r="D48" s="3" t="s">
        <v>17</v>
      </c>
      <c r="E48" s="3" t="s">
        <v>123</v>
      </c>
      <c r="M48" s="2">
        <v>1</v>
      </c>
      <c r="R48" s="2">
        <v>1</v>
      </c>
    </row>
    <row r="49" spans="1:18" ht="12.75" customHeight="1">
      <c r="A49" s="3" t="s">
        <v>28</v>
      </c>
      <c r="B49" s="3" t="s">
        <v>29</v>
      </c>
      <c r="C49" s="3" t="s">
        <v>21</v>
      </c>
      <c r="D49" s="3" t="s">
        <v>17</v>
      </c>
      <c r="E49" s="3" t="s">
        <v>90</v>
      </c>
      <c r="L49" s="2">
        <v>1</v>
      </c>
      <c r="R49" s="2">
        <v>1</v>
      </c>
    </row>
    <row r="50" spans="1:18" ht="12.75" customHeight="1">
      <c r="A50" s="3"/>
      <c r="B50" s="3"/>
      <c r="C50" s="3"/>
      <c r="D50" s="3"/>
      <c r="E50" s="3"/>
      <c r="L50" s="2"/>
      <c r="R50" s="2"/>
    </row>
    <row r="51" spans="1:18" ht="12.75" customHeight="1">
      <c r="A51" s="3"/>
      <c r="B51" s="3"/>
      <c r="C51" s="3"/>
      <c r="D51" s="3"/>
      <c r="E51" s="3"/>
      <c r="L51" s="2"/>
      <c r="R51" s="2"/>
    </row>
    <row r="52" spans="1:18" ht="12.75" customHeight="1">
      <c r="A52" s="3"/>
      <c r="B52" s="3"/>
      <c r="C52" s="3"/>
      <c r="D52" s="3"/>
      <c r="E52" s="3"/>
      <c r="L52" s="2"/>
      <c r="R52" s="2"/>
    </row>
    <row r="53" spans="1:18" ht="12.75" customHeight="1">
      <c r="A53" s="3" t="s">
        <v>28</v>
      </c>
      <c r="B53" s="3" t="s">
        <v>29</v>
      </c>
      <c r="C53" s="3" t="s">
        <v>21</v>
      </c>
      <c r="D53" s="3" t="s">
        <v>20</v>
      </c>
      <c r="E53" s="3" t="s">
        <v>40</v>
      </c>
      <c r="F53" s="2">
        <v>30</v>
      </c>
      <c r="G53" s="2">
        <v>19</v>
      </c>
      <c r="H53" s="2">
        <v>19</v>
      </c>
      <c r="I53" s="2">
        <v>19</v>
      </c>
      <c r="J53" s="2">
        <v>21</v>
      </c>
      <c r="K53" s="2">
        <v>18</v>
      </c>
      <c r="L53" s="2">
        <v>15</v>
      </c>
      <c r="M53" s="2">
        <v>20</v>
      </c>
      <c r="N53" s="2">
        <v>21</v>
      </c>
      <c r="O53" s="2">
        <v>24</v>
      </c>
      <c r="P53" s="2">
        <v>29</v>
      </c>
      <c r="Q53" s="2">
        <v>25</v>
      </c>
      <c r="R53" s="2">
        <v>260</v>
      </c>
    </row>
    <row r="54" spans="1:18" ht="12.75" customHeight="1">
      <c r="A54" s="3" t="s">
        <v>28</v>
      </c>
      <c r="B54" s="3" t="s">
        <v>29</v>
      </c>
      <c r="C54" s="3" t="s">
        <v>21</v>
      </c>
      <c r="D54" s="3" t="s">
        <v>20</v>
      </c>
      <c r="E54" s="3" t="s">
        <v>15</v>
      </c>
      <c r="F54" s="2">
        <v>14</v>
      </c>
      <c r="G54" s="2">
        <v>18</v>
      </c>
      <c r="H54" s="2">
        <v>20</v>
      </c>
      <c r="I54" s="2">
        <v>19</v>
      </c>
      <c r="J54" s="2">
        <v>16</v>
      </c>
      <c r="K54" s="2">
        <v>17</v>
      </c>
      <c r="L54" s="2">
        <v>17</v>
      </c>
      <c r="M54" s="2">
        <v>12</v>
      </c>
      <c r="N54" s="2">
        <v>13</v>
      </c>
      <c r="O54" s="2">
        <v>15</v>
      </c>
      <c r="P54" s="2">
        <v>12</v>
      </c>
      <c r="Q54" s="2">
        <v>13</v>
      </c>
      <c r="R54" s="2">
        <v>186</v>
      </c>
    </row>
    <row r="55" spans="1:18" ht="12.75" customHeight="1">
      <c r="A55" s="3" t="s">
        <v>28</v>
      </c>
      <c r="B55" s="3" t="s">
        <v>29</v>
      </c>
      <c r="C55" s="3" t="s">
        <v>21</v>
      </c>
      <c r="D55" s="3" t="s">
        <v>20</v>
      </c>
      <c r="E55" s="3" t="s">
        <v>33</v>
      </c>
      <c r="F55" s="2">
        <v>5</v>
      </c>
      <c r="G55" s="2">
        <v>2</v>
      </c>
      <c r="H55" s="2">
        <v>4</v>
      </c>
      <c r="I55" s="2">
        <v>4</v>
      </c>
      <c r="J55" s="2">
        <v>3</v>
      </c>
      <c r="K55" s="2">
        <v>5</v>
      </c>
      <c r="L55" s="2">
        <v>3</v>
      </c>
      <c r="M55" s="2">
        <v>5</v>
      </c>
      <c r="N55" s="2">
        <v>5</v>
      </c>
      <c r="O55" s="2">
        <v>3</v>
      </c>
      <c r="P55" s="2">
        <v>1</v>
      </c>
      <c r="Q55" s="2">
        <v>5</v>
      </c>
      <c r="R55" s="2">
        <v>45</v>
      </c>
    </row>
    <row r="56" spans="1:18" ht="12.75" customHeight="1">
      <c r="A56" s="3" t="s">
        <v>28</v>
      </c>
      <c r="B56" s="3" t="s">
        <v>29</v>
      </c>
      <c r="C56" s="3" t="s">
        <v>21</v>
      </c>
      <c r="D56" s="3" t="s">
        <v>20</v>
      </c>
      <c r="E56" s="3" t="s">
        <v>30</v>
      </c>
      <c r="F56" s="2">
        <v>1</v>
      </c>
      <c r="G56" s="2">
        <v>5</v>
      </c>
      <c r="H56" s="2">
        <v>3</v>
      </c>
      <c r="I56" s="2">
        <v>5</v>
      </c>
      <c r="J56" s="2">
        <v>4</v>
      </c>
      <c r="K56" s="2">
        <v>5</v>
      </c>
      <c r="L56" s="2">
        <v>3</v>
      </c>
      <c r="M56" s="2">
        <v>8</v>
      </c>
      <c r="N56" s="2">
        <v>5</v>
      </c>
      <c r="O56" s="2">
        <v>2</v>
      </c>
      <c r="P56" s="2">
        <v>7</v>
      </c>
      <c r="Q56" s="2">
        <v>2</v>
      </c>
      <c r="R56" s="2">
        <v>50</v>
      </c>
    </row>
    <row r="57" spans="1:18" ht="12.75" customHeight="1">
      <c r="A57" s="3" t="s">
        <v>28</v>
      </c>
      <c r="B57" s="3" t="s">
        <v>29</v>
      </c>
      <c r="C57" s="3" t="s">
        <v>21</v>
      </c>
      <c r="D57" s="3" t="s">
        <v>20</v>
      </c>
      <c r="E57" s="3" t="s">
        <v>27</v>
      </c>
      <c r="F57" s="2">
        <v>1</v>
      </c>
      <c r="G57" s="2">
        <v>2</v>
      </c>
      <c r="H57" s="2">
        <v>2</v>
      </c>
      <c r="I57" s="2">
        <v>1</v>
      </c>
      <c r="J57" s="2">
        <v>2</v>
      </c>
      <c r="K57" s="2">
        <v>1</v>
      </c>
      <c r="L57" s="2">
        <v>3</v>
      </c>
      <c r="M57" s="2">
        <v>1</v>
      </c>
      <c r="N57" s="2">
        <v>3</v>
      </c>
      <c r="O57" s="2">
        <v>4</v>
      </c>
      <c r="P57" s="2">
        <v>1</v>
      </c>
      <c r="Q57" s="2">
        <v>3</v>
      </c>
      <c r="R57" s="2">
        <v>24</v>
      </c>
    </row>
    <row r="58" spans="1:18" ht="12.75" customHeight="1">
      <c r="A58" s="3" t="s">
        <v>28</v>
      </c>
      <c r="B58" s="3" t="s">
        <v>29</v>
      </c>
      <c r="C58" s="3" t="s">
        <v>21</v>
      </c>
      <c r="D58" s="3" t="s">
        <v>20</v>
      </c>
      <c r="E58" s="3" t="s">
        <v>36</v>
      </c>
      <c r="F58" s="2">
        <v>1</v>
      </c>
      <c r="G58" s="2">
        <v>1</v>
      </c>
      <c r="H58" s="2">
        <v>2</v>
      </c>
      <c r="I58" s="2">
        <v>1</v>
      </c>
      <c r="J58" s="2">
        <v>1</v>
      </c>
      <c r="K58" s="2">
        <v>2</v>
      </c>
      <c r="L58" s="2">
        <v>4</v>
      </c>
      <c r="M58" s="2">
        <v>3</v>
      </c>
      <c r="N58" s="2">
        <v>2</v>
      </c>
      <c r="O58" s="2">
        <v>1</v>
      </c>
      <c r="P58" s="2">
        <v>2</v>
      </c>
      <c r="Q58" s="2">
        <v>3</v>
      </c>
      <c r="R58" s="2">
        <v>23</v>
      </c>
    </row>
    <row r="59" spans="1:18" ht="12.75" customHeight="1">
      <c r="A59" s="3" t="s">
        <v>28</v>
      </c>
      <c r="B59" s="3" t="s">
        <v>29</v>
      </c>
      <c r="C59" s="3" t="s">
        <v>21</v>
      </c>
      <c r="D59" s="3" t="s">
        <v>20</v>
      </c>
      <c r="E59" s="3" t="s">
        <v>89</v>
      </c>
      <c r="F59" s="2">
        <v>2</v>
      </c>
      <c r="G59" s="2">
        <v>4</v>
      </c>
      <c r="H59" s="2">
        <v>2</v>
      </c>
      <c r="I59" s="2">
        <v>2</v>
      </c>
      <c r="J59" s="2">
        <v>4</v>
      </c>
      <c r="L59" s="2">
        <v>1</v>
      </c>
      <c r="N59" s="2">
        <v>2</v>
      </c>
      <c r="O59" s="2">
        <v>1</v>
      </c>
      <c r="P59" s="2">
        <v>1</v>
      </c>
      <c r="R59" s="2">
        <v>19</v>
      </c>
    </row>
    <row r="60" spans="1:18" ht="12.75" customHeight="1">
      <c r="A60" s="3" t="s">
        <v>28</v>
      </c>
      <c r="B60" s="3" t="s">
        <v>29</v>
      </c>
      <c r="C60" s="3" t="s">
        <v>21</v>
      </c>
      <c r="D60" s="3" t="s">
        <v>20</v>
      </c>
      <c r="E60" s="3" t="s">
        <v>35</v>
      </c>
      <c r="F60" s="2">
        <v>1</v>
      </c>
      <c r="H60" s="2">
        <v>1</v>
      </c>
      <c r="K60" s="2">
        <v>3</v>
      </c>
      <c r="L60" s="2">
        <v>1</v>
      </c>
      <c r="O60" s="2">
        <v>2</v>
      </c>
      <c r="Q60" s="2">
        <v>3</v>
      </c>
      <c r="R60" s="2">
        <v>11</v>
      </c>
    </row>
    <row r="61" spans="1:18" ht="12.75" customHeight="1">
      <c r="A61" s="3" t="s">
        <v>28</v>
      </c>
      <c r="B61" s="3" t="s">
        <v>29</v>
      </c>
      <c r="C61" s="3" t="s">
        <v>21</v>
      </c>
      <c r="D61" s="3" t="s">
        <v>20</v>
      </c>
      <c r="E61" s="3" t="s">
        <v>88</v>
      </c>
      <c r="K61" s="2">
        <v>1</v>
      </c>
      <c r="L61" s="2">
        <v>3</v>
      </c>
      <c r="M61" s="2">
        <v>2</v>
      </c>
      <c r="N61" s="2">
        <v>2</v>
      </c>
      <c r="O61" s="2">
        <v>1</v>
      </c>
      <c r="P61" s="2">
        <v>1</v>
      </c>
      <c r="R61" s="2">
        <v>10</v>
      </c>
    </row>
    <row r="62" spans="1:18" ht="12.75" customHeight="1">
      <c r="A62" s="3" t="s">
        <v>28</v>
      </c>
      <c r="B62" s="3" t="s">
        <v>29</v>
      </c>
      <c r="C62" s="3" t="s">
        <v>21</v>
      </c>
      <c r="D62" s="3" t="s">
        <v>20</v>
      </c>
      <c r="E62" s="3" t="s">
        <v>87</v>
      </c>
      <c r="F62" s="2">
        <v>1</v>
      </c>
      <c r="G62" s="2">
        <v>1</v>
      </c>
      <c r="H62" s="2">
        <v>1</v>
      </c>
      <c r="I62" s="2">
        <v>1</v>
      </c>
      <c r="J62" s="2">
        <v>2</v>
      </c>
      <c r="M62" s="2">
        <v>1</v>
      </c>
      <c r="N62" s="2">
        <v>1</v>
      </c>
      <c r="O62" s="2">
        <v>1</v>
      </c>
      <c r="P62" s="2">
        <v>1</v>
      </c>
      <c r="R62" s="2">
        <v>10</v>
      </c>
    </row>
    <row r="63" spans="1:18" ht="12.75" customHeight="1">
      <c r="A63" s="3" t="s">
        <v>28</v>
      </c>
      <c r="B63" s="3" t="s">
        <v>29</v>
      </c>
      <c r="C63" s="3" t="s">
        <v>21</v>
      </c>
      <c r="D63" s="3" t="s">
        <v>20</v>
      </c>
      <c r="E63" s="3" t="s">
        <v>86</v>
      </c>
      <c r="F63" s="2">
        <v>1</v>
      </c>
      <c r="G63" s="2">
        <v>1</v>
      </c>
      <c r="H63" s="2">
        <v>1</v>
      </c>
      <c r="I63" s="2">
        <v>2</v>
      </c>
      <c r="L63" s="2">
        <v>1</v>
      </c>
      <c r="M63" s="2">
        <v>1</v>
      </c>
      <c r="P63" s="2">
        <v>1</v>
      </c>
      <c r="Q63" s="2">
        <v>1</v>
      </c>
      <c r="R63" s="2">
        <v>9</v>
      </c>
    </row>
    <row r="64" spans="1:18" ht="12.75" customHeight="1">
      <c r="A64" s="3" t="s">
        <v>28</v>
      </c>
      <c r="B64" s="3" t="s">
        <v>29</v>
      </c>
      <c r="C64" s="3" t="s">
        <v>21</v>
      </c>
      <c r="D64" s="3" t="s">
        <v>20</v>
      </c>
      <c r="E64" s="3" t="s">
        <v>85</v>
      </c>
      <c r="F64" s="2">
        <v>1</v>
      </c>
      <c r="G64" s="2">
        <v>1</v>
      </c>
      <c r="K64" s="2">
        <v>1</v>
      </c>
      <c r="M64" s="2">
        <v>2</v>
      </c>
      <c r="N64" s="2">
        <v>1</v>
      </c>
      <c r="O64" s="2">
        <v>1</v>
      </c>
      <c r="Q64" s="2">
        <v>1</v>
      </c>
      <c r="R64" s="2">
        <v>8</v>
      </c>
    </row>
    <row r="65" spans="1:18" ht="12.75" customHeight="1">
      <c r="A65" s="3" t="s">
        <v>28</v>
      </c>
      <c r="B65" s="3" t="s">
        <v>29</v>
      </c>
      <c r="C65" s="3" t="s">
        <v>21</v>
      </c>
      <c r="D65" s="3" t="s">
        <v>20</v>
      </c>
      <c r="E65" s="3" t="s">
        <v>84</v>
      </c>
      <c r="F65" s="2">
        <v>1</v>
      </c>
      <c r="G65" s="2">
        <v>1</v>
      </c>
      <c r="K65" s="2">
        <v>2</v>
      </c>
      <c r="L65" s="2">
        <v>1</v>
      </c>
      <c r="M65" s="2">
        <v>1</v>
      </c>
      <c r="O65" s="2">
        <v>1</v>
      </c>
      <c r="P65" s="2">
        <v>2</v>
      </c>
      <c r="Q65" s="2">
        <v>1</v>
      </c>
      <c r="R65" s="2">
        <v>10</v>
      </c>
    </row>
    <row r="66" spans="1:18" ht="12.75" customHeight="1">
      <c r="A66" s="3" t="s">
        <v>28</v>
      </c>
      <c r="B66" s="3" t="s">
        <v>29</v>
      </c>
      <c r="C66" s="3" t="s">
        <v>21</v>
      </c>
      <c r="D66" s="3" t="s">
        <v>20</v>
      </c>
      <c r="E66" s="3" t="s">
        <v>83</v>
      </c>
      <c r="H66" s="2">
        <v>1</v>
      </c>
      <c r="J66" s="2">
        <v>1</v>
      </c>
      <c r="N66" s="2">
        <v>1</v>
      </c>
      <c r="R66" s="2">
        <v>3</v>
      </c>
    </row>
    <row r="67" spans="1:18" ht="12.75" customHeight="1">
      <c r="A67" s="3" t="s">
        <v>28</v>
      </c>
      <c r="B67" s="3" t="s">
        <v>29</v>
      </c>
      <c r="C67" s="3" t="s">
        <v>21</v>
      </c>
      <c r="D67" s="3" t="s">
        <v>20</v>
      </c>
      <c r="E67" s="3" t="s">
        <v>82</v>
      </c>
      <c r="G67" s="2">
        <v>1</v>
      </c>
      <c r="I67" s="2">
        <v>1</v>
      </c>
      <c r="L67" s="2">
        <v>1</v>
      </c>
      <c r="M67" s="2">
        <v>1</v>
      </c>
      <c r="N67" s="2">
        <v>1</v>
      </c>
      <c r="O67" s="2">
        <v>1</v>
      </c>
      <c r="Q67" s="2">
        <v>1</v>
      </c>
      <c r="R67" s="2">
        <v>7</v>
      </c>
    </row>
    <row r="68" spans="1:18" ht="12.75" customHeight="1">
      <c r="A68" s="3" t="s">
        <v>28</v>
      </c>
      <c r="B68" s="3" t="s">
        <v>29</v>
      </c>
      <c r="C68" s="3" t="s">
        <v>21</v>
      </c>
      <c r="D68" s="3" t="s">
        <v>20</v>
      </c>
      <c r="E68" s="3" t="s">
        <v>81</v>
      </c>
      <c r="K68" s="2">
        <v>1</v>
      </c>
      <c r="N68" s="2">
        <v>1</v>
      </c>
      <c r="R68" s="2">
        <v>2</v>
      </c>
    </row>
    <row r="69" spans="1:18" ht="12.75" customHeight="1">
      <c r="A69" s="3" t="s">
        <v>28</v>
      </c>
      <c r="B69" s="3" t="s">
        <v>29</v>
      </c>
      <c r="C69" s="3" t="s">
        <v>21</v>
      </c>
      <c r="D69" s="3" t="s">
        <v>20</v>
      </c>
      <c r="E69" s="3" t="s">
        <v>80</v>
      </c>
      <c r="L69" s="2">
        <v>1</v>
      </c>
      <c r="R69" s="2">
        <v>1</v>
      </c>
    </row>
    <row r="70" spans="1:18" ht="12.75" customHeight="1">
      <c r="A70" s="3" t="s">
        <v>28</v>
      </c>
      <c r="B70" s="3" t="s">
        <v>29</v>
      </c>
      <c r="C70" s="3" t="s">
        <v>21</v>
      </c>
      <c r="D70" s="3" t="s">
        <v>20</v>
      </c>
      <c r="E70" s="3" t="s">
        <v>79</v>
      </c>
      <c r="K70" s="2">
        <v>1</v>
      </c>
      <c r="N70" s="2">
        <v>1</v>
      </c>
      <c r="R70" s="2">
        <v>2</v>
      </c>
    </row>
    <row r="71" spans="1:18" ht="12.75" customHeight="1">
      <c r="A71" s="3" t="s">
        <v>28</v>
      </c>
      <c r="B71" s="3" t="s">
        <v>29</v>
      </c>
      <c r="C71" s="3" t="s">
        <v>21</v>
      </c>
      <c r="D71" s="3" t="s">
        <v>20</v>
      </c>
      <c r="E71" s="3" t="s">
        <v>78</v>
      </c>
      <c r="O71" s="2">
        <v>1</v>
      </c>
      <c r="R71" s="2">
        <v>1</v>
      </c>
    </row>
    <row r="72" spans="1:18" ht="12.75" customHeight="1">
      <c r="A72" s="3" t="s">
        <v>28</v>
      </c>
      <c r="B72" s="3" t="s">
        <v>29</v>
      </c>
      <c r="C72" s="3" t="s">
        <v>21</v>
      </c>
      <c r="D72" s="3" t="s">
        <v>20</v>
      </c>
      <c r="E72" s="3" t="s">
        <v>74</v>
      </c>
      <c r="F72" s="2">
        <v>1</v>
      </c>
      <c r="J72" s="2">
        <v>1</v>
      </c>
      <c r="Q72" s="2">
        <v>1</v>
      </c>
      <c r="R72" s="2">
        <v>3</v>
      </c>
    </row>
    <row r="73" spans="1:18" ht="12.75" customHeight="1">
      <c r="A73" s="3" t="s">
        <v>28</v>
      </c>
      <c r="B73" s="3" t="s">
        <v>29</v>
      </c>
      <c r="C73" s="3" t="s">
        <v>21</v>
      </c>
      <c r="D73" s="3" t="s">
        <v>20</v>
      </c>
      <c r="E73" s="3" t="s">
        <v>73</v>
      </c>
      <c r="M73" s="2">
        <v>1</v>
      </c>
      <c r="R73" s="2">
        <v>1</v>
      </c>
    </row>
    <row r="74" spans="1:18" ht="12.75" customHeight="1">
      <c r="A74" s="3" t="s">
        <v>28</v>
      </c>
      <c r="B74" s="3" t="s">
        <v>29</v>
      </c>
      <c r="C74" s="3" t="s">
        <v>21</v>
      </c>
      <c r="D74" s="3" t="s">
        <v>20</v>
      </c>
      <c r="E74" s="3" t="s">
        <v>72</v>
      </c>
      <c r="F74" s="2">
        <v>1</v>
      </c>
      <c r="L74" s="2">
        <v>1</v>
      </c>
      <c r="R74" s="2">
        <v>2</v>
      </c>
    </row>
    <row r="75" spans="1:18" ht="12.75" customHeight="1">
      <c r="A75" s="3" t="s">
        <v>28</v>
      </c>
      <c r="B75" s="3" t="s">
        <v>29</v>
      </c>
      <c r="C75" s="3" t="s">
        <v>21</v>
      </c>
      <c r="D75" s="3" t="s">
        <v>20</v>
      </c>
      <c r="E75" s="3" t="s">
        <v>70</v>
      </c>
      <c r="O75" s="2">
        <v>1</v>
      </c>
      <c r="R75" s="2">
        <v>1</v>
      </c>
    </row>
    <row r="76" spans="1:18" ht="12.75" customHeight="1">
      <c r="A76" s="3" t="s">
        <v>28</v>
      </c>
      <c r="B76" s="3" t="s">
        <v>29</v>
      </c>
      <c r="C76" s="3" t="s">
        <v>21</v>
      </c>
      <c r="D76" s="3" t="s">
        <v>20</v>
      </c>
      <c r="E76" s="3" t="s">
        <v>69</v>
      </c>
      <c r="P76" s="2">
        <v>1</v>
      </c>
      <c r="R76" s="2">
        <v>1</v>
      </c>
    </row>
    <row r="77" spans="1:18" ht="12.75" customHeight="1">
      <c r="A77" s="3" t="s">
        <v>28</v>
      </c>
      <c r="B77" s="3" t="s">
        <v>29</v>
      </c>
      <c r="C77" s="3" t="s">
        <v>21</v>
      </c>
      <c r="D77" s="3" t="s">
        <v>20</v>
      </c>
      <c r="E77" s="3" t="s">
        <v>68</v>
      </c>
      <c r="F77" s="2">
        <v>1</v>
      </c>
      <c r="N77" s="2">
        <v>1</v>
      </c>
      <c r="R77" s="2">
        <v>2</v>
      </c>
    </row>
    <row r="78" spans="1:18" ht="12.75" customHeight="1">
      <c r="A78" s="3" t="s">
        <v>28</v>
      </c>
      <c r="B78" s="3" t="s">
        <v>29</v>
      </c>
      <c r="C78" s="3" t="s">
        <v>21</v>
      </c>
      <c r="D78" s="3" t="s">
        <v>20</v>
      </c>
      <c r="E78" s="3" t="s">
        <v>67</v>
      </c>
      <c r="H78" s="2">
        <v>1</v>
      </c>
      <c r="R78" s="2">
        <v>1</v>
      </c>
    </row>
    <row r="79" spans="1:18" ht="12.75" customHeight="1">
      <c r="A79" s="3" t="s">
        <v>28</v>
      </c>
      <c r="B79" s="3" t="s">
        <v>29</v>
      </c>
      <c r="C79" s="3" t="s">
        <v>21</v>
      </c>
      <c r="D79" s="3" t="s">
        <v>20</v>
      </c>
      <c r="E79" s="3" t="s">
        <v>66</v>
      </c>
      <c r="I79" s="2">
        <v>1</v>
      </c>
      <c r="P79" s="2">
        <v>1</v>
      </c>
      <c r="R79" s="2">
        <v>2</v>
      </c>
    </row>
    <row r="80" spans="1:18" ht="12.75" customHeight="1">
      <c r="A80" s="3" t="s">
        <v>28</v>
      </c>
      <c r="B80" s="3" t="s">
        <v>29</v>
      </c>
      <c r="C80" s="3" t="s">
        <v>21</v>
      </c>
      <c r="D80" s="3" t="s">
        <v>20</v>
      </c>
      <c r="E80" s="3" t="s">
        <v>65</v>
      </c>
      <c r="O80" s="2">
        <v>1</v>
      </c>
      <c r="R80" s="2">
        <v>1</v>
      </c>
    </row>
    <row r="81" spans="1:18" ht="12.75" customHeight="1">
      <c r="A81" s="3" t="s">
        <v>28</v>
      </c>
      <c r="B81" s="3" t="s">
        <v>29</v>
      </c>
      <c r="C81" s="3" t="s">
        <v>21</v>
      </c>
      <c r="D81" s="3" t="s">
        <v>20</v>
      </c>
      <c r="E81" s="3" t="s">
        <v>64</v>
      </c>
      <c r="G81" s="2">
        <v>1</v>
      </c>
      <c r="K81" s="2">
        <v>1</v>
      </c>
      <c r="R81" s="2">
        <v>2</v>
      </c>
    </row>
    <row r="82" spans="1:18" ht="12.75" customHeight="1">
      <c r="A82" s="3" t="s">
        <v>28</v>
      </c>
      <c r="B82" s="3" t="s">
        <v>29</v>
      </c>
      <c r="C82" s="3" t="s">
        <v>21</v>
      </c>
      <c r="D82" s="3" t="s">
        <v>20</v>
      </c>
      <c r="E82" s="3" t="s">
        <v>63</v>
      </c>
      <c r="M82" s="2">
        <v>1</v>
      </c>
      <c r="Q82" s="2">
        <v>1</v>
      </c>
      <c r="R82" s="2">
        <v>2</v>
      </c>
    </row>
    <row r="83" spans="1:18" ht="12.75" customHeight="1">
      <c r="A83" s="3" t="s">
        <v>28</v>
      </c>
      <c r="B83" s="3" t="s">
        <v>29</v>
      </c>
      <c r="C83" s="3" t="s">
        <v>21</v>
      </c>
      <c r="D83" s="3" t="s">
        <v>20</v>
      </c>
      <c r="E83" s="3" t="s">
        <v>62</v>
      </c>
      <c r="J83" s="2">
        <v>1</v>
      </c>
      <c r="R83" s="2">
        <v>1</v>
      </c>
    </row>
    <row r="84" spans="1:18" ht="12.75" customHeight="1">
      <c r="A84" s="3" t="s">
        <v>28</v>
      </c>
      <c r="B84" s="3" t="s">
        <v>29</v>
      </c>
      <c r="C84" s="3" t="s">
        <v>21</v>
      </c>
      <c r="D84" s="3" t="s">
        <v>20</v>
      </c>
      <c r="E84" s="3" t="s">
        <v>59</v>
      </c>
      <c r="J84" s="2">
        <v>1</v>
      </c>
      <c r="L84" s="2">
        <v>1</v>
      </c>
      <c r="R84" s="2">
        <v>2</v>
      </c>
    </row>
    <row r="85" spans="1:18" ht="12.75" customHeight="1">
      <c r="A85" s="3" t="s">
        <v>28</v>
      </c>
      <c r="B85" s="3" t="s">
        <v>29</v>
      </c>
      <c r="C85" s="3" t="s">
        <v>21</v>
      </c>
      <c r="D85" s="3" t="s">
        <v>20</v>
      </c>
      <c r="E85" s="3" t="s">
        <v>58</v>
      </c>
      <c r="I85" s="2">
        <v>1</v>
      </c>
      <c r="R85" s="2">
        <v>1</v>
      </c>
    </row>
    <row r="86" spans="1:18" ht="12.75" customHeight="1">
      <c r="A86" s="3"/>
      <c r="B86" s="3"/>
      <c r="C86" s="3"/>
      <c r="D86" s="3"/>
      <c r="E86" s="3"/>
      <c r="I86" s="2"/>
      <c r="R86" s="2"/>
    </row>
    <row r="87" spans="1:18" ht="12.75" customHeight="1">
      <c r="A87" s="3"/>
      <c r="B87" s="3"/>
      <c r="C87" s="3"/>
      <c r="D87" s="3"/>
      <c r="E87" s="3"/>
      <c r="I87" s="2"/>
      <c r="R87" s="2"/>
    </row>
    <row r="88" spans="1:18" ht="12.75" customHeight="1">
      <c r="A88" s="3"/>
      <c r="B88" s="3"/>
      <c r="C88" s="3"/>
      <c r="D88" s="3"/>
      <c r="E88" s="3"/>
      <c r="I88" s="2"/>
      <c r="R88" s="2"/>
    </row>
    <row r="89" spans="1:18" ht="12.75" customHeight="1">
      <c r="A89" s="3" t="s">
        <v>28</v>
      </c>
      <c r="B89" s="3" t="s">
        <v>29</v>
      </c>
      <c r="C89" s="3" t="s">
        <v>21</v>
      </c>
      <c r="D89" s="3" t="s">
        <v>16</v>
      </c>
      <c r="E89" s="3" t="s">
        <v>15</v>
      </c>
      <c r="M89" s="2">
        <v>1</v>
      </c>
      <c r="N89" s="2">
        <v>1</v>
      </c>
      <c r="R89" s="2">
        <v>2</v>
      </c>
    </row>
    <row r="90" spans="1:18" ht="12.75" customHeight="1">
      <c r="A90" s="3" t="s">
        <v>28</v>
      </c>
      <c r="B90" s="3" t="s">
        <v>29</v>
      </c>
      <c r="C90" s="3" t="s">
        <v>21</v>
      </c>
      <c r="D90" s="3" t="s">
        <v>16</v>
      </c>
      <c r="E90" s="3" t="s">
        <v>33</v>
      </c>
      <c r="F90" s="2">
        <v>1</v>
      </c>
      <c r="I90" s="2">
        <v>1</v>
      </c>
      <c r="J90" s="2">
        <v>2</v>
      </c>
      <c r="K90" s="2">
        <v>2</v>
      </c>
      <c r="L90" s="2">
        <v>1</v>
      </c>
      <c r="N90" s="2">
        <v>1</v>
      </c>
      <c r="O90" s="2">
        <v>1</v>
      </c>
      <c r="P90" s="2">
        <v>1</v>
      </c>
      <c r="Q90" s="2">
        <v>1</v>
      </c>
      <c r="R90" s="2">
        <v>11</v>
      </c>
    </row>
    <row r="91" spans="1:18" ht="12.75" customHeight="1">
      <c r="A91" s="3" t="s">
        <v>28</v>
      </c>
      <c r="B91" s="3" t="s">
        <v>29</v>
      </c>
      <c r="C91" s="3" t="s">
        <v>21</v>
      </c>
      <c r="D91" s="3" t="s">
        <v>16</v>
      </c>
      <c r="E91" s="3" t="s">
        <v>30</v>
      </c>
      <c r="Q91" s="2">
        <v>1</v>
      </c>
      <c r="R91" s="2">
        <v>1</v>
      </c>
    </row>
    <row r="92" spans="1:18" ht="12.75" customHeight="1">
      <c r="A92" s="3" t="s">
        <v>28</v>
      </c>
      <c r="B92" s="3" t="s">
        <v>29</v>
      </c>
      <c r="C92" s="3" t="s">
        <v>21</v>
      </c>
      <c r="D92" s="3" t="s">
        <v>16</v>
      </c>
      <c r="E92" s="3" t="s">
        <v>27</v>
      </c>
      <c r="F92" s="2">
        <v>1</v>
      </c>
      <c r="I92" s="2">
        <v>1</v>
      </c>
      <c r="M92" s="2">
        <v>1</v>
      </c>
      <c r="O92" s="2">
        <v>2</v>
      </c>
      <c r="R92" s="2">
        <v>5</v>
      </c>
    </row>
    <row r="93" spans="1:18" ht="12.75" customHeight="1">
      <c r="A93" s="3" t="s">
        <v>28</v>
      </c>
      <c r="B93" s="3" t="s">
        <v>29</v>
      </c>
      <c r="C93" s="3" t="s">
        <v>21</v>
      </c>
      <c r="D93" s="3" t="s">
        <v>16</v>
      </c>
      <c r="E93" s="3" t="s">
        <v>36</v>
      </c>
      <c r="F93" s="2">
        <v>1</v>
      </c>
      <c r="G93" s="2">
        <v>1</v>
      </c>
      <c r="H93" s="2">
        <v>3</v>
      </c>
      <c r="I93" s="2">
        <v>1</v>
      </c>
      <c r="J93" s="2">
        <v>1</v>
      </c>
      <c r="P93" s="2">
        <v>1</v>
      </c>
      <c r="R93" s="2">
        <v>8</v>
      </c>
    </row>
    <row r="94" spans="1:18" ht="12.75" customHeight="1">
      <c r="A94" s="3" t="s">
        <v>28</v>
      </c>
      <c r="B94" s="3" t="s">
        <v>29</v>
      </c>
      <c r="C94" s="3" t="s">
        <v>21</v>
      </c>
      <c r="D94" s="3" t="s">
        <v>16</v>
      </c>
      <c r="E94" s="3" t="s">
        <v>89</v>
      </c>
      <c r="G94" s="2">
        <v>1</v>
      </c>
      <c r="I94" s="2">
        <v>1</v>
      </c>
      <c r="J94" s="2">
        <v>1</v>
      </c>
      <c r="K94" s="2">
        <v>1</v>
      </c>
      <c r="L94" s="2">
        <v>1</v>
      </c>
      <c r="N94" s="2">
        <v>2</v>
      </c>
      <c r="O94" s="2">
        <v>1</v>
      </c>
      <c r="P94" s="2">
        <v>1</v>
      </c>
      <c r="Q94" s="2">
        <v>1</v>
      </c>
      <c r="R94" s="2">
        <v>10</v>
      </c>
    </row>
    <row r="95" spans="1:18" ht="12.75" customHeight="1">
      <c r="A95" s="3" t="s">
        <v>28</v>
      </c>
      <c r="B95" s="3" t="s">
        <v>29</v>
      </c>
      <c r="C95" s="3" t="s">
        <v>21</v>
      </c>
      <c r="D95" s="3" t="s">
        <v>16</v>
      </c>
      <c r="E95" s="3" t="s">
        <v>35</v>
      </c>
      <c r="F95" s="2">
        <v>1</v>
      </c>
      <c r="H95" s="2">
        <v>1</v>
      </c>
      <c r="K95" s="2">
        <v>1</v>
      </c>
      <c r="L95" s="2">
        <v>2</v>
      </c>
      <c r="M95" s="2">
        <v>2</v>
      </c>
      <c r="R95" s="2">
        <v>7</v>
      </c>
    </row>
    <row r="96" spans="1:18" ht="12.75" customHeight="1">
      <c r="A96" s="3" t="s">
        <v>28</v>
      </c>
      <c r="B96" s="3" t="s">
        <v>29</v>
      </c>
      <c r="C96" s="3" t="s">
        <v>21</v>
      </c>
      <c r="D96" s="3" t="s">
        <v>16</v>
      </c>
      <c r="E96" s="3" t="s">
        <v>88</v>
      </c>
      <c r="G96" s="2">
        <v>1</v>
      </c>
      <c r="R96" s="2">
        <v>1</v>
      </c>
    </row>
    <row r="97" spans="1:18" ht="12.75" customHeight="1">
      <c r="A97" s="3" t="s">
        <v>28</v>
      </c>
      <c r="B97" s="3" t="s">
        <v>29</v>
      </c>
      <c r="C97" s="3" t="s">
        <v>21</v>
      </c>
      <c r="D97" s="3" t="s">
        <v>16</v>
      </c>
      <c r="E97" s="3" t="s">
        <v>82</v>
      </c>
      <c r="G97" s="2">
        <v>1</v>
      </c>
      <c r="R97" s="2">
        <v>1</v>
      </c>
    </row>
    <row r="98" spans="1:18" ht="12.75" customHeight="1">
      <c r="A98" s="3" t="s">
        <v>28</v>
      </c>
      <c r="B98" s="3" t="s">
        <v>29</v>
      </c>
      <c r="C98" s="3" t="s">
        <v>21</v>
      </c>
      <c r="D98" s="3" t="s">
        <v>16</v>
      </c>
      <c r="E98" s="3" t="s">
        <v>78</v>
      </c>
      <c r="P98" s="2">
        <v>1</v>
      </c>
      <c r="Q98" s="2">
        <v>1</v>
      </c>
      <c r="R98" s="2">
        <v>2</v>
      </c>
    </row>
    <row r="99" spans="1:18" ht="12.75" customHeight="1">
      <c r="A99" s="3"/>
      <c r="B99" s="3"/>
      <c r="C99" s="3"/>
      <c r="D99" s="3"/>
      <c r="E99" s="3"/>
      <c r="P99" s="2"/>
      <c r="Q99" s="2"/>
      <c r="R99" s="2"/>
    </row>
    <row r="100" spans="1:18" ht="12.75" customHeight="1">
      <c r="A100" s="3"/>
      <c r="B100" s="3"/>
      <c r="C100" s="3"/>
      <c r="D100" s="3"/>
      <c r="E100" s="3"/>
      <c r="P100" s="2"/>
      <c r="Q100" s="2"/>
      <c r="R100" s="2"/>
    </row>
    <row r="101" spans="1:18" ht="12.75" customHeight="1">
      <c r="A101" s="3"/>
      <c r="B101" s="3"/>
      <c r="C101" s="3"/>
      <c r="D101" s="3"/>
      <c r="E101" s="3"/>
      <c r="P101" s="2"/>
      <c r="Q101" s="2"/>
      <c r="R101" s="2"/>
    </row>
    <row r="102" spans="1:18" ht="12.75" customHeight="1">
      <c r="A102" s="3" t="s">
        <v>28</v>
      </c>
      <c r="B102" s="3" t="s">
        <v>29</v>
      </c>
      <c r="C102" s="3" t="s">
        <v>14</v>
      </c>
      <c r="D102" s="3" t="s">
        <v>20</v>
      </c>
      <c r="E102" s="3" t="s">
        <v>27</v>
      </c>
      <c r="J102" s="2">
        <v>1</v>
      </c>
      <c r="O102" s="2">
        <v>1</v>
      </c>
      <c r="R102" s="2">
        <v>2</v>
      </c>
    </row>
    <row r="103" spans="1:18" ht="12.75" customHeight="1">
      <c r="A103" s="3" t="s">
        <v>28</v>
      </c>
      <c r="B103" s="3" t="s">
        <v>29</v>
      </c>
      <c r="C103" s="3" t="s">
        <v>14</v>
      </c>
      <c r="D103" s="3" t="s">
        <v>20</v>
      </c>
      <c r="E103" s="3" t="s">
        <v>36</v>
      </c>
      <c r="F103" s="2">
        <v>1</v>
      </c>
      <c r="H103" s="2">
        <v>1</v>
      </c>
      <c r="K103" s="2">
        <v>1</v>
      </c>
      <c r="L103" s="2">
        <v>1</v>
      </c>
      <c r="N103" s="2">
        <v>1</v>
      </c>
      <c r="R103" s="2">
        <v>5</v>
      </c>
    </row>
    <row r="104" spans="1:18" ht="12.75" customHeight="1">
      <c r="A104" s="3" t="s">
        <v>28</v>
      </c>
      <c r="B104" s="3" t="s">
        <v>29</v>
      </c>
      <c r="C104" s="3" t="s">
        <v>14</v>
      </c>
      <c r="D104" s="3" t="s">
        <v>20</v>
      </c>
      <c r="E104" s="3" t="s">
        <v>89</v>
      </c>
      <c r="G104" s="2">
        <v>1</v>
      </c>
      <c r="I104" s="2">
        <v>1</v>
      </c>
      <c r="R104" s="2">
        <v>2</v>
      </c>
    </row>
    <row r="105" spans="1:18" ht="12.75" customHeight="1">
      <c r="A105" s="3" t="s">
        <v>28</v>
      </c>
      <c r="B105" s="3" t="s">
        <v>29</v>
      </c>
      <c r="C105" s="3" t="s">
        <v>14</v>
      </c>
      <c r="D105" s="3" t="s">
        <v>20</v>
      </c>
      <c r="E105" s="3" t="s">
        <v>86</v>
      </c>
      <c r="M105" s="2">
        <v>1</v>
      </c>
      <c r="R105" s="2">
        <v>1</v>
      </c>
    </row>
    <row r="106" spans="1:18" ht="12.75" customHeight="1">
      <c r="A106" s="3"/>
      <c r="B106" s="3"/>
      <c r="C106" s="3"/>
      <c r="D106" s="3"/>
      <c r="E106" s="3"/>
      <c r="M106" s="2"/>
      <c r="R106" s="2"/>
    </row>
    <row r="107" spans="1:18" ht="12.75" customHeight="1">
      <c r="A107" s="3"/>
      <c r="B107" s="3"/>
      <c r="C107" s="3"/>
      <c r="D107" s="3"/>
      <c r="E107" s="3"/>
      <c r="M107" s="2"/>
      <c r="R107" s="2"/>
    </row>
    <row r="108" spans="1:18" ht="12.75" customHeight="1">
      <c r="A108" s="3"/>
      <c r="B108" s="3"/>
      <c r="C108" s="3"/>
      <c r="D108" s="3"/>
      <c r="E108" s="3"/>
      <c r="M108" s="2"/>
      <c r="R108" s="2"/>
    </row>
    <row r="109" spans="1:18" ht="12.75" customHeight="1">
      <c r="A109" s="3" t="s">
        <v>23</v>
      </c>
      <c r="B109" s="3" t="s">
        <v>24</v>
      </c>
      <c r="C109" s="3" t="s">
        <v>25</v>
      </c>
      <c r="D109" s="3" t="s">
        <v>22</v>
      </c>
      <c r="E109" s="3" t="s">
        <v>15</v>
      </c>
      <c r="F109" s="2">
        <v>1</v>
      </c>
      <c r="I109" s="2">
        <v>1</v>
      </c>
      <c r="J109" s="2">
        <v>1</v>
      </c>
      <c r="K109" s="2">
        <v>1</v>
      </c>
      <c r="M109" s="2">
        <v>1</v>
      </c>
      <c r="O109" s="2">
        <v>1</v>
      </c>
      <c r="P109" s="2">
        <v>1</v>
      </c>
      <c r="R109" s="2">
        <v>7</v>
      </c>
    </row>
    <row r="110" spans="1:18" ht="12.75" customHeight="1">
      <c r="A110" s="3" t="s">
        <v>23</v>
      </c>
      <c r="B110" s="3" t="s">
        <v>24</v>
      </c>
      <c r="C110" s="3" t="s">
        <v>25</v>
      </c>
      <c r="D110" s="3" t="s">
        <v>22</v>
      </c>
      <c r="E110" s="3" t="s">
        <v>33</v>
      </c>
      <c r="F110" s="2">
        <v>1</v>
      </c>
      <c r="G110" s="2">
        <v>1</v>
      </c>
      <c r="H110" s="2">
        <v>2</v>
      </c>
      <c r="I110" s="2">
        <v>1</v>
      </c>
      <c r="N110" s="2">
        <v>2</v>
      </c>
      <c r="O110" s="2">
        <v>1</v>
      </c>
      <c r="P110" s="2">
        <v>1</v>
      </c>
      <c r="Q110" s="2">
        <v>1</v>
      </c>
      <c r="R110" s="2">
        <v>10</v>
      </c>
    </row>
    <row r="111" spans="1:18" ht="12.75" customHeight="1">
      <c r="A111" s="3" t="s">
        <v>23</v>
      </c>
      <c r="B111" s="3" t="s">
        <v>24</v>
      </c>
      <c r="C111" s="3" t="s">
        <v>25</v>
      </c>
      <c r="D111" s="3" t="s">
        <v>22</v>
      </c>
      <c r="E111" s="3" t="s">
        <v>30</v>
      </c>
      <c r="J111" s="2">
        <v>1</v>
      </c>
      <c r="L111" s="2">
        <v>2</v>
      </c>
      <c r="M111" s="2">
        <v>1</v>
      </c>
      <c r="R111" s="2">
        <v>4</v>
      </c>
    </row>
    <row r="112" spans="1:18" ht="12.75" customHeight="1">
      <c r="A112" s="3" t="s">
        <v>23</v>
      </c>
      <c r="B112" s="3" t="s">
        <v>24</v>
      </c>
      <c r="C112" s="3" t="s">
        <v>25</v>
      </c>
      <c r="D112" s="3" t="s">
        <v>22</v>
      </c>
      <c r="E112" s="3" t="s">
        <v>27</v>
      </c>
      <c r="G112" s="2">
        <v>1</v>
      </c>
      <c r="K112" s="2">
        <v>1</v>
      </c>
      <c r="Q112" s="2">
        <v>1</v>
      </c>
      <c r="R112" s="2">
        <v>3</v>
      </c>
    </row>
    <row r="113" spans="1:18" ht="12.75" customHeight="1">
      <c r="A113" s="3" t="s">
        <v>23</v>
      </c>
      <c r="B113" s="3" t="s">
        <v>24</v>
      </c>
      <c r="C113" s="3" t="s">
        <v>25</v>
      </c>
      <c r="D113" s="3" t="s">
        <v>22</v>
      </c>
      <c r="E113" s="3" t="s">
        <v>87</v>
      </c>
      <c r="F113" s="2">
        <v>1</v>
      </c>
      <c r="H113" s="2">
        <v>1</v>
      </c>
      <c r="R113" s="2">
        <v>2</v>
      </c>
    </row>
    <row r="114" spans="1:18" ht="12.75" customHeight="1">
      <c r="A114" s="3" t="s">
        <v>23</v>
      </c>
      <c r="B114" s="3" t="s">
        <v>24</v>
      </c>
      <c r="C114" s="3" t="s">
        <v>25</v>
      </c>
      <c r="D114" s="3" t="s">
        <v>22</v>
      </c>
      <c r="E114" s="3" t="s">
        <v>86</v>
      </c>
      <c r="I114" s="2">
        <v>1</v>
      </c>
      <c r="J114" s="2">
        <v>1</v>
      </c>
      <c r="P114" s="2">
        <v>1</v>
      </c>
      <c r="R114" s="2">
        <v>3</v>
      </c>
    </row>
    <row r="115" spans="1:18" ht="12.75" customHeight="1">
      <c r="A115" s="3" t="s">
        <v>23</v>
      </c>
      <c r="B115" s="3" t="s">
        <v>24</v>
      </c>
      <c r="C115" s="3" t="s">
        <v>25</v>
      </c>
      <c r="D115" s="3" t="s">
        <v>22</v>
      </c>
      <c r="E115" s="3" t="s">
        <v>84</v>
      </c>
      <c r="G115" s="2">
        <v>1</v>
      </c>
      <c r="O115" s="2">
        <v>1</v>
      </c>
      <c r="R115" s="2">
        <v>2</v>
      </c>
    </row>
    <row r="116" spans="1:18" ht="12.75" customHeight="1">
      <c r="A116" s="3" t="s">
        <v>23</v>
      </c>
      <c r="B116" s="3" t="s">
        <v>24</v>
      </c>
      <c r="C116" s="3" t="s">
        <v>25</v>
      </c>
      <c r="D116" s="3" t="s">
        <v>22</v>
      </c>
      <c r="E116" s="3" t="s">
        <v>83</v>
      </c>
      <c r="K116" s="2">
        <v>1</v>
      </c>
      <c r="Q116" s="2">
        <v>1</v>
      </c>
      <c r="R116" s="2">
        <v>2</v>
      </c>
    </row>
    <row r="117" spans="1:18" ht="12.75" customHeight="1">
      <c r="A117" s="3" t="s">
        <v>23</v>
      </c>
      <c r="B117" s="3" t="s">
        <v>24</v>
      </c>
      <c r="C117" s="3" t="s">
        <v>25</v>
      </c>
      <c r="D117" s="3" t="s">
        <v>22</v>
      </c>
      <c r="E117" s="3" t="s">
        <v>79</v>
      </c>
      <c r="M117" s="2">
        <v>1</v>
      </c>
      <c r="R117" s="2">
        <v>1</v>
      </c>
    </row>
    <row r="118" spans="1:18" ht="12.75" customHeight="1">
      <c r="A118" s="3" t="s">
        <v>23</v>
      </c>
      <c r="B118" s="3" t="s">
        <v>24</v>
      </c>
      <c r="C118" s="3" t="s">
        <v>25</v>
      </c>
      <c r="D118" s="3" t="s">
        <v>22</v>
      </c>
      <c r="E118" s="3" t="s">
        <v>34</v>
      </c>
      <c r="L118" s="2">
        <v>1</v>
      </c>
      <c r="R118" s="2">
        <v>1</v>
      </c>
    </row>
    <row r="119" spans="1:18" ht="12.75" customHeight="1">
      <c r="A119" s="3" t="s">
        <v>23</v>
      </c>
      <c r="B119" s="3" t="s">
        <v>24</v>
      </c>
      <c r="C119" s="3" t="s">
        <v>25</v>
      </c>
      <c r="D119" s="3" t="s">
        <v>22</v>
      </c>
      <c r="E119" s="3" t="s">
        <v>73</v>
      </c>
      <c r="N119" s="2">
        <v>1</v>
      </c>
      <c r="R119" s="2">
        <v>1</v>
      </c>
    </row>
    <row r="120" spans="1:18" ht="12.75" customHeight="1">
      <c r="A120" s="3"/>
      <c r="B120" s="3"/>
      <c r="C120" s="3"/>
      <c r="D120" s="3"/>
      <c r="E120" s="3"/>
      <c r="N120" s="2"/>
      <c r="R120" s="2"/>
    </row>
    <row r="121" spans="1:18" ht="12.75" customHeight="1">
      <c r="A121" s="3"/>
      <c r="B121" s="3"/>
      <c r="C121" s="3"/>
      <c r="D121" s="3"/>
      <c r="E121" s="3"/>
      <c r="N121" s="2"/>
      <c r="R121" s="2"/>
    </row>
    <row r="122" spans="1:18" ht="12.75" customHeight="1">
      <c r="A122" s="3"/>
      <c r="B122" s="3"/>
      <c r="C122" s="3"/>
      <c r="D122" s="3"/>
      <c r="E122" s="3"/>
      <c r="N122" s="2"/>
      <c r="R122" s="2"/>
    </row>
    <row r="123" spans="1:18" ht="12.75" customHeight="1">
      <c r="A123" s="3" t="s">
        <v>23</v>
      </c>
      <c r="B123" s="3" t="s">
        <v>24</v>
      </c>
      <c r="C123" s="3" t="s">
        <v>25</v>
      </c>
      <c r="D123" s="3" t="s">
        <v>26</v>
      </c>
      <c r="E123" s="3" t="s">
        <v>33</v>
      </c>
      <c r="F123" s="2">
        <v>1</v>
      </c>
      <c r="I123" s="2">
        <v>1</v>
      </c>
      <c r="J123" s="2">
        <v>1</v>
      </c>
      <c r="M123" s="2">
        <v>1</v>
      </c>
      <c r="P123" s="2">
        <v>1</v>
      </c>
      <c r="Q123" s="2">
        <v>1</v>
      </c>
      <c r="R123" s="2">
        <v>6</v>
      </c>
    </row>
    <row r="124" spans="1:18" ht="12.75" customHeight="1">
      <c r="A124" s="3" t="s">
        <v>23</v>
      </c>
      <c r="B124" s="3" t="s">
        <v>24</v>
      </c>
      <c r="C124" s="3" t="s">
        <v>25</v>
      </c>
      <c r="D124" s="3" t="s">
        <v>26</v>
      </c>
      <c r="E124" s="3" t="s">
        <v>30</v>
      </c>
      <c r="G124" s="2">
        <v>1</v>
      </c>
      <c r="H124" s="2">
        <v>1</v>
      </c>
      <c r="L124" s="2">
        <v>1</v>
      </c>
      <c r="N124" s="2">
        <v>1</v>
      </c>
      <c r="O124" s="2">
        <v>1</v>
      </c>
      <c r="R124" s="2">
        <v>5</v>
      </c>
    </row>
    <row r="125" spans="1:18" ht="12.75" customHeight="1">
      <c r="A125" s="3" t="s">
        <v>23</v>
      </c>
      <c r="B125" s="3" t="s">
        <v>24</v>
      </c>
      <c r="C125" s="3" t="s">
        <v>25</v>
      </c>
      <c r="D125" s="3" t="s">
        <v>26</v>
      </c>
      <c r="E125" s="3" t="s">
        <v>27</v>
      </c>
      <c r="K125" s="2">
        <v>1</v>
      </c>
      <c r="R125" s="2">
        <v>1</v>
      </c>
    </row>
    <row r="126" spans="1:18" ht="12.75" customHeight="1">
      <c r="A126" s="3" t="s">
        <v>23</v>
      </c>
      <c r="B126" s="3" t="s">
        <v>24</v>
      </c>
      <c r="C126" s="3" t="s">
        <v>25</v>
      </c>
      <c r="D126" s="3" t="s">
        <v>26</v>
      </c>
      <c r="E126" s="3" t="s">
        <v>43</v>
      </c>
      <c r="M126" s="2">
        <v>1</v>
      </c>
      <c r="R126" s="2">
        <v>1</v>
      </c>
    </row>
    <row r="127" spans="1:18" ht="12.75" customHeight="1">
      <c r="A127" s="3" t="s">
        <v>23</v>
      </c>
      <c r="B127" s="3" t="s">
        <v>24</v>
      </c>
      <c r="C127" s="3" t="s">
        <v>25</v>
      </c>
      <c r="D127" s="3" t="s">
        <v>26</v>
      </c>
      <c r="E127" s="3" t="s">
        <v>102</v>
      </c>
      <c r="I127" s="2">
        <v>1</v>
      </c>
      <c r="R127" s="2">
        <v>1</v>
      </c>
    </row>
    <row r="128" spans="1:18" ht="12.75" customHeight="1">
      <c r="A128" s="3" t="s">
        <v>23</v>
      </c>
      <c r="B128" s="3" t="s">
        <v>24</v>
      </c>
      <c r="C128" s="3" t="s">
        <v>25</v>
      </c>
      <c r="D128" s="3" t="s">
        <v>26</v>
      </c>
      <c r="E128" s="3" t="s">
        <v>105</v>
      </c>
      <c r="J128" s="2">
        <v>1</v>
      </c>
      <c r="R128" s="2">
        <v>1</v>
      </c>
    </row>
    <row r="129" spans="1:18" ht="12.75" customHeight="1">
      <c r="A129" s="3" t="s">
        <v>23</v>
      </c>
      <c r="B129" s="3" t="s">
        <v>24</v>
      </c>
      <c r="C129" s="3" t="s">
        <v>25</v>
      </c>
      <c r="D129" s="3" t="s">
        <v>26</v>
      </c>
      <c r="E129" s="3" t="s">
        <v>119</v>
      </c>
      <c r="Q129" s="2">
        <v>1</v>
      </c>
      <c r="R129" s="2">
        <v>1</v>
      </c>
    </row>
    <row r="130" spans="1:18" ht="12.75" customHeight="1">
      <c r="A130" s="3" t="s">
        <v>23</v>
      </c>
      <c r="B130" s="3" t="s">
        <v>24</v>
      </c>
      <c r="C130" s="3" t="s">
        <v>25</v>
      </c>
      <c r="D130" s="3" t="s">
        <v>26</v>
      </c>
      <c r="E130" s="3" t="s">
        <v>131</v>
      </c>
      <c r="P130" s="2">
        <v>1</v>
      </c>
      <c r="R130" s="2">
        <v>1</v>
      </c>
    </row>
    <row r="131" spans="1:18" ht="12.75" customHeight="1">
      <c r="A131" s="3" t="s">
        <v>23</v>
      </c>
      <c r="B131" s="3" t="s">
        <v>24</v>
      </c>
      <c r="C131" s="3" t="s">
        <v>25</v>
      </c>
      <c r="D131" s="3" t="s">
        <v>26</v>
      </c>
      <c r="E131" s="3" t="s">
        <v>118</v>
      </c>
      <c r="H131" s="2">
        <v>1</v>
      </c>
      <c r="R131" s="2">
        <v>1</v>
      </c>
    </row>
    <row r="132" spans="1:18" ht="12.75" customHeight="1">
      <c r="A132" s="3" t="s">
        <v>23</v>
      </c>
      <c r="B132" s="3" t="s">
        <v>24</v>
      </c>
      <c r="C132" s="3" t="s">
        <v>25</v>
      </c>
      <c r="D132" s="3" t="s">
        <v>26</v>
      </c>
      <c r="E132" s="3" t="s">
        <v>117</v>
      </c>
      <c r="K132" s="2">
        <v>1</v>
      </c>
      <c r="L132" s="2">
        <v>1</v>
      </c>
      <c r="O132" s="2">
        <v>1</v>
      </c>
      <c r="R132" s="2">
        <v>3</v>
      </c>
    </row>
    <row r="133" spans="1:18" ht="12.75" customHeight="1">
      <c r="A133" s="3" t="s">
        <v>23</v>
      </c>
      <c r="B133" s="3" t="s">
        <v>24</v>
      </c>
      <c r="C133" s="3" t="s">
        <v>25</v>
      </c>
      <c r="D133" s="3" t="s">
        <v>26</v>
      </c>
      <c r="E133" s="3" t="s">
        <v>130</v>
      </c>
      <c r="G133" s="2">
        <v>1</v>
      </c>
      <c r="R133" s="2">
        <v>1</v>
      </c>
    </row>
    <row r="134" spans="1:18" ht="12.75" customHeight="1">
      <c r="A134" s="3" t="s">
        <v>23</v>
      </c>
      <c r="B134" s="3" t="s">
        <v>24</v>
      </c>
      <c r="C134" s="3" t="s">
        <v>25</v>
      </c>
      <c r="D134" s="3" t="s">
        <v>26</v>
      </c>
      <c r="E134" s="3" t="s">
        <v>91</v>
      </c>
      <c r="F134" s="2">
        <v>1</v>
      </c>
      <c r="R134" s="2">
        <v>1</v>
      </c>
    </row>
    <row r="135" spans="1:18" ht="12.75" customHeight="1">
      <c r="A135" s="3" t="s">
        <v>23</v>
      </c>
      <c r="B135" s="3" t="s">
        <v>24</v>
      </c>
      <c r="C135" s="3" t="s">
        <v>25</v>
      </c>
      <c r="D135" s="3" t="s">
        <v>26</v>
      </c>
      <c r="E135" s="3" t="s">
        <v>129</v>
      </c>
      <c r="N135" s="2">
        <v>1</v>
      </c>
      <c r="R135" s="2">
        <v>1</v>
      </c>
    </row>
    <row r="136" spans="1:18" ht="12.75" customHeight="1">
      <c r="A136" s="3"/>
      <c r="B136" s="3"/>
      <c r="C136" s="3"/>
      <c r="D136" s="3"/>
      <c r="E136" s="3"/>
      <c r="N136" s="2"/>
      <c r="R136" s="2"/>
    </row>
    <row r="137" spans="1:18" ht="12.75" customHeight="1">
      <c r="A137" s="3"/>
      <c r="B137" s="3"/>
      <c r="C137" s="3"/>
      <c r="D137" s="3"/>
      <c r="E137" s="3"/>
      <c r="N137" s="2"/>
      <c r="R137" s="2"/>
    </row>
    <row r="138" spans="1:18" ht="12.75" customHeight="1">
      <c r="A138" s="3"/>
      <c r="B138" s="3"/>
      <c r="C138" s="3"/>
      <c r="D138" s="3"/>
      <c r="E138" s="3"/>
      <c r="N138" s="2"/>
      <c r="R138" s="2"/>
    </row>
    <row r="139" spans="1:18" ht="12.75" customHeight="1">
      <c r="A139" s="3" t="s">
        <v>23</v>
      </c>
      <c r="B139" s="3" t="s">
        <v>24</v>
      </c>
      <c r="C139" s="3" t="s">
        <v>25</v>
      </c>
      <c r="D139" s="3" t="s">
        <v>17</v>
      </c>
      <c r="E139" s="3" t="s">
        <v>40</v>
      </c>
      <c r="O139" s="2">
        <v>1</v>
      </c>
      <c r="R139" s="1">
        <f>SUM(F139:Q139)</f>
        <v>1</v>
      </c>
    </row>
    <row r="140" spans="1:18" ht="12.75" customHeight="1">
      <c r="A140" s="3" t="s">
        <v>23</v>
      </c>
      <c r="B140" s="3" t="s">
        <v>24</v>
      </c>
      <c r="C140" s="3" t="s">
        <v>25</v>
      </c>
      <c r="D140" s="3" t="s">
        <v>17</v>
      </c>
      <c r="E140" s="3" t="s">
        <v>15</v>
      </c>
      <c r="L140" s="2">
        <v>1</v>
      </c>
      <c r="N140" s="2">
        <v>1</v>
      </c>
      <c r="R140" s="2">
        <v>2</v>
      </c>
    </row>
    <row r="141" spans="1:18" ht="12.75" customHeight="1">
      <c r="A141" s="3" t="s">
        <v>23</v>
      </c>
      <c r="B141" s="3" t="s">
        <v>24</v>
      </c>
      <c r="C141" s="3" t="s">
        <v>25</v>
      </c>
      <c r="D141" s="3" t="s">
        <v>17</v>
      </c>
      <c r="E141" s="3" t="s">
        <v>33</v>
      </c>
      <c r="H141" s="2">
        <v>1</v>
      </c>
      <c r="K141" s="2">
        <v>1</v>
      </c>
      <c r="M141" s="2">
        <v>1</v>
      </c>
      <c r="O141" s="2">
        <v>1</v>
      </c>
      <c r="R141" s="2">
        <v>4</v>
      </c>
    </row>
    <row r="142" spans="1:18" ht="12.75" customHeight="1">
      <c r="A142" s="3" t="s">
        <v>23</v>
      </c>
      <c r="B142" s="3" t="s">
        <v>24</v>
      </c>
      <c r="C142" s="3" t="s">
        <v>25</v>
      </c>
      <c r="D142" s="3" t="s">
        <v>17</v>
      </c>
      <c r="E142" s="3" t="s">
        <v>30</v>
      </c>
      <c r="F142" s="2">
        <v>1</v>
      </c>
      <c r="G142" s="2">
        <v>2</v>
      </c>
      <c r="H142" s="2">
        <v>1</v>
      </c>
      <c r="I142" s="2">
        <v>2</v>
      </c>
      <c r="J142" s="2">
        <v>1</v>
      </c>
      <c r="L142" s="2">
        <v>1</v>
      </c>
      <c r="M142" s="2">
        <v>1</v>
      </c>
      <c r="N142" s="2">
        <v>1</v>
      </c>
      <c r="P142" s="2">
        <v>2</v>
      </c>
      <c r="R142" s="2">
        <v>12</v>
      </c>
    </row>
    <row r="143" spans="1:18" ht="12.75" customHeight="1">
      <c r="A143" s="3" t="s">
        <v>23</v>
      </c>
      <c r="B143" s="3" t="s">
        <v>24</v>
      </c>
      <c r="C143" s="3" t="s">
        <v>25</v>
      </c>
      <c r="D143" s="3" t="s">
        <v>17</v>
      </c>
      <c r="E143" s="3" t="s">
        <v>27</v>
      </c>
      <c r="J143" s="2">
        <v>1</v>
      </c>
      <c r="K143" s="2">
        <v>1</v>
      </c>
      <c r="Q143" s="2">
        <v>1</v>
      </c>
      <c r="R143" s="2">
        <v>3</v>
      </c>
    </row>
    <row r="144" spans="1:18" ht="12.75" customHeight="1">
      <c r="A144" s="3" t="s">
        <v>23</v>
      </c>
      <c r="B144" s="3" t="s">
        <v>24</v>
      </c>
      <c r="C144" s="3" t="s">
        <v>25</v>
      </c>
      <c r="D144" s="3" t="s">
        <v>17</v>
      </c>
      <c r="E144" s="3" t="s">
        <v>36</v>
      </c>
      <c r="F144" s="2">
        <v>1</v>
      </c>
      <c r="R144" s="2">
        <v>1</v>
      </c>
    </row>
    <row r="145" spans="1:18" ht="12.75" customHeight="1">
      <c r="A145" s="3" t="s">
        <v>23</v>
      </c>
      <c r="B145" s="3" t="s">
        <v>24</v>
      </c>
      <c r="C145" s="3" t="s">
        <v>25</v>
      </c>
      <c r="D145" s="3" t="s">
        <v>17</v>
      </c>
      <c r="E145" s="3" t="s">
        <v>89</v>
      </c>
      <c r="Q145" s="2">
        <v>1</v>
      </c>
      <c r="R145" s="2">
        <v>1</v>
      </c>
    </row>
    <row r="146" spans="1:18" ht="12.75" customHeight="1">
      <c r="A146" s="3" t="s">
        <v>23</v>
      </c>
      <c r="B146" s="3" t="s">
        <v>24</v>
      </c>
      <c r="C146" s="3" t="s">
        <v>25</v>
      </c>
      <c r="D146" s="3" t="s">
        <v>17</v>
      </c>
      <c r="E146" s="3" t="s">
        <v>71</v>
      </c>
      <c r="M146" s="2">
        <v>1</v>
      </c>
      <c r="R146" s="2">
        <v>1</v>
      </c>
    </row>
    <row r="147" spans="1:18" ht="12.75" customHeight="1">
      <c r="A147" s="3" t="s">
        <v>23</v>
      </c>
      <c r="B147" s="3" t="s">
        <v>24</v>
      </c>
      <c r="C147" s="3" t="s">
        <v>25</v>
      </c>
      <c r="D147" s="3" t="s">
        <v>17</v>
      </c>
      <c r="E147" s="3" t="s">
        <v>70</v>
      </c>
      <c r="L147" s="2">
        <v>1</v>
      </c>
      <c r="R147" s="2">
        <v>1</v>
      </c>
    </row>
    <row r="148" spans="1:18" ht="12.75" customHeight="1">
      <c r="A148" s="3" t="s">
        <v>23</v>
      </c>
      <c r="B148" s="3" t="s">
        <v>24</v>
      </c>
      <c r="C148" s="3" t="s">
        <v>25</v>
      </c>
      <c r="D148" s="3" t="s">
        <v>17</v>
      </c>
      <c r="E148" s="3" t="s">
        <v>57</v>
      </c>
      <c r="G148" s="2">
        <v>1</v>
      </c>
      <c r="R148" s="2">
        <v>1</v>
      </c>
    </row>
    <row r="149" spans="1:18" ht="12.75" customHeight="1">
      <c r="A149" s="3" t="s">
        <v>23</v>
      </c>
      <c r="B149" s="3" t="s">
        <v>24</v>
      </c>
      <c r="C149" s="3" t="s">
        <v>25</v>
      </c>
      <c r="D149" s="3" t="s">
        <v>17</v>
      </c>
      <c r="E149" s="3" t="s">
        <v>101</v>
      </c>
      <c r="M149" s="2">
        <v>1</v>
      </c>
      <c r="R149" s="2">
        <v>1</v>
      </c>
    </row>
    <row r="150" spans="1:18" ht="12.75" customHeight="1">
      <c r="A150" s="3" t="s">
        <v>23</v>
      </c>
      <c r="B150" s="3" t="s">
        <v>24</v>
      </c>
      <c r="C150" s="3" t="s">
        <v>25</v>
      </c>
      <c r="D150" s="3" t="s">
        <v>17</v>
      </c>
      <c r="E150" s="3" t="s">
        <v>109</v>
      </c>
      <c r="F150" s="2">
        <v>1</v>
      </c>
      <c r="R150" s="2">
        <v>1</v>
      </c>
    </row>
    <row r="151" spans="1:18" ht="12.75" customHeight="1">
      <c r="A151" s="3" t="s">
        <v>23</v>
      </c>
      <c r="B151" s="3" t="s">
        <v>24</v>
      </c>
      <c r="C151" s="3" t="s">
        <v>25</v>
      </c>
      <c r="D151" s="3" t="s">
        <v>17</v>
      </c>
      <c r="E151" s="3" t="s">
        <v>49</v>
      </c>
      <c r="N151" s="2">
        <v>1</v>
      </c>
      <c r="R151" s="2">
        <v>1</v>
      </c>
    </row>
    <row r="152" spans="1:18" ht="12.75" customHeight="1">
      <c r="A152" s="3" t="s">
        <v>23</v>
      </c>
      <c r="B152" s="3" t="s">
        <v>24</v>
      </c>
      <c r="C152" s="3" t="s">
        <v>25</v>
      </c>
      <c r="D152" s="3" t="s">
        <v>17</v>
      </c>
      <c r="E152" s="3" t="s">
        <v>111</v>
      </c>
      <c r="F152" s="2">
        <v>1</v>
      </c>
      <c r="R152" s="2">
        <v>1</v>
      </c>
    </row>
    <row r="153" spans="1:18" ht="12.75" customHeight="1">
      <c r="A153" s="3" t="s">
        <v>23</v>
      </c>
      <c r="B153" s="3" t="s">
        <v>24</v>
      </c>
      <c r="C153" s="3" t="s">
        <v>25</v>
      </c>
      <c r="D153" s="3" t="s">
        <v>17</v>
      </c>
      <c r="E153" s="3" t="s">
        <v>93</v>
      </c>
      <c r="P153" s="2">
        <v>1</v>
      </c>
      <c r="R153" s="2">
        <v>1</v>
      </c>
    </row>
    <row r="154" spans="1:18" ht="12.75" customHeight="1">
      <c r="A154" s="3" t="s">
        <v>23</v>
      </c>
      <c r="B154" s="3" t="s">
        <v>24</v>
      </c>
      <c r="C154" s="3" t="s">
        <v>25</v>
      </c>
      <c r="D154" s="3" t="s">
        <v>17</v>
      </c>
      <c r="E154" s="3" t="s">
        <v>48</v>
      </c>
      <c r="G154" s="2">
        <v>1</v>
      </c>
      <c r="R154" s="2">
        <v>1</v>
      </c>
    </row>
    <row r="155" spans="1:18" ht="12.75" customHeight="1">
      <c r="A155" s="3" t="s">
        <v>23</v>
      </c>
      <c r="B155" s="3" t="s">
        <v>24</v>
      </c>
      <c r="C155" s="3" t="s">
        <v>25</v>
      </c>
      <c r="D155" s="3" t="s">
        <v>17</v>
      </c>
      <c r="E155" s="3" t="s">
        <v>96</v>
      </c>
      <c r="H155" s="2">
        <v>1</v>
      </c>
      <c r="R155" s="2">
        <v>1</v>
      </c>
    </row>
    <row r="156" spans="1:18" ht="12.75" customHeight="1">
      <c r="A156" s="3" t="s">
        <v>23</v>
      </c>
      <c r="B156" s="3" t="s">
        <v>24</v>
      </c>
      <c r="C156" s="3" t="s">
        <v>25</v>
      </c>
      <c r="D156" s="3" t="s">
        <v>17</v>
      </c>
      <c r="E156" s="3" t="s">
        <v>47</v>
      </c>
      <c r="P156" s="2">
        <v>1</v>
      </c>
      <c r="R156" s="2">
        <v>1</v>
      </c>
    </row>
    <row r="157" spans="1:18" ht="12.75" customHeight="1">
      <c r="A157" s="3" t="s">
        <v>23</v>
      </c>
      <c r="B157" s="3" t="s">
        <v>24</v>
      </c>
      <c r="C157" s="3" t="s">
        <v>25</v>
      </c>
      <c r="D157" s="3" t="s">
        <v>17</v>
      </c>
      <c r="E157" s="3" t="s">
        <v>99</v>
      </c>
      <c r="J157" s="2">
        <v>1</v>
      </c>
      <c r="O157" s="2">
        <v>1</v>
      </c>
      <c r="R157" s="2">
        <v>2</v>
      </c>
    </row>
    <row r="158" spans="1:18" ht="12.75" customHeight="1">
      <c r="A158" s="3" t="s">
        <v>23</v>
      </c>
      <c r="B158" s="3" t="s">
        <v>24</v>
      </c>
      <c r="C158" s="3" t="s">
        <v>25</v>
      </c>
      <c r="D158" s="3" t="s">
        <v>17</v>
      </c>
      <c r="E158" s="3" t="s">
        <v>45</v>
      </c>
      <c r="K158" s="2">
        <v>1</v>
      </c>
      <c r="R158" s="2">
        <v>1</v>
      </c>
    </row>
    <row r="159" spans="1:18" ht="12.75" customHeight="1">
      <c r="A159" s="3" t="s">
        <v>23</v>
      </c>
      <c r="B159" s="3" t="s">
        <v>24</v>
      </c>
      <c r="C159" s="3" t="s">
        <v>25</v>
      </c>
      <c r="D159" s="3" t="s">
        <v>17</v>
      </c>
      <c r="E159" s="3" t="s">
        <v>92</v>
      </c>
      <c r="Q159" s="2">
        <v>1</v>
      </c>
      <c r="R159" s="2">
        <v>1</v>
      </c>
    </row>
    <row r="160" spans="1:18" ht="12.75" customHeight="1">
      <c r="A160" s="3" t="s">
        <v>23</v>
      </c>
      <c r="B160" s="3" t="s">
        <v>24</v>
      </c>
      <c r="C160" s="3" t="s">
        <v>25</v>
      </c>
      <c r="D160" s="3" t="s">
        <v>17</v>
      </c>
      <c r="E160" s="3" t="s">
        <v>108</v>
      </c>
      <c r="Q160" s="2">
        <v>1</v>
      </c>
      <c r="R160" s="2">
        <v>1</v>
      </c>
    </row>
    <row r="161" spans="1:18" ht="12.75" customHeight="1">
      <c r="A161" s="3" t="s">
        <v>23</v>
      </c>
      <c r="B161" s="3" t="s">
        <v>24</v>
      </c>
      <c r="C161" s="3" t="s">
        <v>25</v>
      </c>
      <c r="D161" s="3" t="s">
        <v>17</v>
      </c>
      <c r="E161" s="3" t="s">
        <v>95</v>
      </c>
      <c r="I161" s="2">
        <v>1</v>
      </c>
      <c r="R161" s="2">
        <v>1</v>
      </c>
    </row>
    <row r="162" spans="1:18" ht="12.75" customHeight="1">
      <c r="A162" s="3" t="s">
        <v>23</v>
      </c>
      <c r="B162" s="3" t="s">
        <v>24</v>
      </c>
      <c r="C162" s="3" t="s">
        <v>25</v>
      </c>
      <c r="D162" s="3" t="s">
        <v>17</v>
      </c>
      <c r="E162" s="3" t="s">
        <v>103</v>
      </c>
      <c r="K162" s="2">
        <v>1</v>
      </c>
      <c r="R162" s="2">
        <v>1</v>
      </c>
    </row>
    <row r="163" spans="1:18" ht="12.75" customHeight="1">
      <c r="A163" s="3" t="s">
        <v>23</v>
      </c>
      <c r="B163" s="3" t="s">
        <v>24</v>
      </c>
      <c r="C163" s="3" t="s">
        <v>25</v>
      </c>
      <c r="D163" s="3" t="s">
        <v>17</v>
      </c>
      <c r="E163" s="3" t="s">
        <v>44</v>
      </c>
      <c r="H163" s="2">
        <v>1</v>
      </c>
      <c r="R163" s="2">
        <v>1</v>
      </c>
    </row>
    <row r="164" spans="1:18" ht="12.75" customHeight="1">
      <c r="A164" s="3" t="s">
        <v>23</v>
      </c>
      <c r="B164" s="3" t="s">
        <v>24</v>
      </c>
      <c r="C164" s="3" t="s">
        <v>25</v>
      </c>
      <c r="D164" s="3" t="s">
        <v>17</v>
      </c>
      <c r="E164" s="3" t="s">
        <v>102</v>
      </c>
      <c r="J164" s="2">
        <v>1</v>
      </c>
      <c r="R164" s="2">
        <v>1</v>
      </c>
    </row>
    <row r="165" spans="1:18" ht="12.75" customHeight="1">
      <c r="A165" s="3" t="s">
        <v>23</v>
      </c>
      <c r="B165" s="3" t="s">
        <v>24</v>
      </c>
      <c r="C165" s="3" t="s">
        <v>25</v>
      </c>
      <c r="D165" s="3" t="s">
        <v>17</v>
      </c>
      <c r="E165" s="3" t="s">
        <v>105</v>
      </c>
      <c r="I165" s="2">
        <v>1</v>
      </c>
      <c r="R165" s="2">
        <v>1</v>
      </c>
    </row>
    <row r="166" spans="1:18" ht="12.75" customHeight="1">
      <c r="A166" s="3" t="s">
        <v>23</v>
      </c>
      <c r="B166" s="3" t="s">
        <v>24</v>
      </c>
      <c r="C166" s="3" t="s">
        <v>25</v>
      </c>
      <c r="D166" s="3" t="s">
        <v>17</v>
      </c>
      <c r="E166" s="3" t="s">
        <v>121</v>
      </c>
      <c r="M166" s="2">
        <v>1</v>
      </c>
      <c r="R166" s="2">
        <v>1</v>
      </c>
    </row>
    <row r="167" spans="1:18" ht="12.75" customHeight="1">
      <c r="A167" s="3" t="s">
        <v>23</v>
      </c>
      <c r="B167" s="3" t="s">
        <v>24</v>
      </c>
      <c r="C167" s="3" t="s">
        <v>25</v>
      </c>
      <c r="D167" s="3" t="s">
        <v>17</v>
      </c>
      <c r="E167" s="3" t="s">
        <v>107</v>
      </c>
      <c r="F167" s="2">
        <v>1</v>
      </c>
      <c r="R167" s="2">
        <v>1</v>
      </c>
    </row>
    <row r="168" spans="1:18" ht="12.75" customHeight="1">
      <c r="A168" s="3" t="s">
        <v>23</v>
      </c>
      <c r="B168" s="3" t="s">
        <v>24</v>
      </c>
      <c r="C168" s="3" t="s">
        <v>25</v>
      </c>
      <c r="D168" s="3" t="s">
        <v>17</v>
      </c>
      <c r="E168" s="3" t="s">
        <v>42</v>
      </c>
      <c r="P168" s="2">
        <v>1</v>
      </c>
      <c r="R168" s="2">
        <v>1</v>
      </c>
    </row>
    <row r="169" spans="1:18" ht="12.75" customHeight="1">
      <c r="A169" s="3" t="s">
        <v>23</v>
      </c>
      <c r="B169" s="3" t="s">
        <v>24</v>
      </c>
      <c r="C169" s="3" t="s">
        <v>25</v>
      </c>
      <c r="D169" s="3" t="s">
        <v>17</v>
      </c>
      <c r="E169" s="3" t="s">
        <v>128</v>
      </c>
      <c r="N169" s="2">
        <v>1</v>
      </c>
      <c r="R169" s="2">
        <v>1</v>
      </c>
    </row>
    <row r="170" spans="1:18" ht="12.75" customHeight="1">
      <c r="A170" s="3" t="s">
        <v>23</v>
      </c>
      <c r="B170" s="3" t="s">
        <v>24</v>
      </c>
      <c r="C170" s="3" t="s">
        <v>25</v>
      </c>
      <c r="D170" s="3" t="s">
        <v>17</v>
      </c>
      <c r="E170" s="3" t="s">
        <v>116</v>
      </c>
      <c r="H170" s="2">
        <v>1</v>
      </c>
      <c r="R170" s="2">
        <v>1</v>
      </c>
    </row>
    <row r="171" spans="1:18" ht="12.75" customHeight="1">
      <c r="A171" s="3" t="s">
        <v>23</v>
      </c>
      <c r="B171" s="3" t="s">
        <v>24</v>
      </c>
      <c r="C171" s="3" t="s">
        <v>25</v>
      </c>
      <c r="D171" s="3" t="s">
        <v>17</v>
      </c>
      <c r="E171" s="3" t="s">
        <v>115</v>
      </c>
      <c r="O171" s="2">
        <v>1</v>
      </c>
      <c r="R171" s="2">
        <v>1</v>
      </c>
    </row>
    <row r="172" spans="1:18" ht="12.75" customHeight="1">
      <c r="A172" s="3" t="s">
        <v>23</v>
      </c>
      <c r="B172" s="3" t="s">
        <v>24</v>
      </c>
      <c r="C172" s="3" t="s">
        <v>25</v>
      </c>
      <c r="D172" s="3" t="s">
        <v>17</v>
      </c>
      <c r="E172" s="3" t="s">
        <v>41</v>
      </c>
      <c r="K172" s="2">
        <v>1</v>
      </c>
      <c r="R172" s="2">
        <v>1</v>
      </c>
    </row>
    <row r="173" spans="1:18" ht="12.75" customHeight="1">
      <c r="A173" s="3" t="s">
        <v>23</v>
      </c>
      <c r="B173" s="3" t="s">
        <v>24</v>
      </c>
      <c r="C173" s="3" t="s">
        <v>25</v>
      </c>
      <c r="D173" s="3" t="s">
        <v>17</v>
      </c>
      <c r="E173" s="3" t="s">
        <v>127</v>
      </c>
      <c r="I173" s="2">
        <v>1</v>
      </c>
      <c r="J173" s="2">
        <v>1</v>
      </c>
      <c r="R173" s="2">
        <v>2</v>
      </c>
    </row>
    <row r="174" spans="1:18" ht="12.75" customHeight="1">
      <c r="A174" s="3" t="s">
        <v>23</v>
      </c>
      <c r="B174" s="3" t="s">
        <v>24</v>
      </c>
      <c r="C174" s="3" t="s">
        <v>25</v>
      </c>
      <c r="D174" s="3" t="s">
        <v>17</v>
      </c>
      <c r="E174" s="3" t="s">
        <v>114</v>
      </c>
      <c r="Q174" s="2">
        <v>1</v>
      </c>
      <c r="R174" s="2">
        <v>1</v>
      </c>
    </row>
    <row r="175" spans="1:18" ht="12.75" customHeight="1">
      <c r="A175" s="3" t="s">
        <v>23</v>
      </c>
      <c r="B175" s="3" t="s">
        <v>24</v>
      </c>
      <c r="C175" s="3" t="s">
        <v>25</v>
      </c>
      <c r="D175" s="3" t="s">
        <v>17</v>
      </c>
      <c r="E175" s="3" t="s">
        <v>113</v>
      </c>
      <c r="O175" s="2">
        <v>1</v>
      </c>
      <c r="R175" s="2">
        <v>1</v>
      </c>
    </row>
    <row r="176" spans="1:18" ht="12.75" customHeight="1">
      <c r="A176" s="3" t="s">
        <v>23</v>
      </c>
      <c r="B176" s="3" t="s">
        <v>24</v>
      </c>
      <c r="C176" s="3" t="s">
        <v>25</v>
      </c>
      <c r="D176" s="3" t="s">
        <v>17</v>
      </c>
      <c r="E176" s="3" t="s">
        <v>120</v>
      </c>
      <c r="L176" s="2">
        <v>1</v>
      </c>
      <c r="R176" s="2">
        <v>1</v>
      </c>
    </row>
    <row r="177" spans="1:18" ht="12.75" customHeight="1">
      <c r="A177" s="3" t="s">
        <v>23</v>
      </c>
      <c r="B177" s="3" t="s">
        <v>24</v>
      </c>
      <c r="C177" s="3" t="s">
        <v>25</v>
      </c>
      <c r="D177" s="3" t="s">
        <v>17</v>
      </c>
      <c r="E177" s="3" t="s">
        <v>112</v>
      </c>
      <c r="N177" s="2">
        <v>1</v>
      </c>
      <c r="R177" s="2">
        <v>1</v>
      </c>
    </row>
    <row r="178" spans="1:18" ht="12.75" customHeight="1">
      <c r="A178" s="3" t="s">
        <v>23</v>
      </c>
      <c r="B178" s="3" t="s">
        <v>24</v>
      </c>
      <c r="C178" s="3" t="s">
        <v>25</v>
      </c>
      <c r="D178" s="3" t="s">
        <v>17</v>
      </c>
      <c r="E178" s="3" t="s">
        <v>126</v>
      </c>
      <c r="G178" s="2">
        <v>1</v>
      </c>
      <c r="R178" s="2">
        <v>1</v>
      </c>
    </row>
    <row r="179" spans="1:18" ht="12.75" customHeight="1">
      <c r="A179" s="3" t="s">
        <v>23</v>
      </c>
      <c r="B179" s="3" t="s">
        <v>24</v>
      </c>
      <c r="C179" s="3" t="s">
        <v>25</v>
      </c>
      <c r="D179" s="3" t="s">
        <v>17</v>
      </c>
      <c r="E179" s="3" t="s">
        <v>125</v>
      </c>
      <c r="L179" s="2">
        <v>1</v>
      </c>
      <c r="R179" s="2">
        <v>1</v>
      </c>
    </row>
    <row r="180" spans="1:18" ht="12.75" customHeight="1">
      <c r="A180" s="3"/>
      <c r="B180" s="3"/>
      <c r="C180" s="3"/>
      <c r="D180" s="3"/>
      <c r="E180" s="3"/>
      <c r="L180" s="2"/>
      <c r="R180" s="2"/>
    </row>
    <row r="181" spans="1:18" ht="12.75" customHeight="1">
      <c r="A181" s="3"/>
      <c r="B181" s="3"/>
      <c r="C181" s="3"/>
      <c r="D181" s="3"/>
      <c r="E181" s="3"/>
      <c r="L181" s="2"/>
      <c r="R181" s="2"/>
    </row>
    <row r="182" spans="1:18" ht="12.75" customHeight="1">
      <c r="A182" s="3"/>
      <c r="B182" s="3"/>
      <c r="C182" s="3"/>
      <c r="D182" s="3"/>
      <c r="E182" s="3"/>
      <c r="L182" s="2"/>
      <c r="R182" s="2"/>
    </row>
    <row r="183" spans="1:18" ht="12.75" customHeight="1">
      <c r="A183" s="3" t="s">
        <v>23</v>
      </c>
      <c r="B183" s="3" t="s">
        <v>24</v>
      </c>
      <c r="C183" s="3" t="s">
        <v>25</v>
      </c>
      <c r="D183" s="3" t="s">
        <v>20</v>
      </c>
      <c r="E183" s="3" t="s">
        <v>40</v>
      </c>
      <c r="F183" s="2">
        <v>3</v>
      </c>
      <c r="G183" s="2">
        <v>3</v>
      </c>
      <c r="H183" s="2">
        <v>3</v>
      </c>
      <c r="I183" s="2">
        <v>3</v>
      </c>
      <c r="J183" s="2">
        <v>3</v>
      </c>
      <c r="K183" s="2">
        <v>4</v>
      </c>
      <c r="L183" s="2">
        <v>3</v>
      </c>
      <c r="M183" s="2">
        <v>4</v>
      </c>
      <c r="N183" s="2">
        <v>4</v>
      </c>
      <c r="O183" s="2">
        <v>3</v>
      </c>
      <c r="P183" s="2">
        <v>4</v>
      </c>
      <c r="Q183" s="2">
        <v>5</v>
      </c>
      <c r="R183" s="2">
        <v>42</v>
      </c>
    </row>
    <row r="184" spans="1:18" ht="12.75" customHeight="1">
      <c r="A184" s="3" t="s">
        <v>23</v>
      </c>
      <c r="B184" s="3" t="s">
        <v>24</v>
      </c>
      <c r="C184" s="3" t="s">
        <v>25</v>
      </c>
      <c r="D184" s="3" t="s">
        <v>20</v>
      </c>
      <c r="E184" s="3" t="s">
        <v>15</v>
      </c>
      <c r="F184" s="2">
        <v>3</v>
      </c>
      <c r="G184" s="2">
        <v>2</v>
      </c>
      <c r="H184" s="2">
        <v>1</v>
      </c>
      <c r="I184" s="2">
        <v>1</v>
      </c>
      <c r="M184" s="2">
        <v>1</v>
      </c>
      <c r="P184" s="2">
        <v>1</v>
      </c>
      <c r="R184" s="2">
        <v>9</v>
      </c>
    </row>
    <row r="185" spans="1:18" ht="12.75" customHeight="1">
      <c r="A185" s="3" t="s">
        <v>23</v>
      </c>
      <c r="B185" s="3" t="s">
        <v>24</v>
      </c>
      <c r="C185" s="3" t="s">
        <v>25</v>
      </c>
      <c r="D185" s="3" t="s">
        <v>20</v>
      </c>
      <c r="E185" s="3" t="s">
        <v>33</v>
      </c>
      <c r="G185" s="2">
        <v>2</v>
      </c>
      <c r="H185" s="2">
        <v>1</v>
      </c>
      <c r="J185" s="2">
        <v>2</v>
      </c>
      <c r="K185" s="2">
        <v>3</v>
      </c>
      <c r="L185" s="2">
        <v>1</v>
      </c>
      <c r="M185" s="2">
        <v>2</v>
      </c>
      <c r="N185" s="2">
        <v>2</v>
      </c>
      <c r="O185" s="2">
        <v>3</v>
      </c>
      <c r="P185" s="2">
        <v>1</v>
      </c>
      <c r="Q185" s="2">
        <v>2</v>
      </c>
      <c r="R185" s="2">
        <v>19</v>
      </c>
    </row>
    <row r="186" spans="1:18" ht="12.75" customHeight="1">
      <c r="A186" s="3" t="s">
        <v>23</v>
      </c>
      <c r="B186" s="3" t="s">
        <v>24</v>
      </c>
      <c r="C186" s="3" t="s">
        <v>25</v>
      </c>
      <c r="D186" s="3" t="s">
        <v>20</v>
      </c>
      <c r="E186" s="3" t="s">
        <v>30</v>
      </c>
      <c r="I186" s="2">
        <v>2</v>
      </c>
      <c r="J186" s="2">
        <v>1</v>
      </c>
      <c r="K186" s="2">
        <v>1</v>
      </c>
      <c r="L186" s="2">
        <v>2</v>
      </c>
      <c r="P186" s="2">
        <v>1</v>
      </c>
      <c r="R186" s="2">
        <v>7</v>
      </c>
    </row>
    <row r="187" spans="1:18" ht="12.75" customHeight="1">
      <c r="A187" s="3" t="s">
        <v>23</v>
      </c>
      <c r="B187" s="3" t="s">
        <v>24</v>
      </c>
      <c r="C187" s="3" t="s">
        <v>25</v>
      </c>
      <c r="D187" s="3" t="s">
        <v>20</v>
      </c>
      <c r="E187" s="3" t="s">
        <v>27</v>
      </c>
      <c r="F187" s="2">
        <v>1</v>
      </c>
      <c r="H187" s="2">
        <v>2</v>
      </c>
      <c r="M187" s="2">
        <v>1</v>
      </c>
      <c r="N187" s="2">
        <v>1</v>
      </c>
      <c r="R187" s="2">
        <v>5</v>
      </c>
    </row>
    <row r="188" spans="1:18" ht="12.75" customHeight="1">
      <c r="A188" s="3" t="s">
        <v>23</v>
      </c>
      <c r="B188" s="3" t="s">
        <v>24</v>
      </c>
      <c r="C188" s="3" t="s">
        <v>25</v>
      </c>
      <c r="D188" s="3" t="s">
        <v>20</v>
      </c>
      <c r="E188" s="3" t="s">
        <v>36</v>
      </c>
      <c r="I188" s="2">
        <v>2</v>
      </c>
      <c r="J188" s="2">
        <v>1</v>
      </c>
      <c r="L188" s="2">
        <v>1</v>
      </c>
      <c r="N188" s="2">
        <v>1</v>
      </c>
      <c r="O188" s="2">
        <v>1</v>
      </c>
      <c r="P188" s="2">
        <v>1</v>
      </c>
      <c r="R188" s="2">
        <v>7</v>
      </c>
    </row>
    <row r="189" spans="1:18" ht="12.75" customHeight="1">
      <c r="A189" s="3" t="s">
        <v>23</v>
      </c>
      <c r="B189" s="3" t="s">
        <v>24</v>
      </c>
      <c r="C189" s="3" t="s">
        <v>25</v>
      </c>
      <c r="D189" s="3" t="s">
        <v>20</v>
      </c>
      <c r="E189" s="3" t="s">
        <v>89</v>
      </c>
      <c r="G189" s="2">
        <v>1</v>
      </c>
      <c r="K189" s="2">
        <v>1</v>
      </c>
      <c r="N189" s="2">
        <v>1</v>
      </c>
      <c r="R189" s="2">
        <v>3</v>
      </c>
    </row>
    <row r="190" spans="1:18" ht="12.75" customHeight="1">
      <c r="A190" s="3" t="s">
        <v>23</v>
      </c>
      <c r="B190" s="3" t="s">
        <v>24</v>
      </c>
      <c r="C190" s="3" t="s">
        <v>25</v>
      </c>
      <c r="D190" s="3" t="s">
        <v>20</v>
      </c>
      <c r="E190" s="3" t="s">
        <v>35</v>
      </c>
      <c r="J190" s="2">
        <v>1</v>
      </c>
      <c r="Q190" s="2">
        <v>1</v>
      </c>
      <c r="R190" s="2">
        <v>2</v>
      </c>
    </row>
    <row r="191" spans="1:18" ht="12.75" customHeight="1">
      <c r="A191" s="3" t="s">
        <v>23</v>
      </c>
      <c r="B191" s="3" t="s">
        <v>24</v>
      </c>
      <c r="C191" s="3" t="s">
        <v>25</v>
      </c>
      <c r="D191" s="3" t="s">
        <v>20</v>
      </c>
      <c r="E191" s="3" t="s">
        <v>86</v>
      </c>
      <c r="F191" s="2">
        <v>1</v>
      </c>
      <c r="R191" s="2">
        <v>1</v>
      </c>
    </row>
    <row r="192" spans="1:18" ht="12.75" customHeight="1">
      <c r="A192" s="3" t="s">
        <v>23</v>
      </c>
      <c r="B192" s="3" t="s">
        <v>24</v>
      </c>
      <c r="C192" s="3" t="s">
        <v>25</v>
      </c>
      <c r="D192" s="3" t="s">
        <v>20</v>
      </c>
      <c r="E192" s="3" t="s">
        <v>84</v>
      </c>
      <c r="Q192" s="2">
        <v>1</v>
      </c>
      <c r="R192" s="2">
        <v>1</v>
      </c>
    </row>
    <row r="193" spans="1:18" ht="12.75" customHeight="1">
      <c r="A193" s="3" t="s">
        <v>23</v>
      </c>
      <c r="B193" s="3" t="s">
        <v>24</v>
      </c>
      <c r="C193" s="3" t="s">
        <v>25</v>
      </c>
      <c r="D193" s="3" t="s">
        <v>20</v>
      </c>
      <c r="E193" s="3" t="s">
        <v>34</v>
      </c>
      <c r="H193" s="2">
        <v>1</v>
      </c>
      <c r="R193" s="2">
        <v>1</v>
      </c>
    </row>
    <row r="194" spans="1:18" ht="12.75" customHeight="1">
      <c r="A194" s="3"/>
      <c r="B194" s="3"/>
      <c r="C194" s="3"/>
      <c r="D194" s="3"/>
      <c r="E194" s="3"/>
      <c r="H194" s="2"/>
      <c r="R194" s="2"/>
    </row>
    <row r="195" spans="1:18" ht="12.75" customHeight="1">
      <c r="A195" s="3"/>
      <c r="B195" s="3"/>
      <c r="C195" s="3"/>
      <c r="D195" s="3"/>
      <c r="E195" s="3"/>
      <c r="H195" s="2"/>
      <c r="R195" s="2"/>
    </row>
    <row r="196" spans="1:18" ht="12.75" customHeight="1">
      <c r="A196" s="3"/>
      <c r="B196" s="3"/>
      <c r="C196" s="3"/>
      <c r="D196" s="3"/>
      <c r="E196" s="3"/>
      <c r="H196" s="2"/>
      <c r="R196" s="2"/>
    </row>
    <row r="197" spans="1:18" ht="12.75" customHeight="1">
      <c r="A197" s="3" t="s">
        <v>23</v>
      </c>
      <c r="B197" s="3" t="s">
        <v>24</v>
      </c>
      <c r="C197" s="3" t="s">
        <v>25</v>
      </c>
      <c r="D197" s="3" t="s">
        <v>16</v>
      </c>
      <c r="E197" s="3" t="s">
        <v>40</v>
      </c>
      <c r="F197" s="2">
        <v>1</v>
      </c>
      <c r="J197" s="2">
        <v>1</v>
      </c>
      <c r="K197" s="2">
        <v>1</v>
      </c>
      <c r="R197" s="2">
        <v>3</v>
      </c>
    </row>
    <row r="198" spans="1:18" ht="12.75" customHeight="1">
      <c r="A198" s="3" t="s">
        <v>23</v>
      </c>
      <c r="B198" s="3" t="s">
        <v>24</v>
      </c>
      <c r="C198" s="3" t="s">
        <v>25</v>
      </c>
      <c r="D198" s="3" t="s">
        <v>16</v>
      </c>
      <c r="E198" s="3" t="s">
        <v>15</v>
      </c>
      <c r="G198" s="2">
        <v>1</v>
      </c>
      <c r="H198" s="2">
        <v>1</v>
      </c>
      <c r="I198" s="2">
        <v>1</v>
      </c>
      <c r="J198" s="2">
        <v>1</v>
      </c>
      <c r="K198" s="2">
        <v>1</v>
      </c>
      <c r="L198" s="2">
        <v>1</v>
      </c>
      <c r="M198" s="2">
        <v>2</v>
      </c>
      <c r="N198" s="2">
        <v>1</v>
      </c>
      <c r="O198" s="2">
        <v>1</v>
      </c>
      <c r="P198" s="2">
        <v>1</v>
      </c>
      <c r="Q198" s="2">
        <v>1</v>
      </c>
      <c r="R198" s="2">
        <v>12</v>
      </c>
    </row>
    <row r="199" spans="1:18" ht="12.75" customHeight="1">
      <c r="A199" s="3" t="s">
        <v>23</v>
      </c>
      <c r="B199" s="3" t="s">
        <v>24</v>
      </c>
      <c r="C199" s="3" t="s">
        <v>25</v>
      </c>
      <c r="D199" s="3" t="s">
        <v>16</v>
      </c>
      <c r="E199" s="3" t="s">
        <v>33</v>
      </c>
      <c r="N199" s="2">
        <v>1</v>
      </c>
      <c r="O199" s="2">
        <v>1</v>
      </c>
      <c r="P199" s="2">
        <v>1</v>
      </c>
      <c r="Q199" s="2">
        <v>1</v>
      </c>
      <c r="R199" s="2">
        <v>4</v>
      </c>
    </row>
    <row r="200" spans="1:18" ht="12.75" customHeight="1">
      <c r="A200" s="3" t="s">
        <v>23</v>
      </c>
      <c r="B200" s="3" t="s">
        <v>24</v>
      </c>
      <c r="C200" s="3" t="s">
        <v>25</v>
      </c>
      <c r="D200" s="3" t="s">
        <v>16</v>
      </c>
      <c r="E200" s="3" t="s">
        <v>89</v>
      </c>
      <c r="L200" s="2">
        <v>1</v>
      </c>
      <c r="R200" s="2">
        <v>1</v>
      </c>
    </row>
    <row r="201" spans="1:18" ht="12.75" customHeight="1">
      <c r="A201" s="3"/>
      <c r="B201" s="3"/>
      <c r="C201" s="3"/>
      <c r="D201" s="3"/>
      <c r="E201" s="3"/>
      <c r="L201" s="2"/>
      <c r="R201" s="2"/>
    </row>
    <row r="202" spans="1:18" ht="12.75" customHeight="1">
      <c r="A202" s="3"/>
      <c r="B202" s="3"/>
      <c r="C202" s="3"/>
      <c r="D202" s="3"/>
      <c r="E202" s="3"/>
      <c r="L202" s="2"/>
      <c r="R202" s="2"/>
    </row>
    <row r="203" spans="1:18" ht="12.75" customHeight="1">
      <c r="A203" s="3"/>
      <c r="B203" s="3"/>
      <c r="C203" s="3"/>
      <c r="D203" s="3"/>
      <c r="E203" s="3"/>
      <c r="L203" s="2"/>
      <c r="R203" s="2"/>
    </row>
    <row r="204" spans="1:18" ht="12.75" customHeight="1">
      <c r="A204" s="3" t="s">
        <v>31</v>
      </c>
      <c r="B204" s="3" t="s">
        <v>32</v>
      </c>
      <c r="C204" s="3" t="s">
        <v>14</v>
      </c>
      <c r="D204" s="3" t="s">
        <v>22</v>
      </c>
      <c r="E204" s="3" t="s">
        <v>33</v>
      </c>
      <c r="F204" s="2">
        <v>1</v>
      </c>
      <c r="H204" s="2">
        <v>1</v>
      </c>
      <c r="R204" s="2">
        <v>2</v>
      </c>
    </row>
    <row r="205" spans="1:18" ht="12.75" customHeight="1">
      <c r="A205" s="3" t="s">
        <v>31</v>
      </c>
      <c r="B205" s="3" t="s">
        <v>32</v>
      </c>
      <c r="C205" s="3" t="s">
        <v>14</v>
      </c>
      <c r="D205" s="3" t="s">
        <v>22</v>
      </c>
      <c r="E205" s="3" t="s">
        <v>30</v>
      </c>
      <c r="G205" s="2">
        <v>1</v>
      </c>
      <c r="M205" s="2">
        <v>1</v>
      </c>
      <c r="R205" s="2">
        <v>2</v>
      </c>
    </row>
    <row r="206" spans="1:18" ht="12.75" customHeight="1">
      <c r="A206" s="3" t="s">
        <v>31</v>
      </c>
      <c r="B206" s="3" t="s">
        <v>32</v>
      </c>
      <c r="C206" s="3" t="s">
        <v>14</v>
      </c>
      <c r="D206" s="3" t="s">
        <v>22</v>
      </c>
      <c r="E206" s="3" t="s">
        <v>27</v>
      </c>
      <c r="I206" s="2">
        <v>1</v>
      </c>
      <c r="J206" s="2">
        <v>1</v>
      </c>
      <c r="K206" s="2">
        <v>1</v>
      </c>
      <c r="R206" s="2">
        <v>3</v>
      </c>
    </row>
    <row r="207" spans="1:18" ht="12.75" customHeight="1">
      <c r="A207" s="3" t="s">
        <v>31</v>
      </c>
      <c r="B207" s="3" t="s">
        <v>32</v>
      </c>
      <c r="C207" s="3" t="s">
        <v>14</v>
      </c>
      <c r="D207" s="3" t="s">
        <v>22</v>
      </c>
      <c r="E207" s="3" t="s">
        <v>36</v>
      </c>
      <c r="H207" s="2">
        <v>1</v>
      </c>
      <c r="R207" s="2">
        <v>1</v>
      </c>
    </row>
    <row r="208" spans="1:18" ht="12.75" customHeight="1">
      <c r="A208" s="3" t="s">
        <v>31</v>
      </c>
      <c r="B208" s="3" t="s">
        <v>32</v>
      </c>
      <c r="C208" s="3" t="s">
        <v>14</v>
      </c>
      <c r="D208" s="3" t="s">
        <v>22</v>
      </c>
      <c r="E208" s="3" t="s">
        <v>89</v>
      </c>
      <c r="H208" s="2">
        <v>1</v>
      </c>
      <c r="J208" s="2">
        <v>1</v>
      </c>
      <c r="L208" s="2">
        <v>2</v>
      </c>
      <c r="M208" s="2">
        <v>1</v>
      </c>
      <c r="R208" s="2">
        <v>5</v>
      </c>
    </row>
    <row r="209" spans="1:18" ht="12.75" customHeight="1">
      <c r="A209" s="3" t="s">
        <v>31</v>
      </c>
      <c r="B209" s="3" t="s">
        <v>32</v>
      </c>
      <c r="C209" s="3" t="s">
        <v>14</v>
      </c>
      <c r="D209" s="3" t="s">
        <v>22</v>
      </c>
      <c r="E209" s="3" t="s">
        <v>35</v>
      </c>
      <c r="I209" s="2">
        <v>2</v>
      </c>
      <c r="O209" s="2">
        <v>1</v>
      </c>
      <c r="R209" s="2">
        <v>3</v>
      </c>
    </row>
    <row r="210" spans="1:18" ht="12.75" customHeight="1">
      <c r="A210" s="3" t="s">
        <v>31</v>
      </c>
      <c r="B210" s="3" t="s">
        <v>32</v>
      </c>
      <c r="C210" s="3" t="s">
        <v>14</v>
      </c>
      <c r="D210" s="3" t="s">
        <v>22</v>
      </c>
      <c r="E210" s="3" t="s">
        <v>88</v>
      </c>
      <c r="F210" s="2">
        <v>1</v>
      </c>
      <c r="J210" s="2">
        <v>1</v>
      </c>
      <c r="K210" s="2">
        <v>1</v>
      </c>
      <c r="L210" s="2">
        <v>1</v>
      </c>
      <c r="R210" s="2">
        <v>4</v>
      </c>
    </row>
    <row r="211" spans="1:18" ht="12.75" customHeight="1">
      <c r="A211" s="3" t="s">
        <v>31</v>
      </c>
      <c r="B211" s="3" t="s">
        <v>32</v>
      </c>
      <c r="C211" s="3" t="s">
        <v>14</v>
      </c>
      <c r="D211" s="3" t="s">
        <v>22</v>
      </c>
      <c r="E211" s="3" t="s">
        <v>87</v>
      </c>
      <c r="G211" s="2">
        <v>1</v>
      </c>
      <c r="P211" s="2">
        <v>1</v>
      </c>
      <c r="R211" s="2">
        <v>2</v>
      </c>
    </row>
    <row r="212" spans="1:18" ht="12.75" customHeight="1">
      <c r="A212" s="3" t="s">
        <v>31</v>
      </c>
      <c r="B212" s="3" t="s">
        <v>32</v>
      </c>
      <c r="C212" s="3" t="s">
        <v>14</v>
      </c>
      <c r="D212" s="3" t="s">
        <v>22</v>
      </c>
      <c r="E212" s="3" t="s">
        <v>86</v>
      </c>
      <c r="F212" s="2">
        <v>2</v>
      </c>
      <c r="K212" s="2">
        <v>1</v>
      </c>
      <c r="M212" s="2">
        <v>1</v>
      </c>
      <c r="P212" s="2">
        <v>1</v>
      </c>
      <c r="R212" s="2">
        <v>5</v>
      </c>
    </row>
    <row r="213" spans="1:18" ht="12.75" customHeight="1">
      <c r="A213" s="3" t="s">
        <v>31</v>
      </c>
      <c r="B213" s="3" t="s">
        <v>32</v>
      </c>
      <c r="C213" s="3" t="s">
        <v>14</v>
      </c>
      <c r="D213" s="3" t="s">
        <v>22</v>
      </c>
      <c r="E213" s="3" t="s">
        <v>85</v>
      </c>
      <c r="H213" s="2">
        <v>1</v>
      </c>
      <c r="L213" s="2">
        <v>1</v>
      </c>
      <c r="M213" s="2">
        <v>1</v>
      </c>
      <c r="O213" s="2">
        <v>1</v>
      </c>
      <c r="R213" s="2">
        <v>4</v>
      </c>
    </row>
    <row r="214" spans="1:18" ht="12.75" customHeight="1">
      <c r="A214" s="3" t="s">
        <v>31</v>
      </c>
      <c r="B214" s="3" t="s">
        <v>32</v>
      </c>
      <c r="C214" s="3" t="s">
        <v>14</v>
      </c>
      <c r="D214" s="3" t="s">
        <v>22</v>
      </c>
      <c r="E214" s="3" t="s">
        <v>84</v>
      </c>
      <c r="I214" s="2">
        <v>1</v>
      </c>
      <c r="M214" s="2">
        <v>2</v>
      </c>
      <c r="N214" s="2">
        <v>1</v>
      </c>
      <c r="P214" s="2">
        <v>1</v>
      </c>
      <c r="Q214" s="2">
        <v>1</v>
      </c>
      <c r="R214" s="2">
        <v>6</v>
      </c>
    </row>
    <row r="215" spans="1:18" ht="12.75" customHeight="1">
      <c r="A215" s="3" t="s">
        <v>31</v>
      </c>
      <c r="B215" s="3" t="s">
        <v>32</v>
      </c>
      <c r="C215" s="3" t="s">
        <v>14</v>
      </c>
      <c r="D215" s="3" t="s">
        <v>22</v>
      </c>
      <c r="E215" s="3" t="s">
        <v>83</v>
      </c>
      <c r="H215" s="2">
        <v>1</v>
      </c>
      <c r="J215" s="2">
        <v>2</v>
      </c>
      <c r="K215" s="2">
        <v>1</v>
      </c>
      <c r="L215" s="2">
        <v>1</v>
      </c>
      <c r="N215" s="2">
        <v>3</v>
      </c>
      <c r="O215" s="2">
        <v>1</v>
      </c>
      <c r="P215" s="2">
        <v>2</v>
      </c>
      <c r="Q215" s="2">
        <v>1</v>
      </c>
      <c r="R215" s="2">
        <v>12</v>
      </c>
    </row>
    <row r="216" spans="1:18" ht="12.75" customHeight="1">
      <c r="A216" s="3" t="s">
        <v>31</v>
      </c>
      <c r="B216" s="3" t="s">
        <v>32</v>
      </c>
      <c r="C216" s="3" t="s">
        <v>14</v>
      </c>
      <c r="D216" s="3" t="s">
        <v>22</v>
      </c>
      <c r="E216" s="3" t="s">
        <v>82</v>
      </c>
      <c r="N216" s="2">
        <v>1</v>
      </c>
      <c r="Q216" s="2">
        <v>2</v>
      </c>
      <c r="R216" s="2">
        <v>3</v>
      </c>
    </row>
    <row r="217" spans="1:18" ht="12.75" customHeight="1">
      <c r="A217" s="3" t="s">
        <v>31</v>
      </c>
      <c r="B217" s="3" t="s">
        <v>32</v>
      </c>
      <c r="C217" s="3" t="s">
        <v>14</v>
      </c>
      <c r="D217" s="3" t="s">
        <v>22</v>
      </c>
      <c r="E217" s="3" t="s">
        <v>81</v>
      </c>
      <c r="G217" s="2">
        <v>1</v>
      </c>
      <c r="H217" s="2">
        <v>2</v>
      </c>
      <c r="J217" s="2">
        <v>1</v>
      </c>
      <c r="K217" s="2">
        <v>1</v>
      </c>
      <c r="L217" s="2">
        <v>2</v>
      </c>
      <c r="M217" s="2">
        <v>1</v>
      </c>
      <c r="N217" s="2">
        <v>1</v>
      </c>
      <c r="O217" s="2">
        <v>3</v>
      </c>
      <c r="P217" s="2">
        <v>1</v>
      </c>
      <c r="R217" s="2">
        <v>13</v>
      </c>
    </row>
    <row r="218" spans="1:18" ht="12.75" customHeight="1">
      <c r="A218" s="3" t="s">
        <v>31</v>
      </c>
      <c r="B218" s="3" t="s">
        <v>32</v>
      </c>
      <c r="C218" s="3" t="s">
        <v>14</v>
      </c>
      <c r="D218" s="3" t="s">
        <v>22</v>
      </c>
      <c r="E218" s="3" t="s">
        <v>80</v>
      </c>
      <c r="G218" s="2">
        <v>1</v>
      </c>
      <c r="K218" s="2">
        <v>1</v>
      </c>
      <c r="R218" s="2">
        <v>2</v>
      </c>
    </row>
    <row r="219" spans="1:18" ht="12.75" customHeight="1">
      <c r="A219" s="3" t="s">
        <v>31</v>
      </c>
      <c r="B219" s="3" t="s">
        <v>32</v>
      </c>
      <c r="C219" s="3" t="s">
        <v>14</v>
      </c>
      <c r="D219" s="3" t="s">
        <v>22</v>
      </c>
      <c r="E219" s="3" t="s">
        <v>79</v>
      </c>
      <c r="I219" s="2">
        <v>1</v>
      </c>
      <c r="O219" s="2">
        <v>1</v>
      </c>
      <c r="P219" s="2">
        <v>1</v>
      </c>
      <c r="R219" s="2">
        <v>3</v>
      </c>
    </row>
    <row r="220" spans="1:18" ht="12.75" customHeight="1">
      <c r="A220" s="3" t="s">
        <v>31</v>
      </c>
      <c r="B220" s="3" t="s">
        <v>32</v>
      </c>
      <c r="C220" s="3" t="s">
        <v>14</v>
      </c>
      <c r="D220" s="3" t="s">
        <v>22</v>
      </c>
      <c r="E220" s="3" t="s">
        <v>78</v>
      </c>
      <c r="F220" s="2">
        <v>1</v>
      </c>
      <c r="Q220" s="2">
        <v>1</v>
      </c>
      <c r="R220" s="2">
        <v>2</v>
      </c>
    </row>
    <row r="221" spans="1:18" ht="12.75" customHeight="1">
      <c r="A221" s="3" t="s">
        <v>31</v>
      </c>
      <c r="B221" s="3" t="s">
        <v>32</v>
      </c>
      <c r="C221" s="3" t="s">
        <v>14</v>
      </c>
      <c r="D221" s="3" t="s">
        <v>22</v>
      </c>
      <c r="E221" s="3" t="s">
        <v>77</v>
      </c>
      <c r="I221" s="2">
        <v>1</v>
      </c>
      <c r="N221" s="2">
        <v>1</v>
      </c>
      <c r="Q221" s="2">
        <v>1</v>
      </c>
      <c r="R221" s="2">
        <v>3</v>
      </c>
    </row>
    <row r="222" spans="1:18" ht="12.75" customHeight="1">
      <c r="A222" s="3" t="s">
        <v>31</v>
      </c>
      <c r="B222" s="3" t="s">
        <v>32</v>
      </c>
      <c r="C222" s="3" t="s">
        <v>14</v>
      </c>
      <c r="D222" s="3" t="s">
        <v>22</v>
      </c>
      <c r="E222" s="3" t="s">
        <v>76</v>
      </c>
      <c r="I222" s="2">
        <v>1</v>
      </c>
      <c r="R222" s="2">
        <v>1</v>
      </c>
    </row>
    <row r="223" spans="1:18" ht="12.75" customHeight="1">
      <c r="A223" s="3" t="s">
        <v>31</v>
      </c>
      <c r="B223" s="3" t="s">
        <v>32</v>
      </c>
      <c r="C223" s="3" t="s">
        <v>14</v>
      </c>
      <c r="D223" s="3" t="s">
        <v>22</v>
      </c>
      <c r="E223" s="3" t="s">
        <v>34</v>
      </c>
      <c r="L223" s="2">
        <v>1</v>
      </c>
      <c r="R223" s="2">
        <v>1</v>
      </c>
    </row>
    <row r="224" spans="1:18" ht="12.75" customHeight="1">
      <c r="A224" s="3" t="s">
        <v>31</v>
      </c>
      <c r="B224" s="3" t="s">
        <v>32</v>
      </c>
      <c r="C224" s="3" t="s">
        <v>14</v>
      </c>
      <c r="D224" s="3" t="s">
        <v>22</v>
      </c>
      <c r="E224" s="3" t="s">
        <v>74</v>
      </c>
      <c r="Q224" s="2">
        <v>1</v>
      </c>
      <c r="R224" s="2">
        <v>1</v>
      </c>
    </row>
    <row r="225" spans="1:18" ht="12.75" customHeight="1">
      <c r="A225" s="3" t="s">
        <v>31</v>
      </c>
      <c r="B225" s="3" t="s">
        <v>32</v>
      </c>
      <c r="C225" s="3" t="s">
        <v>14</v>
      </c>
      <c r="D225" s="3" t="s">
        <v>22</v>
      </c>
      <c r="E225" s="3" t="s">
        <v>69</v>
      </c>
      <c r="G225" s="2">
        <v>1</v>
      </c>
      <c r="R225" s="2">
        <v>1</v>
      </c>
    </row>
    <row r="226" spans="1:18" ht="12.75" customHeight="1">
      <c r="A226" s="3" t="s">
        <v>31</v>
      </c>
      <c r="B226" s="3" t="s">
        <v>32</v>
      </c>
      <c r="C226" s="3" t="s">
        <v>14</v>
      </c>
      <c r="D226" s="3" t="s">
        <v>22</v>
      </c>
      <c r="E226" s="3" t="s">
        <v>62</v>
      </c>
      <c r="J226" s="2">
        <v>1</v>
      </c>
      <c r="R226" s="2">
        <v>1</v>
      </c>
    </row>
    <row r="227" spans="1:18" ht="12.75" customHeight="1">
      <c r="A227" s="3" t="s">
        <v>31</v>
      </c>
      <c r="B227" s="3" t="s">
        <v>32</v>
      </c>
      <c r="C227" s="3" t="s">
        <v>14</v>
      </c>
      <c r="D227" s="3" t="s">
        <v>22</v>
      </c>
      <c r="E227" s="3" t="s">
        <v>58</v>
      </c>
      <c r="G227" s="2">
        <v>1</v>
      </c>
      <c r="R227" s="2">
        <v>1</v>
      </c>
    </row>
    <row r="228" spans="1:18" ht="12.75" customHeight="1">
      <c r="A228" s="3" t="s">
        <v>31</v>
      </c>
      <c r="B228" s="3" t="s">
        <v>32</v>
      </c>
      <c r="C228" s="3" t="s">
        <v>14</v>
      </c>
      <c r="D228" s="3" t="s">
        <v>22</v>
      </c>
      <c r="E228" s="3" t="s">
        <v>56</v>
      </c>
      <c r="F228" s="2">
        <v>1</v>
      </c>
      <c r="R228" s="2">
        <v>1</v>
      </c>
    </row>
    <row r="229" spans="1:18" ht="12.75" customHeight="1">
      <c r="A229" s="3" t="s">
        <v>31</v>
      </c>
      <c r="B229" s="3" t="s">
        <v>32</v>
      </c>
      <c r="C229" s="3" t="s">
        <v>14</v>
      </c>
      <c r="D229" s="3" t="s">
        <v>22</v>
      </c>
      <c r="E229" s="3" t="s">
        <v>97</v>
      </c>
      <c r="F229" s="2">
        <v>1</v>
      </c>
      <c r="R229" s="2">
        <v>1</v>
      </c>
    </row>
    <row r="230" spans="1:18" ht="12.75" customHeight="1">
      <c r="A230" s="3" t="s">
        <v>31</v>
      </c>
      <c r="B230" s="3" t="s">
        <v>32</v>
      </c>
      <c r="C230" s="3" t="s">
        <v>14</v>
      </c>
      <c r="D230" s="3" t="s">
        <v>22</v>
      </c>
      <c r="E230" s="3" t="s">
        <v>99</v>
      </c>
      <c r="G230" s="2">
        <v>1</v>
      </c>
      <c r="R230" s="2">
        <v>1</v>
      </c>
    </row>
    <row r="231" spans="1:18" ht="12.75" customHeight="1">
      <c r="A231" s="3"/>
      <c r="B231" s="3"/>
      <c r="C231" s="3"/>
      <c r="D231" s="3"/>
      <c r="E231" s="3"/>
      <c r="G231" s="2"/>
      <c r="R231" s="2"/>
    </row>
    <row r="232" spans="1:18" ht="12.75" customHeight="1">
      <c r="A232" s="3"/>
      <c r="B232" s="3"/>
      <c r="C232" s="3"/>
      <c r="D232" s="3"/>
      <c r="E232" s="3"/>
      <c r="G232" s="2"/>
      <c r="R232" s="2"/>
    </row>
    <row r="233" spans="1:18" ht="12.75" customHeight="1">
      <c r="A233" s="3"/>
      <c r="B233" s="3"/>
      <c r="C233" s="3"/>
      <c r="D233" s="3"/>
      <c r="E233" s="3"/>
      <c r="G233" s="2"/>
      <c r="R233" s="2"/>
    </row>
    <row r="234" spans="1:18" ht="12.75" customHeight="1">
      <c r="A234" s="3" t="s">
        <v>31</v>
      </c>
      <c r="B234" s="3" t="s">
        <v>32</v>
      </c>
      <c r="C234" s="3" t="s">
        <v>14</v>
      </c>
      <c r="D234" s="3" t="s">
        <v>17</v>
      </c>
      <c r="E234" s="3" t="s">
        <v>80</v>
      </c>
      <c r="F234" s="2">
        <v>1</v>
      </c>
      <c r="Q234" s="2">
        <v>1</v>
      </c>
      <c r="R234" s="2">
        <v>2</v>
      </c>
    </row>
    <row r="235" spans="1:18" ht="12.75" customHeight="1">
      <c r="A235" s="3" t="s">
        <v>31</v>
      </c>
      <c r="B235" s="3" t="s">
        <v>32</v>
      </c>
      <c r="C235" s="3" t="s">
        <v>14</v>
      </c>
      <c r="D235" s="3" t="s">
        <v>17</v>
      </c>
      <c r="E235" s="3" t="s">
        <v>34</v>
      </c>
      <c r="H235" s="2">
        <v>1</v>
      </c>
      <c r="R235" s="2">
        <v>1</v>
      </c>
    </row>
    <row r="236" spans="1:18" ht="12.75" customHeight="1">
      <c r="A236" s="3" t="s">
        <v>31</v>
      </c>
      <c r="B236" s="3" t="s">
        <v>32</v>
      </c>
      <c r="C236" s="3" t="s">
        <v>14</v>
      </c>
      <c r="D236" s="3" t="s">
        <v>17</v>
      </c>
      <c r="E236" s="3" t="s">
        <v>75</v>
      </c>
      <c r="J236" s="2">
        <v>1</v>
      </c>
      <c r="R236" s="2">
        <v>1</v>
      </c>
    </row>
    <row r="237" spans="1:18" ht="12.75" customHeight="1">
      <c r="A237" s="3" t="s">
        <v>31</v>
      </c>
      <c r="B237" s="3" t="s">
        <v>32</v>
      </c>
      <c r="C237" s="3" t="s">
        <v>14</v>
      </c>
      <c r="D237" s="3" t="s">
        <v>17</v>
      </c>
      <c r="E237" s="3" t="s">
        <v>73</v>
      </c>
      <c r="K237" s="2">
        <v>1</v>
      </c>
      <c r="R237" s="2">
        <v>1</v>
      </c>
    </row>
    <row r="238" spans="1:18" ht="12.75" customHeight="1">
      <c r="A238" s="3" t="s">
        <v>31</v>
      </c>
      <c r="B238" s="3" t="s">
        <v>32</v>
      </c>
      <c r="C238" s="3" t="s">
        <v>14</v>
      </c>
      <c r="D238" s="3" t="s">
        <v>17</v>
      </c>
      <c r="E238" s="3" t="s">
        <v>72</v>
      </c>
      <c r="I238" s="2">
        <v>1</v>
      </c>
      <c r="R238" s="2">
        <v>1</v>
      </c>
    </row>
    <row r="239" spans="1:18" ht="12.75" customHeight="1">
      <c r="A239" s="3" t="s">
        <v>31</v>
      </c>
      <c r="B239" s="3" t="s">
        <v>32</v>
      </c>
      <c r="C239" s="3" t="s">
        <v>14</v>
      </c>
      <c r="D239" s="3" t="s">
        <v>17</v>
      </c>
      <c r="E239" s="3" t="s">
        <v>70</v>
      </c>
      <c r="L239" s="2">
        <v>1</v>
      </c>
      <c r="R239" s="2">
        <v>1</v>
      </c>
    </row>
    <row r="240" spans="1:18" ht="12.75" customHeight="1">
      <c r="A240" s="3" t="s">
        <v>31</v>
      </c>
      <c r="B240" s="3" t="s">
        <v>32</v>
      </c>
      <c r="C240" s="3" t="s">
        <v>14</v>
      </c>
      <c r="D240" s="3" t="s">
        <v>17</v>
      </c>
      <c r="E240" s="3" t="s">
        <v>68</v>
      </c>
      <c r="N240" s="2">
        <v>1</v>
      </c>
      <c r="P240" s="2">
        <v>1</v>
      </c>
      <c r="R240" s="2">
        <v>2</v>
      </c>
    </row>
    <row r="241" spans="1:18" ht="12.75" customHeight="1">
      <c r="A241" s="3" t="s">
        <v>31</v>
      </c>
      <c r="B241" s="3" t="s">
        <v>32</v>
      </c>
      <c r="C241" s="3" t="s">
        <v>14</v>
      </c>
      <c r="D241" s="3" t="s">
        <v>17</v>
      </c>
      <c r="E241" s="3" t="s">
        <v>66</v>
      </c>
      <c r="O241" s="2">
        <v>1</v>
      </c>
      <c r="R241" s="2">
        <v>1</v>
      </c>
    </row>
    <row r="242" spans="1:18" ht="12.75" customHeight="1">
      <c r="A242" s="3" t="s">
        <v>31</v>
      </c>
      <c r="B242" s="3" t="s">
        <v>32</v>
      </c>
      <c r="C242" s="3" t="s">
        <v>14</v>
      </c>
      <c r="D242" s="3" t="s">
        <v>17</v>
      </c>
      <c r="E242" s="3" t="s">
        <v>65</v>
      </c>
      <c r="G242" s="2">
        <v>1</v>
      </c>
      <c r="M242" s="2">
        <v>1</v>
      </c>
      <c r="R242" s="2">
        <v>2</v>
      </c>
    </row>
    <row r="243" spans="1:18" ht="12.75" customHeight="1">
      <c r="A243" s="3"/>
      <c r="B243" s="3"/>
      <c r="C243" s="3"/>
      <c r="D243" s="3"/>
      <c r="E243" s="3"/>
      <c r="G243" s="2"/>
      <c r="M243" s="2"/>
      <c r="R243" s="2"/>
    </row>
    <row r="244" spans="1:18" ht="12.75" customHeight="1">
      <c r="A244" s="3"/>
      <c r="B244" s="3"/>
      <c r="C244" s="3"/>
      <c r="D244" s="3"/>
      <c r="E244" s="3"/>
      <c r="G244" s="2"/>
      <c r="M244" s="2"/>
      <c r="R244" s="2"/>
    </row>
    <row r="245" spans="1:18" ht="12.75" customHeight="1">
      <c r="A245" s="3"/>
      <c r="B245" s="3"/>
      <c r="C245" s="3"/>
      <c r="D245" s="3"/>
      <c r="E245" s="3"/>
      <c r="G245" s="2"/>
      <c r="M245" s="2"/>
      <c r="R245" s="2"/>
    </row>
    <row r="246" spans="1:18" ht="12.75" customHeight="1">
      <c r="A246" s="3" t="s">
        <v>18</v>
      </c>
      <c r="B246" s="3" t="s">
        <v>19</v>
      </c>
      <c r="C246" s="3" t="s">
        <v>14</v>
      </c>
      <c r="D246" s="3" t="s">
        <v>20</v>
      </c>
      <c r="E246" s="3" t="s">
        <v>40</v>
      </c>
      <c r="F246" s="2">
        <v>48</v>
      </c>
      <c r="G246" s="2">
        <v>44</v>
      </c>
      <c r="H246" s="2">
        <v>51</v>
      </c>
      <c r="I246" s="2">
        <v>46</v>
      </c>
      <c r="J246" s="2">
        <v>44</v>
      </c>
      <c r="K246" s="2">
        <v>42</v>
      </c>
      <c r="L246" s="2">
        <v>38</v>
      </c>
      <c r="M246" s="2">
        <v>45</v>
      </c>
      <c r="N246" s="2">
        <v>38</v>
      </c>
      <c r="O246" s="2">
        <v>36</v>
      </c>
      <c r="P246" s="2">
        <v>51</v>
      </c>
      <c r="Q246" s="2">
        <v>42</v>
      </c>
      <c r="R246" s="2">
        <v>525</v>
      </c>
    </row>
    <row r="247" spans="1:18" ht="12.75" customHeight="1">
      <c r="A247" s="3" t="s">
        <v>18</v>
      </c>
      <c r="B247" s="3" t="s">
        <v>19</v>
      </c>
      <c r="C247" s="3" t="s">
        <v>14</v>
      </c>
      <c r="D247" s="3" t="s">
        <v>20</v>
      </c>
      <c r="E247" s="3" t="s">
        <v>15</v>
      </c>
      <c r="F247" s="2">
        <v>101</v>
      </c>
      <c r="G247" s="2">
        <v>68</v>
      </c>
      <c r="H247" s="2">
        <v>95</v>
      </c>
      <c r="I247" s="2">
        <v>99</v>
      </c>
      <c r="J247" s="2">
        <v>95</v>
      </c>
      <c r="K247" s="2">
        <v>69</v>
      </c>
      <c r="L247" s="2">
        <v>49</v>
      </c>
      <c r="M247" s="2">
        <v>75</v>
      </c>
      <c r="N247" s="2">
        <v>70</v>
      </c>
      <c r="O247" s="2">
        <v>72</v>
      </c>
      <c r="P247" s="2">
        <v>102</v>
      </c>
      <c r="Q247" s="2">
        <v>65</v>
      </c>
      <c r="R247" s="2">
        <v>960</v>
      </c>
    </row>
    <row r="248" spans="1:18" ht="12.75" customHeight="1">
      <c r="A248" s="3" t="s">
        <v>18</v>
      </c>
      <c r="B248" s="3" t="s">
        <v>19</v>
      </c>
      <c r="C248" s="3" t="s">
        <v>14</v>
      </c>
      <c r="D248" s="3" t="s">
        <v>20</v>
      </c>
      <c r="E248" s="3" t="s">
        <v>33</v>
      </c>
      <c r="F248" s="2">
        <v>102</v>
      </c>
      <c r="G248" s="2">
        <v>75</v>
      </c>
      <c r="H248" s="2">
        <v>126</v>
      </c>
      <c r="I248" s="2">
        <v>103</v>
      </c>
      <c r="J248" s="2">
        <v>96</v>
      </c>
      <c r="K248" s="2">
        <v>91</v>
      </c>
      <c r="L248" s="2">
        <v>83</v>
      </c>
      <c r="M248" s="2">
        <v>110</v>
      </c>
      <c r="N248" s="2">
        <v>94</v>
      </c>
      <c r="O248" s="2">
        <v>95</v>
      </c>
      <c r="P248" s="2">
        <v>96</v>
      </c>
      <c r="Q248" s="2">
        <v>87</v>
      </c>
      <c r="R248" s="2">
        <v>1158</v>
      </c>
    </row>
    <row r="249" spans="1:18" ht="12.75" customHeight="1">
      <c r="A249" s="3" t="s">
        <v>18</v>
      </c>
      <c r="B249" s="3" t="s">
        <v>19</v>
      </c>
      <c r="C249" s="3" t="s">
        <v>14</v>
      </c>
      <c r="D249" s="3" t="s">
        <v>20</v>
      </c>
      <c r="E249" s="3" t="s">
        <v>30</v>
      </c>
      <c r="F249" s="2">
        <v>87</v>
      </c>
      <c r="G249" s="2">
        <v>88</v>
      </c>
      <c r="H249" s="2">
        <v>90</v>
      </c>
      <c r="I249" s="2">
        <v>105</v>
      </c>
      <c r="J249" s="2">
        <v>97</v>
      </c>
      <c r="K249" s="2">
        <v>82</v>
      </c>
      <c r="L249" s="2">
        <v>70</v>
      </c>
      <c r="M249" s="2">
        <v>79</v>
      </c>
      <c r="N249" s="2">
        <v>88</v>
      </c>
      <c r="O249" s="2">
        <v>94</v>
      </c>
      <c r="P249" s="2">
        <v>83</v>
      </c>
      <c r="Q249" s="2">
        <v>77</v>
      </c>
      <c r="R249" s="2">
        <v>1040</v>
      </c>
    </row>
    <row r="250" spans="1:18" ht="12.75" customHeight="1">
      <c r="A250" s="3" t="s">
        <v>18</v>
      </c>
      <c r="B250" s="3" t="s">
        <v>19</v>
      </c>
      <c r="C250" s="3" t="s">
        <v>14</v>
      </c>
      <c r="D250" s="3" t="s">
        <v>20</v>
      </c>
      <c r="E250" s="3" t="s">
        <v>27</v>
      </c>
      <c r="F250" s="2">
        <v>69</v>
      </c>
      <c r="G250" s="2">
        <v>73</v>
      </c>
      <c r="H250" s="2">
        <v>41</v>
      </c>
      <c r="I250" s="2">
        <v>49</v>
      </c>
      <c r="J250" s="2">
        <v>67</v>
      </c>
      <c r="K250" s="2">
        <v>80</v>
      </c>
      <c r="L250" s="2">
        <v>69</v>
      </c>
      <c r="M250" s="2">
        <v>69</v>
      </c>
      <c r="N250" s="2">
        <v>70</v>
      </c>
      <c r="O250" s="2">
        <v>59</v>
      </c>
      <c r="P250" s="2">
        <v>73</v>
      </c>
      <c r="Q250" s="2">
        <v>69</v>
      </c>
      <c r="R250" s="2">
        <v>788</v>
      </c>
    </row>
    <row r="251" spans="1:18" ht="12.75" customHeight="1">
      <c r="A251" s="3" t="s">
        <v>18</v>
      </c>
      <c r="B251" s="3" t="s">
        <v>19</v>
      </c>
      <c r="C251" s="3" t="s">
        <v>14</v>
      </c>
      <c r="D251" s="3" t="s">
        <v>20</v>
      </c>
      <c r="E251" s="3" t="s">
        <v>36</v>
      </c>
      <c r="F251" s="2">
        <v>39</v>
      </c>
      <c r="G251" s="2">
        <v>50</v>
      </c>
      <c r="H251" s="2">
        <v>44</v>
      </c>
      <c r="I251" s="2">
        <v>36</v>
      </c>
      <c r="J251" s="2">
        <v>39</v>
      </c>
      <c r="K251" s="2">
        <v>40</v>
      </c>
      <c r="L251" s="2">
        <v>56</v>
      </c>
      <c r="M251" s="2">
        <v>40</v>
      </c>
      <c r="N251" s="2">
        <v>42</v>
      </c>
      <c r="O251" s="2">
        <v>42</v>
      </c>
      <c r="P251" s="2">
        <v>30</v>
      </c>
      <c r="Q251" s="2">
        <v>57</v>
      </c>
      <c r="R251" s="2">
        <v>515</v>
      </c>
    </row>
    <row r="252" spans="1:18" ht="12.75" customHeight="1">
      <c r="A252" s="3" t="s">
        <v>18</v>
      </c>
      <c r="B252" s="3" t="s">
        <v>19</v>
      </c>
      <c r="C252" s="3" t="s">
        <v>14</v>
      </c>
      <c r="D252" s="3" t="s">
        <v>20</v>
      </c>
      <c r="E252" s="3" t="s">
        <v>89</v>
      </c>
      <c r="F252" s="2">
        <v>17</v>
      </c>
      <c r="G252" s="2">
        <v>32</v>
      </c>
      <c r="H252" s="2">
        <v>13</v>
      </c>
      <c r="I252" s="2">
        <v>21</v>
      </c>
      <c r="J252" s="2">
        <v>19</v>
      </c>
      <c r="K252" s="2">
        <v>29</v>
      </c>
      <c r="L252" s="2">
        <v>41</v>
      </c>
      <c r="M252" s="2">
        <v>31</v>
      </c>
      <c r="N252" s="2">
        <v>31</v>
      </c>
      <c r="O252" s="2">
        <v>29</v>
      </c>
      <c r="P252" s="2">
        <v>18</v>
      </c>
      <c r="Q252" s="2">
        <v>32</v>
      </c>
      <c r="R252" s="2">
        <v>313</v>
      </c>
    </row>
    <row r="253" spans="1:18" ht="12.75" customHeight="1">
      <c r="A253" s="3" t="s">
        <v>18</v>
      </c>
      <c r="B253" s="3" t="s">
        <v>19</v>
      </c>
      <c r="C253" s="3" t="s">
        <v>14</v>
      </c>
      <c r="D253" s="3" t="s">
        <v>20</v>
      </c>
      <c r="E253" s="3" t="s">
        <v>35</v>
      </c>
      <c r="F253" s="2">
        <v>8</v>
      </c>
      <c r="G253" s="2">
        <v>26</v>
      </c>
      <c r="H253" s="2">
        <v>8</v>
      </c>
      <c r="I253" s="2">
        <v>10</v>
      </c>
      <c r="J253" s="2">
        <v>9</v>
      </c>
      <c r="K253" s="2">
        <v>20</v>
      </c>
      <c r="L253" s="2">
        <v>22</v>
      </c>
      <c r="M253" s="2">
        <v>11</v>
      </c>
      <c r="N253" s="2">
        <v>16</v>
      </c>
      <c r="O253" s="2">
        <v>12</v>
      </c>
      <c r="P253" s="2">
        <v>6</v>
      </c>
      <c r="Q253" s="2">
        <v>23</v>
      </c>
      <c r="R253" s="2">
        <v>171</v>
      </c>
    </row>
    <row r="254" spans="1:18" ht="12.75" customHeight="1">
      <c r="A254" s="3" t="s">
        <v>18</v>
      </c>
      <c r="B254" s="3" t="s">
        <v>19</v>
      </c>
      <c r="C254" s="3" t="s">
        <v>14</v>
      </c>
      <c r="D254" s="3" t="s">
        <v>20</v>
      </c>
      <c r="E254" s="3" t="s">
        <v>88</v>
      </c>
      <c r="F254" s="2">
        <v>5</v>
      </c>
      <c r="G254" s="2">
        <v>7</v>
      </c>
      <c r="H254" s="2">
        <v>8</v>
      </c>
      <c r="I254" s="2">
        <v>8</v>
      </c>
      <c r="J254" s="2">
        <v>7</v>
      </c>
      <c r="K254" s="2">
        <v>6</v>
      </c>
      <c r="L254" s="2">
        <v>21</v>
      </c>
      <c r="M254" s="2">
        <v>9</v>
      </c>
      <c r="N254" s="2">
        <v>8</v>
      </c>
      <c r="O254" s="2">
        <v>14</v>
      </c>
      <c r="P254" s="2">
        <v>5</v>
      </c>
      <c r="Q254" s="2">
        <v>5</v>
      </c>
      <c r="R254" s="2">
        <v>103</v>
      </c>
    </row>
    <row r="255" spans="1:18" ht="12.75" customHeight="1">
      <c r="A255" s="3" t="s">
        <v>18</v>
      </c>
      <c r="B255" s="3" t="s">
        <v>19</v>
      </c>
      <c r="C255" s="3" t="s">
        <v>14</v>
      </c>
      <c r="D255" s="3" t="s">
        <v>20</v>
      </c>
      <c r="E255" s="3" t="s">
        <v>87</v>
      </c>
      <c r="F255" s="2">
        <v>10</v>
      </c>
      <c r="G255" s="2">
        <v>5</v>
      </c>
      <c r="H255" s="2">
        <v>5</v>
      </c>
      <c r="I255" s="2">
        <v>6</v>
      </c>
      <c r="J255" s="2">
        <v>2</v>
      </c>
      <c r="K255" s="2">
        <v>4</v>
      </c>
      <c r="L255" s="2">
        <v>7</v>
      </c>
      <c r="M255" s="2">
        <v>4</v>
      </c>
      <c r="N255" s="2">
        <v>7</v>
      </c>
      <c r="O255" s="2">
        <v>2</v>
      </c>
      <c r="P255" s="2">
        <v>1</v>
      </c>
      <c r="Q255" s="2">
        <v>5</v>
      </c>
      <c r="R255" s="2">
        <v>58</v>
      </c>
    </row>
    <row r="256" spans="1:18" ht="12.75" customHeight="1">
      <c r="A256" s="3" t="s">
        <v>18</v>
      </c>
      <c r="B256" s="3" t="s">
        <v>19</v>
      </c>
      <c r="C256" s="3" t="s">
        <v>14</v>
      </c>
      <c r="D256" s="3" t="s">
        <v>20</v>
      </c>
      <c r="E256" s="3" t="s">
        <v>86</v>
      </c>
      <c r="G256" s="2">
        <v>8</v>
      </c>
      <c r="H256" s="2">
        <v>1</v>
      </c>
      <c r="I256" s="2">
        <v>2</v>
      </c>
      <c r="J256" s="2">
        <v>2</v>
      </c>
      <c r="K256" s="2">
        <v>6</v>
      </c>
      <c r="L256" s="2">
        <v>3</v>
      </c>
      <c r="M256" s="2">
        <v>4</v>
      </c>
      <c r="N256" s="2">
        <v>6</v>
      </c>
      <c r="O256" s="2">
        <v>4</v>
      </c>
      <c r="P256" s="2">
        <v>2</v>
      </c>
      <c r="Q256" s="2">
        <v>2</v>
      </c>
      <c r="R256" s="2">
        <v>40</v>
      </c>
    </row>
    <row r="257" spans="1:18" ht="12.75" customHeight="1">
      <c r="A257" s="3" t="s">
        <v>18</v>
      </c>
      <c r="B257" s="3" t="s">
        <v>19</v>
      </c>
      <c r="C257" s="3" t="s">
        <v>14</v>
      </c>
      <c r="D257" s="3" t="s">
        <v>20</v>
      </c>
      <c r="E257" s="3" t="s">
        <v>85</v>
      </c>
      <c r="G257" s="2">
        <v>8</v>
      </c>
      <c r="H257" s="2">
        <v>1</v>
      </c>
      <c r="I257" s="2">
        <v>1</v>
      </c>
      <c r="J257" s="2">
        <v>1</v>
      </c>
      <c r="K257" s="2">
        <v>3</v>
      </c>
      <c r="L257" s="2">
        <v>4</v>
      </c>
      <c r="M257" s="2">
        <v>2</v>
      </c>
      <c r="N257" s="2">
        <v>1</v>
      </c>
      <c r="O257" s="2">
        <v>4</v>
      </c>
      <c r="P257" s="2">
        <v>2</v>
      </c>
      <c r="Q257" s="2">
        <v>6</v>
      </c>
      <c r="R257" s="2">
        <v>33</v>
      </c>
    </row>
    <row r="258" spans="1:18" ht="12.75" customHeight="1">
      <c r="A258" s="3" t="s">
        <v>18</v>
      </c>
      <c r="B258" s="3" t="s">
        <v>19</v>
      </c>
      <c r="C258" s="3" t="s">
        <v>14</v>
      </c>
      <c r="D258" s="3" t="s">
        <v>20</v>
      </c>
      <c r="E258" s="3" t="s">
        <v>84</v>
      </c>
      <c r="F258" s="2">
        <v>1</v>
      </c>
      <c r="G258" s="2">
        <v>2</v>
      </c>
      <c r="K258" s="2">
        <v>3</v>
      </c>
      <c r="L258" s="2">
        <v>4</v>
      </c>
      <c r="M258" s="2">
        <v>2</v>
      </c>
      <c r="P258" s="2">
        <v>1</v>
      </c>
      <c r="R258" s="2">
        <v>13</v>
      </c>
    </row>
    <row r="259" spans="1:18" ht="12.75" customHeight="1">
      <c r="A259" s="3" t="s">
        <v>18</v>
      </c>
      <c r="B259" s="3" t="s">
        <v>19</v>
      </c>
      <c r="C259" s="3" t="s">
        <v>14</v>
      </c>
      <c r="D259" s="3" t="s">
        <v>20</v>
      </c>
      <c r="E259" s="3" t="s">
        <v>83</v>
      </c>
      <c r="G259" s="2">
        <v>1</v>
      </c>
      <c r="K259" s="2">
        <v>1</v>
      </c>
      <c r="L259" s="2">
        <v>1</v>
      </c>
      <c r="M259" s="2">
        <v>1</v>
      </c>
      <c r="N259" s="2">
        <v>1</v>
      </c>
      <c r="O259" s="2">
        <v>2</v>
      </c>
      <c r="P259" s="2">
        <v>1</v>
      </c>
      <c r="Q259" s="2">
        <v>2</v>
      </c>
      <c r="R259" s="2">
        <v>10</v>
      </c>
    </row>
    <row r="260" spans="1:18" ht="12.75" customHeight="1">
      <c r="A260" s="3" t="s">
        <v>18</v>
      </c>
      <c r="B260" s="3" t="s">
        <v>19</v>
      </c>
      <c r="C260" s="3" t="s">
        <v>14</v>
      </c>
      <c r="D260" s="3" t="s">
        <v>20</v>
      </c>
      <c r="E260" s="3" t="s">
        <v>82</v>
      </c>
      <c r="H260" s="2">
        <v>1</v>
      </c>
      <c r="J260" s="2">
        <v>1</v>
      </c>
      <c r="L260" s="2">
        <v>3</v>
      </c>
      <c r="N260" s="2">
        <v>1</v>
      </c>
      <c r="R260" s="2">
        <v>6</v>
      </c>
    </row>
    <row r="261" spans="1:18" ht="12.75" customHeight="1">
      <c r="A261" s="3" t="s">
        <v>18</v>
      </c>
      <c r="B261" s="3" t="s">
        <v>19</v>
      </c>
      <c r="C261" s="3" t="s">
        <v>14</v>
      </c>
      <c r="D261" s="3" t="s">
        <v>20</v>
      </c>
      <c r="E261" s="3" t="s">
        <v>81</v>
      </c>
      <c r="G261" s="2">
        <v>1</v>
      </c>
      <c r="H261" s="2">
        <v>1</v>
      </c>
      <c r="J261" s="2">
        <v>1</v>
      </c>
      <c r="L261" s="2">
        <v>1</v>
      </c>
      <c r="N261" s="2">
        <v>2</v>
      </c>
      <c r="P261" s="2">
        <v>3</v>
      </c>
      <c r="R261" s="2">
        <v>9</v>
      </c>
    </row>
    <row r="262" spans="1:18" ht="12.75" customHeight="1">
      <c r="A262" s="3" t="s">
        <v>18</v>
      </c>
      <c r="B262" s="3" t="s">
        <v>19</v>
      </c>
      <c r="C262" s="3" t="s">
        <v>14</v>
      </c>
      <c r="D262" s="3" t="s">
        <v>20</v>
      </c>
      <c r="E262" s="3" t="s">
        <v>80</v>
      </c>
      <c r="G262" s="2">
        <v>1</v>
      </c>
      <c r="L262" s="2">
        <v>1</v>
      </c>
      <c r="M262" s="2">
        <v>2</v>
      </c>
      <c r="N262" s="2">
        <v>2</v>
      </c>
      <c r="O262" s="2">
        <v>1</v>
      </c>
      <c r="Q262" s="2">
        <v>1</v>
      </c>
      <c r="R262" s="2">
        <v>8</v>
      </c>
    </row>
    <row r="263" spans="1:18" ht="12.75" customHeight="1">
      <c r="A263" s="3" t="s">
        <v>18</v>
      </c>
      <c r="B263" s="3" t="s">
        <v>19</v>
      </c>
      <c r="C263" s="3" t="s">
        <v>14</v>
      </c>
      <c r="D263" s="3" t="s">
        <v>20</v>
      </c>
      <c r="E263" s="3" t="s">
        <v>79</v>
      </c>
      <c r="O263" s="2">
        <v>1</v>
      </c>
      <c r="P263" s="2">
        <v>1</v>
      </c>
      <c r="R263" s="2">
        <v>2</v>
      </c>
    </row>
    <row r="264" spans="1:18" ht="12.75" customHeight="1">
      <c r="A264" s="3" t="s">
        <v>18</v>
      </c>
      <c r="B264" s="3" t="s">
        <v>19</v>
      </c>
      <c r="C264" s="3" t="s">
        <v>14</v>
      </c>
      <c r="D264" s="3" t="s">
        <v>20</v>
      </c>
      <c r="E264" s="3" t="s">
        <v>78</v>
      </c>
      <c r="K264" s="2">
        <v>2</v>
      </c>
      <c r="L264" s="2">
        <v>1</v>
      </c>
      <c r="M264" s="2">
        <v>1</v>
      </c>
      <c r="R264" s="2">
        <v>4</v>
      </c>
    </row>
    <row r="265" spans="1:18" ht="12.75" customHeight="1">
      <c r="A265" s="3" t="s">
        <v>18</v>
      </c>
      <c r="B265" s="3" t="s">
        <v>19</v>
      </c>
      <c r="C265" s="3" t="s">
        <v>14</v>
      </c>
      <c r="D265" s="3" t="s">
        <v>20</v>
      </c>
      <c r="E265" s="3" t="s">
        <v>77</v>
      </c>
      <c r="J265" s="2">
        <v>1</v>
      </c>
      <c r="L265" s="2">
        <v>1</v>
      </c>
      <c r="M265" s="2">
        <v>1</v>
      </c>
      <c r="N265" s="2">
        <v>1</v>
      </c>
      <c r="O265" s="2">
        <v>2</v>
      </c>
      <c r="R265" s="2">
        <v>6</v>
      </c>
    </row>
    <row r="266" spans="1:18" ht="12.75" customHeight="1">
      <c r="A266" s="3" t="s">
        <v>18</v>
      </c>
      <c r="B266" s="3" t="s">
        <v>19</v>
      </c>
      <c r="C266" s="3" t="s">
        <v>14</v>
      </c>
      <c r="D266" s="3" t="s">
        <v>20</v>
      </c>
      <c r="E266" s="3" t="s">
        <v>76</v>
      </c>
      <c r="G266" s="2">
        <v>1</v>
      </c>
      <c r="J266" s="2">
        <v>1</v>
      </c>
      <c r="L266" s="2">
        <v>1</v>
      </c>
      <c r="M266" s="2">
        <v>1</v>
      </c>
      <c r="N266" s="2">
        <v>1</v>
      </c>
      <c r="O266" s="2">
        <v>1</v>
      </c>
      <c r="P266" s="2">
        <v>1</v>
      </c>
      <c r="R266" s="2">
        <v>7</v>
      </c>
    </row>
    <row r="267" spans="1:18" ht="12.75" customHeight="1">
      <c r="A267" s="3" t="s">
        <v>18</v>
      </c>
      <c r="B267" s="3" t="s">
        <v>19</v>
      </c>
      <c r="C267" s="3" t="s">
        <v>14</v>
      </c>
      <c r="D267" s="3" t="s">
        <v>20</v>
      </c>
      <c r="E267" s="3" t="s">
        <v>34</v>
      </c>
      <c r="K267" s="2">
        <v>1</v>
      </c>
      <c r="L267" s="2">
        <v>1</v>
      </c>
      <c r="N267" s="2">
        <v>1</v>
      </c>
      <c r="P267" s="2">
        <v>1</v>
      </c>
      <c r="R267" s="2">
        <v>4</v>
      </c>
    </row>
    <row r="268" spans="1:18" ht="12.75" customHeight="1">
      <c r="A268" s="3" t="s">
        <v>18</v>
      </c>
      <c r="B268" s="3" t="s">
        <v>19</v>
      </c>
      <c r="C268" s="3" t="s">
        <v>14</v>
      </c>
      <c r="D268" s="3" t="s">
        <v>20</v>
      </c>
      <c r="E268" s="3" t="s">
        <v>75</v>
      </c>
      <c r="H268" s="2">
        <v>1</v>
      </c>
      <c r="R268" s="2">
        <v>1</v>
      </c>
    </row>
    <row r="269" spans="1:18" ht="12.75" customHeight="1">
      <c r="A269" s="3" t="s">
        <v>18</v>
      </c>
      <c r="B269" s="3" t="s">
        <v>19</v>
      </c>
      <c r="C269" s="3" t="s">
        <v>14</v>
      </c>
      <c r="D269" s="3" t="s">
        <v>20</v>
      </c>
      <c r="E269" s="3" t="s">
        <v>73</v>
      </c>
      <c r="J269" s="2">
        <v>1</v>
      </c>
      <c r="N269" s="2">
        <v>1</v>
      </c>
      <c r="P269" s="2">
        <v>1</v>
      </c>
      <c r="R269" s="2">
        <v>3</v>
      </c>
    </row>
    <row r="270" spans="1:18" ht="12.75" customHeight="1">
      <c r="A270" s="3" t="s">
        <v>18</v>
      </c>
      <c r="B270" s="3" t="s">
        <v>19</v>
      </c>
      <c r="C270" s="3" t="s">
        <v>14</v>
      </c>
      <c r="D270" s="3" t="s">
        <v>20</v>
      </c>
      <c r="E270" s="3" t="s">
        <v>72</v>
      </c>
      <c r="L270" s="2">
        <v>1</v>
      </c>
      <c r="O270" s="2">
        <v>1</v>
      </c>
      <c r="P270" s="2">
        <v>1</v>
      </c>
      <c r="R270" s="2">
        <v>3</v>
      </c>
    </row>
    <row r="271" spans="1:18" ht="12.75" customHeight="1">
      <c r="A271" s="3" t="s">
        <v>18</v>
      </c>
      <c r="B271" s="3" t="s">
        <v>19</v>
      </c>
      <c r="C271" s="3" t="s">
        <v>14</v>
      </c>
      <c r="D271" s="3" t="s">
        <v>20</v>
      </c>
      <c r="E271" s="3" t="s">
        <v>71</v>
      </c>
      <c r="P271" s="2">
        <v>1</v>
      </c>
      <c r="R271" s="2">
        <v>1</v>
      </c>
    </row>
    <row r="272" spans="1:18" ht="12.75" customHeight="1">
      <c r="A272" s="3" t="s">
        <v>18</v>
      </c>
      <c r="B272" s="3" t="s">
        <v>19</v>
      </c>
      <c r="C272" s="3" t="s">
        <v>14</v>
      </c>
      <c r="D272" s="3" t="s">
        <v>20</v>
      </c>
      <c r="E272" s="3" t="s">
        <v>70</v>
      </c>
      <c r="J272" s="2">
        <v>1</v>
      </c>
      <c r="R272" s="2">
        <v>1</v>
      </c>
    </row>
    <row r="273" spans="1:18" ht="12.75" customHeight="1">
      <c r="A273" s="3" t="s">
        <v>18</v>
      </c>
      <c r="B273" s="3" t="s">
        <v>19</v>
      </c>
      <c r="C273" s="3" t="s">
        <v>14</v>
      </c>
      <c r="D273" s="3" t="s">
        <v>20</v>
      </c>
      <c r="E273" s="3" t="s">
        <v>67</v>
      </c>
      <c r="K273" s="2">
        <v>1</v>
      </c>
      <c r="O273" s="2">
        <v>1</v>
      </c>
      <c r="R273" s="2">
        <v>2</v>
      </c>
    </row>
    <row r="274" spans="1:18" ht="12.75" customHeight="1">
      <c r="A274" s="3" t="s">
        <v>18</v>
      </c>
      <c r="B274" s="3" t="s">
        <v>19</v>
      </c>
      <c r="C274" s="3" t="s">
        <v>14</v>
      </c>
      <c r="D274" s="3" t="s">
        <v>20</v>
      </c>
      <c r="E274" s="3" t="s">
        <v>66</v>
      </c>
      <c r="Q274" s="2">
        <v>1</v>
      </c>
      <c r="R274" s="2">
        <v>1</v>
      </c>
    </row>
    <row r="275" spans="1:18" ht="12.75" customHeight="1">
      <c r="A275" s="3" t="s">
        <v>18</v>
      </c>
      <c r="B275" s="3" t="s">
        <v>19</v>
      </c>
      <c r="C275" s="3" t="s">
        <v>14</v>
      </c>
      <c r="D275" s="3" t="s">
        <v>20</v>
      </c>
      <c r="E275" s="3" t="s">
        <v>63</v>
      </c>
      <c r="N275" s="2">
        <v>1</v>
      </c>
      <c r="O275" s="2">
        <v>1</v>
      </c>
      <c r="R275" s="2">
        <v>2</v>
      </c>
    </row>
    <row r="276" spans="1:18" ht="12.75" customHeight="1">
      <c r="A276" s="3" t="s">
        <v>18</v>
      </c>
      <c r="B276" s="3" t="s">
        <v>19</v>
      </c>
      <c r="C276" s="3" t="s">
        <v>14</v>
      </c>
      <c r="D276" s="3" t="s">
        <v>20</v>
      </c>
      <c r="E276" s="3" t="s">
        <v>61</v>
      </c>
      <c r="L276" s="2">
        <v>1</v>
      </c>
      <c r="P276" s="2">
        <v>1</v>
      </c>
      <c r="R276" s="2">
        <v>2</v>
      </c>
    </row>
    <row r="277" spans="1:18" ht="12.75" customHeight="1">
      <c r="A277" s="3" t="s">
        <v>18</v>
      </c>
      <c r="B277" s="3" t="s">
        <v>19</v>
      </c>
      <c r="C277" s="3" t="s">
        <v>14</v>
      </c>
      <c r="D277" s="3" t="s">
        <v>20</v>
      </c>
      <c r="E277" s="3" t="s">
        <v>59</v>
      </c>
      <c r="N277" s="2">
        <v>1</v>
      </c>
      <c r="R277" s="2">
        <v>1</v>
      </c>
    </row>
    <row r="278" spans="1:18" ht="12.75" customHeight="1">
      <c r="A278" s="3" t="s">
        <v>18</v>
      </c>
      <c r="B278" s="3" t="s">
        <v>19</v>
      </c>
      <c r="C278" s="3" t="s">
        <v>14</v>
      </c>
      <c r="D278" s="3" t="s">
        <v>20</v>
      </c>
      <c r="E278" s="3" t="s">
        <v>55</v>
      </c>
      <c r="M278" s="2">
        <v>1</v>
      </c>
      <c r="R278" s="2">
        <v>1</v>
      </c>
    </row>
    <row r="279" spans="1:18" ht="12.75" customHeight="1">
      <c r="A279" s="3" t="s">
        <v>18</v>
      </c>
      <c r="B279" s="3" t="s">
        <v>19</v>
      </c>
      <c r="C279" s="3" t="s">
        <v>14</v>
      </c>
      <c r="D279" s="3" t="s">
        <v>20</v>
      </c>
      <c r="E279" s="3" t="s">
        <v>54</v>
      </c>
      <c r="O279" s="2">
        <v>1</v>
      </c>
      <c r="R279" s="2">
        <v>1</v>
      </c>
    </row>
    <row r="280" spans="1:18" ht="12.75" customHeight="1">
      <c r="A280" s="3" t="s">
        <v>18</v>
      </c>
      <c r="B280" s="3" t="s">
        <v>19</v>
      </c>
      <c r="C280" s="3" t="s">
        <v>14</v>
      </c>
      <c r="D280" s="3" t="s">
        <v>20</v>
      </c>
      <c r="E280" s="3" t="s">
        <v>101</v>
      </c>
      <c r="L280" s="2">
        <v>1</v>
      </c>
      <c r="R280" s="2">
        <v>1</v>
      </c>
    </row>
    <row r="281" spans="1:18" ht="12.75" customHeight="1">
      <c r="A281" s="3" t="s">
        <v>18</v>
      </c>
      <c r="B281" s="3" t="s">
        <v>19</v>
      </c>
      <c r="C281" s="3" t="s">
        <v>14</v>
      </c>
      <c r="D281" s="3" t="s">
        <v>20</v>
      </c>
      <c r="E281" s="3" t="s">
        <v>100</v>
      </c>
      <c r="O281" s="2">
        <v>1</v>
      </c>
      <c r="R281" s="2">
        <v>1</v>
      </c>
    </row>
    <row r="282" spans="1:18" ht="12.75" customHeight="1">
      <c r="A282" s="3" t="s">
        <v>18</v>
      </c>
      <c r="B282" s="3" t="s">
        <v>19</v>
      </c>
      <c r="C282" s="3" t="s">
        <v>14</v>
      </c>
      <c r="D282" s="3" t="s">
        <v>20</v>
      </c>
      <c r="E282" s="3" t="s">
        <v>98</v>
      </c>
      <c r="Q282" s="2">
        <v>1</v>
      </c>
      <c r="R282" s="2">
        <v>1</v>
      </c>
    </row>
    <row r="283" spans="1:18" ht="12.75" customHeight="1">
      <c r="A283" s="3" t="s">
        <v>18</v>
      </c>
      <c r="B283" s="3" t="s">
        <v>19</v>
      </c>
      <c r="C283" s="3" t="s">
        <v>14</v>
      </c>
      <c r="D283" s="3" t="s">
        <v>20</v>
      </c>
      <c r="E283" s="3" t="s">
        <v>94</v>
      </c>
      <c r="O283" s="2">
        <v>1</v>
      </c>
      <c r="R283" s="2">
        <v>1</v>
      </c>
    </row>
    <row r="284" spans="1:18" ht="12.75" customHeight="1">
      <c r="A284" s="3" t="s">
        <v>18</v>
      </c>
      <c r="B284" s="3" t="s">
        <v>19</v>
      </c>
      <c r="C284" s="3" t="s">
        <v>14</v>
      </c>
      <c r="D284" s="3" t="s">
        <v>20</v>
      </c>
      <c r="E284" s="3" t="s">
        <v>122</v>
      </c>
      <c r="O284" s="2">
        <v>1</v>
      </c>
      <c r="R284" s="2">
        <v>1</v>
      </c>
    </row>
    <row r="285" spans="1:18" ht="12.75" customHeight="1">
      <c r="A285" s="3"/>
      <c r="B285" s="3"/>
      <c r="C285" s="3"/>
      <c r="D285" s="3"/>
      <c r="E285" s="3"/>
      <c r="O285" s="2"/>
      <c r="R285" s="2"/>
    </row>
    <row r="286" spans="1:18" ht="12.75" customHeight="1">
      <c r="A286" s="3"/>
      <c r="B286" s="3"/>
      <c r="C286" s="3"/>
      <c r="D286" s="3"/>
      <c r="E286" s="3"/>
      <c r="O286" s="2"/>
      <c r="R286" s="2"/>
    </row>
    <row r="287" spans="1:18" ht="12.75" customHeight="1">
      <c r="A287" s="3"/>
      <c r="B287" s="3"/>
      <c r="C287" s="3"/>
      <c r="D287" s="3"/>
      <c r="E287" s="3"/>
      <c r="O287" s="2"/>
      <c r="R287" s="2"/>
    </row>
    <row r="288" spans="1:18" ht="12.75" customHeight="1">
      <c r="A288" s="3" t="s">
        <v>18</v>
      </c>
      <c r="B288" s="3" t="s">
        <v>19</v>
      </c>
      <c r="C288" s="3" t="s">
        <v>14</v>
      </c>
      <c r="D288" s="3" t="s">
        <v>16</v>
      </c>
      <c r="E288" s="3" t="s">
        <v>40</v>
      </c>
      <c r="M288" s="2">
        <v>1</v>
      </c>
      <c r="Q288" s="2">
        <v>2</v>
      </c>
      <c r="R288" s="1">
        <f>SUM(F288:Q288)</f>
        <v>3</v>
      </c>
    </row>
    <row r="289" spans="1:18" ht="12.75" customHeight="1">
      <c r="A289" s="3" t="s">
        <v>18</v>
      </c>
      <c r="B289" s="3" t="s">
        <v>19</v>
      </c>
      <c r="C289" s="3" t="s">
        <v>14</v>
      </c>
      <c r="D289" s="3" t="s">
        <v>16</v>
      </c>
      <c r="E289" s="3" t="s">
        <v>15</v>
      </c>
      <c r="F289" s="2">
        <v>4</v>
      </c>
      <c r="G289" s="2">
        <v>1</v>
      </c>
      <c r="H289" s="2">
        <v>3</v>
      </c>
      <c r="I289" s="2">
        <v>2</v>
      </c>
      <c r="J289" s="2">
        <v>2</v>
      </c>
      <c r="K289" s="2">
        <v>2</v>
      </c>
      <c r="L289" s="2">
        <v>1</v>
      </c>
      <c r="M289" s="2">
        <v>2</v>
      </c>
      <c r="N289" s="2">
        <v>1</v>
      </c>
      <c r="O289" s="2">
        <v>2</v>
      </c>
      <c r="P289" s="2">
        <v>2</v>
      </c>
      <c r="Q289" s="2">
        <v>1</v>
      </c>
      <c r="R289" s="2">
        <v>23</v>
      </c>
    </row>
    <row r="290" spans="1:18" ht="12.75" customHeight="1">
      <c r="A290" s="3" t="s">
        <v>18</v>
      </c>
      <c r="B290" s="3" t="s">
        <v>19</v>
      </c>
      <c r="C290" s="3" t="s">
        <v>14</v>
      </c>
      <c r="D290" s="3" t="s">
        <v>16</v>
      </c>
      <c r="E290" s="3" t="s">
        <v>33</v>
      </c>
      <c r="F290" s="2">
        <v>6</v>
      </c>
      <c r="G290" s="2">
        <v>5</v>
      </c>
      <c r="H290" s="2">
        <v>4</v>
      </c>
      <c r="I290" s="2">
        <v>6</v>
      </c>
      <c r="J290" s="2">
        <v>6</v>
      </c>
      <c r="K290" s="2">
        <v>6</v>
      </c>
      <c r="L290" s="2">
        <v>3</v>
      </c>
      <c r="M290" s="2">
        <v>6</v>
      </c>
      <c r="N290" s="2">
        <v>4</v>
      </c>
      <c r="O290" s="2">
        <v>5</v>
      </c>
      <c r="P290" s="2">
        <v>5</v>
      </c>
      <c r="Q290" s="2">
        <v>3</v>
      </c>
      <c r="R290" s="2">
        <v>59</v>
      </c>
    </row>
    <row r="291" spans="1:18" ht="12.75" customHeight="1">
      <c r="A291" s="3" t="s">
        <v>18</v>
      </c>
      <c r="B291" s="3" t="s">
        <v>19</v>
      </c>
      <c r="C291" s="3" t="s">
        <v>14</v>
      </c>
      <c r="D291" s="3" t="s">
        <v>16</v>
      </c>
      <c r="E291" s="3" t="s">
        <v>30</v>
      </c>
      <c r="F291" s="2">
        <v>3</v>
      </c>
      <c r="G291" s="2">
        <v>4</v>
      </c>
      <c r="H291" s="2">
        <v>3</v>
      </c>
      <c r="I291" s="2">
        <v>1</v>
      </c>
      <c r="J291" s="2">
        <v>3</v>
      </c>
      <c r="K291" s="2">
        <v>3</v>
      </c>
      <c r="L291" s="2">
        <v>3</v>
      </c>
      <c r="M291" s="2">
        <v>1</v>
      </c>
      <c r="N291" s="2">
        <v>3</v>
      </c>
      <c r="O291" s="2">
        <v>1</v>
      </c>
      <c r="P291" s="2">
        <v>2</v>
      </c>
      <c r="Q291" s="2">
        <v>3</v>
      </c>
      <c r="R291" s="2">
        <v>30</v>
      </c>
    </row>
    <row r="292" spans="1:18" ht="12.75" customHeight="1">
      <c r="A292" s="3" t="s">
        <v>18</v>
      </c>
      <c r="B292" s="3" t="s">
        <v>19</v>
      </c>
      <c r="C292" s="3" t="s">
        <v>14</v>
      </c>
      <c r="D292" s="3" t="s">
        <v>16</v>
      </c>
      <c r="E292" s="3" t="s">
        <v>27</v>
      </c>
      <c r="F292" s="2">
        <v>3</v>
      </c>
      <c r="G292" s="2">
        <v>3</v>
      </c>
      <c r="H292" s="2">
        <v>6</v>
      </c>
      <c r="I292" s="2">
        <v>3</v>
      </c>
      <c r="J292" s="2">
        <v>5</v>
      </c>
      <c r="K292" s="2">
        <v>2</v>
      </c>
      <c r="L292" s="2">
        <v>4</v>
      </c>
      <c r="M292" s="2">
        <v>5</v>
      </c>
      <c r="N292" s="2">
        <v>5</v>
      </c>
      <c r="O292" s="2">
        <v>7</v>
      </c>
      <c r="P292" s="2">
        <v>4</v>
      </c>
      <c r="Q292" s="2">
        <v>2</v>
      </c>
      <c r="R292" s="2">
        <v>49</v>
      </c>
    </row>
    <row r="293" spans="1:18" ht="12.75" customHeight="1">
      <c r="A293" s="3" t="s">
        <v>18</v>
      </c>
      <c r="B293" s="3" t="s">
        <v>19</v>
      </c>
      <c r="C293" s="3" t="s">
        <v>14</v>
      </c>
      <c r="D293" s="3" t="s">
        <v>16</v>
      </c>
      <c r="E293" s="3" t="s">
        <v>36</v>
      </c>
      <c r="G293" s="2">
        <v>3</v>
      </c>
      <c r="H293" s="2">
        <v>3</v>
      </c>
      <c r="I293" s="2">
        <v>5</v>
      </c>
      <c r="J293" s="2">
        <v>1</v>
      </c>
      <c r="K293" s="2">
        <v>4</v>
      </c>
      <c r="L293" s="2">
        <v>2</v>
      </c>
      <c r="M293" s="2">
        <v>3</v>
      </c>
      <c r="N293" s="2">
        <v>2</v>
      </c>
      <c r="O293" s="2">
        <v>3</v>
      </c>
      <c r="P293" s="2">
        <v>3</v>
      </c>
      <c r="Q293" s="2">
        <v>2</v>
      </c>
      <c r="R293" s="2">
        <v>31</v>
      </c>
    </row>
    <row r="294" spans="1:18" ht="12.75" customHeight="1">
      <c r="A294" s="3" t="s">
        <v>18</v>
      </c>
      <c r="B294" s="3" t="s">
        <v>19</v>
      </c>
      <c r="C294" s="3" t="s">
        <v>14</v>
      </c>
      <c r="D294" s="3" t="s">
        <v>16</v>
      </c>
      <c r="E294" s="3" t="s">
        <v>89</v>
      </c>
      <c r="F294" s="2">
        <v>2</v>
      </c>
      <c r="I294" s="2">
        <v>1</v>
      </c>
      <c r="J294" s="2">
        <v>2</v>
      </c>
      <c r="K294" s="2">
        <v>1</v>
      </c>
      <c r="L294" s="2">
        <v>2</v>
      </c>
      <c r="M294" s="2">
        <v>1</v>
      </c>
      <c r="N294" s="2">
        <v>2</v>
      </c>
      <c r="O294" s="2">
        <v>1</v>
      </c>
      <c r="P294" s="2">
        <v>1</v>
      </c>
      <c r="Q294" s="2">
        <v>1</v>
      </c>
      <c r="R294" s="2">
        <v>14</v>
      </c>
    </row>
    <row r="295" spans="1:18" ht="12.75" customHeight="1">
      <c r="A295" s="3" t="s">
        <v>18</v>
      </c>
      <c r="B295" s="3" t="s">
        <v>19</v>
      </c>
      <c r="C295" s="3" t="s">
        <v>14</v>
      </c>
      <c r="D295" s="3" t="s">
        <v>16</v>
      </c>
      <c r="E295" s="3" t="s">
        <v>35</v>
      </c>
      <c r="G295" s="2">
        <v>2</v>
      </c>
      <c r="I295" s="2">
        <v>1</v>
      </c>
      <c r="K295" s="2">
        <v>1</v>
      </c>
      <c r="M295" s="2">
        <v>1</v>
      </c>
      <c r="N295" s="2">
        <v>1</v>
      </c>
      <c r="P295" s="2">
        <v>1</v>
      </c>
      <c r="Q295" s="2">
        <v>3</v>
      </c>
      <c r="R295" s="2">
        <v>10</v>
      </c>
    </row>
    <row r="296" spans="1:18" ht="12.75" customHeight="1">
      <c r="A296" s="3" t="s">
        <v>18</v>
      </c>
      <c r="B296" s="3" t="s">
        <v>19</v>
      </c>
      <c r="C296" s="3" t="s">
        <v>14</v>
      </c>
      <c r="D296" s="3" t="s">
        <v>16</v>
      </c>
      <c r="E296" s="3" t="s">
        <v>88</v>
      </c>
      <c r="F296" s="2">
        <v>1</v>
      </c>
      <c r="L296" s="2">
        <v>2</v>
      </c>
      <c r="N296" s="2">
        <v>1</v>
      </c>
      <c r="O296" s="2">
        <v>1</v>
      </c>
      <c r="R296" s="2">
        <v>5</v>
      </c>
    </row>
    <row r="297" spans="1:18" ht="12.75" customHeight="1">
      <c r="A297" s="3" t="s">
        <v>18</v>
      </c>
      <c r="B297" s="3" t="s">
        <v>19</v>
      </c>
      <c r="C297" s="3" t="s">
        <v>14</v>
      </c>
      <c r="D297" s="3" t="s">
        <v>16</v>
      </c>
      <c r="E297" s="3" t="s">
        <v>86</v>
      </c>
      <c r="L297" s="2">
        <v>1</v>
      </c>
      <c r="R297" s="2">
        <v>1</v>
      </c>
    </row>
    <row r="298" spans="1:18" ht="12.75" customHeight="1">
      <c r="A298" s="3" t="s">
        <v>18</v>
      </c>
      <c r="B298" s="3" t="s">
        <v>19</v>
      </c>
      <c r="C298" s="3" t="s">
        <v>14</v>
      </c>
      <c r="D298" s="3" t="s">
        <v>16</v>
      </c>
      <c r="E298" s="3" t="s">
        <v>85</v>
      </c>
      <c r="G298" s="2">
        <v>1</v>
      </c>
      <c r="L298" s="2">
        <v>1</v>
      </c>
      <c r="R298" s="2">
        <v>2</v>
      </c>
    </row>
    <row r="299" spans="1:18" ht="12.75" customHeight="1">
      <c r="A299" s="3" t="s">
        <v>18</v>
      </c>
      <c r="B299" s="3" t="s">
        <v>19</v>
      </c>
      <c r="C299" s="3" t="s">
        <v>14</v>
      </c>
      <c r="D299" s="3" t="s">
        <v>16</v>
      </c>
      <c r="E299" s="3" t="s">
        <v>69</v>
      </c>
      <c r="I299" s="2">
        <v>1</v>
      </c>
      <c r="R299" s="2">
        <v>1</v>
      </c>
    </row>
    <row r="300" spans="1:18" ht="12.75" customHeight="1">
      <c r="A300" s="3"/>
      <c r="B300" s="3"/>
      <c r="C300" s="3"/>
      <c r="D300" s="3"/>
      <c r="E300" s="3"/>
      <c r="I300" s="2"/>
      <c r="R300" s="2"/>
    </row>
    <row r="301" spans="1:18" ht="12.75" customHeight="1">
      <c r="A301" s="3"/>
      <c r="B301" s="3"/>
      <c r="C301" s="3"/>
      <c r="D301" s="3"/>
      <c r="E301" s="3"/>
      <c r="I301" s="2"/>
      <c r="R301" s="2"/>
    </row>
    <row r="302" spans="1:18" ht="12.75" customHeight="1">
      <c r="A302" s="3"/>
      <c r="B302" s="3"/>
      <c r="C302" s="3"/>
      <c r="D302" s="3"/>
      <c r="E302" s="3"/>
      <c r="I302" s="2"/>
      <c r="R302" s="2"/>
    </row>
  </sheetData>
  <pageMargins left="0" right="0" top="0" bottom="0" header="0" footer="0"/>
  <pageSetup fitToWidth="0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6"/>
  <sheetViews>
    <sheetView workbookViewId="0">
      <selection activeCell="B18" sqref="B18"/>
    </sheetView>
  </sheetViews>
  <sheetFormatPr defaultRowHeight="12.75"/>
  <cols>
    <col min="1" max="1" width="13.28515625" bestFit="1" customWidth="1"/>
    <col min="2" max="2" width="37.28515625" bestFit="1" customWidth="1"/>
  </cols>
  <sheetData>
    <row r="1" spans="1:18" s="1" customFormat="1" ht="12.75" customHeight="1">
      <c r="A1" s="1" t="s">
        <v>39</v>
      </c>
      <c r="B1" s="1" t="s">
        <v>38</v>
      </c>
      <c r="C1" s="1" t="s">
        <v>0</v>
      </c>
      <c r="D1" s="1" t="s">
        <v>37</v>
      </c>
      <c r="E1" s="1" t="s">
        <v>132</v>
      </c>
      <c r="F1" s="3" t="s">
        <v>1</v>
      </c>
      <c r="G1" s="3" t="s">
        <v>2</v>
      </c>
      <c r="H1" s="3" t="s">
        <v>3</v>
      </c>
      <c r="I1" s="3" t="s">
        <v>4</v>
      </c>
      <c r="J1" s="3" t="s">
        <v>5</v>
      </c>
      <c r="K1" s="3" t="s">
        <v>6</v>
      </c>
      <c r="L1" s="3" t="s">
        <v>7</v>
      </c>
      <c r="M1" s="3" t="s">
        <v>8</v>
      </c>
      <c r="N1" s="3" t="s">
        <v>9</v>
      </c>
      <c r="O1" s="3" t="s">
        <v>10</v>
      </c>
      <c r="P1" s="3" t="s">
        <v>11</v>
      </c>
      <c r="Q1" s="3" t="s">
        <v>12</v>
      </c>
      <c r="R1" s="1" t="s">
        <v>13</v>
      </c>
    </row>
    <row r="3" spans="1:18" s="1" customFormat="1" ht="12.75" customHeight="1">
      <c r="A3" s="3" t="s">
        <v>28</v>
      </c>
      <c r="B3" s="3" t="s">
        <v>29</v>
      </c>
      <c r="C3" s="3" t="s">
        <v>14</v>
      </c>
      <c r="D3" s="3" t="s">
        <v>20</v>
      </c>
      <c r="E3" s="3" t="s">
        <v>27</v>
      </c>
      <c r="J3" s="2">
        <v>1</v>
      </c>
      <c r="O3" s="2">
        <v>1</v>
      </c>
      <c r="R3" s="2">
        <v>2</v>
      </c>
    </row>
    <row r="4" spans="1:18" s="1" customFormat="1" ht="12.75" customHeight="1">
      <c r="A4" s="3" t="s">
        <v>28</v>
      </c>
      <c r="B4" s="3" t="s">
        <v>29</v>
      </c>
      <c r="C4" s="3" t="s">
        <v>14</v>
      </c>
      <c r="D4" s="3" t="s">
        <v>20</v>
      </c>
      <c r="E4" s="3" t="s">
        <v>36</v>
      </c>
      <c r="F4" s="2">
        <v>1</v>
      </c>
      <c r="H4" s="2">
        <v>1</v>
      </c>
      <c r="K4" s="2">
        <v>1</v>
      </c>
      <c r="L4" s="2">
        <v>1</v>
      </c>
      <c r="N4" s="2">
        <v>1</v>
      </c>
      <c r="R4" s="2">
        <v>5</v>
      </c>
    </row>
    <row r="5" spans="1:18" s="1" customFormat="1" ht="12.75" customHeight="1">
      <c r="A5" s="3" t="s">
        <v>28</v>
      </c>
      <c r="B5" s="3" t="s">
        <v>29</v>
      </c>
      <c r="C5" s="3" t="s">
        <v>14</v>
      </c>
      <c r="D5" s="3" t="s">
        <v>20</v>
      </c>
      <c r="E5" s="3" t="s">
        <v>89</v>
      </c>
      <c r="G5" s="2">
        <v>1</v>
      </c>
      <c r="I5" s="2">
        <v>1</v>
      </c>
      <c r="R5" s="2">
        <v>2</v>
      </c>
    </row>
    <row r="6" spans="1:18" s="1" customFormat="1" ht="12.75" customHeight="1">
      <c r="A6" s="3" t="s">
        <v>28</v>
      </c>
      <c r="B6" s="3" t="s">
        <v>29</v>
      </c>
      <c r="C6" s="3" t="s">
        <v>14</v>
      </c>
      <c r="D6" s="3" t="s">
        <v>20</v>
      </c>
      <c r="E6" s="3" t="s">
        <v>86</v>
      </c>
      <c r="M6" s="2">
        <v>1</v>
      </c>
      <c r="R6" s="2">
        <v>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19"/>
  <sheetViews>
    <sheetView view="pageBreakPreview" zoomScale="130" zoomScaleNormal="100" zoomScaleSheetLayoutView="130" workbookViewId="0">
      <pane xSplit="2" ySplit="10" topLeftCell="L11" activePane="bottomRight" state="frozen"/>
      <selection activeCell="W21" sqref="W21"/>
      <selection pane="topRight" activeCell="W21" sqref="W21"/>
      <selection pane="bottomLeft" activeCell="W21" sqref="W21"/>
      <selection pane="bottomRight" activeCell="W21" sqref="W21"/>
    </sheetView>
  </sheetViews>
  <sheetFormatPr defaultRowHeight="12.75"/>
  <cols>
    <col min="1" max="1" width="11.5703125" customWidth="1"/>
    <col min="2" max="2" width="1.140625" customWidth="1"/>
    <col min="3" max="3" width="10" bestFit="1" customWidth="1"/>
    <col min="4" max="4" width="1.140625" customWidth="1"/>
    <col min="5" max="5" width="10.5703125" bestFit="1" customWidth="1"/>
    <col min="6" max="6" width="1.140625" customWidth="1"/>
    <col min="7" max="7" width="9.85546875" bestFit="1" customWidth="1"/>
    <col min="8" max="8" width="1.140625" customWidth="1"/>
    <col min="9" max="9" width="10" bestFit="1" customWidth="1"/>
    <col min="10" max="10" width="1.140625" customWidth="1"/>
    <col min="11" max="11" width="8.5703125" bestFit="1" customWidth="1"/>
    <col min="12" max="12" width="1.140625" customWidth="1"/>
    <col min="13" max="13" width="12" bestFit="1" customWidth="1"/>
    <col min="14" max="14" width="1.140625" customWidth="1"/>
    <col min="15" max="15" width="10.5703125" customWidth="1"/>
    <col min="16" max="16" width="1.140625" customWidth="1"/>
    <col min="17" max="17" width="23.28515625" bestFit="1" customWidth="1"/>
    <col min="18" max="18" width="1.140625" customWidth="1"/>
    <col min="20" max="20" width="1.5703125" customWidth="1"/>
    <col min="22" max="22" width="9.7109375" bestFit="1" customWidth="1"/>
  </cols>
  <sheetData>
    <row r="1" spans="1:26">
      <c r="A1" s="4" t="s">
        <v>133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 t="s">
        <v>134</v>
      </c>
    </row>
    <row r="2" spans="1:26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Q2" s="21" t="s">
        <v>164</v>
      </c>
      <c r="R2" s="21"/>
      <c r="S2" s="22">
        <v>11.99</v>
      </c>
      <c r="T2" s="21"/>
      <c r="U2" s="21"/>
    </row>
    <row r="3" spans="1:26">
      <c r="A3" s="6" t="s">
        <v>135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 t="s">
        <v>163</v>
      </c>
      <c r="Q3" s="23" t="s">
        <v>187</v>
      </c>
      <c r="R3" s="21"/>
      <c r="S3" s="22">
        <v>0</v>
      </c>
      <c r="T3" s="21" t="s">
        <v>166</v>
      </c>
      <c r="U3" s="21"/>
    </row>
    <row r="4" spans="1:26">
      <c r="A4" s="6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  <c r="Q4" s="23" t="s">
        <v>188</v>
      </c>
      <c r="R4" s="21"/>
      <c r="S4" s="22">
        <v>6.79</v>
      </c>
      <c r="T4" s="21" t="s">
        <v>166</v>
      </c>
      <c r="U4" s="21"/>
    </row>
    <row r="5" spans="1:26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Q5" s="23" t="s">
        <v>189</v>
      </c>
      <c r="R5" s="21"/>
      <c r="S5" s="22">
        <v>6.23</v>
      </c>
      <c r="T5" s="21" t="s">
        <v>166</v>
      </c>
      <c r="U5" s="21"/>
    </row>
    <row r="6" spans="1:26" ht="13.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Q6" s="23" t="s">
        <v>169</v>
      </c>
      <c r="R6" s="21"/>
      <c r="S6" s="22">
        <v>5.68</v>
      </c>
      <c r="T6" s="21" t="s">
        <v>166</v>
      </c>
      <c r="U6" s="21"/>
    </row>
    <row r="7" spans="1:26">
      <c r="A7" s="7" t="s">
        <v>137</v>
      </c>
      <c r="B7" s="8"/>
      <c r="C7" s="9" t="s">
        <v>138</v>
      </c>
      <c r="D7" s="8"/>
      <c r="E7" s="9" t="s">
        <v>139</v>
      </c>
      <c r="F7" s="8"/>
      <c r="G7" s="9" t="s">
        <v>140</v>
      </c>
      <c r="H7" s="8"/>
      <c r="I7" s="9" t="s">
        <v>141</v>
      </c>
      <c r="J7" s="8"/>
      <c r="K7" s="9" t="s">
        <v>142</v>
      </c>
      <c r="L7" s="8"/>
      <c r="M7" s="9" t="s">
        <v>143</v>
      </c>
      <c r="N7" s="8"/>
      <c r="O7" s="10" t="s">
        <v>144</v>
      </c>
      <c r="Q7" s="23" t="s">
        <v>170</v>
      </c>
      <c r="R7" s="21"/>
      <c r="S7" s="22">
        <v>5.04</v>
      </c>
      <c r="T7" s="21" t="s">
        <v>166</v>
      </c>
      <c r="U7" s="21"/>
    </row>
    <row r="8" spans="1:26">
      <c r="A8" s="11"/>
      <c r="B8" s="12"/>
      <c r="C8" s="12"/>
      <c r="D8" s="12"/>
      <c r="E8" s="12"/>
      <c r="F8" s="12"/>
      <c r="G8" s="12" t="s">
        <v>145</v>
      </c>
      <c r="H8" s="12"/>
      <c r="I8" s="12"/>
      <c r="J8" s="12"/>
      <c r="K8" s="12"/>
      <c r="L8" s="12"/>
      <c r="M8" s="12" t="s">
        <v>146</v>
      </c>
      <c r="N8" s="12"/>
      <c r="O8" s="13"/>
      <c r="Q8" s="23" t="s">
        <v>190</v>
      </c>
      <c r="R8" s="21"/>
      <c r="S8" s="22">
        <v>4.4000000000000004</v>
      </c>
      <c r="T8" s="21" t="s">
        <v>166</v>
      </c>
      <c r="U8" s="21"/>
    </row>
    <row r="9" spans="1:26">
      <c r="A9" s="11" t="s">
        <v>147</v>
      </c>
      <c r="B9" s="12"/>
      <c r="C9" s="12" t="s">
        <v>148</v>
      </c>
      <c r="D9" s="12"/>
      <c r="E9" s="12" t="s">
        <v>149</v>
      </c>
      <c r="F9" s="12"/>
      <c r="G9" s="12" t="s">
        <v>150</v>
      </c>
      <c r="H9" s="12"/>
      <c r="I9" s="12" t="s">
        <v>151</v>
      </c>
      <c r="J9" s="12"/>
      <c r="K9" s="12" t="s">
        <v>152</v>
      </c>
      <c r="L9" s="12"/>
      <c r="M9" s="12" t="s">
        <v>153</v>
      </c>
      <c r="N9" s="12"/>
      <c r="O9" s="13" t="s">
        <v>154</v>
      </c>
      <c r="Q9" s="21"/>
      <c r="R9" s="21"/>
      <c r="S9" s="21"/>
      <c r="T9" s="21"/>
      <c r="U9" s="21"/>
    </row>
    <row r="10" spans="1:26">
      <c r="A10" s="14" t="s">
        <v>155</v>
      </c>
      <c r="B10" s="12"/>
      <c r="C10" s="15" t="s">
        <v>156</v>
      </c>
      <c r="D10" s="12"/>
      <c r="E10" s="15" t="s">
        <v>156</v>
      </c>
      <c r="F10" s="12"/>
      <c r="G10" s="16" t="s">
        <v>157</v>
      </c>
      <c r="H10" s="12"/>
      <c r="I10" s="15" t="s">
        <v>145</v>
      </c>
      <c r="J10" s="12"/>
      <c r="K10" s="15" t="s">
        <v>156</v>
      </c>
      <c r="L10" s="12"/>
      <c r="M10" s="16" t="s">
        <v>158</v>
      </c>
      <c r="N10" s="12"/>
      <c r="O10" s="17" t="s">
        <v>159</v>
      </c>
      <c r="S10" s="25" t="s">
        <v>172</v>
      </c>
      <c r="T10" s="25"/>
      <c r="U10" s="25" t="s">
        <v>173</v>
      </c>
      <c r="V10" s="25" t="s">
        <v>174</v>
      </c>
      <c r="W10" s="25" t="s">
        <v>175</v>
      </c>
      <c r="X10" s="25" t="s">
        <v>176</v>
      </c>
      <c r="Y10" s="25" t="s">
        <v>177</v>
      </c>
      <c r="Z10" s="25" t="s">
        <v>178</v>
      </c>
    </row>
    <row r="12" spans="1:26">
      <c r="A12">
        <f>+'3-4" W ResCom'!E3*1000</f>
        <v>4000</v>
      </c>
      <c r="C12">
        <f>+'3-4" W Coml'!R3</f>
        <v>260</v>
      </c>
      <c r="E12">
        <f>+C12</f>
        <v>260</v>
      </c>
      <c r="G12" s="18">
        <f>+A12*C12</f>
        <v>1040000</v>
      </c>
      <c r="H12" s="18"/>
      <c r="I12" s="18">
        <f>+G12</f>
        <v>1040000</v>
      </c>
      <c r="K12">
        <f>$E$15-E12</f>
        <v>281</v>
      </c>
      <c r="M12" s="19">
        <f t="shared" ref="M12:M15" si="0">(A12*K12)+I12</f>
        <v>2164000</v>
      </c>
      <c r="O12" s="20">
        <f>M12/$M$15</f>
        <v>0.78978102189781019</v>
      </c>
      <c r="Q12">
        <f>SUM(S12:Z12)</f>
        <v>3117.4</v>
      </c>
      <c r="S12">
        <f>+$S$2*C12</f>
        <v>3117.4</v>
      </c>
    </row>
    <row r="13" spans="1:26">
      <c r="A13">
        <f>+'3-4" W ResCom'!E4*1000</f>
        <v>5000</v>
      </c>
      <c r="C13">
        <f>+'3-4" W Coml'!R4</f>
        <v>186</v>
      </c>
      <c r="E13">
        <f>+E12+C13</f>
        <v>446</v>
      </c>
      <c r="G13" s="18">
        <f>+A13*C13</f>
        <v>930000</v>
      </c>
      <c r="H13" s="18"/>
      <c r="I13" s="18">
        <f>+G13+I12</f>
        <v>1970000</v>
      </c>
      <c r="K13">
        <f t="shared" ref="K13:K15" si="1">$E$15-E13</f>
        <v>95</v>
      </c>
      <c r="M13" s="19">
        <f t="shared" si="0"/>
        <v>2445000</v>
      </c>
      <c r="O13" s="20">
        <f t="shared" ref="O13:O15" si="2">M13/$M$15</f>
        <v>0.89233576642335766</v>
      </c>
      <c r="Q13">
        <f t="shared" ref="Q13:Q15" si="3">SUM(S13:Z13)</f>
        <v>7281.9</v>
      </c>
      <c r="S13">
        <f t="shared" ref="S13:S15" si="4">+$S$2*C13</f>
        <v>2230.14</v>
      </c>
      <c r="V13">
        <f>+$S$4*((A13-1000)/1000)*C13</f>
        <v>5051.76</v>
      </c>
    </row>
    <row r="14" spans="1:26">
      <c r="A14">
        <f>+'3-4" W ResCom'!E5*1000</f>
        <v>6000</v>
      </c>
      <c r="C14">
        <f>+'3-4" W Coml'!R5</f>
        <v>45</v>
      </c>
      <c r="E14">
        <f t="shared" ref="E14:E15" si="5">+E13+C14</f>
        <v>491</v>
      </c>
      <c r="G14" s="18">
        <f t="shared" ref="G14:G15" si="6">+A14*C14</f>
        <v>270000</v>
      </c>
      <c r="H14" s="18"/>
      <c r="I14" s="18">
        <f t="shared" ref="I14:I15" si="7">+G14+I13</f>
        <v>2240000</v>
      </c>
      <c r="K14">
        <f t="shared" si="1"/>
        <v>50</v>
      </c>
      <c r="M14" s="19">
        <f t="shared" si="0"/>
        <v>2540000</v>
      </c>
      <c r="O14" s="20">
        <f t="shared" si="2"/>
        <v>0.92700729927007297</v>
      </c>
      <c r="Q14">
        <f t="shared" si="3"/>
        <v>2067.3000000000002</v>
      </c>
      <c r="S14">
        <f t="shared" si="4"/>
        <v>539.54999999999995</v>
      </c>
      <c r="V14">
        <f>+$S$4*((A14-1000)/1000)*C14</f>
        <v>1527.7500000000002</v>
      </c>
    </row>
    <row r="15" spans="1:26">
      <c r="A15">
        <f>+'3-4" W ResCom'!E6*1000</f>
        <v>10000</v>
      </c>
      <c r="C15">
        <f>+'3-4" W Coml'!R6</f>
        <v>50</v>
      </c>
      <c r="E15">
        <f t="shared" si="5"/>
        <v>541</v>
      </c>
      <c r="G15" s="18">
        <f t="shared" si="6"/>
        <v>500000</v>
      </c>
      <c r="H15" s="18"/>
      <c r="I15" s="18">
        <f t="shared" si="7"/>
        <v>2740000</v>
      </c>
      <c r="K15">
        <f t="shared" si="1"/>
        <v>0</v>
      </c>
      <c r="M15" s="19">
        <f t="shared" si="0"/>
        <v>2740000</v>
      </c>
      <c r="O15" s="20">
        <f t="shared" si="2"/>
        <v>1</v>
      </c>
      <c r="Q15">
        <f t="shared" si="3"/>
        <v>3655</v>
      </c>
      <c r="S15">
        <f t="shared" si="4"/>
        <v>599.5</v>
      </c>
      <c r="V15">
        <f>+$S$4*9*C15</f>
        <v>3055.5</v>
      </c>
      <c r="W15">
        <f>$S$5*((A15-10000)/1000)*C15</f>
        <v>0</v>
      </c>
    </row>
    <row r="17" spans="17:23">
      <c r="Q17">
        <f>SUM(Q12:Q16)</f>
        <v>16121.599999999999</v>
      </c>
      <c r="S17">
        <f>SUM(S12:S16)</f>
        <v>6486.59</v>
      </c>
      <c r="V17">
        <f t="shared" ref="V17:W17" si="8">SUM(V12:V16)</f>
        <v>9635.01</v>
      </c>
      <c r="W17">
        <f t="shared" si="8"/>
        <v>0</v>
      </c>
    </row>
    <row r="19" spans="17:23">
      <c r="S19" s="26">
        <f>+S17/S2</f>
        <v>541</v>
      </c>
      <c r="V19" s="26">
        <f>+V17/S4</f>
        <v>1419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3"/>
  <sheetViews>
    <sheetView workbookViewId="0">
      <selection activeCell="A50" sqref="A50"/>
    </sheetView>
  </sheetViews>
  <sheetFormatPr defaultRowHeight="12.75"/>
  <sheetData>
    <row r="1" spans="1:18" s="1" customFormat="1" ht="12.75" customHeight="1">
      <c r="A1" s="1" t="s">
        <v>39</v>
      </c>
      <c r="B1" s="1" t="s">
        <v>38</v>
      </c>
      <c r="C1" s="1" t="s">
        <v>0</v>
      </c>
      <c r="D1" s="1" t="s">
        <v>37</v>
      </c>
      <c r="E1" s="1" t="s">
        <v>132</v>
      </c>
      <c r="F1" s="3" t="s">
        <v>1</v>
      </c>
      <c r="G1" s="3" t="s">
        <v>2</v>
      </c>
      <c r="H1" s="3" t="s">
        <v>3</v>
      </c>
      <c r="I1" s="3" t="s">
        <v>4</v>
      </c>
      <c r="J1" s="3" t="s">
        <v>5</v>
      </c>
      <c r="K1" s="3" t="s">
        <v>6</v>
      </c>
      <c r="L1" s="3" t="s">
        <v>7</v>
      </c>
      <c r="M1" s="3" t="s">
        <v>8</v>
      </c>
      <c r="N1" s="3" t="s">
        <v>9</v>
      </c>
      <c r="O1" s="3" t="s">
        <v>10</v>
      </c>
      <c r="P1" s="3" t="s">
        <v>11</v>
      </c>
      <c r="Q1" s="3" t="s">
        <v>12</v>
      </c>
      <c r="R1" s="1" t="s">
        <v>13</v>
      </c>
    </row>
    <row r="3" spans="1:18" s="1" customFormat="1" ht="12.75" customHeight="1">
      <c r="A3" s="3" t="s">
        <v>23</v>
      </c>
      <c r="B3" s="3" t="s">
        <v>24</v>
      </c>
      <c r="C3" s="3" t="s">
        <v>25</v>
      </c>
      <c r="D3" s="3" t="s">
        <v>20</v>
      </c>
      <c r="E3" s="3" t="s">
        <v>40</v>
      </c>
      <c r="F3" s="2">
        <v>3</v>
      </c>
      <c r="G3" s="2">
        <v>3</v>
      </c>
      <c r="H3" s="2">
        <v>3</v>
      </c>
      <c r="I3" s="2">
        <v>3</v>
      </c>
      <c r="J3" s="2">
        <v>3</v>
      </c>
      <c r="K3" s="2">
        <v>4</v>
      </c>
      <c r="L3" s="2">
        <v>3</v>
      </c>
      <c r="M3" s="2">
        <v>4</v>
      </c>
      <c r="N3" s="2">
        <v>4</v>
      </c>
      <c r="O3" s="2">
        <v>3</v>
      </c>
      <c r="P3" s="2">
        <v>4</v>
      </c>
      <c r="Q3" s="2">
        <v>5</v>
      </c>
      <c r="R3" s="2">
        <v>42</v>
      </c>
    </row>
    <row r="4" spans="1:18" s="1" customFormat="1" ht="12.75" customHeight="1">
      <c r="A4" s="3" t="s">
        <v>23</v>
      </c>
      <c r="B4" s="3" t="s">
        <v>24</v>
      </c>
      <c r="C4" s="3" t="s">
        <v>25</v>
      </c>
      <c r="D4" s="3" t="s">
        <v>20</v>
      </c>
      <c r="E4" s="3" t="s">
        <v>15</v>
      </c>
      <c r="F4" s="2">
        <v>3</v>
      </c>
      <c r="G4" s="2">
        <v>2</v>
      </c>
      <c r="H4" s="2">
        <v>1</v>
      </c>
      <c r="I4" s="2">
        <v>1</v>
      </c>
      <c r="M4" s="2">
        <v>1</v>
      </c>
      <c r="P4" s="2">
        <v>1</v>
      </c>
      <c r="R4" s="2">
        <v>9</v>
      </c>
    </row>
    <row r="5" spans="1:18" s="1" customFormat="1" ht="12.75" customHeight="1">
      <c r="A5" s="3" t="s">
        <v>23</v>
      </c>
      <c r="B5" s="3" t="s">
        <v>24</v>
      </c>
      <c r="C5" s="3" t="s">
        <v>25</v>
      </c>
      <c r="D5" s="3" t="s">
        <v>20</v>
      </c>
      <c r="E5" s="3" t="s">
        <v>33</v>
      </c>
      <c r="G5" s="2">
        <v>2</v>
      </c>
      <c r="H5" s="2">
        <v>1</v>
      </c>
      <c r="J5" s="2">
        <v>2</v>
      </c>
      <c r="K5" s="2">
        <v>3</v>
      </c>
      <c r="L5" s="2">
        <v>1</v>
      </c>
      <c r="M5" s="2">
        <v>2</v>
      </c>
      <c r="N5" s="2">
        <v>2</v>
      </c>
      <c r="O5" s="2">
        <v>3</v>
      </c>
      <c r="P5" s="2">
        <v>1</v>
      </c>
      <c r="Q5" s="2">
        <v>2</v>
      </c>
      <c r="R5" s="2">
        <v>19</v>
      </c>
    </row>
    <row r="6" spans="1:18" s="1" customFormat="1" ht="12.75" customHeight="1">
      <c r="A6" s="3" t="s">
        <v>23</v>
      </c>
      <c r="B6" s="3" t="s">
        <v>24</v>
      </c>
      <c r="C6" s="3" t="s">
        <v>25</v>
      </c>
      <c r="D6" s="3" t="s">
        <v>20</v>
      </c>
      <c r="E6" s="3" t="s">
        <v>30</v>
      </c>
      <c r="I6" s="2">
        <v>2</v>
      </c>
      <c r="J6" s="2">
        <v>1</v>
      </c>
      <c r="K6" s="2">
        <v>1</v>
      </c>
      <c r="L6" s="2">
        <v>2</v>
      </c>
      <c r="P6" s="2">
        <v>1</v>
      </c>
      <c r="R6" s="2">
        <v>7</v>
      </c>
    </row>
    <row r="7" spans="1:18" s="1" customFormat="1" ht="12.75" customHeight="1">
      <c r="A7" s="3" t="s">
        <v>23</v>
      </c>
      <c r="B7" s="3" t="s">
        <v>24</v>
      </c>
      <c r="C7" s="3" t="s">
        <v>25</v>
      </c>
      <c r="D7" s="3" t="s">
        <v>20</v>
      </c>
      <c r="E7" s="3" t="s">
        <v>27</v>
      </c>
      <c r="F7" s="2">
        <v>1</v>
      </c>
      <c r="H7" s="2">
        <v>2</v>
      </c>
      <c r="M7" s="2">
        <v>1</v>
      </c>
      <c r="N7" s="2">
        <v>1</v>
      </c>
      <c r="R7" s="2">
        <v>5</v>
      </c>
    </row>
    <row r="8" spans="1:18" s="1" customFormat="1" ht="12.75" customHeight="1">
      <c r="A8" s="3" t="s">
        <v>23</v>
      </c>
      <c r="B8" s="3" t="s">
        <v>24</v>
      </c>
      <c r="C8" s="3" t="s">
        <v>25</v>
      </c>
      <c r="D8" s="3" t="s">
        <v>20</v>
      </c>
      <c r="E8" s="3" t="s">
        <v>36</v>
      </c>
      <c r="I8" s="2">
        <v>2</v>
      </c>
      <c r="J8" s="2">
        <v>1</v>
      </c>
      <c r="L8" s="2">
        <v>1</v>
      </c>
      <c r="N8" s="2">
        <v>1</v>
      </c>
      <c r="O8" s="2">
        <v>1</v>
      </c>
      <c r="P8" s="2">
        <v>1</v>
      </c>
      <c r="R8" s="2">
        <v>7</v>
      </c>
    </row>
    <row r="9" spans="1:18" s="1" customFormat="1" ht="12.75" customHeight="1">
      <c r="A9" s="3" t="s">
        <v>23</v>
      </c>
      <c r="B9" s="3" t="s">
        <v>24</v>
      </c>
      <c r="C9" s="3" t="s">
        <v>25</v>
      </c>
      <c r="D9" s="3" t="s">
        <v>20</v>
      </c>
      <c r="E9" s="3" t="s">
        <v>89</v>
      </c>
      <c r="G9" s="2">
        <v>1</v>
      </c>
      <c r="K9" s="2">
        <v>1</v>
      </c>
      <c r="N9" s="2">
        <v>1</v>
      </c>
      <c r="R9" s="2">
        <v>3</v>
      </c>
    </row>
    <row r="10" spans="1:18" s="1" customFormat="1" ht="12.75" customHeight="1">
      <c r="A10" s="3" t="s">
        <v>23</v>
      </c>
      <c r="B10" s="3" t="s">
        <v>24</v>
      </c>
      <c r="C10" s="3" t="s">
        <v>25</v>
      </c>
      <c r="D10" s="3" t="s">
        <v>20</v>
      </c>
      <c r="E10" s="3" t="s">
        <v>35</v>
      </c>
      <c r="J10" s="2">
        <v>1</v>
      </c>
      <c r="Q10" s="2">
        <v>1</v>
      </c>
      <c r="R10" s="2">
        <v>2</v>
      </c>
    </row>
    <row r="11" spans="1:18" s="1" customFormat="1" ht="12.75" customHeight="1">
      <c r="A11" s="3" t="s">
        <v>23</v>
      </c>
      <c r="B11" s="3" t="s">
        <v>24</v>
      </c>
      <c r="C11" s="3" t="s">
        <v>25</v>
      </c>
      <c r="D11" s="3" t="s">
        <v>20</v>
      </c>
      <c r="E11" s="3" t="s">
        <v>86</v>
      </c>
      <c r="F11" s="2">
        <v>1</v>
      </c>
      <c r="R11" s="2">
        <v>1</v>
      </c>
    </row>
    <row r="12" spans="1:18" s="1" customFormat="1" ht="12.75" customHeight="1">
      <c r="A12" s="3" t="s">
        <v>23</v>
      </c>
      <c r="B12" s="3" t="s">
        <v>24</v>
      </c>
      <c r="C12" s="3" t="s">
        <v>25</v>
      </c>
      <c r="D12" s="3" t="s">
        <v>20</v>
      </c>
      <c r="E12" s="3" t="s">
        <v>84</v>
      </c>
      <c r="Q12" s="2">
        <v>1</v>
      </c>
      <c r="R12" s="2">
        <v>1</v>
      </c>
    </row>
    <row r="13" spans="1:18" s="1" customFormat="1" ht="12.75" customHeight="1">
      <c r="A13" s="3" t="s">
        <v>23</v>
      </c>
      <c r="B13" s="3" t="s">
        <v>24</v>
      </c>
      <c r="C13" s="3" t="s">
        <v>25</v>
      </c>
      <c r="D13" s="3" t="s">
        <v>20</v>
      </c>
      <c r="E13" s="3" t="s">
        <v>34</v>
      </c>
      <c r="H13" s="2">
        <v>1</v>
      </c>
      <c r="R13" s="2">
        <v>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26"/>
  <sheetViews>
    <sheetView view="pageBreakPreview" zoomScale="115" zoomScaleNormal="100" zoomScaleSheetLayoutView="115" workbookViewId="0">
      <pane xSplit="2" ySplit="10" topLeftCell="N11" activePane="bottomRight" state="frozen"/>
      <selection activeCell="W21" sqref="W21"/>
      <selection pane="topRight" activeCell="W21" sqref="W21"/>
      <selection pane="bottomLeft" activeCell="W21" sqref="W21"/>
      <selection pane="bottomRight" activeCell="W21" sqref="W21"/>
    </sheetView>
  </sheetViews>
  <sheetFormatPr defaultRowHeight="12.75"/>
  <cols>
    <col min="1" max="1" width="11" customWidth="1"/>
    <col min="2" max="2" width="1.140625" customWidth="1"/>
    <col min="3" max="3" width="10" bestFit="1" customWidth="1"/>
    <col min="4" max="4" width="1.140625" customWidth="1"/>
    <col min="5" max="5" width="10.5703125" bestFit="1" customWidth="1"/>
    <col min="6" max="6" width="1.140625" customWidth="1"/>
    <col min="7" max="7" width="9.85546875" bestFit="1" customWidth="1"/>
    <col min="8" max="8" width="1.140625" customWidth="1"/>
    <col min="9" max="9" width="10" bestFit="1" customWidth="1"/>
    <col min="10" max="10" width="1.140625" customWidth="1"/>
    <col min="11" max="11" width="9.28515625" bestFit="1" customWidth="1"/>
    <col min="12" max="12" width="1.140625" customWidth="1"/>
    <col min="13" max="13" width="11.7109375" bestFit="1" customWidth="1"/>
    <col min="14" max="14" width="1.140625" customWidth="1"/>
    <col min="15" max="15" width="11.85546875" customWidth="1"/>
    <col min="16" max="16" width="1" customWidth="1"/>
    <col min="17" max="17" width="23.42578125" bestFit="1" customWidth="1"/>
    <col min="18" max="18" width="1.28515625" customWidth="1"/>
    <col min="19" max="19" width="9.28515625" bestFit="1" customWidth="1"/>
    <col min="20" max="20" width="1.5703125" customWidth="1"/>
    <col min="22" max="23" width="9.28515625" bestFit="1" customWidth="1"/>
  </cols>
  <sheetData>
    <row r="1" spans="1:26">
      <c r="A1" s="4" t="s">
        <v>133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 t="s">
        <v>134</v>
      </c>
    </row>
    <row r="2" spans="1:26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Q2" s="21" t="s">
        <v>164</v>
      </c>
      <c r="R2" s="21"/>
      <c r="S2" s="22">
        <v>11.99</v>
      </c>
      <c r="T2" s="21"/>
      <c r="U2" s="21"/>
    </row>
    <row r="3" spans="1:26">
      <c r="A3" s="6" t="s">
        <v>191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 t="s">
        <v>163</v>
      </c>
      <c r="Q3" s="23" t="s">
        <v>187</v>
      </c>
      <c r="R3" s="21"/>
      <c r="S3" s="22">
        <v>0</v>
      </c>
      <c r="T3" s="21" t="s">
        <v>166</v>
      </c>
      <c r="U3" s="21"/>
    </row>
    <row r="4" spans="1:26">
      <c r="A4" s="6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  <c r="Q4" s="23" t="s">
        <v>188</v>
      </c>
      <c r="R4" s="21"/>
      <c r="S4" s="22">
        <v>6.79</v>
      </c>
      <c r="T4" s="21" t="s">
        <v>166</v>
      </c>
      <c r="U4" s="21"/>
    </row>
    <row r="5" spans="1:26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Q5" s="23" t="s">
        <v>189</v>
      </c>
      <c r="R5" s="21"/>
      <c r="S5" s="22">
        <v>6.23</v>
      </c>
      <c r="T5" s="21" t="s">
        <v>166</v>
      </c>
      <c r="U5" s="21"/>
    </row>
    <row r="6" spans="1:26" ht="13.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Q6" s="23" t="s">
        <v>169</v>
      </c>
      <c r="R6" s="21"/>
      <c r="S6" s="22">
        <v>5.68</v>
      </c>
      <c r="T6" s="21" t="s">
        <v>166</v>
      </c>
      <c r="U6" s="21"/>
    </row>
    <row r="7" spans="1:26">
      <c r="A7" s="7" t="s">
        <v>137</v>
      </c>
      <c r="B7" s="8"/>
      <c r="C7" s="9" t="s">
        <v>138</v>
      </c>
      <c r="D7" s="8"/>
      <c r="E7" s="9" t="s">
        <v>139</v>
      </c>
      <c r="F7" s="8"/>
      <c r="G7" s="9" t="s">
        <v>140</v>
      </c>
      <c r="H7" s="8"/>
      <c r="I7" s="9" t="s">
        <v>141</v>
      </c>
      <c r="J7" s="8"/>
      <c r="K7" s="9" t="s">
        <v>142</v>
      </c>
      <c r="L7" s="8"/>
      <c r="M7" s="9" t="s">
        <v>143</v>
      </c>
      <c r="N7" s="8"/>
      <c r="O7" s="10" t="s">
        <v>144</v>
      </c>
      <c r="Q7" s="23" t="s">
        <v>170</v>
      </c>
      <c r="R7" s="21"/>
      <c r="S7" s="22">
        <v>5.04</v>
      </c>
      <c r="T7" s="21" t="s">
        <v>166</v>
      </c>
      <c r="U7" s="21"/>
    </row>
    <row r="8" spans="1:26">
      <c r="A8" s="11"/>
      <c r="B8" s="12"/>
      <c r="C8" s="12"/>
      <c r="D8" s="12"/>
      <c r="E8" s="12"/>
      <c r="F8" s="12"/>
      <c r="G8" s="12" t="s">
        <v>145</v>
      </c>
      <c r="H8" s="12"/>
      <c r="I8" s="12"/>
      <c r="J8" s="12"/>
      <c r="K8" s="12"/>
      <c r="L8" s="12"/>
      <c r="M8" s="12" t="s">
        <v>146</v>
      </c>
      <c r="N8" s="12"/>
      <c r="O8" s="13"/>
      <c r="Q8" s="23" t="s">
        <v>190</v>
      </c>
      <c r="R8" s="21"/>
      <c r="S8" s="22">
        <v>4.4000000000000004</v>
      </c>
      <c r="T8" s="21" t="s">
        <v>166</v>
      </c>
      <c r="U8" s="21"/>
    </row>
    <row r="9" spans="1:26">
      <c r="A9" s="11" t="s">
        <v>147</v>
      </c>
      <c r="B9" s="12"/>
      <c r="C9" s="12" t="s">
        <v>148</v>
      </c>
      <c r="D9" s="12"/>
      <c r="E9" s="12" t="s">
        <v>149</v>
      </c>
      <c r="F9" s="12"/>
      <c r="G9" s="12" t="s">
        <v>150</v>
      </c>
      <c r="H9" s="12"/>
      <c r="I9" s="12" t="s">
        <v>151</v>
      </c>
      <c r="J9" s="12"/>
      <c r="K9" s="12" t="s">
        <v>152</v>
      </c>
      <c r="L9" s="12"/>
      <c r="M9" s="12" t="s">
        <v>153</v>
      </c>
      <c r="N9" s="12"/>
      <c r="O9" s="13" t="s">
        <v>154</v>
      </c>
      <c r="Q9" s="21"/>
      <c r="R9" s="21"/>
      <c r="S9" s="21"/>
      <c r="T9" s="21"/>
      <c r="U9" s="21"/>
    </row>
    <row r="10" spans="1:26">
      <c r="A10" s="14" t="s">
        <v>155</v>
      </c>
      <c r="B10" s="12"/>
      <c r="C10" s="15" t="s">
        <v>156</v>
      </c>
      <c r="D10" s="12"/>
      <c r="E10" s="15" t="s">
        <v>156</v>
      </c>
      <c r="F10" s="12"/>
      <c r="G10" s="16" t="s">
        <v>157</v>
      </c>
      <c r="H10" s="12"/>
      <c r="I10" s="15" t="s">
        <v>145</v>
      </c>
      <c r="J10" s="12"/>
      <c r="K10" s="15" t="s">
        <v>156</v>
      </c>
      <c r="L10" s="12"/>
      <c r="M10" s="16" t="s">
        <v>158</v>
      </c>
      <c r="N10" s="12"/>
      <c r="O10" s="17" t="s">
        <v>159</v>
      </c>
      <c r="S10" s="25" t="s">
        <v>172</v>
      </c>
      <c r="T10" s="25"/>
      <c r="U10" s="25" t="s">
        <v>173</v>
      </c>
      <c r="V10" s="25" t="s">
        <v>174</v>
      </c>
      <c r="W10" s="25" t="s">
        <v>175</v>
      </c>
      <c r="X10" s="25" t="s">
        <v>176</v>
      </c>
      <c r="Y10" s="25" t="s">
        <v>177</v>
      </c>
      <c r="Z10" s="25" t="s">
        <v>178</v>
      </c>
    </row>
    <row r="12" spans="1:26">
      <c r="A12">
        <f>+'3-4" W Gov'!E3*1000</f>
        <v>0</v>
      </c>
      <c r="C12">
        <f>+'3-4" W Gov'!R3</f>
        <v>42</v>
      </c>
      <c r="E12">
        <f>+C12</f>
        <v>42</v>
      </c>
      <c r="G12" s="18">
        <f>+A12*C12</f>
        <v>0</v>
      </c>
      <c r="H12" s="18"/>
      <c r="I12" s="18">
        <f>+G12</f>
        <v>0</v>
      </c>
      <c r="K12">
        <f>$E$22-E12</f>
        <v>55</v>
      </c>
      <c r="M12" s="19">
        <f t="shared" ref="M12:M22" si="0">(A12*K12)+I12</f>
        <v>0</v>
      </c>
      <c r="O12" s="20">
        <f>M12/$M$22</f>
        <v>0</v>
      </c>
      <c r="Q12">
        <f>SUM(S12:Z12)</f>
        <v>503.58</v>
      </c>
      <c r="S12">
        <f>+$S$2*C12</f>
        <v>503.58</v>
      </c>
    </row>
    <row r="13" spans="1:26">
      <c r="A13">
        <f>+'3-4" W Gov'!E4*1000</f>
        <v>1000</v>
      </c>
      <c r="C13">
        <f>+'3-4" W Gov'!R4</f>
        <v>9</v>
      </c>
      <c r="E13">
        <f>+E12+C13</f>
        <v>51</v>
      </c>
      <c r="G13" s="18">
        <f>+A13*C13</f>
        <v>9000</v>
      </c>
      <c r="H13" s="18"/>
      <c r="I13" s="18">
        <f>+G13+I12</f>
        <v>9000</v>
      </c>
      <c r="K13">
        <f t="shared" ref="K13:K22" si="1">$E$22-E13</f>
        <v>46</v>
      </c>
      <c r="M13" s="19">
        <f t="shared" si="0"/>
        <v>55000</v>
      </c>
      <c r="O13" s="20">
        <f t="shared" ref="O13:O22" si="2">M13/$M$22</f>
        <v>0.27777777777777779</v>
      </c>
      <c r="Q13">
        <f t="shared" ref="Q13:Q22" si="3">SUM(S13:Z13)</f>
        <v>107.91</v>
      </c>
      <c r="S13">
        <f t="shared" ref="S13:S22" si="4">+$S$2*C13</f>
        <v>107.91</v>
      </c>
      <c r="V13">
        <f>+$S$4*((A13-1000)/1000)*C13</f>
        <v>0</v>
      </c>
    </row>
    <row r="14" spans="1:26">
      <c r="A14">
        <f>+'3-4" W Gov'!E5*1000</f>
        <v>2000</v>
      </c>
      <c r="C14">
        <f>+'3-4" W Gov'!R5</f>
        <v>19</v>
      </c>
      <c r="E14">
        <f t="shared" ref="E14:E22" si="5">+E13+C14</f>
        <v>70</v>
      </c>
      <c r="G14" s="18">
        <f t="shared" ref="G14:G22" si="6">+A14*C14</f>
        <v>38000</v>
      </c>
      <c r="H14" s="18"/>
      <c r="I14" s="18">
        <f t="shared" ref="I14:I22" si="7">+G14+I13</f>
        <v>47000</v>
      </c>
      <c r="K14">
        <f t="shared" si="1"/>
        <v>27</v>
      </c>
      <c r="M14" s="19">
        <f t="shared" si="0"/>
        <v>101000</v>
      </c>
      <c r="O14" s="20">
        <f t="shared" si="2"/>
        <v>0.51010101010101006</v>
      </c>
      <c r="Q14">
        <f t="shared" si="3"/>
        <v>356.82</v>
      </c>
      <c r="S14">
        <f t="shared" si="4"/>
        <v>227.81</v>
      </c>
      <c r="V14">
        <f t="shared" ref="V14:V19" si="8">+$S$4*((A14-1000)/1000)*C14</f>
        <v>129.01</v>
      </c>
    </row>
    <row r="15" spans="1:26">
      <c r="A15">
        <f>+'3-4" W Gov'!E6*1000</f>
        <v>3000</v>
      </c>
      <c r="C15">
        <f>+'3-4" W Gov'!R6</f>
        <v>7</v>
      </c>
      <c r="E15">
        <f t="shared" si="5"/>
        <v>77</v>
      </c>
      <c r="G15" s="18">
        <f t="shared" si="6"/>
        <v>21000</v>
      </c>
      <c r="H15" s="18"/>
      <c r="I15" s="18">
        <f t="shared" si="7"/>
        <v>68000</v>
      </c>
      <c r="K15">
        <f t="shared" si="1"/>
        <v>20</v>
      </c>
      <c r="M15" s="19">
        <f t="shared" si="0"/>
        <v>128000</v>
      </c>
      <c r="O15" s="20">
        <f t="shared" si="2"/>
        <v>0.64646464646464652</v>
      </c>
      <c r="Q15">
        <f t="shared" si="3"/>
        <v>178.99</v>
      </c>
      <c r="S15">
        <f t="shared" si="4"/>
        <v>83.93</v>
      </c>
      <c r="V15">
        <f t="shared" si="8"/>
        <v>95.06</v>
      </c>
    </row>
    <row r="16" spans="1:26">
      <c r="A16">
        <f>+'3-4" W Gov'!E7*1000</f>
        <v>4000</v>
      </c>
      <c r="C16">
        <f>+'3-4" W Gov'!R7</f>
        <v>5</v>
      </c>
      <c r="E16">
        <f t="shared" si="5"/>
        <v>82</v>
      </c>
      <c r="G16" s="18">
        <f t="shared" si="6"/>
        <v>20000</v>
      </c>
      <c r="H16" s="18"/>
      <c r="I16" s="18">
        <f t="shared" si="7"/>
        <v>88000</v>
      </c>
      <c r="K16">
        <f t="shared" si="1"/>
        <v>15</v>
      </c>
      <c r="M16" s="19">
        <f t="shared" si="0"/>
        <v>148000</v>
      </c>
      <c r="O16" s="20">
        <f t="shared" si="2"/>
        <v>0.74747474747474751</v>
      </c>
      <c r="Q16">
        <f t="shared" si="3"/>
        <v>161.80000000000001</v>
      </c>
      <c r="S16">
        <f t="shared" si="4"/>
        <v>59.95</v>
      </c>
      <c r="V16">
        <f t="shared" si="8"/>
        <v>101.85000000000001</v>
      </c>
    </row>
    <row r="17" spans="1:23">
      <c r="A17">
        <f>+'3-4" W Gov'!E8*1000</f>
        <v>5000</v>
      </c>
      <c r="C17">
        <f>+'3-4" W Gov'!R8</f>
        <v>7</v>
      </c>
      <c r="E17">
        <f t="shared" si="5"/>
        <v>89</v>
      </c>
      <c r="G17" s="18">
        <f t="shared" si="6"/>
        <v>35000</v>
      </c>
      <c r="H17" s="18"/>
      <c r="I17" s="18">
        <f t="shared" si="7"/>
        <v>123000</v>
      </c>
      <c r="K17">
        <f t="shared" si="1"/>
        <v>8</v>
      </c>
      <c r="M17" s="19">
        <f t="shared" si="0"/>
        <v>163000</v>
      </c>
      <c r="O17" s="20">
        <f t="shared" si="2"/>
        <v>0.8232323232323232</v>
      </c>
      <c r="Q17">
        <f t="shared" si="3"/>
        <v>274.05</v>
      </c>
      <c r="S17">
        <f t="shared" si="4"/>
        <v>83.93</v>
      </c>
      <c r="V17">
        <f t="shared" si="8"/>
        <v>190.12</v>
      </c>
    </row>
    <row r="18" spans="1:23">
      <c r="A18">
        <f>+'3-4" W Gov'!E9*1000</f>
        <v>6000</v>
      </c>
      <c r="C18">
        <f>+'3-4" W Gov'!R9</f>
        <v>3</v>
      </c>
      <c r="E18">
        <f t="shared" si="5"/>
        <v>92</v>
      </c>
      <c r="G18" s="18">
        <f t="shared" si="6"/>
        <v>18000</v>
      </c>
      <c r="H18" s="18"/>
      <c r="I18" s="18">
        <f t="shared" si="7"/>
        <v>141000</v>
      </c>
      <c r="K18">
        <f t="shared" si="1"/>
        <v>5</v>
      </c>
      <c r="M18" s="19">
        <f t="shared" si="0"/>
        <v>171000</v>
      </c>
      <c r="O18" s="20">
        <f t="shared" si="2"/>
        <v>0.86363636363636365</v>
      </c>
      <c r="Q18">
        <f t="shared" si="3"/>
        <v>137.82</v>
      </c>
      <c r="S18">
        <f t="shared" si="4"/>
        <v>35.97</v>
      </c>
      <c r="V18">
        <f t="shared" si="8"/>
        <v>101.85000000000001</v>
      </c>
    </row>
    <row r="19" spans="1:23">
      <c r="A19">
        <f>+'3-4" W Gov'!E10*1000</f>
        <v>7000</v>
      </c>
      <c r="C19">
        <f>+'3-4" W Gov'!R10</f>
        <v>2</v>
      </c>
      <c r="E19">
        <f t="shared" si="5"/>
        <v>94</v>
      </c>
      <c r="G19" s="18">
        <f t="shared" si="6"/>
        <v>14000</v>
      </c>
      <c r="H19" s="18"/>
      <c r="I19" s="18">
        <f t="shared" si="7"/>
        <v>155000</v>
      </c>
      <c r="K19">
        <f t="shared" si="1"/>
        <v>3</v>
      </c>
      <c r="M19" s="19">
        <f t="shared" si="0"/>
        <v>176000</v>
      </c>
      <c r="O19" s="20">
        <f t="shared" si="2"/>
        <v>0.88888888888888884</v>
      </c>
      <c r="Q19">
        <f t="shared" si="3"/>
        <v>105.46000000000001</v>
      </c>
      <c r="S19">
        <f t="shared" si="4"/>
        <v>23.98</v>
      </c>
      <c r="V19">
        <f t="shared" si="8"/>
        <v>81.48</v>
      </c>
    </row>
    <row r="20" spans="1:23">
      <c r="A20">
        <f>+'3-4" W Gov'!E11*1000</f>
        <v>10000</v>
      </c>
      <c r="C20">
        <f>+'3-4" W Gov'!R11</f>
        <v>1</v>
      </c>
      <c r="E20">
        <f t="shared" si="5"/>
        <v>95</v>
      </c>
      <c r="G20" s="18">
        <f t="shared" si="6"/>
        <v>10000</v>
      </c>
      <c r="H20" s="18"/>
      <c r="I20" s="18">
        <f t="shared" si="7"/>
        <v>165000</v>
      </c>
      <c r="K20">
        <f t="shared" si="1"/>
        <v>2</v>
      </c>
      <c r="M20" s="19">
        <f t="shared" si="0"/>
        <v>185000</v>
      </c>
      <c r="O20" s="20">
        <f t="shared" si="2"/>
        <v>0.93434343434343436</v>
      </c>
      <c r="Q20">
        <f t="shared" si="3"/>
        <v>73.099999999999994</v>
      </c>
      <c r="S20">
        <f t="shared" si="4"/>
        <v>11.99</v>
      </c>
      <c r="V20">
        <f>+$S$4*9*C20</f>
        <v>61.11</v>
      </c>
      <c r="W20">
        <f>$S$5*((A20-10000)/1000)*C20</f>
        <v>0</v>
      </c>
    </row>
    <row r="21" spans="1:23">
      <c r="A21">
        <f>+'3-4" W Gov'!E12*1000</f>
        <v>12000</v>
      </c>
      <c r="C21">
        <f>+'3-4" W Gov'!R12</f>
        <v>1</v>
      </c>
      <c r="E21">
        <f t="shared" si="5"/>
        <v>96</v>
      </c>
      <c r="G21" s="18">
        <f t="shared" si="6"/>
        <v>12000</v>
      </c>
      <c r="H21" s="18"/>
      <c r="I21" s="18">
        <f t="shared" si="7"/>
        <v>177000</v>
      </c>
      <c r="K21">
        <f t="shared" si="1"/>
        <v>1</v>
      </c>
      <c r="M21" s="19">
        <f t="shared" si="0"/>
        <v>189000</v>
      </c>
      <c r="O21" s="20">
        <f t="shared" si="2"/>
        <v>0.95454545454545459</v>
      </c>
      <c r="Q21">
        <f t="shared" si="3"/>
        <v>85.56</v>
      </c>
      <c r="S21">
        <f t="shared" si="4"/>
        <v>11.99</v>
      </c>
      <c r="V21">
        <f t="shared" ref="V21:V22" si="9">+$S$4*9*C21</f>
        <v>61.11</v>
      </c>
      <c r="W21">
        <f>$S$5*((A21-10000)/1000)*C21</f>
        <v>12.46</v>
      </c>
    </row>
    <row r="22" spans="1:23">
      <c r="A22">
        <f>+'3-4" W Gov'!E13*1000</f>
        <v>21000</v>
      </c>
      <c r="C22">
        <f>+'3-4" W Gov'!R13</f>
        <v>1</v>
      </c>
      <c r="E22">
        <f t="shared" si="5"/>
        <v>97</v>
      </c>
      <c r="G22" s="18">
        <f t="shared" si="6"/>
        <v>21000</v>
      </c>
      <c r="H22" s="18"/>
      <c r="I22" s="18">
        <f t="shared" si="7"/>
        <v>198000</v>
      </c>
      <c r="K22">
        <f t="shared" si="1"/>
        <v>0</v>
      </c>
      <c r="M22" s="19">
        <f t="shared" si="0"/>
        <v>198000</v>
      </c>
      <c r="O22" s="20">
        <f t="shared" si="2"/>
        <v>1</v>
      </c>
      <c r="Q22">
        <f t="shared" si="3"/>
        <v>141.63</v>
      </c>
      <c r="S22">
        <f t="shared" si="4"/>
        <v>11.99</v>
      </c>
      <c r="V22">
        <f t="shared" si="9"/>
        <v>61.11</v>
      </c>
      <c r="W22">
        <f>$S$5*((A22-10000)/1000)*C22</f>
        <v>68.53</v>
      </c>
    </row>
    <row r="24" spans="1:23">
      <c r="Q24">
        <f>SUM(Q12:Q23)</f>
        <v>2126.7199999999998</v>
      </c>
      <c r="S24">
        <f>SUM(S12:S23)</f>
        <v>1163.0300000000002</v>
      </c>
      <c r="V24">
        <f t="shared" ref="V24:W24" si="10">SUM(V12:V23)</f>
        <v>882.7</v>
      </c>
      <c r="W24">
        <f t="shared" si="10"/>
        <v>80.990000000000009</v>
      </c>
    </row>
    <row r="26" spans="1:23">
      <c r="S26" s="26">
        <f>+S24/S2</f>
        <v>97.000000000000014</v>
      </c>
      <c r="V26" s="26">
        <f>+V24/S4</f>
        <v>130</v>
      </c>
      <c r="W26" s="26">
        <f>+W24/S5</f>
        <v>13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41"/>
  <sheetViews>
    <sheetView workbookViewId="0">
      <selection activeCell="A50" sqref="A50"/>
    </sheetView>
  </sheetViews>
  <sheetFormatPr defaultRowHeight="12.75"/>
  <sheetData>
    <row r="1" spans="1:18" s="1" customFormat="1" ht="12.75" customHeight="1">
      <c r="A1" s="1" t="s">
        <v>39</v>
      </c>
      <c r="B1" s="1" t="s">
        <v>38</v>
      </c>
      <c r="C1" s="1" t="s">
        <v>0</v>
      </c>
      <c r="D1" s="1" t="s">
        <v>37</v>
      </c>
      <c r="E1" s="1" t="s">
        <v>132</v>
      </c>
      <c r="F1" s="3" t="s">
        <v>1</v>
      </c>
      <c r="G1" s="3" t="s">
        <v>2</v>
      </c>
      <c r="H1" s="3" t="s">
        <v>3</v>
      </c>
      <c r="I1" s="3" t="s">
        <v>4</v>
      </c>
      <c r="J1" s="3" t="s">
        <v>5</v>
      </c>
      <c r="K1" s="3" t="s">
        <v>6</v>
      </c>
      <c r="L1" s="3" t="s">
        <v>7</v>
      </c>
      <c r="M1" s="3" t="s">
        <v>8</v>
      </c>
      <c r="N1" s="3" t="s">
        <v>9</v>
      </c>
      <c r="O1" s="3" t="s">
        <v>10</v>
      </c>
      <c r="P1" s="3" t="s">
        <v>11</v>
      </c>
      <c r="Q1" s="3" t="s">
        <v>12</v>
      </c>
      <c r="R1" s="1" t="s">
        <v>13</v>
      </c>
    </row>
    <row r="3" spans="1:18" s="1" customFormat="1" ht="12.75" customHeight="1">
      <c r="A3" s="3" t="s">
        <v>18</v>
      </c>
      <c r="B3" s="3" t="s">
        <v>19</v>
      </c>
      <c r="C3" s="3" t="s">
        <v>14</v>
      </c>
      <c r="D3" s="3" t="s">
        <v>20</v>
      </c>
      <c r="E3" s="3" t="s">
        <v>40</v>
      </c>
      <c r="F3" s="2">
        <v>48</v>
      </c>
      <c r="G3" s="2">
        <v>44</v>
      </c>
      <c r="H3" s="2">
        <v>51</v>
      </c>
      <c r="I3" s="2">
        <v>46</v>
      </c>
      <c r="J3" s="2">
        <v>44</v>
      </c>
      <c r="K3" s="2">
        <v>42</v>
      </c>
      <c r="L3" s="2">
        <v>38</v>
      </c>
      <c r="M3" s="2">
        <v>45</v>
      </c>
      <c r="N3" s="2">
        <v>38</v>
      </c>
      <c r="O3" s="2">
        <v>36</v>
      </c>
      <c r="P3" s="2">
        <v>51</v>
      </c>
      <c r="Q3" s="2">
        <v>42</v>
      </c>
      <c r="R3" s="2">
        <v>525</v>
      </c>
    </row>
    <row r="4" spans="1:18" s="1" customFormat="1" ht="12.75" customHeight="1">
      <c r="A4" s="3" t="s">
        <v>18</v>
      </c>
      <c r="B4" s="3" t="s">
        <v>19</v>
      </c>
      <c r="C4" s="3" t="s">
        <v>14</v>
      </c>
      <c r="D4" s="3" t="s">
        <v>20</v>
      </c>
      <c r="E4" s="3" t="s">
        <v>15</v>
      </c>
      <c r="F4" s="2">
        <v>101</v>
      </c>
      <c r="G4" s="2">
        <v>68</v>
      </c>
      <c r="H4" s="2">
        <v>95</v>
      </c>
      <c r="I4" s="2">
        <v>99</v>
      </c>
      <c r="J4" s="2">
        <v>95</v>
      </c>
      <c r="K4" s="2">
        <v>69</v>
      </c>
      <c r="L4" s="2">
        <v>49</v>
      </c>
      <c r="M4" s="2">
        <v>75</v>
      </c>
      <c r="N4" s="2">
        <v>70</v>
      </c>
      <c r="O4" s="2">
        <v>72</v>
      </c>
      <c r="P4" s="2">
        <v>102</v>
      </c>
      <c r="Q4" s="2">
        <v>65</v>
      </c>
      <c r="R4" s="2">
        <v>960</v>
      </c>
    </row>
    <row r="5" spans="1:18" s="1" customFormat="1" ht="12.75" customHeight="1">
      <c r="A5" s="3" t="s">
        <v>18</v>
      </c>
      <c r="B5" s="3" t="s">
        <v>19</v>
      </c>
      <c r="C5" s="3" t="s">
        <v>14</v>
      </c>
      <c r="D5" s="3" t="s">
        <v>20</v>
      </c>
      <c r="E5" s="3" t="s">
        <v>33</v>
      </c>
      <c r="F5" s="2">
        <v>102</v>
      </c>
      <c r="G5" s="2">
        <v>75</v>
      </c>
      <c r="H5" s="2">
        <v>126</v>
      </c>
      <c r="I5" s="2">
        <v>103</v>
      </c>
      <c r="J5" s="2">
        <v>96</v>
      </c>
      <c r="K5" s="2">
        <v>91</v>
      </c>
      <c r="L5" s="2">
        <v>83</v>
      </c>
      <c r="M5" s="2">
        <v>110</v>
      </c>
      <c r="N5" s="2">
        <v>94</v>
      </c>
      <c r="O5" s="2">
        <v>95</v>
      </c>
      <c r="P5" s="2">
        <v>96</v>
      </c>
      <c r="Q5" s="2">
        <v>87</v>
      </c>
      <c r="R5" s="2">
        <v>1158</v>
      </c>
    </row>
    <row r="6" spans="1:18" s="1" customFormat="1" ht="12.75" customHeight="1">
      <c r="A6" s="3" t="s">
        <v>18</v>
      </c>
      <c r="B6" s="3" t="s">
        <v>19</v>
      </c>
      <c r="C6" s="3" t="s">
        <v>14</v>
      </c>
      <c r="D6" s="3" t="s">
        <v>20</v>
      </c>
      <c r="E6" s="3" t="s">
        <v>30</v>
      </c>
      <c r="F6" s="2">
        <v>87</v>
      </c>
      <c r="G6" s="2">
        <v>88</v>
      </c>
      <c r="H6" s="2">
        <v>90</v>
      </c>
      <c r="I6" s="2">
        <v>105</v>
      </c>
      <c r="J6" s="2">
        <v>97</v>
      </c>
      <c r="K6" s="2">
        <v>82</v>
      </c>
      <c r="L6" s="2">
        <v>70</v>
      </c>
      <c r="M6" s="2">
        <v>79</v>
      </c>
      <c r="N6" s="2">
        <v>88</v>
      </c>
      <c r="O6" s="2">
        <v>94</v>
      </c>
      <c r="P6" s="2">
        <v>83</v>
      </c>
      <c r="Q6" s="2">
        <v>77</v>
      </c>
      <c r="R6" s="2">
        <v>1040</v>
      </c>
    </row>
    <row r="7" spans="1:18" s="1" customFormat="1" ht="12.75" customHeight="1">
      <c r="A7" s="3" t="s">
        <v>18</v>
      </c>
      <c r="B7" s="3" t="s">
        <v>19</v>
      </c>
      <c r="C7" s="3" t="s">
        <v>14</v>
      </c>
      <c r="D7" s="3" t="s">
        <v>20</v>
      </c>
      <c r="E7" s="3" t="s">
        <v>27</v>
      </c>
      <c r="F7" s="2">
        <v>69</v>
      </c>
      <c r="G7" s="2">
        <v>73</v>
      </c>
      <c r="H7" s="2">
        <v>41</v>
      </c>
      <c r="I7" s="2">
        <v>49</v>
      </c>
      <c r="J7" s="2">
        <v>67</v>
      </c>
      <c r="K7" s="2">
        <v>80</v>
      </c>
      <c r="L7" s="2">
        <v>69</v>
      </c>
      <c r="M7" s="2">
        <v>69</v>
      </c>
      <c r="N7" s="2">
        <v>70</v>
      </c>
      <c r="O7" s="2">
        <v>59</v>
      </c>
      <c r="P7" s="2">
        <v>73</v>
      </c>
      <c r="Q7" s="2">
        <v>69</v>
      </c>
      <c r="R7" s="2">
        <v>788</v>
      </c>
    </row>
    <row r="8" spans="1:18" s="1" customFormat="1" ht="12.75" customHeight="1">
      <c r="A8" s="3" t="s">
        <v>18</v>
      </c>
      <c r="B8" s="3" t="s">
        <v>19</v>
      </c>
      <c r="C8" s="3" t="s">
        <v>14</v>
      </c>
      <c r="D8" s="3" t="s">
        <v>20</v>
      </c>
      <c r="E8" s="3" t="s">
        <v>36</v>
      </c>
      <c r="F8" s="2">
        <v>39</v>
      </c>
      <c r="G8" s="2">
        <v>50</v>
      </c>
      <c r="H8" s="2">
        <v>44</v>
      </c>
      <c r="I8" s="2">
        <v>36</v>
      </c>
      <c r="J8" s="2">
        <v>39</v>
      </c>
      <c r="K8" s="2">
        <v>40</v>
      </c>
      <c r="L8" s="2">
        <v>56</v>
      </c>
      <c r="M8" s="2">
        <v>40</v>
      </c>
      <c r="N8" s="2">
        <v>42</v>
      </c>
      <c r="O8" s="2">
        <v>42</v>
      </c>
      <c r="P8" s="2">
        <v>30</v>
      </c>
      <c r="Q8" s="2">
        <v>57</v>
      </c>
      <c r="R8" s="2">
        <v>515</v>
      </c>
    </row>
    <row r="9" spans="1:18" s="1" customFormat="1" ht="12.75" customHeight="1">
      <c r="A9" s="3" t="s">
        <v>18</v>
      </c>
      <c r="B9" s="3" t="s">
        <v>19</v>
      </c>
      <c r="C9" s="3" t="s">
        <v>14</v>
      </c>
      <c r="D9" s="3" t="s">
        <v>20</v>
      </c>
      <c r="E9" s="3" t="s">
        <v>89</v>
      </c>
      <c r="F9" s="2">
        <v>17</v>
      </c>
      <c r="G9" s="2">
        <v>32</v>
      </c>
      <c r="H9" s="2">
        <v>13</v>
      </c>
      <c r="I9" s="2">
        <v>21</v>
      </c>
      <c r="J9" s="2">
        <v>19</v>
      </c>
      <c r="K9" s="2">
        <v>29</v>
      </c>
      <c r="L9" s="2">
        <v>41</v>
      </c>
      <c r="M9" s="2">
        <v>31</v>
      </c>
      <c r="N9" s="2">
        <v>31</v>
      </c>
      <c r="O9" s="2">
        <v>29</v>
      </c>
      <c r="P9" s="2">
        <v>18</v>
      </c>
      <c r="Q9" s="2">
        <v>32</v>
      </c>
      <c r="R9" s="2">
        <v>313</v>
      </c>
    </row>
    <row r="10" spans="1:18" s="1" customFormat="1" ht="12.75" customHeight="1">
      <c r="A10" s="3" t="s">
        <v>18</v>
      </c>
      <c r="B10" s="3" t="s">
        <v>19</v>
      </c>
      <c r="C10" s="3" t="s">
        <v>14</v>
      </c>
      <c r="D10" s="3" t="s">
        <v>20</v>
      </c>
      <c r="E10" s="3" t="s">
        <v>35</v>
      </c>
      <c r="F10" s="2">
        <v>8</v>
      </c>
      <c r="G10" s="2">
        <v>26</v>
      </c>
      <c r="H10" s="2">
        <v>8</v>
      </c>
      <c r="I10" s="2">
        <v>10</v>
      </c>
      <c r="J10" s="2">
        <v>9</v>
      </c>
      <c r="K10" s="2">
        <v>20</v>
      </c>
      <c r="L10" s="2">
        <v>22</v>
      </c>
      <c r="M10" s="2">
        <v>11</v>
      </c>
      <c r="N10" s="2">
        <v>16</v>
      </c>
      <c r="O10" s="2">
        <v>12</v>
      </c>
      <c r="P10" s="2">
        <v>6</v>
      </c>
      <c r="Q10" s="2">
        <v>23</v>
      </c>
      <c r="R10" s="2">
        <v>171</v>
      </c>
    </row>
    <row r="11" spans="1:18" s="1" customFormat="1" ht="12.75" customHeight="1">
      <c r="A11" s="3" t="s">
        <v>18</v>
      </c>
      <c r="B11" s="3" t="s">
        <v>19</v>
      </c>
      <c r="C11" s="3" t="s">
        <v>14</v>
      </c>
      <c r="D11" s="3" t="s">
        <v>20</v>
      </c>
      <c r="E11" s="3" t="s">
        <v>88</v>
      </c>
      <c r="F11" s="2">
        <v>5</v>
      </c>
      <c r="G11" s="2">
        <v>7</v>
      </c>
      <c r="H11" s="2">
        <v>8</v>
      </c>
      <c r="I11" s="2">
        <v>8</v>
      </c>
      <c r="J11" s="2">
        <v>7</v>
      </c>
      <c r="K11" s="2">
        <v>6</v>
      </c>
      <c r="L11" s="2">
        <v>21</v>
      </c>
      <c r="M11" s="2">
        <v>9</v>
      </c>
      <c r="N11" s="2">
        <v>8</v>
      </c>
      <c r="O11" s="2">
        <v>14</v>
      </c>
      <c r="P11" s="2">
        <v>5</v>
      </c>
      <c r="Q11" s="2">
        <v>5</v>
      </c>
      <c r="R11" s="2">
        <v>103</v>
      </c>
    </row>
    <row r="12" spans="1:18" s="1" customFormat="1" ht="12.75" customHeight="1">
      <c r="A12" s="3" t="s">
        <v>18</v>
      </c>
      <c r="B12" s="3" t="s">
        <v>19</v>
      </c>
      <c r="C12" s="3" t="s">
        <v>14</v>
      </c>
      <c r="D12" s="3" t="s">
        <v>20</v>
      </c>
      <c r="E12" s="3" t="s">
        <v>87</v>
      </c>
      <c r="F12" s="2">
        <v>10</v>
      </c>
      <c r="G12" s="2">
        <v>5</v>
      </c>
      <c r="H12" s="2">
        <v>5</v>
      </c>
      <c r="I12" s="2">
        <v>6</v>
      </c>
      <c r="J12" s="2">
        <v>2</v>
      </c>
      <c r="K12" s="2">
        <v>4</v>
      </c>
      <c r="L12" s="2">
        <v>7</v>
      </c>
      <c r="M12" s="2">
        <v>4</v>
      </c>
      <c r="N12" s="2">
        <v>7</v>
      </c>
      <c r="O12" s="2">
        <v>2</v>
      </c>
      <c r="P12" s="2">
        <v>1</v>
      </c>
      <c r="Q12" s="2">
        <v>5</v>
      </c>
      <c r="R12" s="2">
        <v>58</v>
      </c>
    </row>
    <row r="13" spans="1:18" s="1" customFormat="1" ht="12.75" customHeight="1">
      <c r="A13" s="3" t="s">
        <v>18</v>
      </c>
      <c r="B13" s="3" t="s">
        <v>19</v>
      </c>
      <c r="C13" s="3" t="s">
        <v>14</v>
      </c>
      <c r="D13" s="3" t="s">
        <v>20</v>
      </c>
      <c r="E13" s="3" t="s">
        <v>86</v>
      </c>
      <c r="G13" s="2">
        <v>8</v>
      </c>
      <c r="H13" s="2">
        <v>1</v>
      </c>
      <c r="I13" s="2">
        <v>2</v>
      </c>
      <c r="J13" s="2">
        <v>2</v>
      </c>
      <c r="K13" s="2">
        <v>6</v>
      </c>
      <c r="L13" s="2">
        <v>3</v>
      </c>
      <c r="M13" s="2">
        <v>4</v>
      </c>
      <c r="N13" s="2">
        <v>6</v>
      </c>
      <c r="O13" s="2">
        <v>4</v>
      </c>
      <c r="P13" s="2">
        <v>2</v>
      </c>
      <c r="Q13" s="2">
        <v>2</v>
      </c>
      <c r="R13" s="2">
        <v>40</v>
      </c>
    </row>
    <row r="14" spans="1:18" s="1" customFormat="1" ht="12.75" customHeight="1">
      <c r="A14" s="3" t="s">
        <v>18</v>
      </c>
      <c r="B14" s="3" t="s">
        <v>19</v>
      </c>
      <c r="C14" s="3" t="s">
        <v>14</v>
      </c>
      <c r="D14" s="3" t="s">
        <v>20</v>
      </c>
      <c r="E14" s="3" t="s">
        <v>85</v>
      </c>
      <c r="G14" s="2">
        <v>8</v>
      </c>
      <c r="H14" s="2">
        <v>1</v>
      </c>
      <c r="I14" s="2">
        <v>1</v>
      </c>
      <c r="J14" s="2">
        <v>1</v>
      </c>
      <c r="K14" s="2">
        <v>3</v>
      </c>
      <c r="L14" s="2">
        <v>4</v>
      </c>
      <c r="M14" s="2">
        <v>2</v>
      </c>
      <c r="N14" s="2">
        <v>1</v>
      </c>
      <c r="O14" s="2">
        <v>4</v>
      </c>
      <c r="P14" s="2">
        <v>2</v>
      </c>
      <c r="Q14" s="2">
        <v>6</v>
      </c>
      <c r="R14" s="2">
        <v>33</v>
      </c>
    </row>
    <row r="15" spans="1:18" s="1" customFormat="1" ht="12.75" customHeight="1">
      <c r="A15" s="3" t="s">
        <v>18</v>
      </c>
      <c r="B15" s="3" t="s">
        <v>19</v>
      </c>
      <c r="C15" s="3" t="s">
        <v>14</v>
      </c>
      <c r="D15" s="3" t="s">
        <v>20</v>
      </c>
      <c r="E15" s="3" t="s">
        <v>84</v>
      </c>
      <c r="F15" s="2">
        <v>1</v>
      </c>
      <c r="G15" s="2">
        <v>2</v>
      </c>
      <c r="K15" s="2">
        <v>3</v>
      </c>
      <c r="L15" s="2">
        <v>4</v>
      </c>
      <c r="M15" s="2">
        <v>2</v>
      </c>
      <c r="P15" s="2">
        <v>1</v>
      </c>
      <c r="R15" s="2">
        <v>13</v>
      </c>
    </row>
    <row r="16" spans="1:18" s="1" customFormat="1" ht="12.75" customHeight="1">
      <c r="A16" s="3" t="s">
        <v>18</v>
      </c>
      <c r="B16" s="3" t="s">
        <v>19</v>
      </c>
      <c r="C16" s="3" t="s">
        <v>14</v>
      </c>
      <c r="D16" s="3" t="s">
        <v>20</v>
      </c>
      <c r="E16" s="3" t="s">
        <v>83</v>
      </c>
      <c r="G16" s="2">
        <v>1</v>
      </c>
      <c r="K16" s="2">
        <v>1</v>
      </c>
      <c r="L16" s="2">
        <v>1</v>
      </c>
      <c r="M16" s="2">
        <v>1</v>
      </c>
      <c r="N16" s="2">
        <v>1</v>
      </c>
      <c r="O16" s="2">
        <v>2</v>
      </c>
      <c r="P16" s="2">
        <v>1</v>
      </c>
      <c r="Q16" s="2">
        <v>2</v>
      </c>
      <c r="R16" s="2">
        <v>10</v>
      </c>
    </row>
    <row r="17" spans="1:18" s="1" customFormat="1" ht="12.75" customHeight="1">
      <c r="A17" s="3" t="s">
        <v>18</v>
      </c>
      <c r="B17" s="3" t="s">
        <v>19</v>
      </c>
      <c r="C17" s="3" t="s">
        <v>14</v>
      </c>
      <c r="D17" s="3" t="s">
        <v>20</v>
      </c>
      <c r="E17" s="3" t="s">
        <v>82</v>
      </c>
      <c r="H17" s="2">
        <v>1</v>
      </c>
      <c r="J17" s="2">
        <v>1</v>
      </c>
      <c r="L17" s="2">
        <v>3</v>
      </c>
      <c r="N17" s="2">
        <v>1</v>
      </c>
      <c r="R17" s="2">
        <v>6</v>
      </c>
    </row>
    <row r="18" spans="1:18" s="1" customFormat="1" ht="12.75" customHeight="1">
      <c r="A18" s="3" t="s">
        <v>18</v>
      </c>
      <c r="B18" s="3" t="s">
        <v>19</v>
      </c>
      <c r="C18" s="3" t="s">
        <v>14</v>
      </c>
      <c r="D18" s="3" t="s">
        <v>20</v>
      </c>
      <c r="E18" s="3" t="s">
        <v>81</v>
      </c>
      <c r="G18" s="2">
        <v>1</v>
      </c>
      <c r="H18" s="2">
        <v>1</v>
      </c>
      <c r="J18" s="2">
        <v>1</v>
      </c>
      <c r="L18" s="2">
        <v>1</v>
      </c>
      <c r="N18" s="2">
        <v>2</v>
      </c>
      <c r="P18" s="2">
        <v>3</v>
      </c>
      <c r="R18" s="2">
        <v>9</v>
      </c>
    </row>
    <row r="19" spans="1:18" s="1" customFormat="1" ht="12.75" customHeight="1">
      <c r="A19" s="3" t="s">
        <v>18</v>
      </c>
      <c r="B19" s="3" t="s">
        <v>19</v>
      </c>
      <c r="C19" s="3" t="s">
        <v>14</v>
      </c>
      <c r="D19" s="3" t="s">
        <v>20</v>
      </c>
      <c r="E19" s="3" t="s">
        <v>80</v>
      </c>
      <c r="G19" s="2">
        <v>1</v>
      </c>
      <c r="L19" s="2">
        <v>1</v>
      </c>
      <c r="M19" s="2">
        <v>2</v>
      </c>
      <c r="N19" s="2">
        <v>2</v>
      </c>
      <c r="O19" s="2">
        <v>1</v>
      </c>
      <c r="Q19" s="2">
        <v>1</v>
      </c>
      <c r="R19" s="2">
        <v>8</v>
      </c>
    </row>
    <row r="20" spans="1:18" s="1" customFormat="1" ht="12.75" customHeight="1">
      <c r="A20" s="3" t="s">
        <v>18</v>
      </c>
      <c r="B20" s="3" t="s">
        <v>19</v>
      </c>
      <c r="C20" s="3" t="s">
        <v>14</v>
      </c>
      <c r="D20" s="3" t="s">
        <v>20</v>
      </c>
      <c r="E20" s="3" t="s">
        <v>79</v>
      </c>
      <c r="O20" s="2">
        <v>1</v>
      </c>
      <c r="P20" s="2">
        <v>1</v>
      </c>
      <c r="R20" s="2">
        <v>2</v>
      </c>
    </row>
    <row r="21" spans="1:18" s="1" customFormat="1" ht="12.75" customHeight="1">
      <c r="A21" s="3" t="s">
        <v>18</v>
      </c>
      <c r="B21" s="3" t="s">
        <v>19</v>
      </c>
      <c r="C21" s="3" t="s">
        <v>14</v>
      </c>
      <c r="D21" s="3" t="s">
        <v>20</v>
      </c>
      <c r="E21" s="3" t="s">
        <v>78</v>
      </c>
      <c r="K21" s="2">
        <v>2</v>
      </c>
      <c r="L21" s="2">
        <v>1</v>
      </c>
      <c r="M21" s="2">
        <v>1</v>
      </c>
      <c r="R21" s="2">
        <v>4</v>
      </c>
    </row>
    <row r="22" spans="1:18" s="1" customFormat="1" ht="12.75" customHeight="1">
      <c r="A22" s="3" t="s">
        <v>18</v>
      </c>
      <c r="B22" s="3" t="s">
        <v>19</v>
      </c>
      <c r="C22" s="3" t="s">
        <v>14</v>
      </c>
      <c r="D22" s="3" t="s">
        <v>20</v>
      </c>
      <c r="E22" s="3" t="s">
        <v>77</v>
      </c>
      <c r="J22" s="2">
        <v>1</v>
      </c>
      <c r="L22" s="2">
        <v>1</v>
      </c>
      <c r="M22" s="2">
        <v>1</v>
      </c>
      <c r="N22" s="2">
        <v>1</v>
      </c>
      <c r="O22" s="2">
        <v>2</v>
      </c>
      <c r="R22" s="2">
        <v>6</v>
      </c>
    </row>
    <row r="23" spans="1:18" s="1" customFormat="1" ht="12.75" customHeight="1">
      <c r="A23" s="3" t="s">
        <v>18</v>
      </c>
      <c r="B23" s="3" t="s">
        <v>19</v>
      </c>
      <c r="C23" s="3" t="s">
        <v>14</v>
      </c>
      <c r="D23" s="3" t="s">
        <v>20</v>
      </c>
      <c r="E23" s="3" t="s">
        <v>76</v>
      </c>
      <c r="G23" s="2">
        <v>1</v>
      </c>
      <c r="J23" s="2">
        <v>1</v>
      </c>
      <c r="L23" s="2">
        <v>1</v>
      </c>
      <c r="M23" s="2">
        <v>1</v>
      </c>
      <c r="N23" s="2">
        <v>1</v>
      </c>
      <c r="O23" s="2">
        <v>1</v>
      </c>
      <c r="P23" s="2">
        <v>1</v>
      </c>
      <c r="R23" s="2">
        <v>7</v>
      </c>
    </row>
    <row r="24" spans="1:18" s="1" customFormat="1" ht="12.75" customHeight="1">
      <c r="A24" s="3" t="s">
        <v>18</v>
      </c>
      <c r="B24" s="3" t="s">
        <v>19</v>
      </c>
      <c r="C24" s="3" t="s">
        <v>14</v>
      </c>
      <c r="D24" s="3" t="s">
        <v>20</v>
      </c>
      <c r="E24" s="3" t="s">
        <v>34</v>
      </c>
      <c r="K24" s="2">
        <v>1</v>
      </c>
      <c r="L24" s="2">
        <v>1</v>
      </c>
      <c r="N24" s="2">
        <v>1</v>
      </c>
      <c r="P24" s="2">
        <v>1</v>
      </c>
      <c r="R24" s="2">
        <v>4</v>
      </c>
    </row>
    <row r="25" spans="1:18" s="1" customFormat="1" ht="12.75" customHeight="1">
      <c r="A25" s="3" t="s">
        <v>18</v>
      </c>
      <c r="B25" s="3" t="s">
        <v>19</v>
      </c>
      <c r="C25" s="3" t="s">
        <v>14</v>
      </c>
      <c r="D25" s="3" t="s">
        <v>20</v>
      </c>
      <c r="E25" s="3" t="s">
        <v>75</v>
      </c>
      <c r="H25" s="2">
        <v>1</v>
      </c>
      <c r="R25" s="2">
        <v>1</v>
      </c>
    </row>
    <row r="26" spans="1:18" s="1" customFormat="1" ht="12.75" customHeight="1">
      <c r="A26" s="3" t="s">
        <v>18</v>
      </c>
      <c r="B26" s="3" t="s">
        <v>19</v>
      </c>
      <c r="C26" s="3" t="s">
        <v>14</v>
      </c>
      <c r="D26" s="3" t="s">
        <v>20</v>
      </c>
      <c r="E26" s="3" t="s">
        <v>73</v>
      </c>
      <c r="J26" s="2">
        <v>1</v>
      </c>
      <c r="N26" s="2">
        <v>1</v>
      </c>
      <c r="P26" s="2">
        <v>1</v>
      </c>
      <c r="R26" s="2">
        <v>3</v>
      </c>
    </row>
    <row r="27" spans="1:18" s="1" customFormat="1" ht="12.75" customHeight="1">
      <c r="A27" s="3" t="s">
        <v>18</v>
      </c>
      <c r="B27" s="3" t="s">
        <v>19</v>
      </c>
      <c r="C27" s="3" t="s">
        <v>14</v>
      </c>
      <c r="D27" s="3" t="s">
        <v>20</v>
      </c>
      <c r="E27" s="3" t="s">
        <v>72</v>
      </c>
      <c r="L27" s="2">
        <v>1</v>
      </c>
      <c r="O27" s="2">
        <v>1</v>
      </c>
      <c r="P27" s="2">
        <v>1</v>
      </c>
      <c r="R27" s="2">
        <v>3</v>
      </c>
    </row>
    <row r="28" spans="1:18" s="1" customFormat="1" ht="12.75" customHeight="1">
      <c r="A28" s="3" t="s">
        <v>18</v>
      </c>
      <c r="B28" s="3" t="s">
        <v>19</v>
      </c>
      <c r="C28" s="3" t="s">
        <v>14</v>
      </c>
      <c r="D28" s="3" t="s">
        <v>20</v>
      </c>
      <c r="E28" s="3" t="s">
        <v>71</v>
      </c>
      <c r="P28" s="2">
        <v>1</v>
      </c>
      <c r="R28" s="2">
        <v>1</v>
      </c>
    </row>
    <row r="29" spans="1:18" s="1" customFormat="1" ht="12.75" customHeight="1">
      <c r="A29" s="3" t="s">
        <v>18</v>
      </c>
      <c r="B29" s="3" t="s">
        <v>19</v>
      </c>
      <c r="C29" s="3" t="s">
        <v>14</v>
      </c>
      <c r="D29" s="3" t="s">
        <v>20</v>
      </c>
      <c r="E29" s="3" t="s">
        <v>70</v>
      </c>
      <c r="J29" s="2">
        <v>1</v>
      </c>
      <c r="R29" s="2">
        <v>1</v>
      </c>
    </row>
    <row r="30" spans="1:18" s="1" customFormat="1" ht="12.75" customHeight="1">
      <c r="A30" s="3" t="s">
        <v>18</v>
      </c>
      <c r="B30" s="3" t="s">
        <v>19</v>
      </c>
      <c r="C30" s="3" t="s">
        <v>14</v>
      </c>
      <c r="D30" s="3" t="s">
        <v>20</v>
      </c>
      <c r="E30" s="3" t="s">
        <v>67</v>
      </c>
      <c r="K30" s="2">
        <v>1</v>
      </c>
      <c r="O30" s="2">
        <v>1</v>
      </c>
      <c r="R30" s="2">
        <v>2</v>
      </c>
    </row>
    <row r="31" spans="1:18" s="1" customFormat="1" ht="12.75" customHeight="1">
      <c r="A31" s="3" t="s">
        <v>18</v>
      </c>
      <c r="B31" s="3" t="s">
        <v>19</v>
      </c>
      <c r="C31" s="3" t="s">
        <v>14</v>
      </c>
      <c r="D31" s="3" t="s">
        <v>20</v>
      </c>
      <c r="E31" s="3" t="s">
        <v>66</v>
      </c>
      <c r="Q31" s="2">
        <v>1</v>
      </c>
      <c r="R31" s="2">
        <v>1</v>
      </c>
    </row>
    <row r="32" spans="1:18" s="1" customFormat="1" ht="12.75" customHeight="1">
      <c r="A32" s="3" t="s">
        <v>18</v>
      </c>
      <c r="B32" s="3" t="s">
        <v>19</v>
      </c>
      <c r="C32" s="3" t="s">
        <v>14</v>
      </c>
      <c r="D32" s="3" t="s">
        <v>20</v>
      </c>
      <c r="E32" s="3" t="s">
        <v>63</v>
      </c>
      <c r="N32" s="2">
        <v>1</v>
      </c>
      <c r="O32" s="2">
        <v>1</v>
      </c>
      <c r="R32" s="2">
        <v>2</v>
      </c>
    </row>
    <row r="33" spans="1:18" s="1" customFormat="1" ht="12.75" customHeight="1">
      <c r="A33" s="3" t="s">
        <v>18</v>
      </c>
      <c r="B33" s="3" t="s">
        <v>19</v>
      </c>
      <c r="C33" s="3" t="s">
        <v>14</v>
      </c>
      <c r="D33" s="3" t="s">
        <v>20</v>
      </c>
      <c r="E33" s="3" t="s">
        <v>61</v>
      </c>
      <c r="L33" s="2">
        <v>1</v>
      </c>
      <c r="P33" s="2">
        <v>1</v>
      </c>
      <c r="R33" s="2">
        <v>2</v>
      </c>
    </row>
    <row r="34" spans="1:18" s="1" customFormat="1" ht="12.75" customHeight="1">
      <c r="A34" s="3" t="s">
        <v>18</v>
      </c>
      <c r="B34" s="3" t="s">
        <v>19</v>
      </c>
      <c r="C34" s="3" t="s">
        <v>14</v>
      </c>
      <c r="D34" s="3" t="s">
        <v>20</v>
      </c>
      <c r="E34" s="3" t="s">
        <v>59</v>
      </c>
      <c r="N34" s="2">
        <v>1</v>
      </c>
      <c r="R34" s="2">
        <v>1</v>
      </c>
    </row>
    <row r="35" spans="1:18" s="1" customFormat="1" ht="12.75" customHeight="1">
      <c r="A35" s="3" t="s">
        <v>18</v>
      </c>
      <c r="B35" s="3" t="s">
        <v>19</v>
      </c>
      <c r="C35" s="3" t="s">
        <v>14</v>
      </c>
      <c r="D35" s="3" t="s">
        <v>20</v>
      </c>
      <c r="E35" s="3" t="s">
        <v>55</v>
      </c>
      <c r="M35" s="2">
        <v>1</v>
      </c>
      <c r="R35" s="2">
        <v>1</v>
      </c>
    </row>
    <row r="36" spans="1:18" s="1" customFormat="1" ht="12.75" customHeight="1">
      <c r="A36" s="3" t="s">
        <v>18</v>
      </c>
      <c r="B36" s="3" t="s">
        <v>19</v>
      </c>
      <c r="C36" s="3" t="s">
        <v>14</v>
      </c>
      <c r="D36" s="3" t="s">
        <v>20</v>
      </c>
      <c r="E36" s="3" t="s">
        <v>54</v>
      </c>
      <c r="O36" s="2">
        <v>1</v>
      </c>
      <c r="R36" s="2">
        <v>1</v>
      </c>
    </row>
    <row r="37" spans="1:18" s="1" customFormat="1" ht="12.75" customHeight="1">
      <c r="A37" s="3" t="s">
        <v>18</v>
      </c>
      <c r="B37" s="3" t="s">
        <v>19</v>
      </c>
      <c r="C37" s="3" t="s">
        <v>14</v>
      </c>
      <c r="D37" s="3" t="s">
        <v>20</v>
      </c>
      <c r="E37" s="3" t="s">
        <v>101</v>
      </c>
      <c r="L37" s="2">
        <v>1</v>
      </c>
      <c r="R37" s="2">
        <v>1</v>
      </c>
    </row>
    <row r="38" spans="1:18" s="1" customFormat="1" ht="12.75" customHeight="1">
      <c r="A38" s="3" t="s">
        <v>18</v>
      </c>
      <c r="B38" s="3" t="s">
        <v>19</v>
      </c>
      <c r="C38" s="3" t="s">
        <v>14</v>
      </c>
      <c r="D38" s="3" t="s">
        <v>20</v>
      </c>
      <c r="E38" s="3" t="s">
        <v>100</v>
      </c>
      <c r="O38" s="2">
        <v>1</v>
      </c>
      <c r="R38" s="2">
        <v>1</v>
      </c>
    </row>
    <row r="39" spans="1:18" s="1" customFormat="1" ht="12.75" customHeight="1">
      <c r="A39" s="3" t="s">
        <v>18</v>
      </c>
      <c r="B39" s="3" t="s">
        <v>19</v>
      </c>
      <c r="C39" s="3" t="s">
        <v>14</v>
      </c>
      <c r="D39" s="3" t="s">
        <v>20</v>
      </c>
      <c r="E39" s="3" t="s">
        <v>98</v>
      </c>
      <c r="Q39" s="2">
        <v>1</v>
      </c>
      <c r="R39" s="2">
        <v>1</v>
      </c>
    </row>
    <row r="40" spans="1:18" s="1" customFormat="1" ht="12.75" customHeight="1">
      <c r="A40" s="3" t="s">
        <v>18</v>
      </c>
      <c r="B40" s="3" t="s">
        <v>19</v>
      </c>
      <c r="C40" s="3" t="s">
        <v>14</v>
      </c>
      <c r="D40" s="3" t="s">
        <v>20</v>
      </c>
      <c r="E40" s="3" t="s">
        <v>94</v>
      </c>
      <c r="O40" s="2">
        <v>1</v>
      </c>
      <c r="R40" s="2">
        <v>1</v>
      </c>
    </row>
    <row r="41" spans="1:18" s="1" customFormat="1" ht="12.75" customHeight="1">
      <c r="A41" s="3" t="s">
        <v>18</v>
      </c>
      <c r="B41" s="3" t="s">
        <v>19</v>
      </c>
      <c r="C41" s="3" t="s">
        <v>14</v>
      </c>
      <c r="D41" s="3" t="s">
        <v>20</v>
      </c>
      <c r="E41" s="3" t="s">
        <v>122</v>
      </c>
      <c r="O41" s="2">
        <v>1</v>
      </c>
      <c r="R41" s="2">
        <v>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54"/>
  <sheetViews>
    <sheetView view="pageBreakPreview" zoomScaleNormal="100" zoomScaleSheetLayoutView="100" workbookViewId="0">
      <pane xSplit="2" ySplit="10" topLeftCell="H11" activePane="bottomRight" state="frozen"/>
      <selection activeCell="W21" sqref="W21"/>
      <selection pane="topRight" activeCell="W21" sqref="W21"/>
      <selection pane="bottomLeft" activeCell="W21" sqref="W21"/>
      <selection pane="bottomRight" activeCell="W21" sqref="W21"/>
    </sheetView>
  </sheetViews>
  <sheetFormatPr defaultRowHeight="12.75"/>
  <cols>
    <col min="1" max="1" width="14.42578125" customWidth="1"/>
    <col min="2" max="2" width="1.140625" customWidth="1"/>
    <col min="3" max="3" width="10" bestFit="1" customWidth="1"/>
    <col min="4" max="4" width="1.140625" customWidth="1"/>
    <col min="5" max="5" width="10.5703125" bestFit="1" customWidth="1"/>
    <col min="6" max="6" width="1.140625" customWidth="1"/>
    <col min="7" max="7" width="9.85546875" bestFit="1" customWidth="1"/>
    <col min="8" max="8" width="1.140625" customWidth="1"/>
    <col min="9" max="9" width="10.140625" bestFit="1" customWidth="1"/>
    <col min="10" max="10" width="1.140625" customWidth="1"/>
    <col min="11" max="11" width="8.5703125" bestFit="1" customWidth="1"/>
    <col min="12" max="12" width="1.140625" customWidth="1"/>
    <col min="13" max="13" width="11.7109375" bestFit="1" customWidth="1"/>
    <col min="14" max="14" width="1.140625" customWidth="1"/>
    <col min="15" max="15" width="15.5703125" customWidth="1"/>
    <col min="16" max="16" width="1.140625" customWidth="1"/>
    <col min="17" max="17" width="23.42578125" bestFit="1" customWidth="1"/>
    <col min="18" max="18" width="1.140625" customWidth="1"/>
    <col min="19" max="19" width="13" bestFit="1" customWidth="1"/>
    <col min="20" max="20" width="1.140625" customWidth="1"/>
    <col min="22" max="22" width="10.85546875" bestFit="1" customWidth="1"/>
    <col min="23" max="26" width="9.28515625" bestFit="1" customWidth="1"/>
  </cols>
  <sheetData>
    <row r="1" spans="1:26">
      <c r="A1" s="4" t="s">
        <v>133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 t="s">
        <v>134</v>
      </c>
    </row>
    <row r="2" spans="1:26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Q2" s="21" t="s">
        <v>164</v>
      </c>
      <c r="R2" s="21"/>
      <c r="S2" s="22">
        <v>11.99</v>
      </c>
      <c r="T2" s="21"/>
      <c r="U2" s="21"/>
    </row>
    <row r="3" spans="1:26">
      <c r="A3" s="6" t="s">
        <v>192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 t="s">
        <v>163</v>
      </c>
      <c r="Q3" s="23" t="s">
        <v>187</v>
      </c>
      <c r="R3" s="21"/>
      <c r="S3" s="22">
        <v>0</v>
      </c>
      <c r="T3" s="21" t="s">
        <v>166</v>
      </c>
      <c r="U3" s="21"/>
    </row>
    <row r="4" spans="1:26">
      <c r="A4" s="6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  <c r="Q4" s="23" t="s">
        <v>188</v>
      </c>
      <c r="R4" s="21"/>
      <c r="S4" s="22">
        <v>6.79</v>
      </c>
      <c r="T4" s="21" t="s">
        <v>166</v>
      </c>
      <c r="U4" s="21"/>
    </row>
    <row r="5" spans="1:26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Q5" s="23" t="s">
        <v>189</v>
      </c>
      <c r="R5" s="21"/>
      <c r="S5" s="22">
        <v>6.23</v>
      </c>
      <c r="T5" s="21" t="s">
        <v>166</v>
      </c>
      <c r="U5" s="21"/>
    </row>
    <row r="6" spans="1:26" ht="13.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Q6" s="23" t="s">
        <v>169</v>
      </c>
      <c r="R6" s="21"/>
      <c r="S6" s="22">
        <v>5.68</v>
      </c>
      <c r="T6" s="21" t="s">
        <v>166</v>
      </c>
      <c r="U6" s="21"/>
    </row>
    <row r="7" spans="1:26">
      <c r="A7" s="7" t="s">
        <v>137</v>
      </c>
      <c r="B7" s="8"/>
      <c r="C7" s="9" t="s">
        <v>138</v>
      </c>
      <c r="D7" s="8"/>
      <c r="E7" s="9" t="s">
        <v>139</v>
      </c>
      <c r="F7" s="8"/>
      <c r="G7" s="9" t="s">
        <v>140</v>
      </c>
      <c r="H7" s="8"/>
      <c r="I7" s="9" t="s">
        <v>141</v>
      </c>
      <c r="J7" s="8"/>
      <c r="K7" s="9" t="s">
        <v>142</v>
      </c>
      <c r="L7" s="8"/>
      <c r="M7" s="9" t="s">
        <v>143</v>
      </c>
      <c r="N7" s="8"/>
      <c r="O7" s="10" t="s">
        <v>144</v>
      </c>
      <c r="Q7" s="23" t="s">
        <v>170</v>
      </c>
      <c r="R7" s="21"/>
      <c r="S7" s="22">
        <v>5.04</v>
      </c>
      <c r="T7" s="21" t="s">
        <v>166</v>
      </c>
      <c r="U7" s="21"/>
    </row>
    <row r="8" spans="1:26">
      <c r="A8" s="11"/>
      <c r="B8" s="12"/>
      <c r="C8" s="12"/>
      <c r="D8" s="12"/>
      <c r="E8" s="12"/>
      <c r="F8" s="12"/>
      <c r="G8" s="12" t="s">
        <v>145</v>
      </c>
      <c r="H8" s="12"/>
      <c r="I8" s="12"/>
      <c r="J8" s="12"/>
      <c r="K8" s="12"/>
      <c r="L8" s="12"/>
      <c r="M8" s="12" t="s">
        <v>146</v>
      </c>
      <c r="N8" s="12"/>
      <c r="O8" s="13"/>
      <c r="Q8" s="23" t="s">
        <v>190</v>
      </c>
      <c r="R8" s="21"/>
      <c r="S8" s="22">
        <v>4.4000000000000004</v>
      </c>
      <c r="T8" s="21" t="s">
        <v>166</v>
      </c>
      <c r="U8" s="21"/>
    </row>
    <row r="9" spans="1:26">
      <c r="A9" s="11" t="s">
        <v>147</v>
      </c>
      <c r="B9" s="12"/>
      <c r="C9" s="12" t="s">
        <v>148</v>
      </c>
      <c r="D9" s="12"/>
      <c r="E9" s="12" t="s">
        <v>149</v>
      </c>
      <c r="F9" s="12"/>
      <c r="G9" s="12" t="s">
        <v>150</v>
      </c>
      <c r="H9" s="12"/>
      <c r="I9" s="12" t="s">
        <v>151</v>
      </c>
      <c r="J9" s="12"/>
      <c r="K9" s="12" t="s">
        <v>152</v>
      </c>
      <c r="L9" s="12"/>
      <c r="M9" s="12" t="s">
        <v>153</v>
      </c>
      <c r="N9" s="12"/>
      <c r="O9" s="13" t="s">
        <v>154</v>
      </c>
      <c r="Q9" s="21"/>
      <c r="R9" s="21"/>
      <c r="S9" s="21"/>
      <c r="T9" s="21"/>
      <c r="U9" s="21"/>
    </row>
    <row r="10" spans="1:26">
      <c r="A10" s="14" t="s">
        <v>155</v>
      </c>
      <c r="B10" s="12"/>
      <c r="C10" s="15" t="s">
        <v>156</v>
      </c>
      <c r="D10" s="12"/>
      <c r="E10" s="15" t="s">
        <v>156</v>
      </c>
      <c r="F10" s="12"/>
      <c r="G10" s="16" t="s">
        <v>157</v>
      </c>
      <c r="H10" s="12"/>
      <c r="I10" s="15" t="s">
        <v>145</v>
      </c>
      <c r="J10" s="12"/>
      <c r="K10" s="15" t="s">
        <v>156</v>
      </c>
      <c r="L10" s="12"/>
      <c r="M10" s="16" t="s">
        <v>158</v>
      </c>
      <c r="N10" s="12"/>
      <c r="O10" s="17" t="s">
        <v>159</v>
      </c>
      <c r="S10" s="25" t="s">
        <v>172</v>
      </c>
      <c r="T10" s="25"/>
      <c r="U10" s="25" t="s">
        <v>173</v>
      </c>
      <c r="V10" s="25" t="s">
        <v>174</v>
      </c>
      <c r="W10" s="25" t="s">
        <v>175</v>
      </c>
      <c r="X10" s="25" t="s">
        <v>176</v>
      </c>
      <c r="Y10" s="25" t="s">
        <v>177</v>
      </c>
      <c r="Z10" s="25" t="s">
        <v>178</v>
      </c>
    </row>
    <row r="12" spans="1:26">
      <c r="A12">
        <f>+'3-4" W Res'!E3*1000</f>
        <v>0</v>
      </c>
      <c r="C12">
        <f>+'3-4" W Res'!R3</f>
        <v>525</v>
      </c>
      <c r="E12">
        <f>+C12</f>
        <v>525</v>
      </c>
      <c r="G12" s="18">
        <f>+A12*C12</f>
        <v>0</v>
      </c>
      <c r="H12" s="18"/>
      <c r="I12" s="18">
        <f>+G12</f>
        <v>0</v>
      </c>
      <c r="K12">
        <f>$E$50-E12</f>
        <v>5272</v>
      </c>
      <c r="M12" s="19">
        <f t="shared" ref="M12:M22" si="0">(A12*K12)+I12</f>
        <v>0</v>
      </c>
      <c r="O12" s="20">
        <f>M12/$M$50</f>
        <v>0</v>
      </c>
      <c r="Q12">
        <f>SUM(S12:Z12)</f>
        <v>6294.75</v>
      </c>
      <c r="S12">
        <f>+$S$2*C12</f>
        <v>6294.75</v>
      </c>
    </row>
    <row r="13" spans="1:26">
      <c r="A13">
        <f>+'3-4" W Res'!E4*1000</f>
        <v>1000</v>
      </c>
      <c r="C13">
        <f>+'3-4" W Res'!R4</f>
        <v>960</v>
      </c>
      <c r="E13">
        <f>+E12+C13</f>
        <v>1485</v>
      </c>
      <c r="G13" s="18">
        <f>+A13*C13</f>
        <v>960000</v>
      </c>
      <c r="H13" s="18"/>
      <c r="I13" s="18">
        <f>+G13+I12</f>
        <v>960000</v>
      </c>
      <c r="K13">
        <f t="shared" ref="K13:K22" si="1">$E$50-E13</f>
        <v>4312</v>
      </c>
      <c r="M13" s="19">
        <f t="shared" si="0"/>
        <v>5272000</v>
      </c>
      <c r="O13" s="20">
        <f t="shared" ref="O13:O22" si="2">M13/$M$50</f>
        <v>0.27110973979224517</v>
      </c>
      <c r="Q13">
        <f t="shared" ref="Q13:Q50" si="3">SUM(S13:Z13)</f>
        <v>11510.4</v>
      </c>
      <c r="S13">
        <f t="shared" ref="S13:S50" si="4">+$S$2*C13</f>
        <v>11510.4</v>
      </c>
      <c r="V13">
        <f>+$S$4*((A13-1000)/1000)*C13</f>
        <v>0</v>
      </c>
    </row>
    <row r="14" spans="1:26">
      <c r="A14">
        <f>+'3-4" W Res'!E5*1000</f>
        <v>2000</v>
      </c>
      <c r="C14">
        <f>+'3-4" W Res'!R5</f>
        <v>1158</v>
      </c>
      <c r="E14">
        <f t="shared" ref="E14:E22" si="5">+E13+C14</f>
        <v>2643</v>
      </c>
      <c r="G14" s="18">
        <f t="shared" ref="G14:G22" si="6">+A14*C14</f>
        <v>2316000</v>
      </c>
      <c r="H14" s="18"/>
      <c r="I14" s="18">
        <f t="shared" ref="I14:I22" si="7">+G14+I13</f>
        <v>3276000</v>
      </c>
      <c r="K14">
        <f t="shared" si="1"/>
        <v>3154</v>
      </c>
      <c r="M14" s="19">
        <f t="shared" si="0"/>
        <v>9584000</v>
      </c>
      <c r="O14" s="20">
        <f t="shared" si="2"/>
        <v>0.49285200041139565</v>
      </c>
      <c r="Q14">
        <f t="shared" si="3"/>
        <v>21747.239999999998</v>
      </c>
      <c r="S14">
        <f t="shared" si="4"/>
        <v>13884.42</v>
      </c>
      <c r="V14">
        <f t="shared" ref="V14:V21" si="8">+$S$4*((A14-1000)/1000)*C14</f>
        <v>7862.82</v>
      </c>
    </row>
    <row r="15" spans="1:26">
      <c r="A15">
        <f>+'3-4" W Res'!E6*1000</f>
        <v>3000</v>
      </c>
      <c r="C15">
        <f>+'3-4" W Res'!R6</f>
        <v>1040</v>
      </c>
      <c r="E15">
        <f t="shared" si="5"/>
        <v>3683</v>
      </c>
      <c r="G15" s="18">
        <f t="shared" si="6"/>
        <v>3120000</v>
      </c>
      <c r="H15" s="18"/>
      <c r="I15" s="18">
        <f t="shared" si="7"/>
        <v>6396000</v>
      </c>
      <c r="K15">
        <f t="shared" si="1"/>
        <v>2114</v>
      </c>
      <c r="M15" s="19">
        <f t="shared" si="0"/>
        <v>12738000</v>
      </c>
      <c r="O15" s="20">
        <f t="shared" si="2"/>
        <v>0.65504473927800067</v>
      </c>
      <c r="Q15">
        <f t="shared" si="3"/>
        <v>26592.800000000003</v>
      </c>
      <c r="S15">
        <f t="shared" si="4"/>
        <v>12469.6</v>
      </c>
      <c r="V15">
        <f t="shared" si="8"/>
        <v>14123.2</v>
      </c>
    </row>
    <row r="16" spans="1:26">
      <c r="A16">
        <f>+'3-4" W Res'!E7*1000</f>
        <v>4000</v>
      </c>
      <c r="C16">
        <f>+'3-4" W Res'!R7</f>
        <v>788</v>
      </c>
      <c r="E16">
        <f t="shared" si="5"/>
        <v>4471</v>
      </c>
      <c r="G16" s="18">
        <f t="shared" si="6"/>
        <v>3152000</v>
      </c>
      <c r="H16" s="18"/>
      <c r="I16" s="18">
        <f t="shared" si="7"/>
        <v>9548000</v>
      </c>
      <c r="K16">
        <f t="shared" si="1"/>
        <v>1326</v>
      </c>
      <c r="M16" s="19">
        <f t="shared" si="0"/>
        <v>14852000</v>
      </c>
      <c r="O16" s="20">
        <f t="shared" si="2"/>
        <v>0.76375604237375294</v>
      </c>
      <c r="Q16">
        <f t="shared" si="3"/>
        <v>25499.68</v>
      </c>
      <c r="S16">
        <f t="shared" si="4"/>
        <v>9448.1200000000008</v>
      </c>
      <c r="V16">
        <f t="shared" si="8"/>
        <v>16051.560000000001</v>
      </c>
    </row>
    <row r="17" spans="1:23">
      <c r="A17">
        <f>+'3-4" W Res'!E8*1000</f>
        <v>5000</v>
      </c>
      <c r="C17">
        <f>+'3-4" W Res'!R8</f>
        <v>515</v>
      </c>
      <c r="E17">
        <f t="shared" si="5"/>
        <v>4986</v>
      </c>
      <c r="G17" s="18">
        <f t="shared" si="6"/>
        <v>2575000</v>
      </c>
      <c r="H17" s="18"/>
      <c r="I17" s="18">
        <f t="shared" si="7"/>
        <v>12123000</v>
      </c>
      <c r="K17">
        <f t="shared" si="1"/>
        <v>811</v>
      </c>
      <c r="M17" s="19">
        <f t="shared" si="0"/>
        <v>16178000</v>
      </c>
      <c r="O17" s="20">
        <f t="shared" si="2"/>
        <v>0.83194487298159003</v>
      </c>
      <c r="Q17">
        <f t="shared" si="3"/>
        <v>20162.25</v>
      </c>
      <c r="S17">
        <f t="shared" si="4"/>
        <v>6174.85</v>
      </c>
      <c r="V17">
        <f t="shared" si="8"/>
        <v>13987.4</v>
      </c>
    </row>
    <row r="18" spans="1:23">
      <c r="A18">
        <f>+'3-4" W Res'!E9*1000</f>
        <v>6000</v>
      </c>
      <c r="C18">
        <f>+'3-4" W Res'!R9</f>
        <v>313</v>
      </c>
      <c r="E18">
        <f t="shared" si="5"/>
        <v>5299</v>
      </c>
      <c r="G18" s="18">
        <f t="shared" si="6"/>
        <v>1878000</v>
      </c>
      <c r="H18" s="18"/>
      <c r="I18" s="18">
        <f t="shared" si="7"/>
        <v>14001000</v>
      </c>
      <c r="K18">
        <f t="shared" si="1"/>
        <v>498</v>
      </c>
      <c r="M18" s="19">
        <f t="shared" si="0"/>
        <v>16989000</v>
      </c>
      <c r="O18" s="20">
        <f t="shared" si="2"/>
        <v>0.87365010799136067</v>
      </c>
      <c r="Q18">
        <f t="shared" si="3"/>
        <v>14379.220000000001</v>
      </c>
      <c r="S18">
        <f t="shared" si="4"/>
        <v>3752.87</v>
      </c>
      <c r="V18">
        <f t="shared" si="8"/>
        <v>10626.35</v>
      </c>
    </row>
    <row r="19" spans="1:23">
      <c r="A19">
        <f>+'3-4" W Res'!E10*1000</f>
        <v>7000</v>
      </c>
      <c r="C19">
        <f>+'3-4" W Res'!R10</f>
        <v>171</v>
      </c>
      <c r="E19">
        <f t="shared" si="5"/>
        <v>5470</v>
      </c>
      <c r="G19" s="18">
        <f t="shared" si="6"/>
        <v>1197000</v>
      </c>
      <c r="H19" s="18"/>
      <c r="I19" s="18">
        <f t="shared" si="7"/>
        <v>15198000</v>
      </c>
      <c r="K19">
        <f t="shared" si="1"/>
        <v>327</v>
      </c>
      <c r="M19" s="19">
        <f t="shared" si="0"/>
        <v>17487000</v>
      </c>
      <c r="O19" s="20">
        <f t="shared" si="2"/>
        <v>0.89925948781240361</v>
      </c>
      <c r="Q19">
        <f t="shared" si="3"/>
        <v>9016.83</v>
      </c>
      <c r="S19">
        <f t="shared" si="4"/>
        <v>2050.29</v>
      </c>
      <c r="V19">
        <f t="shared" si="8"/>
        <v>6966.54</v>
      </c>
    </row>
    <row r="20" spans="1:23">
      <c r="A20">
        <f>+'3-4" W Res'!E11*1000</f>
        <v>8000</v>
      </c>
      <c r="C20">
        <f>+'3-4" W Res'!R11</f>
        <v>103</v>
      </c>
      <c r="E20">
        <f t="shared" si="5"/>
        <v>5573</v>
      </c>
      <c r="G20" s="18">
        <f t="shared" si="6"/>
        <v>824000</v>
      </c>
      <c r="H20" s="18"/>
      <c r="I20" s="18">
        <f t="shared" si="7"/>
        <v>16022000</v>
      </c>
      <c r="K20">
        <f t="shared" si="1"/>
        <v>224</v>
      </c>
      <c r="M20" s="19">
        <f t="shared" si="0"/>
        <v>17814000</v>
      </c>
      <c r="O20" s="20">
        <f t="shared" si="2"/>
        <v>0.91607528540573901</v>
      </c>
      <c r="Q20">
        <f t="shared" si="3"/>
        <v>6130.56</v>
      </c>
      <c r="S20">
        <f t="shared" si="4"/>
        <v>1234.97</v>
      </c>
      <c r="V20">
        <f t="shared" si="8"/>
        <v>4895.59</v>
      </c>
    </row>
    <row r="21" spans="1:23">
      <c r="A21">
        <f>+'3-4" W Res'!E12*1000</f>
        <v>9000</v>
      </c>
      <c r="C21">
        <f>+'3-4" W Res'!R12</f>
        <v>58</v>
      </c>
      <c r="E21">
        <f t="shared" si="5"/>
        <v>5631</v>
      </c>
      <c r="G21" s="18">
        <f t="shared" si="6"/>
        <v>522000</v>
      </c>
      <c r="H21" s="18"/>
      <c r="I21" s="18">
        <f t="shared" si="7"/>
        <v>16544000</v>
      </c>
      <c r="K21">
        <f t="shared" si="1"/>
        <v>166</v>
      </c>
      <c r="M21" s="19">
        <f t="shared" si="0"/>
        <v>18038000</v>
      </c>
      <c r="O21" s="20">
        <f t="shared" si="2"/>
        <v>0.92759436387946104</v>
      </c>
      <c r="Q21">
        <f t="shared" si="3"/>
        <v>3845.98</v>
      </c>
      <c r="S21">
        <f t="shared" si="4"/>
        <v>695.42</v>
      </c>
      <c r="V21">
        <f t="shared" si="8"/>
        <v>3150.56</v>
      </c>
    </row>
    <row r="22" spans="1:23">
      <c r="A22">
        <f>+'3-4" W Res'!E13*1000</f>
        <v>10000</v>
      </c>
      <c r="C22">
        <f>+'3-4" W Res'!R13</f>
        <v>40</v>
      </c>
      <c r="E22">
        <f t="shared" si="5"/>
        <v>5671</v>
      </c>
      <c r="G22" s="18">
        <f t="shared" si="6"/>
        <v>400000</v>
      </c>
      <c r="H22" s="18"/>
      <c r="I22" s="18">
        <f t="shared" si="7"/>
        <v>16944000</v>
      </c>
      <c r="K22">
        <f t="shared" si="1"/>
        <v>126</v>
      </c>
      <c r="M22" s="19">
        <f t="shared" si="0"/>
        <v>18204000</v>
      </c>
      <c r="O22" s="20">
        <f t="shared" si="2"/>
        <v>0.93613082381980872</v>
      </c>
      <c r="Q22">
        <f t="shared" si="3"/>
        <v>2924</v>
      </c>
      <c r="S22">
        <f t="shared" si="4"/>
        <v>479.6</v>
      </c>
      <c r="V22">
        <f>+$S$4*9*C22</f>
        <v>2444.4</v>
      </c>
      <c r="W22">
        <f>$S$5*((A22-10000)/1000)*C22</f>
        <v>0</v>
      </c>
    </row>
    <row r="23" spans="1:23">
      <c r="A23">
        <f>+'3-4" W Res'!E14*1000</f>
        <v>11000</v>
      </c>
      <c r="C23">
        <f>+'3-4" W Res'!R14</f>
        <v>33</v>
      </c>
      <c r="E23">
        <f t="shared" ref="E23:E50" si="9">+E22+C23</f>
        <v>5704</v>
      </c>
      <c r="G23" s="18">
        <f t="shared" ref="G23:G50" si="10">+A23*C23</f>
        <v>363000</v>
      </c>
      <c r="H23" s="18"/>
      <c r="I23" s="18">
        <f t="shared" ref="I23:I50" si="11">+G23+I22</f>
        <v>17307000</v>
      </c>
      <c r="K23">
        <f t="shared" ref="K23:K50" si="12">$E$50-E23</f>
        <v>93</v>
      </c>
      <c r="M23" s="19">
        <f t="shared" ref="M23:M50" si="13">(A23*K23)+I23</f>
        <v>18330000</v>
      </c>
      <c r="O23" s="20">
        <f t="shared" ref="O23:O50" si="14">M23/$M$50</f>
        <v>0.94261030546127733</v>
      </c>
      <c r="Q23">
        <f t="shared" si="3"/>
        <v>2617.89</v>
      </c>
      <c r="S23">
        <f t="shared" si="4"/>
        <v>395.67</v>
      </c>
      <c r="V23">
        <f t="shared" ref="V23:V36" si="15">+$S$4*9*C23</f>
        <v>2016.6299999999999</v>
      </c>
      <c r="W23">
        <f t="shared" ref="W23:W35" si="16">$S$5*((A23-10000)/1000)*C23</f>
        <v>205.59</v>
      </c>
    </row>
    <row r="24" spans="1:23">
      <c r="A24">
        <f>+'3-4" W Res'!E15*1000</f>
        <v>12000</v>
      </c>
      <c r="C24">
        <f>+'3-4" W Res'!R15</f>
        <v>13</v>
      </c>
      <c r="E24">
        <f t="shared" si="9"/>
        <v>5717</v>
      </c>
      <c r="G24" s="18">
        <f t="shared" si="10"/>
        <v>156000</v>
      </c>
      <c r="H24" s="18"/>
      <c r="I24" s="18">
        <f t="shared" si="11"/>
        <v>17463000</v>
      </c>
      <c r="K24">
        <f t="shared" si="12"/>
        <v>80</v>
      </c>
      <c r="M24" s="19">
        <f t="shared" si="13"/>
        <v>18423000</v>
      </c>
      <c r="O24" s="20">
        <f t="shared" si="14"/>
        <v>0.94739278000617089</v>
      </c>
      <c r="Q24">
        <f t="shared" si="3"/>
        <v>1112.28</v>
      </c>
      <c r="S24">
        <f t="shared" si="4"/>
        <v>155.87</v>
      </c>
      <c r="V24">
        <f t="shared" si="15"/>
        <v>794.43</v>
      </c>
      <c r="W24">
        <f t="shared" si="16"/>
        <v>161.98000000000002</v>
      </c>
    </row>
    <row r="25" spans="1:23">
      <c r="A25">
        <f>+'3-4" W Res'!E16*1000</f>
        <v>13000</v>
      </c>
      <c r="C25">
        <f>+'3-4" W Res'!R16</f>
        <v>10</v>
      </c>
      <c r="E25">
        <f t="shared" si="9"/>
        <v>5727</v>
      </c>
      <c r="G25" s="18">
        <f t="shared" si="10"/>
        <v>130000</v>
      </c>
      <c r="H25" s="18"/>
      <c r="I25" s="18">
        <f t="shared" si="11"/>
        <v>17593000</v>
      </c>
      <c r="K25">
        <f t="shared" si="12"/>
        <v>70</v>
      </c>
      <c r="M25" s="19">
        <f t="shared" si="13"/>
        <v>18503000</v>
      </c>
      <c r="O25" s="20">
        <f t="shared" si="14"/>
        <v>0.95150673660392882</v>
      </c>
      <c r="Q25">
        <f t="shared" si="3"/>
        <v>917.9</v>
      </c>
      <c r="S25">
        <f t="shared" si="4"/>
        <v>119.9</v>
      </c>
      <c r="V25">
        <f t="shared" si="15"/>
        <v>611.1</v>
      </c>
      <c r="W25">
        <f t="shared" si="16"/>
        <v>186.9</v>
      </c>
    </row>
    <row r="26" spans="1:23">
      <c r="A26">
        <f>+'3-4" W Res'!E17*1000</f>
        <v>14000</v>
      </c>
      <c r="C26">
        <f>+'3-4" W Res'!R17</f>
        <v>6</v>
      </c>
      <c r="E26">
        <f t="shared" si="9"/>
        <v>5733</v>
      </c>
      <c r="G26" s="18">
        <f t="shared" si="10"/>
        <v>84000</v>
      </c>
      <c r="H26" s="18"/>
      <c r="I26" s="18">
        <f t="shared" si="11"/>
        <v>17677000</v>
      </c>
      <c r="K26">
        <f t="shared" si="12"/>
        <v>64</v>
      </c>
      <c r="M26" s="19">
        <f t="shared" si="13"/>
        <v>18573000</v>
      </c>
      <c r="O26" s="20">
        <f t="shared" si="14"/>
        <v>0.95510644862696703</v>
      </c>
      <c r="Q26">
        <f t="shared" si="3"/>
        <v>588.12</v>
      </c>
      <c r="S26">
        <f t="shared" si="4"/>
        <v>71.94</v>
      </c>
      <c r="V26">
        <f t="shared" si="15"/>
        <v>366.65999999999997</v>
      </c>
      <c r="W26">
        <f t="shared" si="16"/>
        <v>149.52000000000001</v>
      </c>
    </row>
    <row r="27" spans="1:23">
      <c r="A27">
        <f>+'3-4" W Res'!E18*1000</f>
        <v>15000</v>
      </c>
      <c r="C27">
        <f>+'3-4" W Res'!R18</f>
        <v>9</v>
      </c>
      <c r="E27">
        <f t="shared" si="9"/>
        <v>5742</v>
      </c>
      <c r="G27" s="18">
        <f t="shared" si="10"/>
        <v>135000</v>
      </c>
      <c r="H27" s="18"/>
      <c r="I27" s="18">
        <f t="shared" si="11"/>
        <v>17812000</v>
      </c>
      <c r="K27">
        <f t="shared" si="12"/>
        <v>55</v>
      </c>
      <c r="M27" s="19">
        <f t="shared" si="13"/>
        <v>18637000</v>
      </c>
      <c r="O27" s="20">
        <f t="shared" si="14"/>
        <v>0.95839761390517331</v>
      </c>
      <c r="Q27">
        <f t="shared" si="3"/>
        <v>938.25</v>
      </c>
      <c r="S27">
        <f t="shared" si="4"/>
        <v>107.91</v>
      </c>
      <c r="V27">
        <f t="shared" si="15"/>
        <v>549.99</v>
      </c>
      <c r="W27">
        <f t="shared" si="16"/>
        <v>280.35000000000002</v>
      </c>
    </row>
    <row r="28" spans="1:23">
      <c r="A28">
        <f>+'3-4" W Res'!E19*1000</f>
        <v>16000</v>
      </c>
      <c r="C28">
        <f>+'3-4" W Res'!R19</f>
        <v>8</v>
      </c>
      <c r="E28">
        <f t="shared" si="9"/>
        <v>5750</v>
      </c>
      <c r="G28" s="18">
        <f t="shared" si="10"/>
        <v>128000</v>
      </c>
      <c r="H28" s="18"/>
      <c r="I28" s="18">
        <f t="shared" si="11"/>
        <v>17940000</v>
      </c>
      <c r="K28">
        <f t="shared" si="12"/>
        <v>47</v>
      </c>
      <c r="M28" s="19">
        <f t="shared" si="13"/>
        <v>18692000</v>
      </c>
      <c r="O28" s="20">
        <f t="shared" si="14"/>
        <v>0.96122595906613184</v>
      </c>
      <c r="Q28">
        <f t="shared" si="3"/>
        <v>883.83999999999992</v>
      </c>
      <c r="S28">
        <f t="shared" si="4"/>
        <v>95.92</v>
      </c>
      <c r="V28">
        <f t="shared" si="15"/>
        <v>488.88</v>
      </c>
      <c r="W28">
        <f t="shared" si="16"/>
        <v>299.04000000000002</v>
      </c>
    </row>
    <row r="29" spans="1:23">
      <c r="A29">
        <f>+'3-4" W Res'!E20*1000</f>
        <v>17000</v>
      </c>
      <c r="C29">
        <f>+'3-4" W Res'!R20</f>
        <v>2</v>
      </c>
      <c r="E29">
        <f t="shared" si="9"/>
        <v>5752</v>
      </c>
      <c r="G29" s="18">
        <f t="shared" si="10"/>
        <v>34000</v>
      </c>
      <c r="H29" s="18"/>
      <c r="I29" s="18">
        <f t="shared" si="11"/>
        <v>17974000</v>
      </c>
      <c r="K29">
        <f t="shared" si="12"/>
        <v>45</v>
      </c>
      <c r="M29" s="19">
        <f t="shared" si="13"/>
        <v>18739000</v>
      </c>
      <c r="O29" s="20">
        <f t="shared" si="14"/>
        <v>0.9636429085673146</v>
      </c>
      <c r="Q29">
        <f t="shared" si="3"/>
        <v>233.42</v>
      </c>
      <c r="S29">
        <f t="shared" si="4"/>
        <v>23.98</v>
      </c>
      <c r="V29">
        <f t="shared" si="15"/>
        <v>122.22</v>
      </c>
      <c r="W29">
        <f t="shared" si="16"/>
        <v>87.22</v>
      </c>
    </row>
    <row r="30" spans="1:23">
      <c r="A30">
        <f>+'3-4" W Res'!E21*1000</f>
        <v>18000</v>
      </c>
      <c r="C30">
        <f>+'3-4" W Res'!R21</f>
        <v>4</v>
      </c>
      <c r="E30">
        <f t="shared" si="9"/>
        <v>5756</v>
      </c>
      <c r="G30" s="18">
        <f t="shared" si="10"/>
        <v>72000</v>
      </c>
      <c r="H30" s="18"/>
      <c r="I30" s="18">
        <f t="shared" si="11"/>
        <v>18046000</v>
      </c>
      <c r="K30">
        <f t="shared" si="12"/>
        <v>41</v>
      </c>
      <c r="M30" s="19">
        <f t="shared" si="13"/>
        <v>18784000</v>
      </c>
      <c r="O30" s="20">
        <f t="shared" si="14"/>
        <v>0.96595700915355343</v>
      </c>
      <c r="Q30">
        <f t="shared" si="3"/>
        <v>491.76</v>
      </c>
      <c r="S30">
        <f t="shared" si="4"/>
        <v>47.96</v>
      </c>
      <c r="V30">
        <f t="shared" si="15"/>
        <v>244.44</v>
      </c>
      <c r="W30">
        <f t="shared" si="16"/>
        <v>199.36</v>
      </c>
    </row>
    <row r="31" spans="1:23">
      <c r="A31">
        <f>+'3-4" W Res'!E22*1000</f>
        <v>19000</v>
      </c>
      <c r="C31">
        <f>+'3-4" W Res'!R22</f>
        <v>6</v>
      </c>
      <c r="E31">
        <f t="shared" si="9"/>
        <v>5762</v>
      </c>
      <c r="G31" s="18">
        <f t="shared" si="10"/>
        <v>114000</v>
      </c>
      <c r="H31" s="18"/>
      <c r="I31" s="18">
        <f t="shared" si="11"/>
        <v>18160000</v>
      </c>
      <c r="K31">
        <f t="shared" si="12"/>
        <v>35</v>
      </c>
      <c r="M31" s="19">
        <f t="shared" si="13"/>
        <v>18825000</v>
      </c>
      <c r="O31" s="20">
        <f t="shared" si="14"/>
        <v>0.96806541190990436</v>
      </c>
      <c r="Q31">
        <f t="shared" si="3"/>
        <v>775.02</v>
      </c>
      <c r="S31">
        <f t="shared" si="4"/>
        <v>71.94</v>
      </c>
      <c r="V31">
        <f t="shared" si="15"/>
        <v>366.65999999999997</v>
      </c>
      <c r="W31">
        <f t="shared" si="16"/>
        <v>336.42000000000007</v>
      </c>
    </row>
    <row r="32" spans="1:23">
      <c r="A32">
        <f>+'3-4" W Res'!E23*1000</f>
        <v>20000</v>
      </c>
      <c r="C32">
        <f>+'3-4" W Res'!R23</f>
        <v>7</v>
      </c>
      <c r="E32">
        <f t="shared" si="9"/>
        <v>5769</v>
      </c>
      <c r="G32" s="18">
        <f t="shared" si="10"/>
        <v>140000</v>
      </c>
      <c r="H32" s="18"/>
      <c r="I32" s="18">
        <f t="shared" si="11"/>
        <v>18300000</v>
      </c>
      <c r="K32">
        <f t="shared" si="12"/>
        <v>28</v>
      </c>
      <c r="M32" s="19">
        <f t="shared" si="13"/>
        <v>18860000</v>
      </c>
      <c r="O32" s="20">
        <f t="shared" si="14"/>
        <v>0.96986526792142347</v>
      </c>
      <c r="Q32">
        <f t="shared" si="3"/>
        <v>947.8</v>
      </c>
      <c r="S32">
        <f t="shared" si="4"/>
        <v>83.93</v>
      </c>
      <c r="V32">
        <f t="shared" si="15"/>
        <v>427.77</v>
      </c>
      <c r="W32">
        <f t="shared" si="16"/>
        <v>436.1</v>
      </c>
    </row>
    <row r="33" spans="1:25">
      <c r="A33">
        <f>+'3-4" W Res'!E24*1000</f>
        <v>21000</v>
      </c>
      <c r="C33">
        <f>+'3-4" W Res'!R24</f>
        <v>4</v>
      </c>
      <c r="E33">
        <f t="shared" si="9"/>
        <v>5773</v>
      </c>
      <c r="G33" s="18">
        <f t="shared" si="10"/>
        <v>84000</v>
      </c>
      <c r="H33" s="18"/>
      <c r="I33" s="18">
        <f t="shared" si="11"/>
        <v>18384000</v>
      </c>
      <c r="K33">
        <f t="shared" si="12"/>
        <v>24</v>
      </c>
      <c r="M33" s="19">
        <f t="shared" si="13"/>
        <v>18888000</v>
      </c>
      <c r="O33" s="20">
        <f t="shared" si="14"/>
        <v>0.97130515273063867</v>
      </c>
      <c r="Q33">
        <f t="shared" si="3"/>
        <v>566.52</v>
      </c>
      <c r="S33">
        <f t="shared" si="4"/>
        <v>47.96</v>
      </c>
      <c r="V33">
        <f t="shared" si="15"/>
        <v>244.44</v>
      </c>
      <c r="W33">
        <f t="shared" si="16"/>
        <v>274.12</v>
      </c>
    </row>
    <row r="34" spans="1:25">
      <c r="A34">
        <f>+'3-4" W Res'!E25*1000</f>
        <v>22000</v>
      </c>
      <c r="C34">
        <f>+'3-4" W Res'!R25</f>
        <v>1</v>
      </c>
      <c r="E34">
        <f t="shared" si="9"/>
        <v>5774</v>
      </c>
      <c r="G34" s="18">
        <f t="shared" si="10"/>
        <v>22000</v>
      </c>
      <c r="H34" s="18"/>
      <c r="I34" s="18">
        <f t="shared" si="11"/>
        <v>18406000</v>
      </c>
      <c r="K34">
        <f t="shared" si="12"/>
        <v>23</v>
      </c>
      <c r="M34" s="19">
        <f t="shared" si="13"/>
        <v>18912000</v>
      </c>
      <c r="O34" s="20">
        <f t="shared" si="14"/>
        <v>0.97253933970996609</v>
      </c>
      <c r="Q34">
        <f t="shared" si="3"/>
        <v>147.86000000000001</v>
      </c>
      <c r="S34">
        <f t="shared" si="4"/>
        <v>11.99</v>
      </c>
      <c r="V34">
        <f t="shared" si="15"/>
        <v>61.11</v>
      </c>
      <c r="W34">
        <f t="shared" si="16"/>
        <v>74.760000000000005</v>
      </c>
    </row>
    <row r="35" spans="1:25">
      <c r="A35">
        <f>+'3-4" W Res'!E26*1000</f>
        <v>24000</v>
      </c>
      <c r="C35">
        <f>+'3-4" W Res'!R26</f>
        <v>3</v>
      </c>
      <c r="E35">
        <f t="shared" si="9"/>
        <v>5777</v>
      </c>
      <c r="G35" s="18">
        <f t="shared" si="10"/>
        <v>72000</v>
      </c>
      <c r="H35" s="18"/>
      <c r="I35" s="18">
        <f t="shared" si="11"/>
        <v>18478000</v>
      </c>
      <c r="K35">
        <f t="shared" si="12"/>
        <v>20</v>
      </c>
      <c r="M35" s="19">
        <f t="shared" si="13"/>
        <v>18958000</v>
      </c>
      <c r="O35" s="20">
        <f t="shared" si="14"/>
        <v>0.97490486475367688</v>
      </c>
      <c r="Q35">
        <f t="shared" si="3"/>
        <v>480.95999999999992</v>
      </c>
      <c r="S35">
        <f t="shared" si="4"/>
        <v>35.97</v>
      </c>
      <c r="V35">
        <f t="shared" si="15"/>
        <v>183.32999999999998</v>
      </c>
      <c r="W35">
        <f t="shared" si="16"/>
        <v>261.65999999999997</v>
      </c>
    </row>
    <row r="36" spans="1:25">
      <c r="A36">
        <f>+'3-4" W Res'!E27*1000</f>
        <v>25000</v>
      </c>
      <c r="C36">
        <f>+'3-4" W Res'!R27</f>
        <v>3</v>
      </c>
      <c r="E36">
        <f t="shared" si="9"/>
        <v>5780</v>
      </c>
      <c r="G36" s="18">
        <f t="shared" si="10"/>
        <v>75000</v>
      </c>
      <c r="H36" s="18"/>
      <c r="I36" s="18">
        <f t="shared" si="11"/>
        <v>18553000</v>
      </c>
      <c r="K36">
        <f t="shared" si="12"/>
        <v>17</v>
      </c>
      <c r="M36" s="19">
        <f t="shared" si="13"/>
        <v>18978000</v>
      </c>
      <c r="O36" s="20">
        <f t="shared" si="14"/>
        <v>0.97593335390311631</v>
      </c>
      <c r="Q36">
        <f t="shared" si="3"/>
        <v>499.65</v>
      </c>
      <c r="S36">
        <f t="shared" si="4"/>
        <v>35.97</v>
      </c>
      <c r="V36">
        <f t="shared" si="15"/>
        <v>183.32999999999998</v>
      </c>
      <c r="W36" s="26">
        <f>$S$5*15*C36</f>
        <v>280.35000000000002</v>
      </c>
      <c r="X36">
        <f>+$S$6*((A36-25000)/1000)*C36</f>
        <v>0</v>
      </c>
    </row>
    <row r="37" spans="1:25">
      <c r="A37">
        <f>+'3-4" W Res'!E28*1000</f>
        <v>26000</v>
      </c>
      <c r="C37">
        <f>+'3-4" W Res'!R28</f>
        <v>1</v>
      </c>
      <c r="E37">
        <f t="shared" si="9"/>
        <v>5781</v>
      </c>
      <c r="G37" s="18">
        <f t="shared" si="10"/>
        <v>26000</v>
      </c>
      <c r="H37" s="18"/>
      <c r="I37" s="18">
        <f t="shared" si="11"/>
        <v>18579000</v>
      </c>
      <c r="K37">
        <f t="shared" si="12"/>
        <v>16</v>
      </c>
      <c r="M37" s="19">
        <f t="shared" si="13"/>
        <v>18995000</v>
      </c>
      <c r="O37" s="20">
        <f t="shared" si="14"/>
        <v>0.97680756968013982</v>
      </c>
      <c r="Q37">
        <f t="shared" si="3"/>
        <v>172.23000000000002</v>
      </c>
      <c r="S37">
        <f t="shared" si="4"/>
        <v>11.99</v>
      </c>
      <c r="V37">
        <f t="shared" ref="V37:V50" si="17">+$S$4*9*C37</f>
        <v>61.11</v>
      </c>
      <c r="W37" s="26">
        <f t="shared" ref="W37:W50" si="18">$S$5*15*C37</f>
        <v>93.45</v>
      </c>
      <c r="X37">
        <f t="shared" ref="X37:X43" si="19">+$S$6*((A37-25000)/1000)*C37</f>
        <v>5.68</v>
      </c>
    </row>
    <row r="38" spans="1:25">
      <c r="A38">
        <f>+'3-4" W Res'!E29*1000</f>
        <v>27000</v>
      </c>
      <c r="C38">
        <f>+'3-4" W Res'!R29</f>
        <v>1</v>
      </c>
      <c r="E38">
        <f t="shared" si="9"/>
        <v>5782</v>
      </c>
      <c r="G38" s="18">
        <f t="shared" si="10"/>
        <v>27000</v>
      </c>
      <c r="H38" s="18"/>
      <c r="I38" s="18">
        <f t="shared" si="11"/>
        <v>18606000</v>
      </c>
      <c r="K38">
        <f t="shared" si="12"/>
        <v>15</v>
      </c>
      <c r="M38" s="19">
        <f t="shared" si="13"/>
        <v>19011000</v>
      </c>
      <c r="O38" s="20">
        <f t="shared" si="14"/>
        <v>0.97763036099969147</v>
      </c>
      <c r="Q38">
        <f t="shared" si="3"/>
        <v>177.91000000000003</v>
      </c>
      <c r="S38">
        <f t="shared" si="4"/>
        <v>11.99</v>
      </c>
      <c r="V38">
        <f t="shared" si="17"/>
        <v>61.11</v>
      </c>
      <c r="W38" s="26">
        <f t="shared" si="18"/>
        <v>93.45</v>
      </c>
      <c r="X38">
        <f t="shared" si="19"/>
        <v>11.36</v>
      </c>
    </row>
    <row r="39" spans="1:25">
      <c r="A39">
        <f>+'3-4" W Res'!E30*1000</f>
        <v>30000</v>
      </c>
      <c r="C39">
        <f>+'3-4" W Res'!R30</f>
        <v>2</v>
      </c>
      <c r="E39">
        <f t="shared" si="9"/>
        <v>5784</v>
      </c>
      <c r="G39" s="18">
        <f t="shared" si="10"/>
        <v>60000</v>
      </c>
      <c r="H39" s="18"/>
      <c r="I39" s="18">
        <f t="shared" si="11"/>
        <v>18666000</v>
      </c>
      <c r="K39">
        <f t="shared" si="12"/>
        <v>13</v>
      </c>
      <c r="M39" s="19">
        <f t="shared" si="13"/>
        <v>19056000</v>
      </c>
      <c r="O39" s="20">
        <f t="shared" si="14"/>
        <v>0.97994446158593029</v>
      </c>
      <c r="Q39">
        <f t="shared" si="3"/>
        <v>389.90000000000003</v>
      </c>
      <c r="S39">
        <f t="shared" si="4"/>
        <v>23.98</v>
      </c>
      <c r="V39">
        <f t="shared" si="17"/>
        <v>122.22</v>
      </c>
      <c r="W39" s="26">
        <f t="shared" si="18"/>
        <v>186.9</v>
      </c>
      <c r="X39">
        <f t="shared" si="19"/>
        <v>56.8</v>
      </c>
    </row>
    <row r="40" spans="1:25">
      <c r="A40">
        <f>+'3-4" W Res'!E31*1000</f>
        <v>31000</v>
      </c>
      <c r="C40">
        <f>+'3-4" W Res'!R31</f>
        <v>1</v>
      </c>
      <c r="E40">
        <f t="shared" si="9"/>
        <v>5785</v>
      </c>
      <c r="G40" s="18">
        <f t="shared" si="10"/>
        <v>31000</v>
      </c>
      <c r="H40" s="18"/>
      <c r="I40" s="18">
        <f t="shared" si="11"/>
        <v>18697000</v>
      </c>
      <c r="K40">
        <f t="shared" si="12"/>
        <v>12</v>
      </c>
      <c r="M40" s="19">
        <f t="shared" si="13"/>
        <v>19069000</v>
      </c>
      <c r="O40" s="20">
        <f t="shared" si="14"/>
        <v>0.98061297953306592</v>
      </c>
      <c r="Q40">
        <f t="shared" si="3"/>
        <v>200.63</v>
      </c>
      <c r="S40">
        <f t="shared" si="4"/>
        <v>11.99</v>
      </c>
      <c r="V40">
        <f t="shared" si="17"/>
        <v>61.11</v>
      </c>
      <c r="W40" s="26">
        <f t="shared" si="18"/>
        <v>93.45</v>
      </c>
      <c r="X40">
        <f t="shared" si="19"/>
        <v>34.08</v>
      </c>
    </row>
    <row r="41" spans="1:25">
      <c r="A41">
        <f>+'3-4" W Res'!E32*1000</f>
        <v>34000</v>
      </c>
      <c r="C41">
        <f>+'3-4" W Res'!R32</f>
        <v>2</v>
      </c>
      <c r="E41">
        <f t="shared" si="9"/>
        <v>5787</v>
      </c>
      <c r="G41" s="18">
        <f t="shared" si="10"/>
        <v>68000</v>
      </c>
      <c r="H41" s="18"/>
      <c r="I41" s="18">
        <f t="shared" si="11"/>
        <v>18765000</v>
      </c>
      <c r="K41">
        <f t="shared" si="12"/>
        <v>10</v>
      </c>
      <c r="M41" s="19">
        <f t="shared" si="13"/>
        <v>19105000</v>
      </c>
      <c r="O41" s="20">
        <f t="shared" si="14"/>
        <v>0.982464260002057</v>
      </c>
      <c r="Q41">
        <f t="shared" si="3"/>
        <v>435.34000000000003</v>
      </c>
      <c r="S41">
        <f t="shared" si="4"/>
        <v>23.98</v>
      </c>
      <c r="V41">
        <f t="shared" si="17"/>
        <v>122.22</v>
      </c>
      <c r="W41" s="26">
        <f t="shared" si="18"/>
        <v>186.9</v>
      </c>
      <c r="X41">
        <f t="shared" si="19"/>
        <v>102.24</v>
      </c>
    </row>
    <row r="42" spans="1:25">
      <c r="A42">
        <f>+'3-4" W Res'!E33*1000</f>
        <v>36000</v>
      </c>
      <c r="C42">
        <f>+'3-4" W Res'!R33</f>
        <v>2</v>
      </c>
      <c r="E42">
        <f t="shared" si="9"/>
        <v>5789</v>
      </c>
      <c r="G42" s="18">
        <f t="shared" si="10"/>
        <v>72000</v>
      </c>
      <c r="H42" s="18"/>
      <c r="I42" s="18">
        <f t="shared" si="11"/>
        <v>18837000</v>
      </c>
      <c r="K42">
        <f t="shared" si="12"/>
        <v>8</v>
      </c>
      <c r="M42" s="19">
        <f t="shared" si="13"/>
        <v>19125000</v>
      </c>
      <c r="O42" s="20">
        <f t="shared" si="14"/>
        <v>0.98349274915149643</v>
      </c>
      <c r="Q42">
        <f t="shared" si="3"/>
        <v>458.06</v>
      </c>
      <c r="S42">
        <f t="shared" si="4"/>
        <v>23.98</v>
      </c>
      <c r="V42">
        <f t="shared" si="17"/>
        <v>122.22</v>
      </c>
      <c r="W42" s="26">
        <f t="shared" si="18"/>
        <v>186.9</v>
      </c>
      <c r="X42">
        <f t="shared" si="19"/>
        <v>124.96</v>
      </c>
    </row>
    <row r="43" spans="1:25">
      <c r="A43">
        <f>+'3-4" W Res'!E34*1000</f>
        <v>41000</v>
      </c>
      <c r="C43">
        <f>+'3-4" W Res'!R34</f>
        <v>1</v>
      </c>
      <c r="E43">
        <f t="shared" si="9"/>
        <v>5790</v>
      </c>
      <c r="G43" s="18">
        <f t="shared" si="10"/>
        <v>41000</v>
      </c>
      <c r="H43" s="18"/>
      <c r="I43" s="18">
        <f t="shared" si="11"/>
        <v>18878000</v>
      </c>
      <c r="K43">
        <f t="shared" si="12"/>
        <v>7</v>
      </c>
      <c r="M43" s="19">
        <f t="shared" si="13"/>
        <v>19165000</v>
      </c>
      <c r="O43" s="20">
        <f t="shared" si="14"/>
        <v>0.98554972745037539</v>
      </c>
      <c r="Q43">
        <f t="shared" si="3"/>
        <v>257.43</v>
      </c>
      <c r="S43">
        <f t="shared" si="4"/>
        <v>11.99</v>
      </c>
      <c r="V43">
        <f t="shared" si="17"/>
        <v>61.11</v>
      </c>
      <c r="W43" s="26">
        <f t="shared" si="18"/>
        <v>93.45</v>
      </c>
      <c r="X43">
        <f t="shared" si="19"/>
        <v>90.88</v>
      </c>
    </row>
    <row r="44" spans="1:25">
      <c r="A44">
        <f>+'3-4" W Res'!E35*1000</f>
        <v>50000</v>
      </c>
      <c r="C44">
        <f>+'3-4" W Res'!R35</f>
        <v>1</v>
      </c>
      <c r="E44">
        <f t="shared" si="9"/>
        <v>5791</v>
      </c>
      <c r="G44" s="18">
        <f t="shared" si="10"/>
        <v>50000</v>
      </c>
      <c r="H44" s="18"/>
      <c r="I44" s="18">
        <f t="shared" si="11"/>
        <v>18928000</v>
      </c>
      <c r="K44">
        <f t="shared" si="12"/>
        <v>6</v>
      </c>
      <c r="M44" s="19">
        <f t="shared" si="13"/>
        <v>19228000</v>
      </c>
      <c r="O44" s="20">
        <f t="shared" si="14"/>
        <v>0.98878946827110969</v>
      </c>
      <c r="Q44">
        <f t="shared" si="3"/>
        <v>308.55</v>
      </c>
      <c r="S44">
        <f t="shared" si="4"/>
        <v>11.99</v>
      </c>
      <c r="V44">
        <f t="shared" si="17"/>
        <v>61.11</v>
      </c>
      <c r="W44" s="26">
        <f t="shared" si="18"/>
        <v>93.45</v>
      </c>
      <c r="X44">
        <f>+$S$6*25*C44</f>
        <v>142</v>
      </c>
      <c r="Y44">
        <f>+$S$7*((A44-50000)/1000)*C44</f>
        <v>0</v>
      </c>
    </row>
    <row r="45" spans="1:25">
      <c r="A45">
        <f>+'3-4" W Res'!E36*1000</f>
        <v>53000</v>
      </c>
      <c r="C45">
        <f>+'3-4" W Res'!R36</f>
        <v>1</v>
      </c>
      <c r="E45">
        <f t="shared" si="9"/>
        <v>5792</v>
      </c>
      <c r="G45" s="18">
        <f t="shared" si="10"/>
        <v>53000</v>
      </c>
      <c r="H45" s="18"/>
      <c r="I45" s="18">
        <f t="shared" si="11"/>
        <v>18981000</v>
      </c>
      <c r="K45">
        <f t="shared" si="12"/>
        <v>5</v>
      </c>
      <c r="M45" s="19">
        <f t="shared" si="13"/>
        <v>19246000</v>
      </c>
      <c r="O45" s="20">
        <f t="shared" si="14"/>
        <v>0.98971510850560529</v>
      </c>
      <c r="Q45">
        <f t="shared" si="3"/>
        <v>323.67</v>
      </c>
      <c r="S45">
        <f t="shared" si="4"/>
        <v>11.99</v>
      </c>
      <c r="V45">
        <f t="shared" si="17"/>
        <v>61.11</v>
      </c>
      <c r="W45" s="26">
        <f t="shared" si="18"/>
        <v>93.45</v>
      </c>
      <c r="X45">
        <f t="shared" ref="X45:X50" si="20">+$S$6*25*C45</f>
        <v>142</v>
      </c>
      <c r="Y45">
        <f t="shared" ref="Y45:Y48" si="21">+$S$7*((A45-50000)/1000)*C45</f>
        <v>15.120000000000001</v>
      </c>
    </row>
    <row r="46" spans="1:25">
      <c r="A46">
        <f>+'3-4" W Res'!E37*1000</f>
        <v>55000</v>
      </c>
      <c r="C46">
        <f>+'3-4" W Res'!R37</f>
        <v>1</v>
      </c>
      <c r="E46">
        <f t="shared" si="9"/>
        <v>5793</v>
      </c>
      <c r="G46" s="18">
        <f t="shared" si="10"/>
        <v>55000</v>
      </c>
      <c r="H46" s="18"/>
      <c r="I46" s="18">
        <f t="shared" si="11"/>
        <v>19036000</v>
      </c>
      <c r="K46">
        <f t="shared" si="12"/>
        <v>4</v>
      </c>
      <c r="M46" s="19">
        <f t="shared" si="13"/>
        <v>19256000</v>
      </c>
      <c r="O46" s="20">
        <f t="shared" si="14"/>
        <v>0.990229353080325</v>
      </c>
      <c r="Q46">
        <f t="shared" si="3"/>
        <v>333.75</v>
      </c>
      <c r="S46">
        <f t="shared" si="4"/>
        <v>11.99</v>
      </c>
      <c r="V46">
        <f t="shared" si="17"/>
        <v>61.11</v>
      </c>
      <c r="W46" s="26">
        <f t="shared" si="18"/>
        <v>93.45</v>
      </c>
      <c r="X46">
        <f t="shared" si="20"/>
        <v>142</v>
      </c>
      <c r="Y46">
        <f t="shared" si="21"/>
        <v>25.2</v>
      </c>
    </row>
    <row r="47" spans="1:25">
      <c r="A47">
        <f>+'3-4" W Res'!E38*1000</f>
        <v>73000</v>
      </c>
      <c r="C47">
        <f>+'3-4" W Res'!R38</f>
        <v>1</v>
      </c>
      <c r="E47">
        <f t="shared" si="9"/>
        <v>5794</v>
      </c>
      <c r="G47" s="18">
        <f t="shared" si="10"/>
        <v>73000</v>
      </c>
      <c r="H47" s="18"/>
      <c r="I47" s="18">
        <f t="shared" si="11"/>
        <v>19109000</v>
      </c>
      <c r="K47">
        <f t="shared" si="12"/>
        <v>3</v>
      </c>
      <c r="M47" s="19">
        <f t="shared" si="13"/>
        <v>19328000</v>
      </c>
      <c r="O47" s="20">
        <f t="shared" si="14"/>
        <v>0.99393191401830716</v>
      </c>
      <c r="Q47">
        <f t="shared" si="3"/>
        <v>424.47</v>
      </c>
      <c r="S47">
        <f t="shared" si="4"/>
        <v>11.99</v>
      </c>
      <c r="V47">
        <f t="shared" si="17"/>
        <v>61.11</v>
      </c>
      <c r="W47" s="26">
        <f t="shared" si="18"/>
        <v>93.45</v>
      </c>
      <c r="X47">
        <f t="shared" si="20"/>
        <v>142</v>
      </c>
      <c r="Y47">
        <f t="shared" si="21"/>
        <v>115.92</v>
      </c>
    </row>
    <row r="48" spans="1:25">
      <c r="A48">
        <f>+'3-4" W Res'!E39*1000</f>
        <v>96000</v>
      </c>
      <c r="C48">
        <f>+'3-4" W Res'!R39</f>
        <v>1</v>
      </c>
      <c r="E48">
        <f t="shared" si="9"/>
        <v>5795</v>
      </c>
      <c r="G48" s="18">
        <f t="shared" si="10"/>
        <v>96000</v>
      </c>
      <c r="H48" s="18"/>
      <c r="I48" s="18">
        <f t="shared" si="11"/>
        <v>19205000</v>
      </c>
      <c r="K48">
        <f t="shared" si="12"/>
        <v>2</v>
      </c>
      <c r="M48" s="19">
        <f t="shared" si="13"/>
        <v>19397000</v>
      </c>
      <c r="O48" s="20">
        <f t="shared" si="14"/>
        <v>0.99748020158387329</v>
      </c>
      <c r="Q48">
        <f t="shared" si="3"/>
        <v>540.39</v>
      </c>
      <c r="S48">
        <f t="shared" si="4"/>
        <v>11.99</v>
      </c>
      <c r="V48">
        <f t="shared" si="17"/>
        <v>61.11</v>
      </c>
      <c r="W48" s="26">
        <f t="shared" si="18"/>
        <v>93.45</v>
      </c>
      <c r="X48">
        <f t="shared" si="20"/>
        <v>142</v>
      </c>
      <c r="Y48">
        <f t="shared" si="21"/>
        <v>231.84</v>
      </c>
    </row>
    <row r="49" spans="1:26">
      <c r="A49">
        <f>+'3-4" W Res'!E40*1000</f>
        <v>110000</v>
      </c>
      <c r="C49">
        <f>+'3-4" W Res'!R40</f>
        <v>1</v>
      </c>
      <c r="E49">
        <f t="shared" si="9"/>
        <v>5796</v>
      </c>
      <c r="G49" s="18">
        <f t="shared" si="10"/>
        <v>110000</v>
      </c>
      <c r="H49" s="18"/>
      <c r="I49" s="18">
        <f t="shared" si="11"/>
        <v>19315000</v>
      </c>
      <c r="K49">
        <f t="shared" si="12"/>
        <v>1</v>
      </c>
      <c r="M49" s="19">
        <f t="shared" si="13"/>
        <v>19425000</v>
      </c>
      <c r="O49" s="20">
        <f t="shared" si="14"/>
        <v>0.9989200863930886</v>
      </c>
      <c r="Q49">
        <f t="shared" si="3"/>
        <v>604.54999999999995</v>
      </c>
      <c r="S49">
        <f t="shared" si="4"/>
        <v>11.99</v>
      </c>
      <c r="V49">
        <f t="shared" si="17"/>
        <v>61.11</v>
      </c>
      <c r="W49" s="26">
        <f t="shared" si="18"/>
        <v>93.45</v>
      </c>
      <c r="X49">
        <f t="shared" si="20"/>
        <v>142</v>
      </c>
      <c r="Y49">
        <f>+$S$7*50*C49</f>
        <v>252</v>
      </c>
      <c r="Z49">
        <f>+$S$8*((A49-100000)/1000)*C49</f>
        <v>44</v>
      </c>
    </row>
    <row r="50" spans="1:26">
      <c r="A50">
        <f>+'3-4" W Res'!E41*1000</f>
        <v>131000</v>
      </c>
      <c r="C50">
        <f>+'3-4" W Res'!R41</f>
        <v>1</v>
      </c>
      <c r="E50">
        <f t="shared" si="9"/>
        <v>5797</v>
      </c>
      <c r="G50" s="18">
        <f t="shared" si="10"/>
        <v>131000</v>
      </c>
      <c r="H50" s="18"/>
      <c r="I50" s="18">
        <f t="shared" si="11"/>
        <v>19446000</v>
      </c>
      <c r="K50">
        <f t="shared" si="12"/>
        <v>0</v>
      </c>
      <c r="M50" s="19">
        <f t="shared" si="13"/>
        <v>19446000</v>
      </c>
      <c r="O50" s="20">
        <f t="shared" si="14"/>
        <v>1</v>
      </c>
      <c r="Q50">
        <f t="shared" si="3"/>
        <v>696.94999999999993</v>
      </c>
      <c r="S50">
        <f t="shared" si="4"/>
        <v>11.99</v>
      </c>
      <c r="V50">
        <f t="shared" si="17"/>
        <v>61.11</v>
      </c>
      <c r="W50" s="26">
        <f t="shared" si="18"/>
        <v>93.45</v>
      </c>
      <c r="X50">
        <f t="shared" si="20"/>
        <v>142</v>
      </c>
      <c r="Y50">
        <f>+$S$7*50*C50</f>
        <v>252</v>
      </c>
      <c r="Z50">
        <f>+$S$8*((A50-100000)/1000)*C50</f>
        <v>136.4</v>
      </c>
    </row>
    <row r="52" spans="1:26">
      <c r="Q52">
        <f>SUM(Q12:Q51)</f>
        <v>164628.80999999997</v>
      </c>
      <c r="S52">
        <f>SUM(S12:S51)</f>
        <v>69506.030000000057</v>
      </c>
      <c r="V52">
        <f t="shared" ref="V52:Z52" si="22">SUM(V12:V51)</f>
        <v>87808.280000000028</v>
      </c>
      <c r="W52">
        <f t="shared" si="22"/>
        <v>4822.0199999999986</v>
      </c>
      <c r="X52">
        <f t="shared" si="22"/>
        <v>1420</v>
      </c>
      <c r="Y52">
        <f t="shared" si="22"/>
        <v>892.08</v>
      </c>
      <c r="Z52">
        <f t="shared" si="22"/>
        <v>180.4</v>
      </c>
    </row>
    <row r="54" spans="1:26">
      <c r="S54" s="26">
        <f>S52/S2</f>
        <v>5797.0000000000045</v>
      </c>
      <c r="V54" s="26">
        <f>+V52/S4</f>
        <v>12932.000000000004</v>
      </c>
      <c r="W54" s="26">
        <f>+W52/S5</f>
        <v>773.99999999999977</v>
      </c>
      <c r="X54" s="26">
        <f>+X52/S6</f>
        <v>250</v>
      </c>
      <c r="Y54" s="26">
        <f>+Y52/S7</f>
        <v>177</v>
      </c>
      <c r="Z54" s="26">
        <f>+Z52/S8</f>
        <v>41</v>
      </c>
    </row>
  </sheetData>
  <pageMargins left="0.7" right="0.7" top="0.75" bottom="0.75" header="0.3" footer="0.3"/>
  <pageSetup scale="91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17"/>
  <sheetViews>
    <sheetView workbookViewId="0">
      <selection activeCell="D43" sqref="D43"/>
    </sheetView>
  </sheetViews>
  <sheetFormatPr defaultRowHeight="12.75"/>
  <sheetData>
    <row r="1" spans="1:18" s="1" customFormat="1" ht="12.75" customHeight="1">
      <c r="A1" s="1" t="s">
        <v>39</v>
      </c>
      <c r="B1" s="1" t="s">
        <v>38</v>
      </c>
      <c r="C1" s="1" t="s">
        <v>0</v>
      </c>
      <c r="D1" s="1" t="s">
        <v>37</v>
      </c>
      <c r="E1" s="1" t="s">
        <v>132</v>
      </c>
      <c r="F1" s="3" t="s">
        <v>1</v>
      </c>
      <c r="G1" s="3" t="s">
        <v>2</v>
      </c>
      <c r="H1" s="3" t="s">
        <v>3</v>
      </c>
      <c r="I1" s="3" t="s">
        <v>4</v>
      </c>
      <c r="J1" s="3" t="s">
        <v>5</v>
      </c>
      <c r="K1" s="3" t="s">
        <v>6</v>
      </c>
      <c r="L1" s="3" t="s">
        <v>7</v>
      </c>
      <c r="M1" s="3" t="s">
        <v>8</v>
      </c>
      <c r="N1" s="3" t="s">
        <v>9</v>
      </c>
      <c r="O1" s="3" t="s">
        <v>10</v>
      </c>
      <c r="P1" s="3" t="s">
        <v>11</v>
      </c>
      <c r="Q1" s="3" t="s">
        <v>12</v>
      </c>
      <c r="R1" s="1" t="s">
        <v>13</v>
      </c>
    </row>
    <row r="3" spans="1:18" s="1" customFormat="1" ht="12.75" customHeight="1">
      <c r="A3" s="3" t="s">
        <v>28</v>
      </c>
      <c r="B3" s="3" t="s">
        <v>29</v>
      </c>
      <c r="C3" s="3" t="s">
        <v>21</v>
      </c>
      <c r="D3" s="3" t="s">
        <v>22</v>
      </c>
      <c r="E3" s="3" t="s">
        <v>15</v>
      </c>
      <c r="I3" s="2">
        <v>1</v>
      </c>
      <c r="K3" s="2">
        <v>1</v>
      </c>
      <c r="R3" s="2">
        <v>2</v>
      </c>
    </row>
    <row r="4" spans="1:18" s="1" customFormat="1" ht="12.75" customHeight="1">
      <c r="A4" s="3" t="s">
        <v>28</v>
      </c>
      <c r="B4" s="3" t="s">
        <v>29</v>
      </c>
      <c r="C4" s="3" t="s">
        <v>21</v>
      </c>
      <c r="D4" s="3" t="s">
        <v>22</v>
      </c>
      <c r="E4" s="3" t="s">
        <v>33</v>
      </c>
      <c r="F4" s="2">
        <v>1</v>
      </c>
      <c r="H4" s="2">
        <v>2</v>
      </c>
      <c r="J4" s="2">
        <v>2</v>
      </c>
      <c r="K4" s="2">
        <v>1</v>
      </c>
      <c r="L4" s="2">
        <v>1</v>
      </c>
      <c r="M4" s="2">
        <v>1</v>
      </c>
      <c r="N4" s="2">
        <v>2</v>
      </c>
      <c r="O4" s="2">
        <v>1</v>
      </c>
      <c r="P4" s="2">
        <v>1</v>
      </c>
      <c r="Q4" s="2">
        <v>1</v>
      </c>
      <c r="R4" s="2">
        <v>13</v>
      </c>
    </row>
    <row r="5" spans="1:18" s="1" customFormat="1" ht="12.75" customHeight="1">
      <c r="A5" s="3" t="s">
        <v>28</v>
      </c>
      <c r="B5" s="3" t="s">
        <v>29</v>
      </c>
      <c r="C5" s="3" t="s">
        <v>21</v>
      </c>
      <c r="D5" s="3" t="s">
        <v>22</v>
      </c>
      <c r="E5" s="3" t="s">
        <v>30</v>
      </c>
      <c r="F5" s="2">
        <v>1</v>
      </c>
      <c r="G5" s="2">
        <v>1</v>
      </c>
      <c r="H5" s="2">
        <v>1</v>
      </c>
      <c r="I5" s="2">
        <v>1</v>
      </c>
      <c r="M5" s="2">
        <v>1</v>
      </c>
      <c r="P5" s="2">
        <v>1</v>
      </c>
      <c r="R5" s="2">
        <v>6</v>
      </c>
    </row>
    <row r="6" spans="1:18" s="1" customFormat="1" ht="12.75" customHeight="1">
      <c r="A6" s="3" t="s">
        <v>28</v>
      </c>
      <c r="B6" s="3" t="s">
        <v>29</v>
      </c>
      <c r="C6" s="3" t="s">
        <v>21</v>
      </c>
      <c r="D6" s="3" t="s">
        <v>22</v>
      </c>
      <c r="E6" s="3" t="s">
        <v>27</v>
      </c>
      <c r="F6" s="2">
        <v>1</v>
      </c>
      <c r="G6" s="2">
        <v>1</v>
      </c>
      <c r="O6" s="2">
        <v>1</v>
      </c>
      <c r="R6" s="2">
        <v>3</v>
      </c>
    </row>
    <row r="7" spans="1:18" s="1" customFormat="1" ht="12.75" customHeight="1">
      <c r="A7" s="3" t="s">
        <v>28</v>
      </c>
      <c r="B7" s="3" t="s">
        <v>29</v>
      </c>
      <c r="C7" s="3" t="s">
        <v>21</v>
      </c>
      <c r="D7" s="3" t="s">
        <v>22</v>
      </c>
      <c r="E7" s="3" t="s">
        <v>36</v>
      </c>
      <c r="L7" s="2">
        <v>1</v>
      </c>
      <c r="Q7" s="2">
        <v>1</v>
      </c>
      <c r="R7" s="2">
        <v>2</v>
      </c>
    </row>
    <row r="8" spans="1:18" s="1" customFormat="1" ht="12.75" customHeight="1">
      <c r="A8" s="3" t="s">
        <v>28</v>
      </c>
      <c r="B8" s="3" t="s">
        <v>29</v>
      </c>
      <c r="C8" s="3" t="s">
        <v>21</v>
      </c>
      <c r="D8" s="3" t="s">
        <v>22</v>
      </c>
      <c r="E8" s="3" t="s">
        <v>87</v>
      </c>
      <c r="G8" s="2">
        <v>1</v>
      </c>
      <c r="R8" s="2">
        <v>1</v>
      </c>
    </row>
    <row r="9" spans="1:18" s="1" customFormat="1" ht="12.75" customHeight="1">
      <c r="A9" s="3" t="s">
        <v>28</v>
      </c>
      <c r="B9" s="3" t="s">
        <v>29</v>
      </c>
      <c r="C9" s="3" t="s">
        <v>21</v>
      </c>
      <c r="D9" s="3" t="s">
        <v>22</v>
      </c>
      <c r="E9" s="3" t="s">
        <v>83</v>
      </c>
      <c r="Q9" s="2">
        <v>1</v>
      </c>
      <c r="R9" s="2">
        <v>1</v>
      </c>
    </row>
    <row r="10" spans="1:18" s="1" customFormat="1" ht="12.75" customHeight="1">
      <c r="A10" s="3" t="s">
        <v>28</v>
      </c>
      <c r="B10" s="3" t="s">
        <v>29</v>
      </c>
      <c r="C10" s="3" t="s">
        <v>21</v>
      </c>
      <c r="D10" s="3" t="s">
        <v>22</v>
      </c>
      <c r="E10" s="3" t="s">
        <v>81</v>
      </c>
      <c r="O10" s="2">
        <v>1</v>
      </c>
      <c r="R10" s="2">
        <v>1</v>
      </c>
    </row>
    <row r="11" spans="1:18" s="1" customFormat="1" ht="12.75" customHeight="1">
      <c r="A11" s="3" t="s">
        <v>28</v>
      </c>
      <c r="B11" s="3" t="s">
        <v>29</v>
      </c>
      <c r="C11" s="3" t="s">
        <v>21</v>
      </c>
      <c r="D11" s="3" t="s">
        <v>22</v>
      </c>
      <c r="E11" s="3" t="s">
        <v>78</v>
      </c>
      <c r="P11" s="2">
        <v>1</v>
      </c>
      <c r="R11" s="2">
        <v>1</v>
      </c>
    </row>
    <row r="12" spans="1:18" s="1" customFormat="1" ht="12.75" customHeight="1">
      <c r="A12" s="3" t="s">
        <v>28</v>
      </c>
      <c r="B12" s="3" t="s">
        <v>29</v>
      </c>
      <c r="C12" s="3" t="s">
        <v>21</v>
      </c>
      <c r="D12" s="3" t="s">
        <v>22</v>
      </c>
      <c r="E12" s="3" t="s">
        <v>34</v>
      </c>
      <c r="M12" s="2">
        <v>1</v>
      </c>
      <c r="R12" s="2">
        <v>1</v>
      </c>
    </row>
    <row r="13" spans="1:18" s="1" customFormat="1" ht="12.75" customHeight="1">
      <c r="A13" s="3" t="s">
        <v>28</v>
      </c>
      <c r="B13" s="3" t="s">
        <v>29</v>
      </c>
      <c r="C13" s="3" t="s">
        <v>21</v>
      </c>
      <c r="D13" s="3" t="s">
        <v>22</v>
      </c>
      <c r="E13" s="3" t="s">
        <v>69</v>
      </c>
      <c r="L13" s="2">
        <v>1</v>
      </c>
      <c r="R13" s="2">
        <v>1</v>
      </c>
    </row>
    <row r="14" spans="1:18" s="1" customFormat="1" ht="12.75" customHeight="1">
      <c r="A14" s="3" t="s">
        <v>28</v>
      </c>
      <c r="B14" s="3" t="s">
        <v>29</v>
      </c>
      <c r="C14" s="3" t="s">
        <v>21</v>
      </c>
      <c r="D14" s="3" t="s">
        <v>22</v>
      </c>
      <c r="E14" s="3" t="s">
        <v>60</v>
      </c>
      <c r="N14" s="2">
        <v>1</v>
      </c>
      <c r="R14" s="2">
        <v>1</v>
      </c>
    </row>
    <row r="15" spans="1:18" s="1" customFormat="1" ht="12.75" customHeight="1">
      <c r="A15" s="3" t="s">
        <v>28</v>
      </c>
      <c r="B15" s="3" t="s">
        <v>29</v>
      </c>
      <c r="C15" s="3" t="s">
        <v>21</v>
      </c>
      <c r="D15" s="3" t="s">
        <v>22</v>
      </c>
      <c r="E15" s="3" t="s">
        <v>106</v>
      </c>
      <c r="J15" s="2">
        <v>1</v>
      </c>
      <c r="R15" s="2">
        <v>1</v>
      </c>
    </row>
    <row r="16" spans="1:18" s="1" customFormat="1" ht="12.75" customHeight="1">
      <c r="A16" s="3" t="s">
        <v>28</v>
      </c>
      <c r="B16" s="3" t="s">
        <v>29</v>
      </c>
      <c r="C16" s="3" t="s">
        <v>21</v>
      </c>
      <c r="D16" s="3" t="s">
        <v>22</v>
      </c>
      <c r="E16" s="3" t="s">
        <v>110</v>
      </c>
      <c r="I16" s="2">
        <v>1</v>
      </c>
      <c r="R16" s="2">
        <v>1</v>
      </c>
    </row>
    <row r="17" spans="1:18" s="1" customFormat="1" ht="12.75" customHeight="1">
      <c r="A17" s="3" t="s">
        <v>28</v>
      </c>
      <c r="B17" s="3" t="s">
        <v>29</v>
      </c>
      <c r="C17" s="3" t="s">
        <v>21</v>
      </c>
      <c r="D17" s="3" t="s">
        <v>22</v>
      </c>
      <c r="E17" s="3" t="s">
        <v>51</v>
      </c>
      <c r="K17" s="2">
        <v>1</v>
      </c>
      <c r="R17" s="2">
        <v>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30"/>
  <sheetViews>
    <sheetView view="pageBreakPreview" zoomScale="115" zoomScaleNormal="100" zoomScaleSheetLayoutView="115" workbookViewId="0">
      <pane xSplit="2" ySplit="10" topLeftCell="O11" activePane="bottomRight" state="frozen"/>
      <selection activeCell="W21" sqref="W21"/>
      <selection pane="topRight" activeCell="W21" sqref="W21"/>
      <selection pane="bottomLeft" activeCell="W21" sqref="W21"/>
      <selection pane="bottomRight" activeCell="W21" sqref="W21"/>
    </sheetView>
  </sheetViews>
  <sheetFormatPr defaultRowHeight="12.75"/>
  <cols>
    <col min="1" max="1" width="13.7109375" customWidth="1"/>
    <col min="2" max="2" width="0.85546875" customWidth="1"/>
    <col min="3" max="3" width="9.28515625" bestFit="1" customWidth="1"/>
    <col min="4" max="4" width="0.85546875" customWidth="1"/>
    <col min="5" max="5" width="9.28515625" bestFit="1" customWidth="1"/>
    <col min="6" max="6" width="0.85546875" customWidth="1"/>
    <col min="7" max="7" width="9.28515625" bestFit="1" customWidth="1"/>
    <col min="8" max="8" width="0.85546875" customWidth="1"/>
    <col min="9" max="9" width="9.28515625" bestFit="1" customWidth="1"/>
    <col min="10" max="10" width="0.85546875" customWidth="1"/>
    <col min="11" max="11" width="9.28515625" bestFit="1" customWidth="1"/>
    <col min="12" max="12" width="0.85546875" customWidth="1"/>
    <col min="13" max="13" width="11.7109375" bestFit="1" customWidth="1"/>
    <col min="14" max="14" width="0.85546875" customWidth="1"/>
    <col min="15" max="15" width="11.28515625" customWidth="1"/>
    <col min="16" max="16" width="0.5703125" customWidth="1"/>
    <col min="17" max="17" width="23.42578125" bestFit="1" customWidth="1"/>
    <col min="18" max="18" width="0.5703125" customWidth="1"/>
    <col min="19" max="19" width="9.28515625" bestFit="1" customWidth="1"/>
    <col min="20" max="20" width="0.85546875" customWidth="1"/>
    <col min="22" max="25" width="9.28515625" bestFit="1" customWidth="1"/>
  </cols>
  <sheetData>
    <row r="1" spans="1:26">
      <c r="A1" s="4" t="s">
        <v>133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 t="s">
        <v>134</v>
      </c>
      <c r="Q1" s="21" t="s">
        <v>164</v>
      </c>
      <c r="R1" s="21"/>
      <c r="S1" s="22">
        <v>41.19</v>
      </c>
      <c r="T1" s="21"/>
      <c r="U1" s="21"/>
    </row>
    <row r="2" spans="1:26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Q2" s="23" t="s">
        <v>165</v>
      </c>
      <c r="R2" s="21"/>
      <c r="S2" s="22">
        <v>0</v>
      </c>
      <c r="T2" s="21" t="s">
        <v>166</v>
      </c>
      <c r="U2" s="21"/>
    </row>
    <row r="3" spans="1:26">
      <c r="A3" s="6" t="s">
        <v>135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 t="s">
        <v>136</v>
      </c>
      <c r="Q3" s="23" t="s">
        <v>167</v>
      </c>
      <c r="R3" s="21"/>
      <c r="S3" s="22">
        <v>6.79</v>
      </c>
      <c r="T3" s="21" t="s">
        <v>166</v>
      </c>
      <c r="U3" s="21"/>
    </row>
    <row r="4" spans="1:26">
      <c r="A4" s="6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  <c r="Q4" s="23" t="s">
        <v>168</v>
      </c>
      <c r="R4" s="21"/>
      <c r="S4" s="22">
        <v>6.23</v>
      </c>
      <c r="T4" s="21" t="s">
        <v>166</v>
      </c>
      <c r="U4" s="21"/>
    </row>
    <row r="5" spans="1:26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Q5" s="23" t="s">
        <v>169</v>
      </c>
      <c r="R5" s="21"/>
      <c r="S5" s="22">
        <v>5.68</v>
      </c>
      <c r="T5" s="21" t="s">
        <v>166</v>
      </c>
      <c r="U5" s="21"/>
    </row>
    <row r="6" spans="1:26" ht="13.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Q6" s="23" t="s">
        <v>170</v>
      </c>
      <c r="R6" s="21"/>
      <c r="S6" s="22">
        <v>5.04</v>
      </c>
      <c r="T6" s="21" t="s">
        <v>166</v>
      </c>
      <c r="U6" s="21"/>
    </row>
    <row r="7" spans="1:26">
      <c r="A7" s="7" t="s">
        <v>137</v>
      </c>
      <c r="B7" s="8"/>
      <c r="C7" s="9" t="s">
        <v>138</v>
      </c>
      <c r="D7" s="8"/>
      <c r="E7" s="9" t="s">
        <v>139</v>
      </c>
      <c r="F7" s="8"/>
      <c r="G7" s="9" t="s">
        <v>140</v>
      </c>
      <c r="H7" s="8"/>
      <c r="I7" s="9" t="s">
        <v>141</v>
      </c>
      <c r="J7" s="8"/>
      <c r="K7" s="9" t="s">
        <v>142</v>
      </c>
      <c r="L7" s="8"/>
      <c r="M7" s="9" t="s">
        <v>143</v>
      </c>
      <c r="N7" s="8"/>
      <c r="O7" s="10" t="s">
        <v>144</v>
      </c>
      <c r="Q7" s="24" t="s">
        <v>171</v>
      </c>
      <c r="R7" s="21"/>
      <c r="S7" s="22">
        <v>4.4000000000000004</v>
      </c>
      <c r="T7" s="21" t="s">
        <v>166</v>
      </c>
      <c r="U7" s="21"/>
    </row>
    <row r="8" spans="1:26">
      <c r="A8" s="11"/>
      <c r="B8" s="12"/>
      <c r="C8" s="12"/>
      <c r="D8" s="12"/>
      <c r="E8" s="12"/>
      <c r="F8" s="12"/>
      <c r="G8" s="12" t="s">
        <v>145</v>
      </c>
      <c r="H8" s="12"/>
      <c r="I8" s="12"/>
      <c r="J8" s="12"/>
      <c r="K8" s="12"/>
      <c r="L8" s="12"/>
      <c r="M8" s="12" t="s">
        <v>146</v>
      </c>
      <c r="N8" s="12"/>
      <c r="O8" s="13"/>
    </row>
    <row r="9" spans="1:26">
      <c r="A9" s="11" t="s">
        <v>147</v>
      </c>
      <c r="B9" s="12"/>
      <c r="C9" s="12" t="s">
        <v>148</v>
      </c>
      <c r="D9" s="12"/>
      <c r="E9" s="12" t="s">
        <v>149</v>
      </c>
      <c r="F9" s="12"/>
      <c r="G9" s="12" t="s">
        <v>150</v>
      </c>
      <c r="H9" s="12"/>
      <c r="I9" s="12" t="s">
        <v>151</v>
      </c>
      <c r="J9" s="12"/>
      <c r="K9" s="12" t="s">
        <v>152</v>
      </c>
      <c r="L9" s="12"/>
      <c r="M9" s="12" t="s">
        <v>153</v>
      </c>
      <c r="N9" s="12"/>
      <c r="O9" s="13" t="s">
        <v>154</v>
      </c>
    </row>
    <row r="10" spans="1:26">
      <c r="A10" s="14" t="s">
        <v>155</v>
      </c>
      <c r="B10" s="12"/>
      <c r="C10" s="15" t="s">
        <v>156</v>
      </c>
      <c r="D10" s="12"/>
      <c r="E10" s="15" t="s">
        <v>156</v>
      </c>
      <c r="F10" s="12"/>
      <c r="G10" s="16" t="s">
        <v>157</v>
      </c>
      <c r="H10" s="12"/>
      <c r="I10" s="15" t="s">
        <v>145</v>
      </c>
      <c r="J10" s="12"/>
      <c r="K10" s="15" t="s">
        <v>156</v>
      </c>
      <c r="L10" s="12"/>
      <c r="M10" s="16" t="s">
        <v>158</v>
      </c>
      <c r="N10" s="12"/>
      <c r="O10" s="17" t="s">
        <v>159</v>
      </c>
      <c r="S10" s="25" t="s">
        <v>172</v>
      </c>
      <c r="T10" s="25"/>
      <c r="U10" s="25" t="s">
        <v>173</v>
      </c>
      <c r="V10" s="25" t="s">
        <v>174</v>
      </c>
      <c r="W10" s="25" t="s">
        <v>175</v>
      </c>
      <c r="X10" s="25" t="s">
        <v>176</v>
      </c>
      <c r="Y10" s="25" t="s">
        <v>177</v>
      </c>
      <c r="Z10" s="25" t="s">
        <v>178</v>
      </c>
    </row>
    <row r="12" spans="1:26">
      <c r="A12">
        <f>+'1" W Coml'!E3*1000</f>
        <v>1000</v>
      </c>
      <c r="C12">
        <f>+'1" W Coml'!R3</f>
        <v>2</v>
      </c>
      <c r="E12">
        <f>+C12</f>
        <v>2</v>
      </c>
      <c r="G12" s="18">
        <f>+A12*C12</f>
        <v>2000</v>
      </c>
      <c r="H12" s="18"/>
      <c r="I12" s="18">
        <f>+G12</f>
        <v>2000</v>
      </c>
      <c r="K12">
        <f>$E$26-E12</f>
        <v>34</v>
      </c>
      <c r="M12" s="19">
        <f t="shared" ref="M12:M13" si="0">(A12*K12)+I12</f>
        <v>36000</v>
      </c>
      <c r="O12" s="20">
        <f>M12/$M$26</f>
        <v>9.498680738786279E-2</v>
      </c>
      <c r="Q12">
        <f>SUM(S12:Z12)</f>
        <v>82.38</v>
      </c>
      <c r="S12">
        <f>+$S$1*C12</f>
        <v>82.38</v>
      </c>
    </row>
    <row r="13" spans="1:26">
      <c r="A13">
        <f>+'1" W Coml'!E4*1000</f>
        <v>2000</v>
      </c>
      <c r="C13">
        <f>+'1" W Coml'!R4</f>
        <v>13</v>
      </c>
      <c r="E13">
        <f>+E12+C13</f>
        <v>15</v>
      </c>
      <c r="G13" s="18">
        <f>+A13*C13</f>
        <v>26000</v>
      </c>
      <c r="H13" s="18"/>
      <c r="I13" s="18">
        <f>+G13+I12</f>
        <v>28000</v>
      </c>
      <c r="K13">
        <f>$E$26-E13</f>
        <v>21</v>
      </c>
      <c r="M13" s="19">
        <f t="shared" si="0"/>
        <v>70000</v>
      </c>
      <c r="O13" s="20">
        <f>M13/$M$26</f>
        <v>0.18469656992084432</v>
      </c>
      <c r="Q13">
        <f t="shared" ref="Q13:Q26" si="1">SUM(S13:Z13)</f>
        <v>535.47</v>
      </c>
      <c r="S13">
        <f t="shared" ref="S13:S26" si="2">+$S$1*C13</f>
        <v>535.47</v>
      </c>
    </row>
    <row r="14" spans="1:26">
      <c r="A14">
        <f>+'1" W Coml'!E5*1000</f>
        <v>3000</v>
      </c>
      <c r="C14">
        <f>+'1" W Coml'!R5</f>
        <v>6</v>
      </c>
      <c r="E14">
        <f t="shared" ref="E14:E26" si="3">+E13+C14</f>
        <v>21</v>
      </c>
      <c r="G14" s="18">
        <f t="shared" ref="G14:G26" si="4">+A14*C14</f>
        <v>18000</v>
      </c>
      <c r="H14" s="18"/>
      <c r="I14" s="18">
        <f t="shared" ref="I14:I26" si="5">+G14+I13</f>
        <v>46000</v>
      </c>
      <c r="K14">
        <f t="shared" ref="K14:K26" si="6">$E$26-E14</f>
        <v>15</v>
      </c>
      <c r="M14" s="19">
        <f t="shared" ref="M14:M26" si="7">(A14*K14)+I14</f>
        <v>91000</v>
      </c>
      <c r="O14" s="20">
        <f t="shared" ref="O14:O26" si="8">M14/$M$26</f>
        <v>0.24010554089709762</v>
      </c>
      <c r="Q14">
        <f t="shared" si="1"/>
        <v>247.14</v>
      </c>
      <c r="S14">
        <f t="shared" si="2"/>
        <v>247.14</v>
      </c>
    </row>
    <row r="15" spans="1:26">
      <c r="A15">
        <f>+'1" W Coml'!E6*1000</f>
        <v>4000</v>
      </c>
      <c r="C15">
        <f>+'1" W Coml'!R6</f>
        <v>3</v>
      </c>
      <c r="E15">
        <f t="shared" si="3"/>
        <v>24</v>
      </c>
      <c r="G15" s="18">
        <f t="shared" si="4"/>
        <v>12000</v>
      </c>
      <c r="H15" s="18"/>
      <c r="I15" s="18">
        <f t="shared" si="5"/>
        <v>58000</v>
      </c>
      <c r="K15">
        <f t="shared" si="6"/>
        <v>12</v>
      </c>
      <c r="M15" s="19">
        <f t="shared" si="7"/>
        <v>106000</v>
      </c>
      <c r="O15" s="20">
        <f t="shared" si="8"/>
        <v>0.27968337730870713</v>
      </c>
      <c r="Q15">
        <f t="shared" si="1"/>
        <v>123.57</v>
      </c>
      <c r="S15">
        <f t="shared" si="2"/>
        <v>123.57</v>
      </c>
    </row>
    <row r="16" spans="1:26">
      <c r="A16">
        <f>+'1" W Coml'!E7*1000</f>
        <v>5000</v>
      </c>
      <c r="C16">
        <f>+'1" W Coml'!R7</f>
        <v>2</v>
      </c>
      <c r="E16">
        <f t="shared" si="3"/>
        <v>26</v>
      </c>
      <c r="G16" s="18">
        <f t="shared" si="4"/>
        <v>10000</v>
      </c>
      <c r="H16" s="18"/>
      <c r="I16" s="18">
        <f t="shared" si="5"/>
        <v>68000</v>
      </c>
      <c r="K16">
        <f t="shared" si="6"/>
        <v>10</v>
      </c>
      <c r="M16" s="19">
        <f t="shared" si="7"/>
        <v>118000</v>
      </c>
      <c r="O16" s="20">
        <f t="shared" si="8"/>
        <v>0.31134564643799473</v>
      </c>
      <c r="Q16">
        <f t="shared" si="1"/>
        <v>82.38</v>
      </c>
      <c r="S16">
        <f t="shared" si="2"/>
        <v>82.38</v>
      </c>
      <c r="V16">
        <f>$S$3*((A16-5000)/1000)*C16</f>
        <v>0</v>
      </c>
    </row>
    <row r="17" spans="1:25">
      <c r="A17">
        <f>+'1" W Coml'!E8*1000</f>
        <v>9000</v>
      </c>
      <c r="C17">
        <f>+'1" W Coml'!R8</f>
        <v>1</v>
      </c>
      <c r="E17">
        <f t="shared" si="3"/>
        <v>27</v>
      </c>
      <c r="G17" s="18">
        <f t="shared" si="4"/>
        <v>9000</v>
      </c>
      <c r="H17" s="18"/>
      <c r="I17" s="18">
        <f t="shared" si="5"/>
        <v>77000</v>
      </c>
      <c r="K17">
        <f t="shared" si="6"/>
        <v>9</v>
      </c>
      <c r="M17" s="19">
        <f t="shared" si="7"/>
        <v>158000</v>
      </c>
      <c r="O17" s="20">
        <f t="shared" si="8"/>
        <v>0.41688654353562005</v>
      </c>
      <c r="Q17">
        <f t="shared" si="1"/>
        <v>68.349999999999994</v>
      </c>
      <c r="S17">
        <f t="shared" si="2"/>
        <v>41.19</v>
      </c>
      <c r="V17">
        <f t="shared" ref="V17" si="9">$S$3*((A17-5000)/1000)*C17</f>
        <v>27.16</v>
      </c>
    </row>
    <row r="18" spans="1:25">
      <c r="A18">
        <f>+'1" W Coml'!E9*1000</f>
        <v>13000</v>
      </c>
      <c r="C18">
        <f>+'1" W Coml'!R9</f>
        <v>1</v>
      </c>
      <c r="E18">
        <f t="shared" si="3"/>
        <v>28</v>
      </c>
      <c r="G18" s="18">
        <f t="shared" si="4"/>
        <v>13000</v>
      </c>
      <c r="H18" s="18"/>
      <c r="I18" s="18">
        <f t="shared" si="5"/>
        <v>90000</v>
      </c>
      <c r="K18">
        <f t="shared" si="6"/>
        <v>8</v>
      </c>
      <c r="M18" s="19">
        <f t="shared" si="7"/>
        <v>194000</v>
      </c>
      <c r="O18" s="20">
        <f t="shared" si="8"/>
        <v>0.51187335092348285</v>
      </c>
      <c r="Q18">
        <f t="shared" si="1"/>
        <v>93.83</v>
      </c>
      <c r="S18">
        <f t="shared" si="2"/>
        <v>41.19</v>
      </c>
      <c r="V18" s="26">
        <f>$S$3*5*C18</f>
        <v>33.950000000000003</v>
      </c>
      <c r="W18">
        <f>$S$4*((A18-10000)/1000)*C18</f>
        <v>18.690000000000001</v>
      </c>
    </row>
    <row r="19" spans="1:25">
      <c r="A19">
        <f>+'1" W Coml'!E10*1000</f>
        <v>15000</v>
      </c>
      <c r="C19">
        <f>+'1" W Coml'!R10</f>
        <v>1</v>
      </c>
      <c r="E19">
        <f t="shared" si="3"/>
        <v>29</v>
      </c>
      <c r="G19" s="18">
        <f t="shared" si="4"/>
        <v>15000</v>
      </c>
      <c r="H19" s="18"/>
      <c r="I19" s="18">
        <f t="shared" si="5"/>
        <v>105000</v>
      </c>
      <c r="K19">
        <f t="shared" si="6"/>
        <v>7</v>
      </c>
      <c r="M19" s="19">
        <f t="shared" si="7"/>
        <v>210000</v>
      </c>
      <c r="O19" s="20">
        <f t="shared" si="8"/>
        <v>0.55408970976253302</v>
      </c>
      <c r="Q19">
        <f t="shared" si="1"/>
        <v>106.29</v>
      </c>
      <c r="S19">
        <f t="shared" si="2"/>
        <v>41.19</v>
      </c>
      <c r="V19" s="26">
        <f t="shared" ref="V19:V25" si="10">$S$3*5*C19</f>
        <v>33.950000000000003</v>
      </c>
      <c r="W19">
        <f t="shared" ref="W19:W21" si="11">$S$4*((A19-10000)/1000)*C19</f>
        <v>31.150000000000002</v>
      </c>
    </row>
    <row r="20" spans="1:25">
      <c r="A20">
        <f>+'1" W Coml'!E11*1000</f>
        <v>18000</v>
      </c>
      <c r="C20">
        <f>+'1" W Coml'!R11</f>
        <v>1</v>
      </c>
      <c r="E20">
        <f t="shared" si="3"/>
        <v>30</v>
      </c>
      <c r="G20" s="18">
        <f t="shared" si="4"/>
        <v>18000</v>
      </c>
      <c r="H20" s="18"/>
      <c r="I20" s="18">
        <f t="shared" si="5"/>
        <v>123000</v>
      </c>
      <c r="K20">
        <f t="shared" si="6"/>
        <v>6</v>
      </c>
      <c r="M20" s="19">
        <f t="shared" si="7"/>
        <v>231000</v>
      </c>
      <c r="O20" s="20">
        <f t="shared" si="8"/>
        <v>0.60949868073878632</v>
      </c>
      <c r="Q20">
        <f t="shared" si="1"/>
        <v>124.98</v>
      </c>
      <c r="S20">
        <f t="shared" si="2"/>
        <v>41.19</v>
      </c>
      <c r="V20" s="26">
        <f t="shared" si="10"/>
        <v>33.950000000000003</v>
      </c>
      <c r="W20">
        <f t="shared" si="11"/>
        <v>49.84</v>
      </c>
    </row>
    <row r="21" spans="1:25">
      <c r="A21">
        <f>+'1" W Coml'!E12*1000</f>
        <v>21000</v>
      </c>
      <c r="C21">
        <f>+'1" W Coml'!R12</f>
        <v>1</v>
      </c>
      <c r="E21">
        <f t="shared" si="3"/>
        <v>31</v>
      </c>
      <c r="G21" s="18">
        <f t="shared" si="4"/>
        <v>21000</v>
      </c>
      <c r="H21" s="18"/>
      <c r="I21" s="18">
        <f t="shared" si="5"/>
        <v>144000</v>
      </c>
      <c r="K21">
        <f t="shared" si="6"/>
        <v>5</v>
      </c>
      <c r="M21" s="19">
        <f t="shared" si="7"/>
        <v>249000</v>
      </c>
      <c r="O21" s="20">
        <f t="shared" si="8"/>
        <v>0.65699208443271773</v>
      </c>
      <c r="Q21">
        <f t="shared" si="1"/>
        <v>143.67000000000002</v>
      </c>
      <c r="S21">
        <f t="shared" si="2"/>
        <v>41.19</v>
      </c>
      <c r="V21" s="26">
        <f t="shared" si="10"/>
        <v>33.950000000000003</v>
      </c>
      <c r="W21">
        <f t="shared" si="11"/>
        <v>68.53</v>
      </c>
    </row>
    <row r="22" spans="1:25">
      <c r="A22">
        <f>+'1" W Coml'!E13*1000</f>
        <v>28000</v>
      </c>
      <c r="C22">
        <f>+'1" W Coml'!R13</f>
        <v>1</v>
      </c>
      <c r="E22">
        <f t="shared" si="3"/>
        <v>32</v>
      </c>
      <c r="G22" s="18">
        <f t="shared" si="4"/>
        <v>28000</v>
      </c>
      <c r="H22" s="18"/>
      <c r="I22" s="18">
        <f t="shared" si="5"/>
        <v>172000</v>
      </c>
      <c r="K22">
        <f t="shared" si="6"/>
        <v>4</v>
      </c>
      <c r="M22" s="19">
        <f t="shared" si="7"/>
        <v>284000</v>
      </c>
      <c r="O22" s="20">
        <f t="shared" si="8"/>
        <v>0.74934036939313986</v>
      </c>
      <c r="Q22">
        <f t="shared" si="1"/>
        <v>185.63</v>
      </c>
      <c r="S22">
        <f t="shared" si="2"/>
        <v>41.19</v>
      </c>
      <c r="V22" s="26">
        <f t="shared" si="10"/>
        <v>33.950000000000003</v>
      </c>
      <c r="W22" s="26">
        <f>$S$4*15*C22</f>
        <v>93.45</v>
      </c>
      <c r="X22">
        <f>$S$5*((A22-25000)/1000)*C22</f>
        <v>17.04</v>
      </c>
    </row>
    <row r="23" spans="1:25">
      <c r="A23">
        <f>+'1" W Coml'!E14*1000</f>
        <v>39000</v>
      </c>
      <c r="C23">
        <f>+'1" W Coml'!R14</f>
        <v>1</v>
      </c>
      <c r="E23">
        <f t="shared" si="3"/>
        <v>33</v>
      </c>
      <c r="G23" s="18">
        <f t="shared" si="4"/>
        <v>39000</v>
      </c>
      <c r="H23" s="18"/>
      <c r="I23" s="18">
        <f t="shared" si="5"/>
        <v>211000</v>
      </c>
      <c r="K23">
        <f t="shared" si="6"/>
        <v>3</v>
      </c>
      <c r="M23" s="19">
        <f t="shared" si="7"/>
        <v>328000</v>
      </c>
      <c r="O23" s="20">
        <f t="shared" si="8"/>
        <v>0.86543535620052769</v>
      </c>
      <c r="Q23">
        <f t="shared" si="1"/>
        <v>248.11</v>
      </c>
      <c r="S23">
        <f t="shared" si="2"/>
        <v>41.19</v>
      </c>
      <c r="V23" s="26">
        <f t="shared" si="10"/>
        <v>33.950000000000003</v>
      </c>
      <c r="W23" s="26">
        <f t="shared" ref="W23:W26" si="12">$S$4*15*C23</f>
        <v>93.45</v>
      </c>
      <c r="X23">
        <f t="shared" ref="X23:X24" si="13">$S$5*((A23-25000)/1000)*C23</f>
        <v>79.52</v>
      </c>
    </row>
    <row r="24" spans="1:25">
      <c r="A24">
        <f>+'1" W Coml'!E15*1000</f>
        <v>47000</v>
      </c>
      <c r="C24">
        <f>+'1" W Coml'!R15</f>
        <v>1</v>
      </c>
      <c r="E24">
        <f t="shared" si="3"/>
        <v>34</v>
      </c>
      <c r="G24" s="18">
        <f t="shared" si="4"/>
        <v>47000</v>
      </c>
      <c r="H24" s="18"/>
      <c r="I24" s="18">
        <f t="shared" si="5"/>
        <v>258000</v>
      </c>
      <c r="K24">
        <f t="shared" si="6"/>
        <v>2</v>
      </c>
      <c r="M24" s="19">
        <f t="shared" si="7"/>
        <v>352000</v>
      </c>
      <c r="O24" s="20">
        <f t="shared" si="8"/>
        <v>0.9287598944591029</v>
      </c>
      <c r="Q24">
        <f t="shared" si="1"/>
        <v>293.55</v>
      </c>
      <c r="S24">
        <f t="shared" si="2"/>
        <v>41.19</v>
      </c>
      <c r="V24" s="26">
        <f t="shared" si="10"/>
        <v>33.950000000000003</v>
      </c>
      <c r="W24" s="26">
        <f t="shared" si="12"/>
        <v>93.45</v>
      </c>
      <c r="X24">
        <f t="shared" si="13"/>
        <v>124.96</v>
      </c>
    </row>
    <row r="25" spans="1:25">
      <c r="A25">
        <f>+'1" W Coml'!E16*1000</f>
        <v>59000</v>
      </c>
      <c r="C25">
        <f>+'1" W Coml'!R16</f>
        <v>1</v>
      </c>
      <c r="E25">
        <f t="shared" si="3"/>
        <v>35</v>
      </c>
      <c r="G25" s="18">
        <f t="shared" si="4"/>
        <v>59000</v>
      </c>
      <c r="H25" s="18"/>
      <c r="I25" s="18">
        <f t="shared" si="5"/>
        <v>317000</v>
      </c>
      <c r="K25">
        <f t="shared" si="6"/>
        <v>1</v>
      </c>
      <c r="M25" s="19">
        <f t="shared" si="7"/>
        <v>376000</v>
      </c>
      <c r="O25" s="20">
        <f t="shared" si="8"/>
        <v>0.9920844327176781</v>
      </c>
      <c r="Q25">
        <f t="shared" si="1"/>
        <v>355.95000000000005</v>
      </c>
      <c r="S25">
        <f t="shared" si="2"/>
        <v>41.19</v>
      </c>
      <c r="V25" s="26">
        <f t="shared" si="10"/>
        <v>33.950000000000003</v>
      </c>
      <c r="W25" s="26">
        <f t="shared" si="12"/>
        <v>93.45</v>
      </c>
      <c r="X25" s="26">
        <f>$S$5*25*C25</f>
        <v>142</v>
      </c>
      <c r="Y25">
        <f>$S$6*((A25-50000)/1000)*C25</f>
        <v>45.36</v>
      </c>
    </row>
    <row r="26" spans="1:25">
      <c r="A26">
        <f>+'1" W Coml'!E17*1000</f>
        <v>62000</v>
      </c>
      <c r="C26">
        <f>+'1" W Coml'!R17</f>
        <v>1</v>
      </c>
      <c r="E26">
        <f t="shared" si="3"/>
        <v>36</v>
      </c>
      <c r="G26" s="18">
        <f t="shared" si="4"/>
        <v>62000</v>
      </c>
      <c r="H26" s="18"/>
      <c r="I26" s="18">
        <f t="shared" si="5"/>
        <v>379000</v>
      </c>
      <c r="K26">
        <f t="shared" si="6"/>
        <v>0</v>
      </c>
      <c r="M26" s="19">
        <f t="shared" si="7"/>
        <v>379000</v>
      </c>
      <c r="O26" s="20">
        <f t="shared" si="8"/>
        <v>1</v>
      </c>
      <c r="Q26">
        <f t="shared" si="1"/>
        <v>371.07000000000005</v>
      </c>
      <c r="S26">
        <f t="shared" si="2"/>
        <v>41.19</v>
      </c>
      <c r="V26" s="26">
        <f>$S$3*5*C26</f>
        <v>33.950000000000003</v>
      </c>
      <c r="W26" s="26">
        <f t="shared" si="12"/>
        <v>93.45</v>
      </c>
      <c r="X26" s="26">
        <f>$S$5*25*C26</f>
        <v>142</v>
      </c>
      <c r="Y26">
        <f>$S$6*((A26-50000)/1000)*C26</f>
        <v>60.480000000000004</v>
      </c>
    </row>
    <row r="28" spans="1:25">
      <c r="Q28">
        <f>SUM(Q12:Q27)</f>
        <v>3062.3700000000003</v>
      </c>
      <c r="S28">
        <f>SUM(S12:S27)</f>
        <v>1482.8400000000006</v>
      </c>
      <c r="V28">
        <f t="shared" ref="V28:Y28" si="14">SUM(V12:V27)</f>
        <v>332.70999999999992</v>
      </c>
      <c r="W28">
        <f t="shared" si="14"/>
        <v>635.46</v>
      </c>
      <c r="X28">
        <f t="shared" si="14"/>
        <v>505.52</v>
      </c>
      <c r="Y28">
        <f t="shared" si="14"/>
        <v>105.84</v>
      </c>
    </row>
    <row r="30" spans="1:25">
      <c r="S30" s="26">
        <f>+S28/S1</f>
        <v>36.000000000000014</v>
      </c>
      <c r="V30" s="26">
        <f>+V28/S3</f>
        <v>48.999999999999986</v>
      </c>
      <c r="W30" s="26">
        <f>+W28/S4</f>
        <v>102</v>
      </c>
      <c r="X30" s="26">
        <f>+X28/S5</f>
        <v>89</v>
      </c>
      <c r="Y30" s="26">
        <f>+Y28/S6</f>
        <v>21</v>
      </c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3"/>
  <sheetViews>
    <sheetView workbookViewId="0">
      <selection sqref="A1:XFD1"/>
    </sheetView>
  </sheetViews>
  <sheetFormatPr defaultRowHeight="12.75"/>
  <sheetData>
    <row r="1" spans="1:18" s="1" customFormat="1" ht="12.75" customHeight="1">
      <c r="A1" s="1" t="s">
        <v>39</v>
      </c>
      <c r="B1" s="1" t="s">
        <v>38</v>
      </c>
      <c r="C1" s="1" t="s">
        <v>0</v>
      </c>
      <c r="D1" s="1" t="s">
        <v>37</v>
      </c>
      <c r="E1" s="1" t="s">
        <v>132</v>
      </c>
      <c r="F1" s="3" t="s">
        <v>1</v>
      </c>
      <c r="G1" s="3" t="s">
        <v>2</v>
      </c>
      <c r="H1" s="3" t="s">
        <v>3</v>
      </c>
      <c r="I1" s="3" t="s">
        <v>4</v>
      </c>
      <c r="J1" s="3" t="s">
        <v>5</v>
      </c>
      <c r="K1" s="3" t="s">
        <v>6</v>
      </c>
      <c r="L1" s="3" t="s">
        <v>7</v>
      </c>
      <c r="M1" s="3" t="s">
        <v>8</v>
      </c>
      <c r="N1" s="3" t="s">
        <v>9</v>
      </c>
      <c r="O1" s="3" t="s">
        <v>10</v>
      </c>
      <c r="P1" s="3" t="s">
        <v>11</v>
      </c>
      <c r="Q1" s="3" t="s">
        <v>12</v>
      </c>
      <c r="R1" s="1" t="s">
        <v>13</v>
      </c>
    </row>
    <row r="3" spans="1:18" s="1" customFormat="1" ht="12.75" customHeight="1">
      <c r="A3" s="3" t="s">
        <v>23</v>
      </c>
      <c r="B3" s="3" t="s">
        <v>24</v>
      </c>
      <c r="C3" s="3" t="s">
        <v>25</v>
      </c>
      <c r="D3" s="3" t="s">
        <v>22</v>
      </c>
      <c r="E3" s="3" t="s">
        <v>15</v>
      </c>
      <c r="F3" s="2">
        <v>1</v>
      </c>
      <c r="I3" s="2">
        <v>1</v>
      </c>
      <c r="J3" s="2">
        <v>1</v>
      </c>
      <c r="K3" s="2">
        <v>1</v>
      </c>
      <c r="M3" s="2">
        <v>1</v>
      </c>
      <c r="O3" s="2">
        <v>1</v>
      </c>
      <c r="P3" s="2">
        <v>1</v>
      </c>
      <c r="R3" s="2">
        <v>7</v>
      </c>
    </row>
    <row r="4" spans="1:18" s="1" customFormat="1" ht="12.75" customHeight="1">
      <c r="A4" s="3" t="s">
        <v>23</v>
      </c>
      <c r="B4" s="3" t="s">
        <v>24</v>
      </c>
      <c r="C4" s="3" t="s">
        <v>25</v>
      </c>
      <c r="D4" s="3" t="s">
        <v>22</v>
      </c>
      <c r="E4" s="3" t="s">
        <v>33</v>
      </c>
      <c r="F4" s="2">
        <v>1</v>
      </c>
      <c r="G4" s="2">
        <v>1</v>
      </c>
      <c r="H4" s="2">
        <v>2</v>
      </c>
      <c r="I4" s="2">
        <v>1</v>
      </c>
      <c r="N4" s="2">
        <v>2</v>
      </c>
      <c r="O4" s="2">
        <v>1</v>
      </c>
      <c r="P4" s="2">
        <v>1</v>
      </c>
      <c r="Q4" s="2">
        <v>1</v>
      </c>
      <c r="R4" s="2">
        <v>10</v>
      </c>
    </row>
    <row r="5" spans="1:18" s="1" customFormat="1" ht="12.75" customHeight="1">
      <c r="A5" s="3" t="s">
        <v>23</v>
      </c>
      <c r="B5" s="3" t="s">
        <v>24</v>
      </c>
      <c r="C5" s="3" t="s">
        <v>25</v>
      </c>
      <c r="D5" s="3" t="s">
        <v>22</v>
      </c>
      <c r="E5" s="3" t="s">
        <v>30</v>
      </c>
      <c r="J5" s="2">
        <v>1</v>
      </c>
      <c r="L5" s="2">
        <v>2</v>
      </c>
      <c r="M5" s="2">
        <v>1</v>
      </c>
      <c r="R5" s="2">
        <v>4</v>
      </c>
    </row>
    <row r="6" spans="1:18" s="1" customFormat="1" ht="12.75" customHeight="1">
      <c r="A6" s="3" t="s">
        <v>23</v>
      </c>
      <c r="B6" s="3" t="s">
        <v>24</v>
      </c>
      <c r="C6" s="3" t="s">
        <v>25</v>
      </c>
      <c r="D6" s="3" t="s">
        <v>22</v>
      </c>
      <c r="E6" s="3" t="s">
        <v>27</v>
      </c>
      <c r="G6" s="2">
        <v>1</v>
      </c>
      <c r="K6" s="2">
        <v>1</v>
      </c>
      <c r="Q6" s="2">
        <v>1</v>
      </c>
      <c r="R6" s="2">
        <v>3</v>
      </c>
    </row>
    <row r="7" spans="1:18" s="1" customFormat="1" ht="12.75" customHeight="1">
      <c r="A7" s="3" t="s">
        <v>23</v>
      </c>
      <c r="B7" s="3" t="s">
        <v>24</v>
      </c>
      <c r="C7" s="3" t="s">
        <v>25</v>
      </c>
      <c r="D7" s="3" t="s">
        <v>22</v>
      </c>
      <c r="E7" s="3" t="s">
        <v>87</v>
      </c>
      <c r="F7" s="2">
        <v>1</v>
      </c>
      <c r="H7" s="2">
        <v>1</v>
      </c>
      <c r="R7" s="2">
        <v>2</v>
      </c>
    </row>
    <row r="8" spans="1:18" s="1" customFormat="1" ht="12.75" customHeight="1">
      <c r="A8" s="3" t="s">
        <v>23</v>
      </c>
      <c r="B8" s="3" t="s">
        <v>24</v>
      </c>
      <c r="C8" s="3" t="s">
        <v>25</v>
      </c>
      <c r="D8" s="3" t="s">
        <v>22</v>
      </c>
      <c r="E8" s="3" t="s">
        <v>86</v>
      </c>
      <c r="I8" s="2">
        <v>1</v>
      </c>
      <c r="J8" s="2">
        <v>1</v>
      </c>
      <c r="P8" s="2">
        <v>1</v>
      </c>
      <c r="R8" s="2">
        <v>3</v>
      </c>
    </row>
    <row r="9" spans="1:18" s="1" customFormat="1" ht="12.75" customHeight="1">
      <c r="A9" s="3" t="s">
        <v>23</v>
      </c>
      <c r="B9" s="3" t="s">
        <v>24</v>
      </c>
      <c r="C9" s="3" t="s">
        <v>25</v>
      </c>
      <c r="D9" s="3" t="s">
        <v>22</v>
      </c>
      <c r="E9" s="3" t="s">
        <v>84</v>
      </c>
      <c r="G9" s="2">
        <v>1</v>
      </c>
      <c r="O9" s="2">
        <v>1</v>
      </c>
      <c r="R9" s="2">
        <v>2</v>
      </c>
    </row>
    <row r="10" spans="1:18" s="1" customFormat="1" ht="12.75" customHeight="1">
      <c r="A10" s="3" t="s">
        <v>23</v>
      </c>
      <c r="B10" s="3" t="s">
        <v>24</v>
      </c>
      <c r="C10" s="3" t="s">
        <v>25</v>
      </c>
      <c r="D10" s="3" t="s">
        <v>22</v>
      </c>
      <c r="E10" s="3" t="s">
        <v>83</v>
      </c>
      <c r="K10" s="2">
        <v>1</v>
      </c>
      <c r="Q10" s="2">
        <v>1</v>
      </c>
      <c r="R10" s="2">
        <v>2</v>
      </c>
    </row>
    <row r="11" spans="1:18" s="1" customFormat="1" ht="12.75" customHeight="1">
      <c r="A11" s="3" t="s">
        <v>23</v>
      </c>
      <c r="B11" s="3" t="s">
        <v>24</v>
      </c>
      <c r="C11" s="3" t="s">
        <v>25</v>
      </c>
      <c r="D11" s="3" t="s">
        <v>22</v>
      </c>
      <c r="E11" s="3" t="s">
        <v>79</v>
      </c>
      <c r="M11" s="2">
        <v>1</v>
      </c>
      <c r="R11" s="2">
        <v>1</v>
      </c>
    </row>
    <row r="12" spans="1:18" s="1" customFormat="1" ht="12.75" customHeight="1">
      <c r="A12" s="3" t="s">
        <v>23</v>
      </c>
      <c r="B12" s="3" t="s">
        <v>24</v>
      </c>
      <c r="C12" s="3" t="s">
        <v>25</v>
      </c>
      <c r="D12" s="3" t="s">
        <v>22</v>
      </c>
      <c r="E12" s="3" t="s">
        <v>34</v>
      </c>
      <c r="L12" s="2">
        <v>1</v>
      </c>
      <c r="R12" s="2">
        <v>1</v>
      </c>
    </row>
    <row r="13" spans="1:18" s="1" customFormat="1" ht="12.75" customHeight="1">
      <c r="A13" s="3" t="s">
        <v>23</v>
      </c>
      <c r="B13" s="3" t="s">
        <v>24</v>
      </c>
      <c r="C13" s="3" t="s">
        <v>25</v>
      </c>
      <c r="D13" s="3" t="s">
        <v>22</v>
      </c>
      <c r="E13" s="3" t="s">
        <v>73</v>
      </c>
      <c r="N13" s="2">
        <v>1</v>
      </c>
      <c r="R13" s="2">
        <v>1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26"/>
  <sheetViews>
    <sheetView view="pageBreakPreview" zoomScaleNormal="100" zoomScaleSheetLayoutView="100" workbookViewId="0">
      <selection activeCell="K42" sqref="K42"/>
    </sheetView>
  </sheetViews>
  <sheetFormatPr defaultRowHeight="12.75"/>
  <cols>
    <col min="1" max="1" width="12.140625" customWidth="1"/>
    <col min="2" max="2" width="0.85546875" customWidth="1"/>
    <col min="3" max="3" width="10" bestFit="1" customWidth="1"/>
    <col min="4" max="4" width="0.85546875" customWidth="1"/>
    <col min="5" max="5" width="10.5703125" bestFit="1" customWidth="1"/>
    <col min="6" max="6" width="0.85546875" customWidth="1"/>
    <col min="7" max="7" width="9.85546875" bestFit="1" customWidth="1"/>
    <col min="8" max="8" width="0.85546875" customWidth="1"/>
    <col min="9" max="9" width="10" bestFit="1" customWidth="1"/>
    <col min="10" max="10" width="0.85546875" customWidth="1"/>
    <col min="11" max="11" width="8.5703125" bestFit="1" customWidth="1"/>
    <col min="12" max="12" width="0.85546875" customWidth="1"/>
    <col min="13" max="13" width="11.7109375" bestFit="1" customWidth="1"/>
    <col min="14" max="14" width="0.85546875" customWidth="1"/>
    <col min="15" max="15" width="12.42578125" customWidth="1"/>
    <col min="16" max="16" width="1.28515625" customWidth="1"/>
    <col min="17" max="17" width="23.42578125" bestFit="1" customWidth="1"/>
    <col min="18" max="18" width="0.5703125" customWidth="1"/>
    <col min="19" max="19" width="9.28515625" bestFit="1" customWidth="1"/>
    <col min="20" max="20" width="1.28515625" customWidth="1"/>
    <col min="22" max="23" width="9.28515625" bestFit="1" customWidth="1"/>
  </cols>
  <sheetData>
    <row r="1" spans="1:26">
      <c r="A1" s="4" t="s">
        <v>133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 t="s">
        <v>134</v>
      </c>
      <c r="Q1" s="21" t="s">
        <v>164</v>
      </c>
      <c r="R1" s="21"/>
      <c r="S1" s="22">
        <v>41.19</v>
      </c>
      <c r="T1" s="21"/>
      <c r="U1" s="21"/>
    </row>
    <row r="2" spans="1:26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Q2" s="23" t="s">
        <v>165</v>
      </c>
      <c r="R2" s="21"/>
      <c r="S2" s="22">
        <v>0</v>
      </c>
      <c r="T2" s="21" t="s">
        <v>166</v>
      </c>
      <c r="U2" s="21"/>
    </row>
    <row r="3" spans="1:26">
      <c r="A3" s="6" t="s">
        <v>191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 t="s">
        <v>136</v>
      </c>
      <c r="Q3" s="23" t="s">
        <v>167</v>
      </c>
      <c r="R3" s="21"/>
      <c r="S3" s="22">
        <v>6.79</v>
      </c>
      <c r="T3" s="21" t="s">
        <v>166</v>
      </c>
      <c r="U3" s="21"/>
    </row>
    <row r="4" spans="1:26">
      <c r="A4" s="6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  <c r="Q4" s="23" t="s">
        <v>168</v>
      </c>
      <c r="R4" s="21"/>
      <c r="S4" s="22">
        <v>6.23</v>
      </c>
      <c r="T4" s="21" t="s">
        <v>166</v>
      </c>
      <c r="U4" s="21"/>
    </row>
    <row r="5" spans="1:26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Q5" s="23" t="s">
        <v>169</v>
      </c>
      <c r="R5" s="21"/>
      <c r="S5" s="22">
        <v>5.68</v>
      </c>
      <c r="T5" s="21" t="s">
        <v>166</v>
      </c>
      <c r="U5" s="21"/>
    </row>
    <row r="6" spans="1:26" ht="13.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Q6" s="23" t="s">
        <v>170</v>
      </c>
      <c r="R6" s="21"/>
      <c r="S6" s="22">
        <v>5.04</v>
      </c>
      <c r="T6" s="21" t="s">
        <v>166</v>
      </c>
      <c r="U6" s="21"/>
    </row>
    <row r="7" spans="1:26">
      <c r="A7" s="7" t="s">
        <v>137</v>
      </c>
      <c r="B7" s="8"/>
      <c r="C7" s="9" t="s">
        <v>138</v>
      </c>
      <c r="D7" s="8"/>
      <c r="E7" s="9" t="s">
        <v>139</v>
      </c>
      <c r="F7" s="8"/>
      <c r="G7" s="9" t="s">
        <v>140</v>
      </c>
      <c r="H7" s="8"/>
      <c r="I7" s="9" t="s">
        <v>141</v>
      </c>
      <c r="J7" s="8"/>
      <c r="K7" s="9" t="s">
        <v>142</v>
      </c>
      <c r="L7" s="8"/>
      <c r="M7" s="9" t="s">
        <v>143</v>
      </c>
      <c r="N7" s="8"/>
      <c r="O7" s="10" t="s">
        <v>144</v>
      </c>
      <c r="Q7" s="24" t="s">
        <v>171</v>
      </c>
      <c r="R7" s="21"/>
      <c r="S7" s="22">
        <v>4.4000000000000004</v>
      </c>
      <c r="T7" s="21" t="s">
        <v>166</v>
      </c>
      <c r="U7" s="21"/>
    </row>
    <row r="8" spans="1:26">
      <c r="A8" s="11"/>
      <c r="B8" s="12"/>
      <c r="C8" s="12"/>
      <c r="D8" s="12"/>
      <c r="E8" s="12"/>
      <c r="F8" s="12"/>
      <c r="G8" s="12" t="s">
        <v>145</v>
      </c>
      <c r="H8" s="12"/>
      <c r="I8" s="12"/>
      <c r="J8" s="12"/>
      <c r="K8" s="12"/>
      <c r="L8" s="12"/>
      <c r="M8" s="12" t="s">
        <v>146</v>
      </c>
      <c r="N8" s="12"/>
      <c r="O8" s="13"/>
    </row>
    <row r="9" spans="1:26">
      <c r="A9" s="11" t="s">
        <v>147</v>
      </c>
      <c r="B9" s="12"/>
      <c r="C9" s="12" t="s">
        <v>148</v>
      </c>
      <c r="D9" s="12"/>
      <c r="E9" s="12" t="s">
        <v>149</v>
      </c>
      <c r="F9" s="12"/>
      <c r="G9" s="12" t="s">
        <v>150</v>
      </c>
      <c r="H9" s="12"/>
      <c r="I9" s="12" t="s">
        <v>151</v>
      </c>
      <c r="J9" s="12"/>
      <c r="K9" s="12" t="s">
        <v>152</v>
      </c>
      <c r="L9" s="12"/>
      <c r="M9" s="12" t="s">
        <v>153</v>
      </c>
      <c r="N9" s="12"/>
      <c r="O9" s="13" t="s">
        <v>154</v>
      </c>
    </row>
    <row r="10" spans="1:26">
      <c r="A10" s="14" t="s">
        <v>155</v>
      </c>
      <c r="B10" s="12"/>
      <c r="C10" s="15" t="s">
        <v>156</v>
      </c>
      <c r="D10" s="12"/>
      <c r="E10" s="15" t="s">
        <v>156</v>
      </c>
      <c r="F10" s="12"/>
      <c r="G10" s="16" t="s">
        <v>157</v>
      </c>
      <c r="H10" s="12"/>
      <c r="I10" s="15" t="s">
        <v>145</v>
      </c>
      <c r="J10" s="12"/>
      <c r="K10" s="15" t="s">
        <v>156</v>
      </c>
      <c r="L10" s="12"/>
      <c r="M10" s="16" t="s">
        <v>158</v>
      </c>
      <c r="N10" s="12"/>
      <c r="O10" s="17" t="s">
        <v>159</v>
      </c>
      <c r="S10" s="25" t="s">
        <v>172</v>
      </c>
      <c r="T10" s="25"/>
      <c r="U10" s="25" t="s">
        <v>173</v>
      </c>
      <c r="V10" s="25" t="s">
        <v>174</v>
      </c>
      <c r="W10" s="25" t="s">
        <v>175</v>
      </c>
      <c r="X10" s="25" t="s">
        <v>176</v>
      </c>
      <c r="Y10" s="25" t="s">
        <v>177</v>
      </c>
      <c r="Z10" s="25" t="s">
        <v>178</v>
      </c>
    </row>
    <row r="12" spans="1:26">
      <c r="A12">
        <f>+'1" W Gov'!E3*1000</f>
        <v>1000</v>
      </c>
      <c r="C12">
        <f>+'1" W Gov'!R3</f>
        <v>7</v>
      </c>
      <c r="E12">
        <f>+C12</f>
        <v>7</v>
      </c>
      <c r="G12" s="18">
        <f>+A12*C12</f>
        <v>7000</v>
      </c>
      <c r="H12" s="18"/>
      <c r="I12" s="18">
        <f>+G12</f>
        <v>7000</v>
      </c>
      <c r="K12">
        <f>$E$22-E12</f>
        <v>29</v>
      </c>
      <c r="M12" s="19">
        <f t="shared" ref="M12:M22" si="0">(A12*K12)+I12</f>
        <v>36000</v>
      </c>
      <c r="O12" s="20">
        <f>M12/$M$22</f>
        <v>0.17061611374407584</v>
      </c>
      <c r="Q12">
        <f>SUM(S12:Z12)</f>
        <v>288.33</v>
      </c>
      <c r="S12">
        <f>+$S$1*C12</f>
        <v>288.33</v>
      </c>
    </row>
    <row r="13" spans="1:26">
      <c r="A13">
        <f>+'1" W Gov'!E4*1000</f>
        <v>2000</v>
      </c>
      <c r="C13">
        <f>+'1" W Gov'!R4</f>
        <v>10</v>
      </c>
      <c r="E13">
        <f>+E12+C13</f>
        <v>17</v>
      </c>
      <c r="G13" s="18">
        <f>+A13*C13</f>
        <v>20000</v>
      </c>
      <c r="H13" s="18"/>
      <c r="I13" s="18">
        <f>+G13+I12</f>
        <v>27000</v>
      </c>
      <c r="K13">
        <f t="shared" ref="K13:K22" si="1">$E$22-E13</f>
        <v>19</v>
      </c>
      <c r="M13" s="19">
        <f t="shared" si="0"/>
        <v>65000</v>
      </c>
      <c r="O13" s="20">
        <f t="shared" ref="O13:O22" si="2">M13/$M$22</f>
        <v>0.30805687203791471</v>
      </c>
      <c r="Q13">
        <f t="shared" ref="Q13:Q22" si="3">SUM(S13:Z13)</f>
        <v>411.9</v>
      </c>
      <c r="S13">
        <f t="shared" ref="S13:S22" si="4">+$S$1*C13</f>
        <v>411.9</v>
      </c>
    </row>
    <row r="14" spans="1:26">
      <c r="A14">
        <f>+'1" W Gov'!E5*1000</f>
        <v>3000</v>
      </c>
      <c r="C14">
        <f>+'1" W Gov'!R5</f>
        <v>4</v>
      </c>
      <c r="E14">
        <f t="shared" ref="E14:E22" si="5">+E13+C14</f>
        <v>21</v>
      </c>
      <c r="G14" s="18">
        <f t="shared" ref="G14:G22" si="6">+A14*C14</f>
        <v>12000</v>
      </c>
      <c r="H14" s="18"/>
      <c r="I14" s="18">
        <f t="shared" ref="I14:I22" si="7">+G14+I13</f>
        <v>39000</v>
      </c>
      <c r="K14">
        <f t="shared" si="1"/>
        <v>15</v>
      </c>
      <c r="M14" s="19">
        <f t="shared" si="0"/>
        <v>84000</v>
      </c>
      <c r="O14" s="20">
        <f t="shared" si="2"/>
        <v>0.3981042654028436</v>
      </c>
      <c r="Q14">
        <f t="shared" si="3"/>
        <v>164.76</v>
      </c>
      <c r="S14">
        <f t="shared" si="4"/>
        <v>164.76</v>
      </c>
    </row>
    <row r="15" spans="1:26">
      <c r="A15">
        <f>+'1" W Gov'!E6*1000</f>
        <v>4000</v>
      </c>
      <c r="C15">
        <f>+'1" W Gov'!R6</f>
        <v>3</v>
      </c>
      <c r="E15">
        <f t="shared" si="5"/>
        <v>24</v>
      </c>
      <c r="G15" s="18">
        <f t="shared" si="6"/>
        <v>12000</v>
      </c>
      <c r="H15" s="18"/>
      <c r="I15" s="18">
        <f t="shared" si="7"/>
        <v>51000</v>
      </c>
      <c r="K15">
        <f t="shared" si="1"/>
        <v>12</v>
      </c>
      <c r="M15" s="19">
        <f t="shared" si="0"/>
        <v>99000</v>
      </c>
      <c r="O15" s="20">
        <f t="shared" si="2"/>
        <v>0.46919431279620855</v>
      </c>
      <c r="Q15">
        <f t="shared" si="3"/>
        <v>123.57</v>
      </c>
      <c r="S15">
        <f t="shared" si="4"/>
        <v>123.57</v>
      </c>
    </row>
    <row r="16" spans="1:26">
      <c r="A16">
        <f>+'1" W Gov'!E7*1000</f>
        <v>9000</v>
      </c>
      <c r="C16">
        <f>+'1" W Gov'!R7</f>
        <v>2</v>
      </c>
      <c r="E16">
        <f t="shared" si="5"/>
        <v>26</v>
      </c>
      <c r="G16" s="18">
        <f t="shared" si="6"/>
        <v>18000</v>
      </c>
      <c r="H16" s="18"/>
      <c r="I16" s="18">
        <f t="shared" si="7"/>
        <v>69000</v>
      </c>
      <c r="K16">
        <f t="shared" si="1"/>
        <v>10</v>
      </c>
      <c r="M16" s="19">
        <f t="shared" si="0"/>
        <v>159000</v>
      </c>
      <c r="O16" s="20">
        <f t="shared" si="2"/>
        <v>0.75355450236966826</v>
      </c>
      <c r="Q16">
        <f t="shared" si="3"/>
        <v>136.69999999999999</v>
      </c>
      <c r="S16">
        <f t="shared" si="4"/>
        <v>82.38</v>
      </c>
      <c r="V16" s="26">
        <f>$S$3*((A16-5000)/1000)*C16</f>
        <v>54.32</v>
      </c>
    </row>
    <row r="17" spans="1:23">
      <c r="A17">
        <f>+'1" W Gov'!E8*1000</f>
        <v>10000</v>
      </c>
      <c r="C17">
        <f>+'1" W Gov'!R8</f>
        <v>3</v>
      </c>
      <c r="E17">
        <f t="shared" si="5"/>
        <v>29</v>
      </c>
      <c r="G17" s="18">
        <f t="shared" si="6"/>
        <v>30000</v>
      </c>
      <c r="H17" s="18"/>
      <c r="I17" s="18">
        <f t="shared" si="7"/>
        <v>99000</v>
      </c>
      <c r="K17">
        <f t="shared" si="1"/>
        <v>7</v>
      </c>
      <c r="M17" s="19">
        <f t="shared" si="0"/>
        <v>169000</v>
      </c>
      <c r="O17" s="20">
        <f t="shared" si="2"/>
        <v>0.80094786729857825</v>
      </c>
      <c r="Q17">
        <f t="shared" si="3"/>
        <v>225.42000000000002</v>
      </c>
      <c r="S17">
        <f t="shared" si="4"/>
        <v>123.57</v>
      </c>
      <c r="V17" s="26">
        <f t="shared" ref="V17:V22" si="8">$S$3*5*C17</f>
        <v>101.85000000000001</v>
      </c>
      <c r="W17">
        <f>$S$4*((A17-10000)/1000)*C17</f>
        <v>0</v>
      </c>
    </row>
    <row r="18" spans="1:23">
      <c r="A18">
        <f>+'1" W Gov'!E9*1000</f>
        <v>12000</v>
      </c>
      <c r="C18">
        <f>+'1" W Gov'!R9</f>
        <v>2</v>
      </c>
      <c r="E18">
        <f t="shared" si="5"/>
        <v>31</v>
      </c>
      <c r="G18" s="18">
        <f t="shared" si="6"/>
        <v>24000</v>
      </c>
      <c r="H18" s="18"/>
      <c r="I18" s="18">
        <f t="shared" si="7"/>
        <v>123000</v>
      </c>
      <c r="K18">
        <f t="shared" si="1"/>
        <v>5</v>
      </c>
      <c r="M18" s="19">
        <f t="shared" si="0"/>
        <v>183000</v>
      </c>
      <c r="O18" s="20">
        <f t="shared" si="2"/>
        <v>0.86729857819905209</v>
      </c>
      <c r="Q18">
        <f t="shared" si="3"/>
        <v>175.2</v>
      </c>
      <c r="S18">
        <f t="shared" si="4"/>
        <v>82.38</v>
      </c>
      <c r="V18" s="26">
        <f t="shared" si="8"/>
        <v>67.900000000000006</v>
      </c>
      <c r="W18">
        <f>$S$4*((A18-10000)/1000)*C18</f>
        <v>24.92</v>
      </c>
    </row>
    <row r="19" spans="1:23">
      <c r="A19">
        <f>+'1" W Gov'!E10*1000</f>
        <v>13000</v>
      </c>
      <c r="C19">
        <f>+'1" W Gov'!R10</f>
        <v>2</v>
      </c>
      <c r="E19">
        <f t="shared" si="5"/>
        <v>33</v>
      </c>
      <c r="G19" s="18">
        <f t="shared" si="6"/>
        <v>26000</v>
      </c>
      <c r="H19" s="18"/>
      <c r="I19" s="18">
        <f t="shared" si="7"/>
        <v>149000</v>
      </c>
      <c r="K19">
        <f t="shared" si="1"/>
        <v>3</v>
      </c>
      <c r="M19" s="19">
        <f t="shared" si="0"/>
        <v>188000</v>
      </c>
      <c r="O19" s="20">
        <f t="shared" si="2"/>
        <v>0.89099526066350709</v>
      </c>
      <c r="Q19">
        <f t="shared" si="3"/>
        <v>187.66</v>
      </c>
      <c r="S19">
        <f t="shared" si="4"/>
        <v>82.38</v>
      </c>
      <c r="V19" s="26">
        <f t="shared" si="8"/>
        <v>67.900000000000006</v>
      </c>
      <c r="W19">
        <f t="shared" ref="W19:W22" si="9">$S$4*((A19-10000)/1000)*C19</f>
        <v>37.380000000000003</v>
      </c>
    </row>
    <row r="20" spans="1:23">
      <c r="A20">
        <f>+'1" W Gov'!E11*1000</f>
        <v>17000</v>
      </c>
      <c r="C20">
        <f>+'1" W Gov'!R11</f>
        <v>1</v>
      </c>
      <c r="E20">
        <f t="shared" si="5"/>
        <v>34</v>
      </c>
      <c r="G20" s="18">
        <f t="shared" si="6"/>
        <v>17000</v>
      </c>
      <c r="H20" s="18"/>
      <c r="I20" s="18">
        <f t="shared" si="7"/>
        <v>166000</v>
      </c>
      <c r="K20">
        <f t="shared" si="1"/>
        <v>2</v>
      </c>
      <c r="M20" s="19">
        <f t="shared" si="0"/>
        <v>200000</v>
      </c>
      <c r="O20" s="20">
        <f t="shared" si="2"/>
        <v>0.94786729857819907</v>
      </c>
      <c r="Q20">
        <f t="shared" si="3"/>
        <v>118.75</v>
      </c>
      <c r="S20">
        <f t="shared" si="4"/>
        <v>41.19</v>
      </c>
      <c r="V20" s="26">
        <f t="shared" si="8"/>
        <v>33.950000000000003</v>
      </c>
      <c r="W20">
        <f t="shared" si="9"/>
        <v>43.61</v>
      </c>
    </row>
    <row r="21" spans="1:23">
      <c r="A21">
        <f>+'1" W Gov'!E12*1000</f>
        <v>21000</v>
      </c>
      <c r="C21">
        <f>+'1" W Gov'!R12</f>
        <v>1</v>
      </c>
      <c r="E21">
        <f t="shared" si="5"/>
        <v>35</v>
      </c>
      <c r="G21" s="18">
        <f t="shared" si="6"/>
        <v>21000</v>
      </c>
      <c r="H21" s="18"/>
      <c r="I21" s="18">
        <f t="shared" si="7"/>
        <v>187000</v>
      </c>
      <c r="K21">
        <f t="shared" si="1"/>
        <v>1</v>
      </c>
      <c r="M21" s="19">
        <f t="shared" si="0"/>
        <v>208000</v>
      </c>
      <c r="O21" s="20">
        <f t="shared" si="2"/>
        <v>0.98578199052132698</v>
      </c>
      <c r="Q21">
        <f t="shared" si="3"/>
        <v>143.67000000000002</v>
      </c>
      <c r="S21">
        <f t="shared" si="4"/>
        <v>41.19</v>
      </c>
      <c r="V21" s="26">
        <f t="shared" si="8"/>
        <v>33.950000000000003</v>
      </c>
      <c r="W21">
        <f t="shared" si="9"/>
        <v>68.53</v>
      </c>
    </row>
    <row r="22" spans="1:23">
      <c r="A22">
        <f>+'1" W Gov'!E13*1000</f>
        <v>24000</v>
      </c>
      <c r="C22">
        <f>+'1" W Gov'!R13</f>
        <v>1</v>
      </c>
      <c r="E22">
        <f t="shared" si="5"/>
        <v>36</v>
      </c>
      <c r="G22" s="18">
        <f t="shared" si="6"/>
        <v>24000</v>
      </c>
      <c r="H22" s="18"/>
      <c r="I22" s="18">
        <f t="shared" si="7"/>
        <v>211000</v>
      </c>
      <c r="K22">
        <f t="shared" si="1"/>
        <v>0</v>
      </c>
      <c r="M22" s="19">
        <f t="shared" si="0"/>
        <v>211000</v>
      </c>
      <c r="O22" s="20">
        <f t="shared" si="2"/>
        <v>1</v>
      </c>
      <c r="Q22">
        <f t="shared" si="3"/>
        <v>162.36000000000001</v>
      </c>
      <c r="S22">
        <f t="shared" si="4"/>
        <v>41.19</v>
      </c>
      <c r="V22" s="26">
        <f t="shared" si="8"/>
        <v>33.950000000000003</v>
      </c>
      <c r="W22">
        <f t="shared" si="9"/>
        <v>87.22</v>
      </c>
    </row>
    <row r="23" spans="1:23">
      <c r="G23" s="18"/>
      <c r="H23" s="18"/>
      <c r="I23" s="18"/>
      <c r="M23" s="19"/>
      <c r="O23" s="20"/>
    </row>
    <row r="24" spans="1:23">
      <c r="G24" s="18"/>
      <c r="H24" s="18"/>
      <c r="I24" s="18"/>
      <c r="M24" s="19"/>
      <c r="O24" s="20"/>
      <c r="Q24">
        <f>SUM(Q12:Q23)</f>
        <v>2138.3200000000002</v>
      </c>
      <c r="S24">
        <f>SUM(S12:S23)</f>
        <v>1482.8400000000001</v>
      </c>
      <c r="V24">
        <f t="shared" ref="V24:W24" si="10">SUM(V12:V23)</f>
        <v>393.82</v>
      </c>
      <c r="W24">
        <f t="shared" si="10"/>
        <v>261.65999999999997</v>
      </c>
    </row>
    <row r="25" spans="1:23">
      <c r="G25" s="18"/>
      <c r="H25" s="18"/>
      <c r="I25" s="18"/>
      <c r="M25" s="19"/>
      <c r="O25" s="20"/>
    </row>
    <row r="26" spans="1:23">
      <c r="G26" s="18"/>
      <c r="H26" s="18"/>
      <c r="I26" s="18"/>
      <c r="M26" s="19"/>
      <c r="O26" s="20"/>
      <c r="S26" s="26">
        <f>+S24/S1</f>
        <v>36.000000000000007</v>
      </c>
      <c r="V26" s="26">
        <f>+V24/S3</f>
        <v>58</v>
      </c>
      <c r="W26" s="26">
        <f>+W24/S4</f>
        <v>41.999999999999993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"/>
  <sheetViews>
    <sheetView workbookViewId="0">
      <selection activeCell="F41" sqref="F41"/>
    </sheetView>
  </sheetViews>
  <sheetFormatPr defaultRowHeight="12.75"/>
  <sheetData>
    <row r="1" spans="1:18" s="1" customFormat="1" ht="12.75" customHeight="1">
      <c r="A1" s="1" t="s">
        <v>39</v>
      </c>
      <c r="B1" s="1" t="s">
        <v>38</v>
      </c>
      <c r="C1" s="1" t="s">
        <v>0</v>
      </c>
      <c r="D1" s="1" t="s">
        <v>37</v>
      </c>
      <c r="E1" s="1" t="s">
        <v>132</v>
      </c>
      <c r="F1" s="3" t="s">
        <v>1</v>
      </c>
      <c r="G1" s="3" t="s">
        <v>2</v>
      </c>
      <c r="H1" s="3" t="s">
        <v>3</v>
      </c>
      <c r="I1" s="3" t="s">
        <v>4</v>
      </c>
      <c r="J1" s="3" t="s">
        <v>5</v>
      </c>
      <c r="K1" s="3" t="s">
        <v>6</v>
      </c>
      <c r="L1" s="3" t="s">
        <v>7</v>
      </c>
      <c r="M1" s="3" t="s">
        <v>8</v>
      </c>
      <c r="N1" s="3" t="s">
        <v>9</v>
      </c>
      <c r="O1" s="3" t="s">
        <v>10</v>
      </c>
      <c r="P1" s="3" t="s">
        <v>11</v>
      </c>
      <c r="Q1" s="3" t="s">
        <v>12</v>
      </c>
      <c r="R1" s="1" t="s">
        <v>13</v>
      </c>
    </row>
    <row r="3" spans="1:18" s="1" customFormat="1" ht="12.75" customHeight="1">
      <c r="A3" s="3" t="s">
        <v>28</v>
      </c>
      <c r="B3" s="3" t="s">
        <v>29</v>
      </c>
      <c r="C3" s="3" t="s">
        <v>21</v>
      </c>
      <c r="D3" s="3" t="s">
        <v>16</v>
      </c>
      <c r="E3" s="3" t="s">
        <v>15</v>
      </c>
      <c r="M3" s="2">
        <v>1</v>
      </c>
      <c r="N3" s="2">
        <v>1</v>
      </c>
      <c r="R3" s="2">
        <v>2</v>
      </c>
    </row>
    <row r="4" spans="1:18" s="1" customFormat="1" ht="12.75" customHeight="1">
      <c r="A4" s="3" t="s">
        <v>28</v>
      </c>
      <c r="B4" s="3" t="s">
        <v>29</v>
      </c>
      <c r="C4" s="3" t="s">
        <v>21</v>
      </c>
      <c r="D4" s="3" t="s">
        <v>16</v>
      </c>
      <c r="E4" s="3" t="s">
        <v>33</v>
      </c>
      <c r="F4" s="2">
        <v>1</v>
      </c>
      <c r="I4" s="2">
        <v>1</v>
      </c>
      <c r="J4" s="2">
        <v>2</v>
      </c>
      <c r="K4" s="2">
        <v>2</v>
      </c>
      <c r="L4" s="2">
        <v>1</v>
      </c>
      <c r="N4" s="2">
        <v>1</v>
      </c>
      <c r="O4" s="2">
        <v>1</v>
      </c>
      <c r="P4" s="2">
        <v>1</v>
      </c>
      <c r="Q4" s="2">
        <v>1</v>
      </c>
      <c r="R4" s="2">
        <v>11</v>
      </c>
    </row>
    <row r="5" spans="1:18" s="1" customFormat="1" ht="12.75" customHeight="1">
      <c r="A5" s="3" t="s">
        <v>28</v>
      </c>
      <c r="B5" s="3" t="s">
        <v>29</v>
      </c>
      <c r="C5" s="3" t="s">
        <v>21</v>
      </c>
      <c r="D5" s="3" t="s">
        <v>16</v>
      </c>
      <c r="E5" s="3" t="s">
        <v>30</v>
      </c>
      <c r="Q5" s="2">
        <v>1</v>
      </c>
      <c r="R5" s="2">
        <v>1</v>
      </c>
    </row>
    <row r="6" spans="1:18" s="1" customFormat="1" ht="12.75" customHeight="1">
      <c r="A6" s="3" t="s">
        <v>28</v>
      </c>
      <c r="B6" s="3" t="s">
        <v>29</v>
      </c>
      <c r="C6" s="3" t="s">
        <v>21</v>
      </c>
      <c r="D6" s="3" t="s">
        <v>16</v>
      </c>
      <c r="E6" s="3" t="s">
        <v>27</v>
      </c>
      <c r="F6" s="2">
        <v>1</v>
      </c>
      <c r="I6" s="2">
        <v>1</v>
      </c>
      <c r="M6" s="2">
        <v>1</v>
      </c>
      <c r="O6" s="2">
        <v>2</v>
      </c>
      <c r="R6" s="2">
        <v>5</v>
      </c>
    </row>
    <row r="7" spans="1:18" s="1" customFormat="1" ht="12.75" customHeight="1">
      <c r="A7" s="3" t="s">
        <v>28</v>
      </c>
      <c r="B7" s="3" t="s">
        <v>29</v>
      </c>
      <c r="C7" s="3" t="s">
        <v>21</v>
      </c>
      <c r="D7" s="3" t="s">
        <v>16</v>
      </c>
      <c r="E7" s="3" t="s">
        <v>36</v>
      </c>
      <c r="F7" s="2">
        <v>1</v>
      </c>
      <c r="G7" s="2">
        <v>1</v>
      </c>
      <c r="H7" s="2">
        <v>3</v>
      </c>
      <c r="I7" s="2">
        <v>1</v>
      </c>
      <c r="J7" s="2">
        <v>1</v>
      </c>
      <c r="P7" s="2">
        <v>1</v>
      </c>
      <c r="R7" s="2">
        <v>8</v>
      </c>
    </row>
    <row r="8" spans="1:18" s="1" customFormat="1" ht="12.75" customHeight="1">
      <c r="A8" s="3" t="s">
        <v>28</v>
      </c>
      <c r="B8" s="3" t="s">
        <v>29</v>
      </c>
      <c r="C8" s="3" t="s">
        <v>21</v>
      </c>
      <c r="D8" s="3" t="s">
        <v>16</v>
      </c>
      <c r="E8" s="3" t="s">
        <v>89</v>
      </c>
      <c r="G8" s="2">
        <v>1</v>
      </c>
      <c r="I8" s="2">
        <v>1</v>
      </c>
      <c r="J8" s="2">
        <v>1</v>
      </c>
      <c r="K8" s="2">
        <v>1</v>
      </c>
      <c r="L8" s="2">
        <v>1</v>
      </c>
      <c r="N8" s="2">
        <v>2</v>
      </c>
      <c r="O8" s="2">
        <v>1</v>
      </c>
      <c r="P8" s="2">
        <v>1</v>
      </c>
      <c r="Q8" s="2">
        <v>1</v>
      </c>
      <c r="R8" s="2">
        <v>10</v>
      </c>
    </row>
    <row r="9" spans="1:18" s="1" customFormat="1" ht="12.75" customHeight="1">
      <c r="A9" s="3" t="s">
        <v>28</v>
      </c>
      <c r="B9" s="3" t="s">
        <v>29</v>
      </c>
      <c r="C9" s="3" t="s">
        <v>21</v>
      </c>
      <c r="D9" s="3" t="s">
        <v>16</v>
      </c>
      <c r="E9" s="3" t="s">
        <v>35</v>
      </c>
      <c r="F9" s="2">
        <v>1</v>
      </c>
      <c r="H9" s="2">
        <v>1</v>
      </c>
      <c r="K9" s="2">
        <v>1</v>
      </c>
      <c r="L9" s="2">
        <v>2</v>
      </c>
      <c r="M9" s="2">
        <v>2</v>
      </c>
      <c r="R9" s="2">
        <v>7</v>
      </c>
    </row>
    <row r="10" spans="1:18" s="1" customFormat="1" ht="12.75" customHeight="1">
      <c r="A10" s="3" t="s">
        <v>28</v>
      </c>
      <c r="B10" s="3" t="s">
        <v>29</v>
      </c>
      <c r="C10" s="3" t="s">
        <v>21</v>
      </c>
      <c r="D10" s="3" t="s">
        <v>16</v>
      </c>
      <c r="E10" s="3" t="s">
        <v>88</v>
      </c>
      <c r="G10" s="2">
        <v>1</v>
      </c>
      <c r="R10" s="2">
        <v>1</v>
      </c>
    </row>
    <row r="11" spans="1:18" s="1" customFormat="1" ht="12.75" customHeight="1">
      <c r="A11" s="3" t="s">
        <v>28</v>
      </c>
      <c r="B11" s="3" t="s">
        <v>29</v>
      </c>
      <c r="C11" s="3" t="s">
        <v>21</v>
      </c>
      <c r="D11" s="3" t="s">
        <v>16</v>
      </c>
      <c r="E11" s="3" t="s">
        <v>82</v>
      </c>
      <c r="G11" s="2">
        <v>1</v>
      </c>
      <c r="R11" s="2">
        <v>1</v>
      </c>
    </row>
    <row r="12" spans="1:18" s="1" customFormat="1" ht="12.75" customHeight="1">
      <c r="A12" s="3" t="s">
        <v>28</v>
      </c>
      <c r="B12" s="3" t="s">
        <v>29</v>
      </c>
      <c r="C12" s="3" t="s">
        <v>21</v>
      </c>
      <c r="D12" s="3" t="s">
        <v>16</v>
      </c>
      <c r="E12" s="3" t="s">
        <v>78</v>
      </c>
      <c r="P12" s="2">
        <v>1</v>
      </c>
      <c r="Q12" s="2">
        <v>1</v>
      </c>
      <c r="R12" s="2">
        <v>2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29"/>
  <sheetViews>
    <sheetView workbookViewId="0">
      <selection activeCell="B18" sqref="B18"/>
    </sheetView>
  </sheetViews>
  <sheetFormatPr defaultRowHeight="12.75"/>
  <cols>
    <col min="2" max="2" width="41.28515625" bestFit="1" customWidth="1"/>
  </cols>
  <sheetData>
    <row r="1" spans="1:18" s="1" customFormat="1" ht="12.75" customHeight="1">
      <c r="A1" s="1" t="s">
        <v>39</v>
      </c>
      <c r="B1" s="1" t="s">
        <v>38</v>
      </c>
      <c r="C1" s="1" t="s">
        <v>0</v>
      </c>
      <c r="D1" s="1" t="s">
        <v>37</v>
      </c>
      <c r="E1" s="1" t="s">
        <v>132</v>
      </c>
      <c r="F1" s="3" t="s">
        <v>1</v>
      </c>
      <c r="G1" s="3" t="s">
        <v>2</v>
      </c>
      <c r="H1" s="3" t="s">
        <v>3</v>
      </c>
      <c r="I1" s="3" t="s">
        <v>4</v>
      </c>
      <c r="J1" s="3" t="s">
        <v>5</v>
      </c>
      <c r="K1" s="3" t="s">
        <v>6</v>
      </c>
      <c r="L1" s="3" t="s">
        <v>7</v>
      </c>
      <c r="M1" s="3" t="s">
        <v>8</v>
      </c>
      <c r="N1" s="3" t="s">
        <v>9</v>
      </c>
      <c r="O1" s="3" t="s">
        <v>10</v>
      </c>
      <c r="P1" s="3" t="s">
        <v>11</v>
      </c>
      <c r="Q1" s="3" t="s">
        <v>12</v>
      </c>
      <c r="R1" s="1" t="s">
        <v>13</v>
      </c>
    </row>
    <row r="3" spans="1:18" s="1" customFormat="1" ht="12.75" customHeight="1">
      <c r="A3" s="3" t="s">
        <v>31</v>
      </c>
      <c r="B3" s="3" t="s">
        <v>32</v>
      </c>
      <c r="C3" s="3" t="s">
        <v>14</v>
      </c>
      <c r="D3" s="3" t="s">
        <v>22</v>
      </c>
      <c r="E3" s="3" t="s">
        <v>33</v>
      </c>
      <c r="F3" s="2">
        <v>1</v>
      </c>
      <c r="H3" s="2">
        <v>1</v>
      </c>
      <c r="R3" s="2">
        <v>2</v>
      </c>
    </row>
    <row r="4" spans="1:18" s="1" customFormat="1" ht="12.75" customHeight="1">
      <c r="A4" s="3" t="s">
        <v>31</v>
      </c>
      <c r="B4" s="3" t="s">
        <v>32</v>
      </c>
      <c r="C4" s="3" t="s">
        <v>14</v>
      </c>
      <c r="D4" s="3" t="s">
        <v>22</v>
      </c>
      <c r="E4" s="3" t="s">
        <v>30</v>
      </c>
      <c r="G4" s="2">
        <v>1</v>
      </c>
      <c r="M4" s="2">
        <v>1</v>
      </c>
      <c r="R4" s="2">
        <v>2</v>
      </c>
    </row>
    <row r="5" spans="1:18" s="1" customFormat="1" ht="12.75" customHeight="1">
      <c r="A5" s="3" t="s">
        <v>31</v>
      </c>
      <c r="B5" s="3" t="s">
        <v>32</v>
      </c>
      <c r="C5" s="3" t="s">
        <v>14</v>
      </c>
      <c r="D5" s="3" t="s">
        <v>22</v>
      </c>
      <c r="E5" s="3" t="s">
        <v>27</v>
      </c>
      <c r="I5" s="2">
        <v>1</v>
      </c>
      <c r="J5" s="2">
        <v>1</v>
      </c>
      <c r="K5" s="2">
        <v>1</v>
      </c>
      <c r="R5" s="2">
        <v>3</v>
      </c>
    </row>
    <row r="6" spans="1:18" s="1" customFormat="1" ht="12.75" customHeight="1">
      <c r="A6" s="3" t="s">
        <v>31</v>
      </c>
      <c r="B6" s="3" t="s">
        <v>32</v>
      </c>
      <c r="C6" s="3" t="s">
        <v>14</v>
      </c>
      <c r="D6" s="3" t="s">
        <v>22</v>
      </c>
      <c r="E6" s="3" t="s">
        <v>36</v>
      </c>
      <c r="H6" s="2">
        <v>1</v>
      </c>
      <c r="R6" s="2">
        <v>1</v>
      </c>
    </row>
    <row r="7" spans="1:18" s="1" customFormat="1" ht="12.75" customHeight="1">
      <c r="A7" s="3" t="s">
        <v>31</v>
      </c>
      <c r="B7" s="3" t="s">
        <v>32</v>
      </c>
      <c r="C7" s="3" t="s">
        <v>14</v>
      </c>
      <c r="D7" s="3" t="s">
        <v>22</v>
      </c>
      <c r="E7" s="3" t="s">
        <v>89</v>
      </c>
      <c r="H7" s="2">
        <v>1</v>
      </c>
      <c r="J7" s="2">
        <v>1</v>
      </c>
      <c r="L7" s="2">
        <v>2</v>
      </c>
      <c r="M7" s="2">
        <v>1</v>
      </c>
      <c r="R7" s="2">
        <v>5</v>
      </c>
    </row>
    <row r="8" spans="1:18" s="1" customFormat="1" ht="12.75" customHeight="1">
      <c r="A8" s="3" t="s">
        <v>31</v>
      </c>
      <c r="B8" s="3" t="s">
        <v>32</v>
      </c>
      <c r="C8" s="3" t="s">
        <v>14</v>
      </c>
      <c r="D8" s="3" t="s">
        <v>22</v>
      </c>
      <c r="E8" s="3" t="s">
        <v>35</v>
      </c>
      <c r="I8" s="2">
        <v>2</v>
      </c>
      <c r="O8" s="2">
        <v>1</v>
      </c>
      <c r="R8" s="2">
        <v>3</v>
      </c>
    </row>
    <row r="9" spans="1:18" s="1" customFormat="1" ht="12.75" customHeight="1">
      <c r="A9" s="3" t="s">
        <v>31</v>
      </c>
      <c r="B9" s="3" t="s">
        <v>32</v>
      </c>
      <c r="C9" s="3" t="s">
        <v>14</v>
      </c>
      <c r="D9" s="3" t="s">
        <v>22</v>
      </c>
      <c r="E9" s="3" t="s">
        <v>88</v>
      </c>
      <c r="F9" s="2">
        <v>1</v>
      </c>
      <c r="J9" s="2">
        <v>1</v>
      </c>
      <c r="K9" s="2">
        <v>1</v>
      </c>
      <c r="L9" s="2">
        <v>1</v>
      </c>
      <c r="R9" s="2">
        <v>4</v>
      </c>
    </row>
    <row r="10" spans="1:18" s="1" customFormat="1" ht="12.75" customHeight="1">
      <c r="A10" s="3" t="s">
        <v>31</v>
      </c>
      <c r="B10" s="3" t="s">
        <v>32</v>
      </c>
      <c r="C10" s="3" t="s">
        <v>14</v>
      </c>
      <c r="D10" s="3" t="s">
        <v>22</v>
      </c>
      <c r="E10" s="3" t="s">
        <v>87</v>
      </c>
      <c r="G10" s="2">
        <v>1</v>
      </c>
      <c r="P10" s="2">
        <v>1</v>
      </c>
      <c r="R10" s="2">
        <v>2</v>
      </c>
    </row>
    <row r="11" spans="1:18" s="1" customFormat="1" ht="12.75" customHeight="1">
      <c r="A11" s="3" t="s">
        <v>31</v>
      </c>
      <c r="B11" s="3" t="s">
        <v>32</v>
      </c>
      <c r="C11" s="3" t="s">
        <v>14</v>
      </c>
      <c r="D11" s="3" t="s">
        <v>22</v>
      </c>
      <c r="E11" s="3" t="s">
        <v>86</v>
      </c>
      <c r="F11" s="2">
        <v>2</v>
      </c>
      <c r="K11" s="2">
        <v>1</v>
      </c>
      <c r="M11" s="2">
        <v>1</v>
      </c>
      <c r="P11" s="2">
        <v>1</v>
      </c>
      <c r="R11" s="2">
        <v>5</v>
      </c>
    </row>
    <row r="12" spans="1:18" s="1" customFormat="1" ht="12.75" customHeight="1">
      <c r="A12" s="3" t="s">
        <v>31</v>
      </c>
      <c r="B12" s="3" t="s">
        <v>32</v>
      </c>
      <c r="C12" s="3" t="s">
        <v>14</v>
      </c>
      <c r="D12" s="3" t="s">
        <v>22</v>
      </c>
      <c r="E12" s="3" t="s">
        <v>85</v>
      </c>
      <c r="H12" s="2">
        <v>1</v>
      </c>
      <c r="L12" s="2">
        <v>1</v>
      </c>
      <c r="M12" s="2">
        <v>1</v>
      </c>
      <c r="O12" s="2">
        <v>1</v>
      </c>
      <c r="R12" s="2">
        <v>4</v>
      </c>
    </row>
    <row r="13" spans="1:18" s="1" customFormat="1" ht="12.75" customHeight="1">
      <c r="A13" s="3" t="s">
        <v>31</v>
      </c>
      <c r="B13" s="3" t="s">
        <v>32</v>
      </c>
      <c r="C13" s="3" t="s">
        <v>14</v>
      </c>
      <c r="D13" s="3" t="s">
        <v>22</v>
      </c>
      <c r="E13" s="3" t="s">
        <v>84</v>
      </c>
      <c r="I13" s="2">
        <v>1</v>
      </c>
      <c r="M13" s="2">
        <v>2</v>
      </c>
      <c r="N13" s="2">
        <v>1</v>
      </c>
      <c r="P13" s="2">
        <v>1</v>
      </c>
      <c r="Q13" s="2">
        <v>1</v>
      </c>
      <c r="R13" s="2">
        <v>6</v>
      </c>
    </row>
    <row r="14" spans="1:18" s="1" customFormat="1" ht="12.75" customHeight="1">
      <c r="A14" s="3" t="s">
        <v>31</v>
      </c>
      <c r="B14" s="3" t="s">
        <v>32</v>
      </c>
      <c r="C14" s="3" t="s">
        <v>14</v>
      </c>
      <c r="D14" s="3" t="s">
        <v>22</v>
      </c>
      <c r="E14" s="3" t="s">
        <v>83</v>
      </c>
      <c r="H14" s="2">
        <v>1</v>
      </c>
      <c r="J14" s="2">
        <v>2</v>
      </c>
      <c r="K14" s="2">
        <v>1</v>
      </c>
      <c r="L14" s="2">
        <v>1</v>
      </c>
      <c r="N14" s="2">
        <v>3</v>
      </c>
      <c r="O14" s="2">
        <v>1</v>
      </c>
      <c r="P14" s="2">
        <v>2</v>
      </c>
      <c r="Q14" s="2">
        <v>1</v>
      </c>
      <c r="R14" s="2">
        <v>12</v>
      </c>
    </row>
    <row r="15" spans="1:18" s="1" customFormat="1" ht="12.75" customHeight="1">
      <c r="A15" s="3" t="s">
        <v>31</v>
      </c>
      <c r="B15" s="3" t="s">
        <v>32</v>
      </c>
      <c r="C15" s="3" t="s">
        <v>14</v>
      </c>
      <c r="D15" s="3" t="s">
        <v>22</v>
      </c>
      <c r="E15" s="3" t="s">
        <v>82</v>
      </c>
      <c r="N15" s="2">
        <v>1</v>
      </c>
      <c r="Q15" s="2">
        <v>2</v>
      </c>
      <c r="R15" s="2">
        <v>3</v>
      </c>
    </row>
    <row r="16" spans="1:18" s="1" customFormat="1" ht="12.75" customHeight="1">
      <c r="A16" s="3" t="s">
        <v>31</v>
      </c>
      <c r="B16" s="3" t="s">
        <v>32</v>
      </c>
      <c r="C16" s="3" t="s">
        <v>14</v>
      </c>
      <c r="D16" s="3" t="s">
        <v>22</v>
      </c>
      <c r="E16" s="3" t="s">
        <v>81</v>
      </c>
      <c r="G16" s="2">
        <v>1</v>
      </c>
      <c r="H16" s="2">
        <v>2</v>
      </c>
      <c r="J16" s="2">
        <v>1</v>
      </c>
      <c r="K16" s="2">
        <v>1</v>
      </c>
      <c r="L16" s="2">
        <v>2</v>
      </c>
      <c r="M16" s="2">
        <v>1</v>
      </c>
      <c r="N16" s="2">
        <v>1</v>
      </c>
      <c r="O16" s="2">
        <v>3</v>
      </c>
      <c r="P16" s="2">
        <v>1</v>
      </c>
      <c r="R16" s="2">
        <v>13</v>
      </c>
    </row>
    <row r="17" spans="1:18" s="1" customFormat="1" ht="12.75" customHeight="1">
      <c r="A17" s="3" t="s">
        <v>31</v>
      </c>
      <c r="B17" s="3" t="s">
        <v>32</v>
      </c>
      <c r="C17" s="3" t="s">
        <v>14</v>
      </c>
      <c r="D17" s="3" t="s">
        <v>22</v>
      </c>
      <c r="E17" s="3" t="s">
        <v>80</v>
      </c>
      <c r="G17" s="2">
        <v>1</v>
      </c>
      <c r="K17" s="2">
        <v>1</v>
      </c>
      <c r="R17" s="2">
        <v>2</v>
      </c>
    </row>
    <row r="18" spans="1:18" s="1" customFormat="1" ht="12.75" customHeight="1">
      <c r="A18" s="3" t="s">
        <v>31</v>
      </c>
      <c r="B18" s="3" t="s">
        <v>32</v>
      </c>
      <c r="C18" s="3" t="s">
        <v>14</v>
      </c>
      <c r="D18" s="3" t="s">
        <v>22</v>
      </c>
      <c r="E18" s="3" t="s">
        <v>79</v>
      </c>
      <c r="I18" s="2">
        <v>1</v>
      </c>
      <c r="O18" s="2">
        <v>1</v>
      </c>
      <c r="P18" s="2">
        <v>1</v>
      </c>
      <c r="R18" s="2">
        <v>3</v>
      </c>
    </row>
    <row r="19" spans="1:18" s="1" customFormat="1" ht="12.75" customHeight="1">
      <c r="A19" s="3" t="s">
        <v>31</v>
      </c>
      <c r="B19" s="3" t="s">
        <v>32</v>
      </c>
      <c r="C19" s="3" t="s">
        <v>14</v>
      </c>
      <c r="D19" s="3" t="s">
        <v>22</v>
      </c>
      <c r="E19" s="3" t="s">
        <v>78</v>
      </c>
      <c r="F19" s="2">
        <v>1</v>
      </c>
      <c r="Q19" s="2">
        <v>1</v>
      </c>
      <c r="R19" s="2">
        <v>2</v>
      </c>
    </row>
    <row r="20" spans="1:18" s="1" customFormat="1" ht="12.75" customHeight="1">
      <c r="A20" s="3" t="s">
        <v>31</v>
      </c>
      <c r="B20" s="3" t="s">
        <v>32</v>
      </c>
      <c r="C20" s="3" t="s">
        <v>14</v>
      </c>
      <c r="D20" s="3" t="s">
        <v>22</v>
      </c>
      <c r="E20" s="3" t="s">
        <v>77</v>
      </c>
      <c r="I20" s="2">
        <v>1</v>
      </c>
      <c r="N20" s="2">
        <v>1</v>
      </c>
      <c r="Q20" s="2">
        <v>1</v>
      </c>
      <c r="R20" s="2">
        <v>3</v>
      </c>
    </row>
    <row r="21" spans="1:18" s="1" customFormat="1" ht="12.75" customHeight="1">
      <c r="A21" s="3" t="s">
        <v>31</v>
      </c>
      <c r="B21" s="3" t="s">
        <v>32</v>
      </c>
      <c r="C21" s="3" t="s">
        <v>14</v>
      </c>
      <c r="D21" s="3" t="s">
        <v>22</v>
      </c>
      <c r="E21" s="3" t="s">
        <v>76</v>
      </c>
      <c r="I21" s="2">
        <v>1</v>
      </c>
      <c r="R21" s="2">
        <v>1</v>
      </c>
    </row>
    <row r="22" spans="1:18" s="1" customFormat="1" ht="12.75" customHeight="1">
      <c r="A22" s="3" t="s">
        <v>31</v>
      </c>
      <c r="B22" s="3" t="s">
        <v>32</v>
      </c>
      <c r="C22" s="3" t="s">
        <v>14</v>
      </c>
      <c r="D22" s="3" t="s">
        <v>22</v>
      </c>
      <c r="E22" s="3" t="s">
        <v>34</v>
      </c>
      <c r="L22" s="2">
        <v>1</v>
      </c>
      <c r="R22" s="2">
        <v>1</v>
      </c>
    </row>
    <row r="23" spans="1:18" s="1" customFormat="1" ht="12.75" customHeight="1">
      <c r="A23" s="3" t="s">
        <v>31</v>
      </c>
      <c r="B23" s="3" t="s">
        <v>32</v>
      </c>
      <c r="C23" s="3" t="s">
        <v>14</v>
      </c>
      <c r="D23" s="3" t="s">
        <v>22</v>
      </c>
      <c r="E23" s="3" t="s">
        <v>74</v>
      </c>
      <c r="Q23" s="2">
        <v>1</v>
      </c>
      <c r="R23" s="2">
        <v>1</v>
      </c>
    </row>
    <row r="24" spans="1:18" s="1" customFormat="1" ht="12.75" customHeight="1">
      <c r="A24" s="3" t="s">
        <v>31</v>
      </c>
      <c r="B24" s="3" t="s">
        <v>32</v>
      </c>
      <c r="C24" s="3" t="s">
        <v>14</v>
      </c>
      <c r="D24" s="3" t="s">
        <v>22</v>
      </c>
      <c r="E24" s="3" t="s">
        <v>69</v>
      </c>
      <c r="G24" s="2">
        <v>1</v>
      </c>
      <c r="R24" s="2">
        <v>1</v>
      </c>
    </row>
    <row r="25" spans="1:18" s="1" customFormat="1" ht="12.75" customHeight="1">
      <c r="A25" s="3" t="s">
        <v>31</v>
      </c>
      <c r="B25" s="3" t="s">
        <v>32</v>
      </c>
      <c r="C25" s="3" t="s">
        <v>14</v>
      </c>
      <c r="D25" s="3" t="s">
        <v>22</v>
      </c>
      <c r="E25" s="3" t="s">
        <v>62</v>
      </c>
      <c r="J25" s="2">
        <v>1</v>
      </c>
      <c r="R25" s="2">
        <v>1</v>
      </c>
    </row>
    <row r="26" spans="1:18" s="1" customFormat="1" ht="12.75" customHeight="1">
      <c r="A26" s="3" t="s">
        <v>31</v>
      </c>
      <c r="B26" s="3" t="s">
        <v>32</v>
      </c>
      <c r="C26" s="3" t="s">
        <v>14</v>
      </c>
      <c r="D26" s="3" t="s">
        <v>22</v>
      </c>
      <c r="E26" s="3" t="s">
        <v>58</v>
      </c>
      <c r="G26" s="2">
        <v>1</v>
      </c>
      <c r="R26" s="2">
        <v>1</v>
      </c>
    </row>
    <row r="27" spans="1:18" s="1" customFormat="1" ht="12.75" customHeight="1">
      <c r="A27" s="3" t="s">
        <v>31</v>
      </c>
      <c r="B27" s="3" t="s">
        <v>32</v>
      </c>
      <c r="C27" s="3" t="s">
        <v>14</v>
      </c>
      <c r="D27" s="3" t="s">
        <v>22</v>
      </c>
      <c r="E27" s="3" t="s">
        <v>56</v>
      </c>
      <c r="F27" s="2">
        <v>1</v>
      </c>
      <c r="R27" s="2">
        <v>1</v>
      </c>
    </row>
    <row r="28" spans="1:18" s="1" customFormat="1" ht="12.75" customHeight="1">
      <c r="A28" s="3" t="s">
        <v>31</v>
      </c>
      <c r="B28" s="3" t="s">
        <v>32</v>
      </c>
      <c r="C28" s="3" t="s">
        <v>14</v>
      </c>
      <c r="D28" s="3" t="s">
        <v>22</v>
      </c>
      <c r="E28" s="3" t="s">
        <v>97</v>
      </c>
      <c r="F28" s="2">
        <v>1</v>
      </c>
      <c r="R28" s="2">
        <v>1</v>
      </c>
    </row>
    <row r="29" spans="1:18" s="1" customFormat="1" ht="12.75" customHeight="1">
      <c r="A29" s="3" t="s">
        <v>31</v>
      </c>
      <c r="B29" s="3" t="s">
        <v>32</v>
      </c>
      <c r="C29" s="3" t="s">
        <v>14</v>
      </c>
      <c r="D29" s="3" t="s">
        <v>22</v>
      </c>
      <c r="E29" s="3" t="s">
        <v>99</v>
      </c>
      <c r="G29" s="2">
        <v>1</v>
      </c>
      <c r="R29" s="2">
        <v>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42"/>
  <sheetViews>
    <sheetView view="pageBreakPreview" zoomScaleNormal="100" zoomScaleSheetLayoutView="100" workbookViewId="0">
      <pane xSplit="2" ySplit="10" topLeftCell="J11" activePane="bottomRight" state="frozen"/>
      <selection activeCell="W21" sqref="W21"/>
      <selection pane="topRight" activeCell="W21" sqref="W21"/>
      <selection pane="bottomLeft" activeCell="W21" sqref="W21"/>
      <selection pane="bottomRight" activeCell="W21" sqref="W21"/>
    </sheetView>
  </sheetViews>
  <sheetFormatPr defaultRowHeight="12.75"/>
  <cols>
    <col min="1" max="1" width="12.28515625" customWidth="1"/>
    <col min="2" max="2" width="0.85546875" customWidth="1"/>
    <col min="3" max="3" width="10" bestFit="1" customWidth="1"/>
    <col min="4" max="4" width="0.85546875" customWidth="1"/>
    <col min="5" max="5" width="10.5703125" bestFit="1" customWidth="1"/>
    <col min="6" max="6" width="0.85546875" customWidth="1"/>
    <col min="7" max="7" width="9.85546875" bestFit="1" customWidth="1"/>
    <col min="8" max="8" width="0.85546875" customWidth="1"/>
    <col min="9" max="9" width="10" bestFit="1" customWidth="1"/>
    <col min="10" max="10" width="0.85546875" customWidth="1"/>
    <col min="11" max="11" width="8.5703125" bestFit="1" customWidth="1"/>
    <col min="12" max="12" width="0.85546875" customWidth="1"/>
    <col min="13" max="13" width="11.7109375" bestFit="1" customWidth="1"/>
    <col min="14" max="14" width="0.85546875" customWidth="1"/>
    <col min="15" max="15" width="12.5703125" customWidth="1"/>
    <col min="16" max="16" width="0.5703125" customWidth="1"/>
    <col min="17" max="17" width="23.28515625" bestFit="1" customWidth="1"/>
    <col min="18" max="18" width="0.5703125" customWidth="1"/>
    <col min="19" max="19" width="12.85546875" bestFit="1" customWidth="1"/>
    <col min="20" max="20" width="1.28515625" customWidth="1"/>
  </cols>
  <sheetData>
    <row r="1" spans="1:26">
      <c r="A1" s="4" t="s">
        <v>133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 t="s">
        <v>134</v>
      </c>
      <c r="Q1" s="21" t="s">
        <v>164</v>
      </c>
      <c r="R1" s="21"/>
      <c r="S1" s="22">
        <v>41.19</v>
      </c>
      <c r="T1" s="21"/>
      <c r="U1" s="21"/>
    </row>
    <row r="2" spans="1:26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Q2" s="23" t="s">
        <v>165</v>
      </c>
      <c r="R2" s="21"/>
      <c r="S2" s="22">
        <v>0</v>
      </c>
      <c r="T2" s="21" t="s">
        <v>166</v>
      </c>
      <c r="U2" s="21"/>
    </row>
    <row r="3" spans="1:26">
      <c r="A3" s="6" t="s">
        <v>192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 t="s">
        <v>136</v>
      </c>
      <c r="Q3" s="23" t="s">
        <v>167</v>
      </c>
      <c r="R3" s="21"/>
      <c r="S3" s="22">
        <v>6.79</v>
      </c>
      <c r="T3" s="21" t="s">
        <v>166</v>
      </c>
      <c r="U3" s="21"/>
    </row>
    <row r="4" spans="1:26">
      <c r="A4" s="6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  <c r="Q4" s="23" t="s">
        <v>168</v>
      </c>
      <c r="R4" s="21"/>
      <c r="S4" s="22">
        <v>6.23</v>
      </c>
      <c r="T4" s="21" t="s">
        <v>166</v>
      </c>
      <c r="U4" s="21"/>
    </row>
    <row r="5" spans="1:26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Q5" s="23" t="s">
        <v>169</v>
      </c>
      <c r="R5" s="21"/>
      <c r="S5" s="22">
        <v>5.68</v>
      </c>
      <c r="T5" s="21" t="s">
        <v>166</v>
      </c>
      <c r="U5" s="21"/>
    </row>
    <row r="6" spans="1:26" ht="13.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Q6" s="23" t="s">
        <v>170</v>
      </c>
      <c r="R6" s="21"/>
      <c r="S6" s="22">
        <v>5.04</v>
      </c>
      <c r="T6" s="21" t="s">
        <v>166</v>
      </c>
      <c r="U6" s="21"/>
    </row>
    <row r="7" spans="1:26">
      <c r="A7" s="7" t="s">
        <v>137</v>
      </c>
      <c r="B7" s="8"/>
      <c r="C7" s="9" t="s">
        <v>138</v>
      </c>
      <c r="D7" s="8"/>
      <c r="E7" s="9" t="s">
        <v>139</v>
      </c>
      <c r="F7" s="8"/>
      <c r="G7" s="9" t="s">
        <v>140</v>
      </c>
      <c r="H7" s="8"/>
      <c r="I7" s="9" t="s">
        <v>141</v>
      </c>
      <c r="J7" s="8"/>
      <c r="K7" s="9" t="s">
        <v>142</v>
      </c>
      <c r="L7" s="8"/>
      <c r="M7" s="9" t="s">
        <v>143</v>
      </c>
      <c r="N7" s="8"/>
      <c r="O7" s="10" t="s">
        <v>144</v>
      </c>
      <c r="Q7" s="24" t="s">
        <v>171</v>
      </c>
      <c r="R7" s="21"/>
      <c r="S7" s="22">
        <v>4.4000000000000004</v>
      </c>
      <c r="T7" s="21" t="s">
        <v>166</v>
      </c>
      <c r="U7" s="21"/>
    </row>
    <row r="8" spans="1:26">
      <c r="A8" s="11"/>
      <c r="B8" s="12"/>
      <c r="C8" s="12"/>
      <c r="D8" s="12"/>
      <c r="E8" s="12"/>
      <c r="F8" s="12"/>
      <c r="G8" s="12" t="s">
        <v>145</v>
      </c>
      <c r="H8" s="12"/>
      <c r="I8" s="12"/>
      <c r="J8" s="12"/>
      <c r="K8" s="12"/>
      <c r="L8" s="12"/>
      <c r="M8" s="12" t="s">
        <v>146</v>
      </c>
      <c r="N8" s="12"/>
      <c r="O8" s="13"/>
    </row>
    <row r="9" spans="1:26">
      <c r="A9" s="11" t="s">
        <v>147</v>
      </c>
      <c r="B9" s="12"/>
      <c r="C9" s="12" t="s">
        <v>148</v>
      </c>
      <c r="D9" s="12"/>
      <c r="E9" s="12" t="s">
        <v>149</v>
      </c>
      <c r="F9" s="12"/>
      <c r="G9" s="12" t="s">
        <v>150</v>
      </c>
      <c r="H9" s="12"/>
      <c r="I9" s="12" t="s">
        <v>151</v>
      </c>
      <c r="J9" s="12"/>
      <c r="K9" s="12" t="s">
        <v>152</v>
      </c>
      <c r="L9" s="12"/>
      <c r="M9" s="12" t="s">
        <v>153</v>
      </c>
      <c r="N9" s="12"/>
      <c r="O9" s="13" t="s">
        <v>154</v>
      </c>
    </row>
    <row r="10" spans="1:26">
      <c r="A10" s="14" t="s">
        <v>155</v>
      </c>
      <c r="B10" s="12"/>
      <c r="C10" s="15" t="s">
        <v>156</v>
      </c>
      <c r="D10" s="12"/>
      <c r="E10" s="15" t="s">
        <v>156</v>
      </c>
      <c r="F10" s="12"/>
      <c r="G10" s="16" t="s">
        <v>157</v>
      </c>
      <c r="H10" s="12"/>
      <c r="I10" s="15" t="s">
        <v>145</v>
      </c>
      <c r="J10" s="12"/>
      <c r="K10" s="15" t="s">
        <v>156</v>
      </c>
      <c r="L10" s="12"/>
      <c r="M10" s="16" t="s">
        <v>158</v>
      </c>
      <c r="N10" s="12"/>
      <c r="O10" s="17" t="s">
        <v>159</v>
      </c>
      <c r="S10" s="25" t="s">
        <v>172</v>
      </c>
      <c r="T10" s="25"/>
      <c r="U10" s="25" t="s">
        <v>173</v>
      </c>
      <c r="V10" s="25" t="s">
        <v>174</v>
      </c>
      <c r="W10" s="25" t="s">
        <v>175</v>
      </c>
      <c r="X10" s="25" t="s">
        <v>176</v>
      </c>
      <c r="Y10" s="25" t="s">
        <v>177</v>
      </c>
      <c r="Z10" s="25" t="s">
        <v>178</v>
      </c>
    </row>
    <row r="12" spans="1:26">
      <c r="A12">
        <f>+'1" W MR'!E3*1000</f>
        <v>2000</v>
      </c>
      <c r="C12">
        <f>+'1" W MR'!R3</f>
        <v>2</v>
      </c>
      <c r="E12">
        <f>+C12</f>
        <v>2</v>
      </c>
      <c r="G12" s="18">
        <f>+A12*C12</f>
        <v>4000</v>
      </c>
      <c r="H12" s="18"/>
      <c r="I12" s="18">
        <f>+G12</f>
        <v>4000</v>
      </c>
      <c r="K12">
        <f>$E$38-E12</f>
        <v>82</v>
      </c>
      <c r="M12" s="19">
        <f t="shared" ref="M12:M26" si="0">(A12*K12)+I12</f>
        <v>168000</v>
      </c>
      <c r="O12" s="20">
        <f>M12/$M$38</f>
        <v>0.13614262560777957</v>
      </c>
      <c r="Q12">
        <f>SUM(S12:Z12)</f>
        <v>82.38</v>
      </c>
      <c r="S12">
        <f>+$S$1*C12</f>
        <v>82.38</v>
      </c>
    </row>
    <row r="13" spans="1:26">
      <c r="A13">
        <f>+'1" W MR'!E4*1000</f>
        <v>3000</v>
      </c>
      <c r="C13">
        <f>+'1" W MR'!R4</f>
        <v>2</v>
      </c>
      <c r="E13">
        <f>+E12+C13</f>
        <v>4</v>
      </c>
      <c r="G13" s="18">
        <f>+A13*C13</f>
        <v>6000</v>
      </c>
      <c r="H13" s="18"/>
      <c r="I13" s="18">
        <f>+G13+I12</f>
        <v>10000</v>
      </c>
      <c r="K13">
        <f t="shared" ref="K13:K26" si="1">$E$38-E13</f>
        <v>80</v>
      </c>
      <c r="M13" s="19">
        <f t="shared" si="0"/>
        <v>250000</v>
      </c>
      <c r="O13" s="20">
        <f t="shared" ref="O13:O26" si="2">M13/$M$38</f>
        <v>0.2025931928687196</v>
      </c>
      <c r="Q13">
        <f t="shared" ref="Q13:Q38" si="3">SUM(S13:Z13)</f>
        <v>82.38</v>
      </c>
      <c r="S13">
        <f t="shared" ref="S13:S38" si="4">+$S$1*C13</f>
        <v>82.38</v>
      </c>
    </row>
    <row r="14" spans="1:26">
      <c r="A14">
        <f>+'1" W MR'!E5*1000</f>
        <v>4000</v>
      </c>
      <c r="C14">
        <f>+'1" W MR'!R5</f>
        <v>3</v>
      </c>
      <c r="E14">
        <f t="shared" ref="E14:E26" si="5">+E13+C14</f>
        <v>7</v>
      </c>
      <c r="G14" s="18">
        <f t="shared" ref="G14:G26" si="6">+A14*C14</f>
        <v>12000</v>
      </c>
      <c r="H14" s="18"/>
      <c r="I14" s="18">
        <f t="shared" ref="I14:I26" si="7">+G14+I13</f>
        <v>22000</v>
      </c>
      <c r="K14">
        <f t="shared" si="1"/>
        <v>77</v>
      </c>
      <c r="M14" s="19">
        <f t="shared" si="0"/>
        <v>330000</v>
      </c>
      <c r="O14" s="20">
        <f t="shared" si="2"/>
        <v>0.26742301458670986</v>
      </c>
      <c r="Q14">
        <f t="shared" si="3"/>
        <v>123.57</v>
      </c>
      <c r="S14">
        <f t="shared" si="4"/>
        <v>123.57</v>
      </c>
    </row>
    <row r="15" spans="1:26">
      <c r="A15">
        <f>+'1" W MR'!E6*1000</f>
        <v>5000</v>
      </c>
      <c r="C15">
        <f>+'1" W MR'!R6</f>
        <v>1</v>
      </c>
      <c r="E15">
        <f t="shared" si="5"/>
        <v>8</v>
      </c>
      <c r="G15" s="18">
        <f t="shared" si="6"/>
        <v>5000</v>
      </c>
      <c r="H15" s="18"/>
      <c r="I15" s="18">
        <f t="shared" si="7"/>
        <v>27000</v>
      </c>
      <c r="K15">
        <f t="shared" si="1"/>
        <v>76</v>
      </c>
      <c r="M15" s="19">
        <f t="shared" si="0"/>
        <v>407000</v>
      </c>
      <c r="O15" s="20">
        <f t="shared" si="2"/>
        <v>0.32982171799027554</v>
      </c>
      <c r="Q15">
        <f t="shared" si="3"/>
        <v>41.19</v>
      </c>
      <c r="S15">
        <f t="shared" si="4"/>
        <v>41.19</v>
      </c>
    </row>
    <row r="16" spans="1:26">
      <c r="A16">
        <f>+'1" W MR'!E7*1000</f>
        <v>6000</v>
      </c>
      <c r="C16">
        <f>+'1" W MR'!R7</f>
        <v>5</v>
      </c>
      <c r="E16">
        <f t="shared" si="5"/>
        <v>13</v>
      </c>
      <c r="G16" s="18">
        <f t="shared" si="6"/>
        <v>30000</v>
      </c>
      <c r="H16" s="18"/>
      <c r="I16" s="18">
        <f t="shared" si="7"/>
        <v>57000</v>
      </c>
      <c r="K16">
        <f t="shared" si="1"/>
        <v>71</v>
      </c>
      <c r="M16" s="19">
        <f t="shared" si="0"/>
        <v>483000</v>
      </c>
      <c r="O16" s="20">
        <f t="shared" si="2"/>
        <v>0.39141004862236628</v>
      </c>
      <c r="Q16">
        <f t="shared" si="3"/>
        <v>239.89999999999998</v>
      </c>
      <c r="S16">
        <f t="shared" si="4"/>
        <v>205.95</v>
      </c>
      <c r="V16">
        <f>$S$3*((A16-5000)/1000)*C16</f>
        <v>33.950000000000003</v>
      </c>
    </row>
    <row r="17" spans="1:23">
      <c r="A17">
        <f>+'1" W MR'!E8*1000</f>
        <v>7000</v>
      </c>
      <c r="C17">
        <f>+'1" W MR'!R8</f>
        <v>3</v>
      </c>
      <c r="E17">
        <f t="shared" si="5"/>
        <v>16</v>
      </c>
      <c r="G17" s="18">
        <f t="shared" si="6"/>
        <v>21000</v>
      </c>
      <c r="H17" s="18"/>
      <c r="I17" s="18">
        <f t="shared" si="7"/>
        <v>78000</v>
      </c>
      <c r="K17">
        <f t="shared" si="1"/>
        <v>68</v>
      </c>
      <c r="M17" s="19">
        <f t="shared" si="0"/>
        <v>554000</v>
      </c>
      <c r="O17" s="20">
        <f t="shared" si="2"/>
        <v>0.44894651539708263</v>
      </c>
      <c r="Q17">
        <f t="shared" si="3"/>
        <v>164.31</v>
      </c>
      <c r="S17">
        <f t="shared" si="4"/>
        <v>123.57</v>
      </c>
      <c r="V17">
        <f t="shared" ref="V17:V19" si="8">$S$3*((A17-5000)/1000)*C17</f>
        <v>40.74</v>
      </c>
    </row>
    <row r="18" spans="1:23">
      <c r="A18">
        <f>+'1" W MR'!E9*1000</f>
        <v>8000</v>
      </c>
      <c r="C18">
        <f>+'1" W MR'!R9</f>
        <v>4</v>
      </c>
      <c r="E18">
        <f t="shared" si="5"/>
        <v>20</v>
      </c>
      <c r="G18" s="18">
        <f t="shared" si="6"/>
        <v>32000</v>
      </c>
      <c r="H18" s="18"/>
      <c r="I18" s="18">
        <f t="shared" si="7"/>
        <v>110000</v>
      </c>
      <c r="K18">
        <f t="shared" si="1"/>
        <v>64</v>
      </c>
      <c r="M18" s="19">
        <f t="shared" si="0"/>
        <v>622000</v>
      </c>
      <c r="O18" s="20">
        <f t="shared" si="2"/>
        <v>0.50405186385737444</v>
      </c>
      <c r="Q18">
        <f t="shared" si="3"/>
        <v>246.24</v>
      </c>
      <c r="S18">
        <f t="shared" si="4"/>
        <v>164.76</v>
      </c>
      <c r="V18">
        <f t="shared" si="8"/>
        <v>81.48</v>
      </c>
    </row>
    <row r="19" spans="1:23">
      <c r="A19">
        <f>+'1" W MR'!E10*1000</f>
        <v>9000</v>
      </c>
      <c r="C19">
        <f>+'1" W MR'!R10</f>
        <v>2</v>
      </c>
      <c r="E19">
        <f t="shared" si="5"/>
        <v>22</v>
      </c>
      <c r="G19" s="18">
        <f t="shared" si="6"/>
        <v>18000</v>
      </c>
      <c r="H19" s="18"/>
      <c r="I19" s="18">
        <f t="shared" si="7"/>
        <v>128000</v>
      </c>
      <c r="K19">
        <f t="shared" si="1"/>
        <v>62</v>
      </c>
      <c r="M19" s="19">
        <f t="shared" si="0"/>
        <v>686000</v>
      </c>
      <c r="O19" s="20">
        <f t="shared" si="2"/>
        <v>0.55591572123176658</v>
      </c>
      <c r="Q19">
        <f t="shared" si="3"/>
        <v>136.69999999999999</v>
      </c>
      <c r="S19">
        <f t="shared" si="4"/>
        <v>82.38</v>
      </c>
      <c r="V19">
        <f t="shared" si="8"/>
        <v>54.32</v>
      </c>
    </row>
    <row r="20" spans="1:23">
      <c r="A20">
        <f>+'1" W MR'!E11*1000</f>
        <v>10000</v>
      </c>
      <c r="C20">
        <f>+'1" W MR'!R11</f>
        <v>5</v>
      </c>
      <c r="E20">
        <f t="shared" si="5"/>
        <v>27</v>
      </c>
      <c r="G20" s="18">
        <f t="shared" si="6"/>
        <v>50000</v>
      </c>
      <c r="H20" s="18"/>
      <c r="I20" s="18">
        <f t="shared" si="7"/>
        <v>178000</v>
      </c>
      <c r="K20">
        <f t="shared" si="1"/>
        <v>57</v>
      </c>
      <c r="M20" s="19">
        <f t="shared" si="0"/>
        <v>748000</v>
      </c>
      <c r="O20" s="20">
        <f t="shared" si="2"/>
        <v>0.60615883306320906</v>
      </c>
      <c r="Q20">
        <f t="shared" si="3"/>
        <v>511.5</v>
      </c>
      <c r="S20">
        <f t="shared" si="4"/>
        <v>205.95</v>
      </c>
      <c r="V20" s="26">
        <f>$S$3*9*C20</f>
        <v>305.55</v>
      </c>
      <c r="W20">
        <f t="shared" ref="W20:W26" si="9">$S$4*((A20-10000)/1000)*C20</f>
        <v>0</v>
      </c>
    </row>
    <row r="21" spans="1:23">
      <c r="A21">
        <f>+'1" W MR'!E12*1000</f>
        <v>11000</v>
      </c>
      <c r="C21">
        <f>+'1" W MR'!R12</f>
        <v>4</v>
      </c>
      <c r="E21">
        <f t="shared" si="5"/>
        <v>31</v>
      </c>
      <c r="G21" s="18">
        <f t="shared" si="6"/>
        <v>44000</v>
      </c>
      <c r="H21" s="18"/>
      <c r="I21" s="18">
        <f t="shared" si="7"/>
        <v>222000</v>
      </c>
      <c r="K21">
        <f t="shared" si="1"/>
        <v>53</v>
      </c>
      <c r="M21" s="19">
        <f t="shared" si="0"/>
        <v>805000</v>
      </c>
      <c r="O21" s="20">
        <f t="shared" si="2"/>
        <v>0.6523500810372771</v>
      </c>
      <c r="Q21">
        <f t="shared" si="3"/>
        <v>434.12</v>
      </c>
      <c r="S21">
        <f t="shared" si="4"/>
        <v>164.76</v>
      </c>
      <c r="V21" s="26">
        <f t="shared" ref="V21:V26" si="10">$S$3*9*C21</f>
        <v>244.44</v>
      </c>
      <c r="W21">
        <f t="shared" si="9"/>
        <v>24.92</v>
      </c>
    </row>
    <row r="22" spans="1:23">
      <c r="A22">
        <f>+'1" W MR'!E13*1000</f>
        <v>12000</v>
      </c>
      <c r="C22">
        <f>+'1" W MR'!R13</f>
        <v>6</v>
      </c>
      <c r="E22">
        <f t="shared" si="5"/>
        <v>37</v>
      </c>
      <c r="G22" s="18">
        <f t="shared" si="6"/>
        <v>72000</v>
      </c>
      <c r="H22" s="18"/>
      <c r="I22" s="18">
        <f t="shared" si="7"/>
        <v>294000</v>
      </c>
      <c r="K22">
        <f t="shared" si="1"/>
        <v>47</v>
      </c>
      <c r="M22" s="19">
        <f t="shared" si="0"/>
        <v>858000</v>
      </c>
      <c r="O22" s="20">
        <f t="shared" si="2"/>
        <v>0.6952998379254457</v>
      </c>
      <c r="Q22">
        <f t="shared" si="3"/>
        <v>688.56</v>
      </c>
      <c r="S22">
        <f t="shared" si="4"/>
        <v>247.14</v>
      </c>
      <c r="V22" s="26">
        <f t="shared" si="10"/>
        <v>366.65999999999997</v>
      </c>
      <c r="W22">
        <f t="shared" si="9"/>
        <v>74.760000000000005</v>
      </c>
    </row>
    <row r="23" spans="1:23">
      <c r="A23">
        <f>+'1" W MR'!E14*1000</f>
        <v>13000</v>
      </c>
      <c r="C23">
        <f>+'1" W MR'!R14</f>
        <v>12</v>
      </c>
      <c r="E23">
        <f t="shared" si="5"/>
        <v>49</v>
      </c>
      <c r="G23" s="18">
        <f t="shared" si="6"/>
        <v>156000</v>
      </c>
      <c r="H23" s="18"/>
      <c r="I23" s="18">
        <f t="shared" si="7"/>
        <v>450000</v>
      </c>
      <c r="K23">
        <f t="shared" si="1"/>
        <v>35</v>
      </c>
      <c r="M23" s="19">
        <f t="shared" si="0"/>
        <v>905000</v>
      </c>
      <c r="O23" s="20">
        <f t="shared" si="2"/>
        <v>0.73338735818476497</v>
      </c>
      <c r="Q23">
        <f t="shared" si="3"/>
        <v>1451.8799999999999</v>
      </c>
      <c r="S23">
        <f t="shared" si="4"/>
        <v>494.28</v>
      </c>
      <c r="V23" s="26">
        <f t="shared" si="10"/>
        <v>733.31999999999994</v>
      </c>
      <c r="W23">
        <f t="shared" si="9"/>
        <v>224.28000000000003</v>
      </c>
    </row>
    <row r="24" spans="1:23">
      <c r="A24">
        <f>+'1" W MR'!E15*1000</f>
        <v>14000</v>
      </c>
      <c r="C24">
        <f>+'1" W MR'!R15</f>
        <v>3</v>
      </c>
      <c r="E24">
        <f t="shared" si="5"/>
        <v>52</v>
      </c>
      <c r="G24" s="18">
        <f t="shared" si="6"/>
        <v>42000</v>
      </c>
      <c r="H24" s="18"/>
      <c r="I24" s="18">
        <f t="shared" si="7"/>
        <v>492000</v>
      </c>
      <c r="K24">
        <f t="shared" si="1"/>
        <v>32</v>
      </c>
      <c r="M24" s="19">
        <f t="shared" si="0"/>
        <v>940000</v>
      </c>
      <c r="O24" s="20">
        <f t="shared" si="2"/>
        <v>0.7617504051863857</v>
      </c>
      <c r="Q24">
        <f t="shared" si="3"/>
        <v>381.65999999999997</v>
      </c>
      <c r="S24">
        <f t="shared" si="4"/>
        <v>123.57</v>
      </c>
      <c r="V24" s="26">
        <f t="shared" si="10"/>
        <v>183.32999999999998</v>
      </c>
      <c r="W24">
        <f t="shared" si="9"/>
        <v>74.760000000000005</v>
      </c>
    </row>
    <row r="25" spans="1:23">
      <c r="A25">
        <f>+'1" W MR'!E16*1000</f>
        <v>15000</v>
      </c>
      <c r="C25">
        <f>+'1" W MR'!R16</f>
        <v>13</v>
      </c>
      <c r="E25">
        <f t="shared" si="5"/>
        <v>65</v>
      </c>
      <c r="G25" s="18">
        <f t="shared" si="6"/>
        <v>195000</v>
      </c>
      <c r="H25" s="18"/>
      <c r="I25" s="18">
        <f t="shared" si="7"/>
        <v>687000</v>
      </c>
      <c r="K25">
        <f t="shared" si="1"/>
        <v>19</v>
      </c>
      <c r="M25" s="19">
        <f t="shared" si="0"/>
        <v>972000</v>
      </c>
      <c r="O25" s="20">
        <f t="shared" si="2"/>
        <v>0.78768233387358189</v>
      </c>
      <c r="Q25">
        <f t="shared" si="3"/>
        <v>1734.8500000000001</v>
      </c>
      <c r="S25">
        <f t="shared" si="4"/>
        <v>535.47</v>
      </c>
      <c r="V25" s="26">
        <f t="shared" si="10"/>
        <v>794.43</v>
      </c>
      <c r="W25">
        <f t="shared" si="9"/>
        <v>404.95000000000005</v>
      </c>
    </row>
    <row r="26" spans="1:23">
      <c r="A26">
        <f>+'1" W MR'!E17*1000</f>
        <v>16000</v>
      </c>
      <c r="C26">
        <f>+'1" W MR'!R17</f>
        <v>2</v>
      </c>
      <c r="E26">
        <f t="shared" si="5"/>
        <v>67</v>
      </c>
      <c r="G26" s="18">
        <f t="shared" si="6"/>
        <v>32000</v>
      </c>
      <c r="H26" s="18"/>
      <c r="I26" s="18">
        <f t="shared" si="7"/>
        <v>719000</v>
      </c>
      <c r="K26">
        <f t="shared" si="1"/>
        <v>17</v>
      </c>
      <c r="M26" s="19">
        <f t="shared" si="0"/>
        <v>991000</v>
      </c>
      <c r="O26" s="20">
        <f t="shared" si="2"/>
        <v>0.80307941653160453</v>
      </c>
      <c r="Q26">
        <f t="shared" si="3"/>
        <v>279.36</v>
      </c>
      <c r="S26">
        <f t="shared" si="4"/>
        <v>82.38</v>
      </c>
      <c r="V26" s="26">
        <f t="shared" si="10"/>
        <v>122.22</v>
      </c>
      <c r="W26">
        <f t="shared" si="9"/>
        <v>74.760000000000005</v>
      </c>
    </row>
    <row r="27" spans="1:23">
      <c r="A27">
        <f>+'1" W MR'!E18*1000</f>
        <v>17000</v>
      </c>
      <c r="C27">
        <f>+'1" W MR'!R18</f>
        <v>3</v>
      </c>
      <c r="E27">
        <f t="shared" ref="E27:E38" si="11">+E26+C27</f>
        <v>70</v>
      </c>
      <c r="G27" s="18">
        <f t="shared" ref="G27:G38" si="12">+A27*C27</f>
        <v>51000</v>
      </c>
      <c r="H27" s="18"/>
      <c r="I27" s="18">
        <f t="shared" ref="I27:I38" si="13">+G27+I26</f>
        <v>770000</v>
      </c>
      <c r="K27">
        <f t="shared" ref="K27:K38" si="14">$E$38-E27</f>
        <v>14</v>
      </c>
      <c r="M27" s="19">
        <f t="shared" ref="M27:M38" si="15">(A27*K27)+I27</f>
        <v>1008000</v>
      </c>
      <c r="O27" s="20">
        <f t="shared" ref="O27:O38" si="16">M27/$M$38</f>
        <v>0.81685575364667751</v>
      </c>
      <c r="Q27">
        <f t="shared" si="3"/>
        <v>437.72999999999996</v>
      </c>
      <c r="S27">
        <f t="shared" si="4"/>
        <v>123.57</v>
      </c>
      <c r="V27" s="26">
        <f t="shared" ref="V27:V33" si="17">$S$3*9*C27</f>
        <v>183.32999999999998</v>
      </c>
      <c r="W27">
        <f t="shared" ref="W27:W32" si="18">$S$4*((A27-10000)/1000)*C27</f>
        <v>130.82999999999998</v>
      </c>
    </row>
    <row r="28" spans="1:23">
      <c r="A28">
        <f>+'1" W MR'!E19*1000</f>
        <v>18000</v>
      </c>
      <c r="C28">
        <f>+'1" W MR'!R19</f>
        <v>2</v>
      </c>
      <c r="E28">
        <f t="shared" si="11"/>
        <v>72</v>
      </c>
      <c r="G28" s="18">
        <f t="shared" si="12"/>
        <v>36000</v>
      </c>
      <c r="H28" s="18"/>
      <c r="I28" s="18">
        <f t="shared" si="13"/>
        <v>806000</v>
      </c>
      <c r="K28">
        <f t="shared" si="14"/>
        <v>12</v>
      </c>
      <c r="M28" s="19">
        <f t="shared" si="15"/>
        <v>1022000</v>
      </c>
      <c r="O28" s="20">
        <f t="shared" si="16"/>
        <v>0.82820097244732582</v>
      </c>
      <c r="Q28">
        <f t="shared" si="3"/>
        <v>304.27999999999997</v>
      </c>
      <c r="S28">
        <f t="shared" si="4"/>
        <v>82.38</v>
      </c>
      <c r="V28" s="26">
        <f t="shared" si="17"/>
        <v>122.22</v>
      </c>
      <c r="W28">
        <f t="shared" si="18"/>
        <v>99.68</v>
      </c>
    </row>
    <row r="29" spans="1:23">
      <c r="A29">
        <f>+'1" W MR'!E20*1000</f>
        <v>19000</v>
      </c>
      <c r="C29">
        <f>+'1" W MR'!R20</f>
        <v>3</v>
      </c>
      <c r="E29">
        <f t="shared" si="11"/>
        <v>75</v>
      </c>
      <c r="G29" s="18">
        <f t="shared" si="12"/>
        <v>57000</v>
      </c>
      <c r="H29" s="18"/>
      <c r="I29" s="18">
        <f t="shared" si="13"/>
        <v>863000</v>
      </c>
      <c r="K29">
        <f t="shared" si="14"/>
        <v>9</v>
      </c>
      <c r="M29" s="19">
        <f t="shared" si="15"/>
        <v>1034000</v>
      </c>
      <c r="O29" s="20">
        <f t="shared" si="16"/>
        <v>0.83792544570502436</v>
      </c>
      <c r="Q29">
        <f t="shared" si="3"/>
        <v>475.11</v>
      </c>
      <c r="S29">
        <f t="shared" si="4"/>
        <v>123.57</v>
      </c>
      <c r="V29" s="26">
        <f t="shared" si="17"/>
        <v>183.32999999999998</v>
      </c>
      <c r="W29">
        <f t="shared" si="18"/>
        <v>168.21000000000004</v>
      </c>
    </row>
    <row r="30" spans="1:23">
      <c r="A30">
        <f>+'1" W MR'!E21*1000</f>
        <v>20000</v>
      </c>
      <c r="C30">
        <f>+'1" W MR'!R21</f>
        <v>1</v>
      </c>
      <c r="E30">
        <f t="shared" si="11"/>
        <v>76</v>
      </c>
      <c r="G30" s="18">
        <f t="shared" si="12"/>
        <v>20000</v>
      </c>
      <c r="H30" s="18"/>
      <c r="I30" s="18">
        <f t="shared" si="13"/>
        <v>883000</v>
      </c>
      <c r="K30">
        <f t="shared" si="14"/>
        <v>8</v>
      </c>
      <c r="M30" s="19">
        <f t="shared" si="15"/>
        <v>1043000</v>
      </c>
      <c r="O30" s="20">
        <f t="shared" si="16"/>
        <v>0.84521880064829824</v>
      </c>
      <c r="Q30">
        <f t="shared" si="3"/>
        <v>164.6</v>
      </c>
      <c r="S30">
        <f t="shared" si="4"/>
        <v>41.19</v>
      </c>
      <c r="V30" s="26">
        <f t="shared" si="17"/>
        <v>61.11</v>
      </c>
      <c r="W30">
        <f t="shared" si="18"/>
        <v>62.300000000000004</v>
      </c>
    </row>
    <row r="31" spans="1:23">
      <c r="A31">
        <f>+'1" W MR'!E22*1000</f>
        <v>21000</v>
      </c>
      <c r="C31">
        <f>+'1" W MR'!R22</f>
        <v>1</v>
      </c>
      <c r="E31">
        <f t="shared" si="11"/>
        <v>77</v>
      </c>
      <c r="G31" s="18">
        <f t="shared" si="12"/>
        <v>21000</v>
      </c>
      <c r="H31" s="18"/>
      <c r="I31" s="18">
        <f t="shared" si="13"/>
        <v>904000</v>
      </c>
      <c r="K31">
        <f t="shared" si="14"/>
        <v>7</v>
      </c>
      <c r="M31" s="19">
        <f t="shared" si="15"/>
        <v>1051000</v>
      </c>
      <c r="O31" s="20">
        <f t="shared" si="16"/>
        <v>0.85170178282009723</v>
      </c>
      <c r="Q31">
        <f t="shared" si="3"/>
        <v>170.82999999999998</v>
      </c>
      <c r="S31">
        <f t="shared" si="4"/>
        <v>41.19</v>
      </c>
      <c r="V31" s="26">
        <f t="shared" si="17"/>
        <v>61.11</v>
      </c>
      <c r="W31">
        <f t="shared" si="18"/>
        <v>68.53</v>
      </c>
    </row>
    <row r="32" spans="1:23">
      <c r="A32">
        <f>+'1" W MR'!E23*1000</f>
        <v>23000</v>
      </c>
      <c r="C32">
        <f>+'1" W MR'!R23</f>
        <v>1</v>
      </c>
      <c r="E32">
        <f t="shared" si="11"/>
        <v>78</v>
      </c>
      <c r="G32" s="18">
        <f t="shared" si="12"/>
        <v>23000</v>
      </c>
      <c r="H32" s="18"/>
      <c r="I32" s="18">
        <f t="shared" si="13"/>
        <v>927000</v>
      </c>
      <c r="K32">
        <f t="shared" si="14"/>
        <v>6</v>
      </c>
      <c r="M32" s="19">
        <f t="shared" si="15"/>
        <v>1065000</v>
      </c>
      <c r="O32" s="20">
        <f t="shared" si="16"/>
        <v>0.86304700162074555</v>
      </c>
      <c r="Q32">
        <f t="shared" si="3"/>
        <v>183.29000000000002</v>
      </c>
      <c r="S32">
        <f t="shared" si="4"/>
        <v>41.19</v>
      </c>
      <c r="V32" s="26">
        <f t="shared" si="17"/>
        <v>61.11</v>
      </c>
      <c r="W32">
        <f t="shared" si="18"/>
        <v>80.990000000000009</v>
      </c>
    </row>
    <row r="33" spans="1:25">
      <c r="A33">
        <f>+'1" W MR'!E24*1000</f>
        <v>28000</v>
      </c>
      <c r="C33">
        <f>+'1" W MR'!R24</f>
        <v>1</v>
      </c>
      <c r="E33">
        <f t="shared" si="11"/>
        <v>79</v>
      </c>
      <c r="G33" s="18">
        <f t="shared" si="12"/>
        <v>28000</v>
      </c>
      <c r="H33" s="18"/>
      <c r="I33" s="18">
        <f t="shared" si="13"/>
        <v>955000</v>
      </c>
      <c r="K33">
        <f t="shared" si="14"/>
        <v>5</v>
      </c>
      <c r="M33" s="19">
        <f t="shared" si="15"/>
        <v>1095000</v>
      </c>
      <c r="O33" s="20">
        <f t="shared" si="16"/>
        <v>0.88735818476499184</v>
      </c>
      <c r="Q33">
        <f t="shared" si="3"/>
        <v>212.79</v>
      </c>
      <c r="S33">
        <f t="shared" si="4"/>
        <v>41.19</v>
      </c>
      <c r="V33" s="26">
        <f t="shared" si="17"/>
        <v>61.11</v>
      </c>
      <c r="W33" s="26">
        <f>$S$4*15*C33</f>
        <v>93.45</v>
      </c>
      <c r="X33">
        <f t="shared" ref="X33" si="19">$S$5*((A33-25000)/1000)*C33</f>
        <v>17.04</v>
      </c>
    </row>
    <row r="34" spans="1:25">
      <c r="A34">
        <f>+'1" W MR'!E25*1000</f>
        <v>35000</v>
      </c>
      <c r="C34">
        <f>+'1" W MR'!R25</f>
        <v>1</v>
      </c>
      <c r="E34">
        <f t="shared" si="11"/>
        <v>80</v>
      </c>
      <c r="G34" s="18">
        <f t="shared" si="12"/>
        <v>35000</v>
      </c>
      <c r="H34" s="18"/>
      <c r="I34" s="18">
        <f t="shared" si="13"/>
        <v>990000</v>
      </c>
      <c r="K34">
        <f t="shared" si="14"/>
        <v>4</v>
      </c>
      <c r="M34" s="19">
        <f t="shared" si="15"/>
        <v>1130000</v>
      </c>
      <c r="O34" s="20">
        <f t="shared" si="16"/>
        <v>0.91572123176661269</v>
      </c>
      <c r="Q34">
        <f t="shared" si="3"/>
        <v>252.55</v>
      </c>
      <c r="S34">
        <f t="shared" si="4"/>
        <v>41.19</v>
      </c>
      <c r="V34" s="26">
        <f t="shared" ref="V34:V37" si="20">$S$3*9*C34</f>
        <v>61.11</v>
      </c>
      <c r="W34" s="26">
        <f t="shared" ref="W34:W37" si="21">$S$4*15*C34</f>
        <v>93.45</v>
      </c>
      <c r="X34">
        <f t="shared" ref="X34:X36" si="22">$S$5*((A34-25000)/1000)*C34</f>
        <v>56.8</v>
      </c>
    </row>
    <row r="35" spans="1:25">
      <c r="A35">
        <f>+'1" W MR'!E26*1000</f>
        <v>42000</v>
      </c>
      <c r="C35">
        <f>+'1" W MR'!R26</f>
        <v>1</v>
      </c>
      <c r="E35">
        <f t="shared" si="11"/>
        <v>81</v>
      </c>
      <c r="G35" s="18">
        <f t="shared" si="12"/>
        <v>42000</v>
      </c>
      <c r="H35" s="18"/>
      <c r="I35" s="18">
        <f t="shared" si="13"/>
        <v>1032000</v>
      </c>
      <c r="K35">
        <f t="shared" si="14"/>
        <v>3</v>
      </c>
      <c r="M35" s="19">
        <f t="shared" si="15"/>
        <v>1158000</v>
      </c>
      <c r="O35" s="20">
        <f t="shared" si="16"/>
        <v>0.93841166936790921</v>
      </c>
      <c r="Q35">
        <f t="shared" si="3"/>
        <v>292.31</v>
      </c>
      <c r="S35">
        <f t="shared" si="4"/>
        <v>41.19</v>
      </c>
      <c r="V35" s="26">
        <f t="shared" si="20"/>
        <v>61.11</v>
      </c>
      <c r="W35" s="26">
        <f t="shared" si="21"/>
        <v>93.45</v>
      </c>
      <c r="X35">
        <f t="shared" si="22"/>
        <v>96.56</v>
      </c>
    </row>
    <row r="36" spans="1:25">
      <c r="A36">
        <f>+'1" W MR'!E27*1000</f>
        <v>49000</v>
      </c>
      <c r="C36">
        <f>+'1" W MR'!R27</f>
        <v>1</v>
      </c>
      <c r="E36">
        <f t="shared" si="11"/>
        <v>82</v>
      </c>
      <c r="G36" s="18">
        <f t="shared" si="12"/>
        <v>49000</v>
      </c>
      <c r="H36" s="18"/>
      <c r="I36" s="18">
        <f t="shared" si="13"/>
        <v>1081000</v>
      </c>
      <c r="K36">
        <f t="shared" si="14"/>
        <v>2</v>
      </c>
      <c r="M36" s="19">
        <f t="shared" si="15"/>
        <v>1179000</v>
      </c>
      <c r="O36" s="20">
        <f t="shared" si="16"/>
        <v>0.95542949756888174</v>
      </c>
      <c r="Q36">
        <f t="shared" si="3"/>
        <v>332.07</v>
      </c>
      <c r="S36">
        <f t="shared" si="4"/>
        <v>41.19</v>
      </c>
      <c r="V36" s="26">
        <f t="shared" si="20"/>
        <v>61.11</v>
      </c>
      <c r="W36" s="26">
        <f t="shared" si="21"/>
        <v>93.45</v>
      </c>
      <c r="X36">
        <f t="shared" si="22"/>
        <v>136.32</v>
      </c>
    </row>
    <row r="37" spans="1:25">
      <c r="A37">
        <f>+'1" W MR'!E28*1000</f>
        <v>65000</v>
      </c>
      <c r="C37">
        <f>+'1" W MR'!R28</f>
        <v>1</v>
      </c>
      <c r="E37">
        <f t="shared" si="11"/>
        <v>83</v>
      </c>
      <c r="G37" s="18">
        <f t="shared" si="12"/>
        <v>65000</v>
      </c>
      <c r="H37" s="18"/>
      <c r="I37" s="18">
        <f t="shared" si="13"/>
        <v>1146000</v>
      </c>
      <c r="K37">
        <f t="shared" si="14"/>
        <v>1</v>
      </c>
      <c r="M37" s="19">
        <f t="shared" si="15"/>
        <v>1211000</v>
      </c>
      <c r="O37" s="20">
        <f t="shared" si="16"/>
        <v>0.98136142625607781</v>
      </c>
      <c r="Q37">
        <f t="shared" si="3"/>
        <v>413.35</v>
      </c>
      <c r="S37">
        <f t="shared" si="4"/>
        <v>41.19</v>
      </c>
      <c r="V37" s="26">
        <f t="shared" si="20"/>
        <v>61.11</v>
      </c>
      <c r="W37" s="26">
        <f t="shared" si="21"/>
        <v>93.45</v>
      </c>
      <c r="X37" s="26">
        <f>$S$5*25*C37</f>
        <v>142</v>
      </c>
      <c r="Y37">
        <f>$S$6*((A37-50000)/1000)*C37</f>
        <v>75.599999999999994</v>
      </c>
    </row>
    <row r="38" spans="1:25">
      <c r="A38">
        <f>+'1" W MR'!E29*1000</f>
        <v>88000</v>
      </c>
      <c r="C38">
        <f>+'1" W MR'!R29</f>
        <v>1</v>
      </c>
      <c r="E38">
        <f t="shared" si="11"/>
        <v>84</v>
      </c>
      <c r="G38" s="18">
        <f t="shared" si="12"/>
        <v>88000</v>
      </c>
      <c r="H38" s="18"/>
      <c r="I38" s="18">
        <f t="shared" si="13"/>
        <v>1234000</v>
      </c>
      <c r="K38">
        <f t="shared" si="14"/>
        <v>0</v>
      </c>
      <c r="M38" s="19">
        <f t="shared" si="15"/>
        <v>1234000</v>
      </c>
      <c r="O38" s="20">
        <f t="shared" si="16"/>
        <v>1</v>
      </c>
      <c r="Q38">
        <f t="shared" si="3"/>
        <v>529.27</v>
      </c>
      <c r="S38">
        <f t="shared" si="4"/>
        <v>41.19</v>
      </c>
      <c r="V38" s="26">
        <f t="shared" ref="V38" si="23">$S$3*9*C38</f>
        <v>61.11</v>
      </c>
      <c r="W38" s="26">
        <f t="shared" ref="W38" si="24">$S$4*15*C38</f>
        <v>93.45</v>
      </c>
      <c r="X38" s="26">
        <f>$S$5*25*C38</f>
        <v>142</v>
      </c>
      <c r="Y38">
        <f>$S$6*((A38-50000)/1000)*C38</f>
        <v>191.52</v>
      </c>
    </row>
    <row r="40" spans="1:25">
      <c r="Q40">
        <f>SUM(Q12:Q39)</f>
        <v>10366.779999999999</v>
      </c>
      <c r="S40">
        <f>SUM(S12:S39)</f>
        <v>3459.9600000000005</v>
      </c>
      <c r="V40">
        <f t="shared" ref="V40:Y40" si="25">SUM(V12:V39)</f>
        <v>3999.3100000000004</v>
      </c>
      <c r="W40">
        <f t="shared" si="25"/>
        <v>2049.67</v>
      </c>
      <c r="X40">
        <f t="shared" si="25"/>
        <v>590.72</v>
      </c>
      <c r="Y40">
        <f t="shared" si="25"/>
        <v>267.12</v>
      </c>
    </row>
    <row r="42" spans="1:25">
      <c r="S42" s="26">
        <f>+S40/S1</f>
        <v>84.000000000000014</v>
      </c>
      <c r="V42" s="26">
        <f>+V40/S3</f>
        <v>589</v>
      </c>
      <c r="W42" s="26">
        <f>+W40/S4</f>
        <v>329</v>
      </c>
      <c r="X42" s="26">
        <f>+X40/S5</f>
        <v>104.00000000000001</v>
      </c>
      <c r="Y42" s="26">
        <f>+Y40/S6</f>
        <v>53</v>
      </c>
    </row>
  </sheetData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14"/>
  <sheetViews>
    <sheetView workbookViewId="0">
      <selection sqref="A1:XFD1"/>
    </sheetView>
  </sheetViews>
  <sheetFormatPr defaultRowHeight="12.75"/>
  <sheetData>
    <row r="1" spans="1:18" s="1" customFormat="1" ht="12.75" customHeight="1">
      <c r="A1" s="1" t="s">
        <v>39</v>
      </c>
      <c r="B1" s="1" t="s">
        <v>38</v>
      </c>
      <c r="C1" s="1" t="s">
        <v>0</v>
      </c>
      <c r="D1" s="1" t="s">
        <v>37</v>
      </c>
      <c r="E1" s="1" t="s">
        <v>132</v>
      </c>
      <c r="F1" s="3" t="s">
        <v>1</v>
      </c>
      <c r="G1" s="3" t="s">
        <v>2</v>
      </c>
      <c r="H1" s="3" t="s">
        <v>3</v>
      </c>
      <c r="I1" s="3" t="s">
        <v>4</v>
      </c>
      <c r="J1" s="3" t="s">
        <v>5</v>
      </c>
      <c r="K1" s="3" t="s">
        <v>6</v>
      </c>
      <c r="L1" s="3" t="s">
        <v>7</v>
      </c>
      <c r="M1" s="3" t="s">
        <v>8</v>
      </c>
      <c r="N1" s="3" t="s">
        <v>9</v>
      </c>
      <c r="O1" s="3" t="s">
        <v>10</v>
      </c>
      <c r="P1" s="3" t="s">
        <v>11</v>
      </c>
      <c r="Q1" s="3" t="s">
        <v>12</v>
      </c>
      <c r="R1" s="1" t="s">
        <v>13</v>
      </c>
    </row>
    <row r="3" spans="1:18" s="1" customFormat="1" ht="12.75" customHeight="1">
      <c r="A3" s="3" t="s">
        <v>28</v>
      </c>
      <c r="B3" s="3" t="s">
        <v>29</v>
      </c>
      <c r="C3" s="3" t="s">
        <v>21</v>
      </c>
      <c r="D3" s="3" t="s">
        <v>26</v>
      </c>
      <c r="E3" s="3" t="s">
        <v>15</v>
      </c>
      <c r="F3" s="2">
        <v>1</v>
      </c>
      <c r="G3" s="2">
        <v>1</v>
      </c>
      <c r="H3" s="2">
        <v>1</v>
      </c>
      <c r="I3" s="2">
        <v>1</v>
      </c>
      <c r="J3" s="2">
        <v>1</v>
      </c>
      <c r="L3" s="2">
        <v>1</v>
      </c>
      <c r="M3" s="2">
        <v>1</v>
      </c>
      <c r="R3" s="2">
        <v>7</v>
      </c>
    </row>
    <row r="4" spans="1:18" s="1" customFormat="1" ht="12.75" customHeight="1">
      <c r="A4" s="3" t="s">
        <v>28</v>
      </c>
      <c r="B4" s="3" t="s">
        <v>29</v>
      </c>
      <c r="C4" s="3" t="s">
        <v>21</v>
      </c>
      <c r="D4" s="3" t="s">
        <v>26</v>
      </c>
      <c r="E4" s="3" t="s">
        <v>33</v>
      </c>
      <c r="K4" s="2">
        <v>1</v>
      </c>
      <c r="O4" s="2">
        <v>1</v>
      </c>
      <c r="P4" s="2">
        <v>1</v>
      </c>
      <c r="Q4" s="2">
        <v>1</v>
      </c>
      <c r="R4" s="2">
        <v>4</v>
      </c>
    </row>
    <row r="5" spans="1:18" s="1" customFormat="1" ht="12.75" customHeight="1">
      <c r="A5" s="3" t="s">
        <v>28</v>
      </c>
      <c r="B5" s="3" t="s">
        <v>29</v>
      </c>
      <c r="C5" s="3" t="s">
        <v>21</v>
      </c>
      <c r="D5" s="3" t="s">
        <v>26</v>
      </c>
      <c r="E5" s="3" t="s">
        <v>30</v>
      </c>
      <c r="N5" s="2">
        <v>1</v>
      </c>
      <c r="R5" s="2">
        <v>1</v>
      </c>
    </row>
    <row r="6" spans="1:18" s="1" customFormat="1" ht="12.75" customHeight="1">
      <c r="A6" s="3" t="s">
        <v>28</v>
      </c>
      <c r="B6" s="3" t="s">
        <v>29</v>
      </c>
      <c r="C6" s="3" t="s">
        <v>21</v>
      </c>
      <c r="D6" s="3" t="s">
        <v>26</v>
      </c>
      <c r="E6" s="3" t="s">
        <v>89</v>
      </c>
      <c r="I6" s="2">
        <v>1</v>
      </c>
      <c r="J6" s="2">
        <v>1</v>
      </c>
      <c r="R6" s="2">
        <v>2</v>
      </c>
    </row>
    <row r="7" spans="1:18" s="1" customFormat="1" ht="12.75" customHeight="1">
      <c r="A7" s="3" t="s">
        <v>28</v>
      </c>
      <c r="B7" s="3" t="s">
        <v>29</v>
      </c>
      <c r="C7" s="3" t="s">
        <v>21</v>
      </c>
      <c r="D7" s="3" t="s">
        <v>26</v>
      </c>
      <c r="E7" s="3" t="s">
        <v>88</v>
      </c>
      <c r="K7" s="2">
        <v>1</v>
      </c>
      <c r="O7" s="2">
        <v>1</v>
      </c>
      <c r="R7" s="2">
        <v>2</v>
      </c>
    </row>
    <row r="8" spans="1:18" s="1" customFormat="1" ht="12.75" customHeight="1">
      <c r="A8" s="3" t="s">
        <v>28</v>
      </c>
      <c r="B8" s="3" t="s">
        <v>29</v>
      </c>
      <c r="C8" s="3" t="s">
        <v>21</v>
      </c>
      <c r="D8" s="3" t="s">
        <v>26</v>
      </c>
      <c r="E8" s="3" t="s">
        <v>86</v>
      </c>
      <c r="G8" s="2">
        <v>1</v>
      </c>
      <c r="P8" s="2">
        <v>1</v>
      </c>
      <c r="R8" s="2">
        <v>2</v>
      </c>
    </row>
    <row r="9" spans="1:18" s="1" customFormat="1" ht="12.75" customHeight="1">
      <c r="A9" s="3" t="s">
        <v>28</v>
      </c>
      <c r="B9" s="3" t="s">
        <v>29</v>
      </c>
      <c r="C9" s="3" t="s">
        <v>21</v>
      </c>
      <c r="D9" s="3" t="s">
        <v>26</v>
      </c>
      <c r="E9" s="3" t="s">
        <v>85</v>
      </c>
      <c r="H9" s="2">
        <v>1</v>
      </c>
      <c r="R9" s="2">
        <v>1</v>
      </c>
    </row>
    <row r="10" spans="1:18" s="1" customFormat="1" ht="12.75" customHeight="1">
      <c r="A10" s="3" t="s">
        <v>28</v>
      </c>
      <c r="B10" s="3" t="s">
        <v>29</v>
      </c>
      <c r="C10" s="3" t="s">
        <v>21</v>
      </c>
      <c r="D10" s="3" t="s">
        <v>26</v>
      </c>
      <c r="E10" s="3" t="s">
        <v>83</v>
      </c>
      <c r="N10" s="2">
        <v>1</v>
      </c>
      <c r="R10" s="2">
        <v>1</v>
      </c>
    </row>
    <row r="11" spans="1:18" s="1" customFormat="1" ht="12.75" customHeight="1">
      <c r="A11" s="3" t="s">
        <v>28</v>
      </c>
      <c r="B11" s="3" t="s">
        <v>29</v>
      </c>
      <c r="C11" s="3" t="s">
        <v>21</v>
      </c>
      <c r="D11" s="3" t="s">
        <v>26</v>
      </c>
      <c r="E11" s="3" t="s">
        <v>82</v>
      </c>
      <c r="L11" s="2">
        <v>1</v>
      </c>
      <c r="R11" s="2">
        <v>1</v>
      </c>
    </row>
    <row r="12" spans="1:18" s="1" customFormat="1" ht="12.75" customHeight="1">
      <c r="A12" s="3" t="s">
        <v>28</v>
      </c>
      <c r="B12" s="3" t="s">
        <v>29</v>
      </c>
      <c r="C12" s="3" t="s">
        <v>21</v>
      </c>
      <c r="D12" s="3" t="s">
        <v>26</v>
      </c>
      <c r="E12" s="3" t="s">
        <v>80</v>
      </c>
      <c r="M12" s="2">
        <v>1</v>
      </c>
      <c r="R12" s="2">
        <v>1</v>
      </c>
    </row>
    <row r="13" spans="1:18" s="1" customFormat="1" ht="12.75" customHeight="1">
      <c r="A13" s="3" t="s">
        <v>28</v>
      </c>
      <c r="B13" s="3" t="s">
        <v>29</v>
      </c>
      <c r="C13" s="3" t="s">
        <v>21</v>
      </c>
      <c r="D13" s="3" t="s">
        <v>26</v>
      </c>
      <c r="E13" s="3" t="s">
        <v>74</v>
      </c>
      <c r="F13" s="2">
        <v>1</v>
      </c>
      <c r="R13" s="2">
        <v>1</v>
      </c>
    </row>
    <row r="14" spans="1:18" s="1" customFormat="1" ht="12.75" customHeight="1">
      <c r="A14" s="3" t="s">
        <v>28</v>
      </c>
      <c r="B14" s="3" t="s">
        <v>29</v>
      </c>
      <c r="C14" s="3" t="s">
        <v>21</v>
      </c>
      <c r="D14" s="3" t="s">
        <v>26</v>
      </c>
      <c r="E14" s="3" t="s">
        <v>53</v>
      </c>
      <c r="Q14" s="2">
        <v>1</v>
      </c>
      <c r="R14" s="2">
        <v>1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Z27"/>
  <sheetViews>
    <sheetView view="pageBreakPreview" zoomScale="130" zoomScaleNormal="100" zoomScaleSheetLayoutView="130" workbookViewId="0">
      <pane xSplit="2" ySplit="10" topLeftCell="P11" activePane="bottomRight" state="frozen"/>
      <selection activeCell="W21" sqref="W21"/>
      <selection pane="topRight" activeCell="W21" sqref="W21"/>
      <selection pane="bottomLeft" activeCell="W21" sqref="W21"/>
      <selection pane="bottomRight" activeCell="W21" sqref="W21"/>
    </sheetView>
  </sheetViews>
  <sheetFormatPr defaultRowHeight="12.75"/>
  <cols>
    <col min="1" max="1" width="13" customWidth="1"/>
    <col min="2" max="2" width="1.140625" customWidth="1"/>
    <col min="3" max="3" width="10" bestFit="1" customWidth="1"/>
    <col min="4" max="4" width="1.140625" customWidth="1"/>
    <col min="5" max="5" width="10.5703125" bestFit="1" customWidth="1"/>
    <col min="6" max="6" width="1.140625" customWidth="1"/>
    <col min="7" max="7" width="9.85546875" bestFit="1" customWidth="1"/>
    <col min="8" max="8" width="1.140625" customWidth="1"/>
    <col min="9" max="9" width="10" bestFit="1" customWidth="1"/>
    <col min="10" max="10" width="1.140625" customWidth="1"/>
    <col min="11" max="11" width="8.5703125" bestFit="1" customWidth="1"/>
    <col min="12" max="12" width="1.140625" customWidth="1"/>
    <col min="13" max="13" width="11.7109375" bestFit="1" customWidth="1"/>
    <col min="14" max="14" width="1.140625" customWidth="1"/>
    <col min="15" max="15" width="12.140625" customWidth="1"/>
    <col min="16" max="16" width="1" customWidth="1"/>
    <col min="17" max="17" width="23.28515625" bestFit="1" customWidth="1"/>
    <col min="18" max="18" width="1" customWidth="1"/>
    <col min="19" max="19" width="12.85546875" bestFit="1" customWidth="1"/>
    <col min="20" max="20" width="0.7109375" customWidth="1"/>
  </cols>
  <sheetData>
    <row r="1" spans="1:26">
      <c r="A1" s="4" t="s">
        <v>133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 t="s">
        <v>134</v>
      </c>
    </row>
    <row r="2" spans="1:26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Q2" s="21" t="s">
        <v>164</v>
      </c>
      <c r="R2" s="21"/>
      <c r="S2" s="22">
        <v>80.59</v>
      </c>
      <c r="T2" s="21"/>
      <c r="U2" s="21"/>
    </row>
    <row r="3" spans="1:26">
      <c r="A3" s="6" t="s">
        <v>135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 t="s">
        <v>161</v>
      </c>
      <c r="Q3" s="23" t="s">
        <v>179</v>
      </c>
      <c r="R3" s="21"/>
      <c r="S3" s="22">
        <v>0</v>
      </c>
      <c r="T3" s="21" t="s">
        <v>166</v>
      </c>
      <c r="U3" s="21"/>
    </row>
    <row r="4" spans="1:26">
      <c r="A4" s="6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  <c r="Q4" s="23" t="s">
        <v>180</v>
      </c>
      <c r="R4" s="21"/>
      <c r="S4" s="22">
        <v>6.23</v>
      </c>
      <c r="T4" s="21" t="s">
        <v>166</v>
      </c>
      <c r="U4" s="21"/>
    </row>
    <row r="5" spans="1:26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Q5" s="23" t="s">
        <v>181</v>
      </c>
      <c r="R5" s="21"/>
      <c r="S5" s="22">
        <v>5.68</v>
      </c>
      <c r="T5" s="21" t="s">
        <v>166</v>
      </c>
      <c r="U5" s="21"/>
    </row>
    <row r="6" spans="1:26" ht="13.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Q6" s="23" t="s">
        <v>182</v>
      </c>
      <c r="R6" s="21"/>
      <c r="S6" s="22">
        <v>5.04</v>
      </c>
      <c r="T6" s="21" t="s">
        <v>166</v>
      </c>
      <c r="U6" s="21"/>
    </row>
    <row r="7" spans="1:26">
      <c r="A7" s="7" t="s">
        <v>137</v>
      </c>
      <c r="B7" s="8"/>
      <c r="C7" s="9" t="s">
        <v>138</v>
      </c>
      <c r="D7" s="8"/>
      <c r="E7" s="9" t="s">
        <v>139</v>
      </c>
      <c r="F7" s="8"/>
      <c r="G7" s="9" t="s">
        <v>140</v>
      </c>
      <c r="H7" s="8"/>
      <c r="I7" s="9" t="s">
        <v>141</v>
      </c>
      <c r="J7" s="8"/>
      <c r="K7" s="9" t="s">
        <v>142</v>
      </c>
      <c r="L7" s="8"/>
      <c r="M7" s="9" t="s">
        <v>143</v>
      </c>
      <c r="N7" s="8"/>
      <c r="O7" s="10" t="s">
        <v>144</v>
      </c>
      <c r="Q7" s="24" t="s">
        <v>183</v>
      </c>
      <c r="R7" s="21"/>
      <c r="S7" s="22">
        <v>4.4000000000000004</v>
      </c>
      <c r="T7" s="21" t="s">
        <v>166</v>
      </c>
      <c r="U7" s="21"/>
    </row>
    <row r="8" spans="1:26">
      <c r="A8" s="11"/>
      <c r="B8" s="12"/>
      <c r="C8" s="12"/>
      <c r="D8" s="12"/>
      <c r="E8" s="12"/>
      <c r="F8" s="12"/>
      <c r="G8" s="12" t="s">
        <v>145</v>
      </c>
      <c r="H8" s="12"/>
      <c r="I8" s="12"/>
      <c r="J8" s="12"/>
      <c r="K8" s="12"/>
      <c r="L8" s="12"/>
      <c r="M8" s="12" t="s">
        <v>146</v>
      </c>
      <c r="N8" s="12"/>
      <c r="O8" s="13"/>
    </row>
    <row r="9" spans="1:26">
      <c r="A9" s="11" t="s">
        <v>147</v>
      </c>
      <c r="B9" s="12"/>
      <c r="C9" s="12" t="s">
        <v>148</v>
      </c>
      <c r="D9" s="12"/>
      <c r="E9" s="12" t="s">
        <v>149</v>
      </c>
      <c r="F9" s="12"/>
      <c r="G9" s="12" t="s">
        <v>150</v>
      </c>
      <c r="H9" s="12"/>
      <c r="I9" s="12" t="s">
        <v>151</v>
      </c>
      <c r="J9" s="12"/>
      <c r="K9" s="12" t="s">
        <v>152</v>
      </c>
      <c r="L9" s="12"/>
      <c r="M9" s="12" t="s">
        <v>153</v>
      </c>
      <c r="N9" s="12"/>
      <c r="O9" s="13" t="s">
        <v>154</v>
      </c>
      <c r="S9" s="25" t="s">
        <v>172</v>
      </c>
      <c r="T9" s="25"/>
      <c r="U9" s="25" t="s">
        <v>173</v>
      </c>
      <c r="V9" s="25" t="s">
        <v>174</v>
      </c>
      <c r="W9" s="25" t="s">
        <v>175</v>
      </c>
      <c r="X9" s="25" t="s">
        <v>176</v>
      </c>
      <c r="Y9" s="25" t="s">
        <v>177</v>
      </c>
      <c r="Z9" s="25" t="s">
        <v>178</v>
      </c>
    </row>
    <row r="10" spans="1:26">
      <c r="A10" s="14" t="s">
        <v>155</v>
      </c>
      <c r="B10" s="12"/>
      <c r="C10" s="15" t="s">
        <v>156</v>
      </c>
      <c r="D10" s="12"/>
      <c r="E10" s="15" t="s">
        <v>156</v>
      </c>
      <c r="F10" s="12"/>
      <c r="G10" s="16" t="s">
        <v>157</v>
      </c>
      <c r="H10" s="12"/>
      <c r="I10" s="15" t="s">
        <v>145</v>
      </c>
      <c r="J10" s="12"/>
      <c r="K10" s="15" t="s">
        <v>156</v>
      </c>
      <c r="L10" s="12"/>
      <c r="M10" s="16" t="s">
        <v>158</v>
      </c>
      <c r="N10" s="12"/>
      <c r="O10" s="17" t="s">
        <v>159</v>
      </c>
    </row>
    <row r="12" spans="1:26">
      <c r="A12">
        <f>+'1.5" W Coml'!E3*1000</f>
        <v>1000</v>
      </c>
      <c r="C12">
        <f>+'1.5" W Coml'!R3</f>
        <v>7</v>
      </c>
      <c r="E12">
        <f>+C12</f>
        <v>7</v>
      </c>
      <c r="G12" s="18">
        <f>+A12*C12</f>
        <v>7000</v>
      </c>
      <c r="H12" s="18"/>
      <c r="I12" s="18">
        <f>+G12</f>
        <v>7000</v>
      </c>
      <c r="K12">
        <f>$E$23-E12</f>
        <v>17</v>
      </c>
      <c r="M12" s="19">
        <f t="shared" ref="M12:M14" si="0">(A12*K12)+I12</f>
        <v>24000</v>
      </c>
      <c r="O12" s="20">
        <f>M12/$M$23</f>
        <v>0.12060301507537688</v>
      </c>
      <c r="Q12">
        <f>SUM(S12:Z12)</f>
        <v>564.13</v>
      </c>
      <c r="S12">
        <f>+$S$2*C12</f>
        <v>564.13</v>
      </c>
    </row>
    <row r="13" spans="1:26">
      <c r="A13">
        <f>+'1.5" W Coml'!E4*1000</f>
        <v>2000</v>
      </c>
      <c r="C13">
        <f>+'1.5" W Coml'!R4</f>
        <v>4</v>
      </c>
      <c r="E13">
        <f>+E12+C13</f>
        <v>11</v>
      </c>
      <c r="G13" s="18">
        <f>+A13*C13</f>
        <v>8000</v>
      </c>
      <c r="H13" s="18"/>
      <c r="I13" s="18">
        <f>+G13+I12</f>
        <v>15000</v>
      </c>
      <c r="K13">
        <f t="shared" ref="K13:K14" si="1">$E$23-E13</f>
        <v>13</v>
      </c>
      <c r="M13" s="19">
        <f t="shared" si="0"/>
        <v>41000</v>
      </c>
      <c r="O13" s="20">
        <f t="shared" ref="O13:O14" si="2">M13/$M$23</f>
        <v>0.20603015075376885</v>
      </c>
      <c r="Q13">
        <f t="shared" ref="Q13:Q23" si="3">SUM(S13:Z13)</f>
        <v>322.36</v>
      </c>
      <c r="S13">
        <f t="shared" ref="S13:S23" si="4">+$S$2*C13</f>
        <v>322.36</v>
      </c>
    </row>
    <row r="14" spans="1:26">
      <c r="A14">
        <f>+'1.5" W Coml'!E5*1000</f>
        <v>3000</v>
      </c>
      <c r="C14">
        <f>+'1.5" W Coml'!R5</f>
        <v>1</v>
      </c>
      <c r="E14">
        <f t="shared" ref="E14" si="5">+E13+C14</f>
        <v>12</v>
      </c>
      <c r="G14" s="18">
        <f t="shared" ref="G14" si="6">+A14*C14</f>
        <v>3000</v>
      </c>
      <c r="H14" s="18"/>
      <c r="I14" s="18">
        <f t="shared" ref="I14" si="7">+G14+I13</f>
        <v>18000</v>
      </c>
      <c r="K14">
        <f t="shared" si="1"/>
        <v>12</v>
      </c>
      <c r="M14" s="19">
        <f t="shared" si="0"/>
        <v>54000</v>
      </c>
      <c r="O14" s="20">
        <f t="shared" si="2"/>
        <v>0.271356783919598</v>
      </c>
      <c r="Q14">
        <f t="shared" si="3"/>
        <v>80.59</v>
      </c>
      <c r="S14">
        <f t="shared" si="4"/>
        <v>80.59</v>
      </c>
    </row>
    <row r="15" spans="1:26">
      <c r="A15">
        <f>+'1.5" W Coml'!E6*1000</f>
        <v>6000</v>
      </c>
      <c r="C15">
        <f>+'1.5" W Coml'!R6</f>
        <v>2</v>
      </c>
      <c r="E15">
        <f t="shared" ref="E15:E23" si="8">+E14+C15</f>
        <v>14</v>
      </c>
      <c r="G15" s="18">
        <f t="shared" ref="G15:G23" si="9">+A15*C15</f>
        <v>12000</v>
      </c>
      <c r="H15" s="18"/>
      <c r="I15" s="18">
        <f t="shared" ref="I15:I23" si="10">+G15+I14</f>
        <v>30000</v>
      </c>
      <c r="K15">
        <f t="shared" ref="K15:K23" si="11">$E$23-E15</f>
        <v>10</v>
      </c>
      <c r="M15" s="19">
        <f t="shared" ref="M15:M23" si="12">(A15*K15)+I15</f>
        <v>90000</v>
      </c>
      <c r="O15" s="20">
        <f t="shared" ref="O15:O23" si="13">M15/$M$23</f>
        <v>0.45226130653266333</v>
      </c>
      <c r="Q15">
        <f t="shared" si="3"/>
        <v>161.18</v>
      </c>
      <c r="S15">
        <f t="shared" si="4"/>
        <v>161.18</v>
      </c>
    </row>
    <row r="16" spans="1:26">
      <c r="A16">
        <f>+'1.5" W Coml'!E7*1000</f>
        <v>8000</v>
      </c>
      <c r="C16">
        <f>+'1.5" W Coml'!R7</f>
        <v>2</v>
      </c>
      <c r="E16">
        <f t="shared" si="8"/>
        <v>16</v>
      </c>
      <c r="G16" s="18">
        <f t="shared" si="9"/>
        <v>16000</v>
      </c>
      <c r="H16" s="18"/>
      <c r="I16" s="18">
        <f t="shared" si="10"/>
        <v>46000</v>
      </c>
      <c r="K16">
        <f t="shared" si="11"/>
        <v>8</v>
      </c>
      <c r="M16" s="19">
        <f t="shared" si="12"/>
        <v>110000</v>
      </c>
      <c r="O16" s="20">
        <f t="shared" si="13"/>
        <v>0.55276381909547734</v>
      </c>
      <c r="Q16">
        <f t="shared" si="3"/>
        <v>161.18</v>
      </c>
      <c r="S16">
        <f t="shared" si="4"/>
        <v>161.18</v>
      </c>
    </row>
    <row r="17" spans="1:24">
      <c r="A17">
        <f>+'1.5" W Coml'!E8*1000</f>
        <v>10000</v>
      </c>
      <c r="C17">
        <f>+'1.5" W Coml'!R8</f>
        <v>2</v>
      </c>
      <c r="E17">
        <f t="shared" si="8"/>
        <v>18</v>
      </c>
      <c r="G17" s="18">
        <f t="shared" si="9"/>
        <v>20000</v>
      </c>
      <c r="H17" s="18"/>
      <c r="I17" s="18">
        <f t="shared" si="10"/>
        <v>66000</v>
      </c>
      <c r="K17">
        <f t="shared" si="11"/>
        <v>6</v>
      </c>
      <c r="M17" s="19">
        <f t="shared" si="12"/>
        <v>126000</v>
      </c>
      <c r="O17" s="20">
        <f t="shared" si="13"/>
        <v>0.63316582914572861</v>
      </c>
      <c r="Q17">
        <f t="shared" si="3"/>
        <v>161.18</v>
      </c>
      <c r="S17">
        <f t="shared" si="4"/>
        <v>161.18</v>
      </c>
    </row>
    <row r="18" spans="1:24">
      <c r="A18">
        <f>+'1.5" W Coml'!E9*1000</f>
        <v>11000</v>
      </c>
      <c r="C18">
        <f>+'1.5" W Coml'!R9</f>
        <v>1</v>
      </c>
      <c r="E18">
        <f t="shared" si="8"/>
        <v>19</v>
      </c>
      <c r="G18" s="18">
        <f t="shared" si="9"/>
        <v>11000</v>
      </c>
      <c r="H18" s="18"/>
      <c r="I18" s="18">
        <f t="shared" si="10"/>
        <v>77000</v>
      </c>
      <c r="K18">
        <f t="shared" si="11"/>
        <v>5</v>
      </c>
      <c r="M18" s="19">
        <f t="shared" si="12"/>
        <v>132000</v>
      </c>
      <c r="O18" s="20">
        <f t="shared" si="13"/>
        <v>0.66331658291457285</v>
      </c>
      <c r="Q18">
        <f t="shared" si="3"/>
        <v>80.59</v>
      </c>
      <c r="S18">
        <f t="shared" si="4"/>
        <v>80.59</v>
      </c>
      <c r="V18">
        <f>+$S$4*((A18-11000)/1000)*C18</f>
        <v>0</v>
      </c>
    </row>
    <row r="19" spans="1:24">
      <c r="A19">
        <f>+'1.5" W Coml'!E10*1000</f>
        <v>13000</v>
      </c>
      <c r="C19">
        <f>+'1.5" W Coml'!R10</f>
        <v>1</v>
      </c>
      <c r="E19">
        <f t="shared" si="8"/>
        <v>20</v>
      </c>
      <c r="G19" s="18">
        <f t="shared" si="9"/>
        <v>13000</v>
      </c>
      <c r="H19" s="18"/>
      <c r="I19" s="18">
        <f t="shared" si="10"/>
        <v>90000</v>
      </c>
      <c r="K19">
        <f t="shared" si="11"/>
        <v>4</v>
      </c>
      <c r="M19" s="19">
        <f t="shared" si="12"/>
        <v>142000</v>
      </c>
      <c r="O19" s="20">
        <f t="shared" si="13"/>
        <v>0.71356783919597988</v>
      </c>
      <c r="Q19">
        <f t="shared" si="3"/>
        <v>93.050000000000011</v>
      </c>
      <c r="S19">
        <f t="shared" si="4"/>
        <v>80.59</v>
      </c>
      <c r="V19">
        <f t="shared" ref="V19:V22" si="14">+$S$4*((A19-11000)/1000)*C19</f>
        <v>12.46</v>
      </c>
    </row>
    <row r="20" spans="1:24">
      <c r="A20">
        <f>+'1.5" W Coml'!E11*1000</f>
        <v>14000</v>
      </c>
      <c r="C20">
        <f>+'1.5" W Coml'!R11</f>
        <v>1</v>
      </c>
      <c r="E20">
        <f t="shared" si="8"/>
        <v>21</v>
      </c>
      <c r="G20" s="18">
        <f t="shared" si="9"/>
        <v>14000</v>
      </c>
      <c r="H20" s="18"/>
      <c r="I20" s="18">
        <f t="shared" si="10"/>
        <v>104000</v>
      </c>
      <c r="K20">
        <f t="shared" si="11"/>
        <v>3</v>
      </c>
      <c r="M20" s="19">
        <f t="shared" si="12"/>
        <v>146000</v>
      </c>
      <c r="O20" s="20">
        <f t="shared" si="13"/>
        <v>0.73366834170854267</v>
      </c>
      <c r="Q20">
        <f t="shared" si="3"/>
        <v>99.28</v>
      </c>
      <c r="S20">
        <f t="shared" si="4"/>
        <v>80.59</v>
      </c>
      <c r="V20">
        <f t="shared" si="14"/>
        <v>18.690000000000001</v>
      </c>
    </row>
    <row r="21" spans="1:24">
      <c r="A21">
        <f>+'1.5" W Coml'!E12*1000</f>
        <v>16000</v>
      </c>
      <c r="C21">
        <f>+'1.5" W Coml'!R12</f>
        <v>1</v>
      </c>
      <c r="E21">
        <f t="shared" si="8"/>
        <v>22</v>
      </c>
      <c r="G21" s="18">
        <f t="shared" si="9"/>
        <v>16000</v>
      </c>
      <c r="H21" s="18"/>
      <c r="I21" s="18">
        <f t="shared" si="10"/>
        <v>120000</v>
      </c>
      <c r="K21">
        <f t="shared" si="11"/>
        <v>2</v>
      </c>
      <c r="M21" s="19">
        <f t="shared" si="12"/>
        <v>152000</v>
      </c>
      <c r="O21" s="20">
        <f t="shared" si="13"/>
        <v>0.76381909547738691</v>
      </c>
      <c r="Q21">
        <f t="shared" si="3"/>
        <v>111.74000000000001</v>
      </c>
      <c r="S21">
        <f t="shared" si="4"/>
        <v>80.59</v>
      </c>
      <c r="V21">
        <f t="shared" si="14"/>
        <v>31.150000000000002</v>
      </c>
    </row>
    <row r="22" spans="1:24">
      <c r="A22">
        <f>+'1.5" W Coml'!E13*1000</f>
        <v>23000</v>
      </c>
      <c r="C22">
        <f>+'1.5" W Coml'!R13</f>
        <v>1</v>
      </c>
      <c r="E22">
        <f t="shared" si="8"/>
        <v>23</v>
      </c>
      <c r="G22" s="18">
        <f t="shared" si="9"/>
        <v>23000</v>
      </c>
      <c r="H22" s="18"/>
      <c r="I22" s="18">
        <f t="shared" si="10"/>
        <v>143000</v>
      </c>
      <c r="K22">
        <f t="shared" si="11"/>
        <v>1</v>
      </c>
      <c r="M22" s="19">
        <f t="shared" si="12"/>
        <v>166000</v>
      </c>
      <c r="O22" s="20">
        <f t="shared" si="13"/>
        <v>0.83417085427135673</v>
      </c>
      <c r="Q22">
        <f t="shared" si="3"/>
        <v>155.35000000000002</v>
      </c>
      <c r="S22">
        <f t="shared" si="4"/>
        <v>80.59</v>
      </c>
      <c r="V22">
        <f t="shared" si="14"/>
        <v>74.760000000000005</v>
      </c>
    </row>
    <row r="23" spans="1:24">
      <c r="A23">
        <f>+'1.5" W Coml'!E14*1000</f>
        <v>56000</v>
      </c>
      <c r="C23">
        <f>+'1.5" W Coml'!R14</f>
        <v>1</v>
      </c>
      <c r="E23">
        <f t="shared" si="8"/>
        <v>24</v>
      </c>
      <c r="G23" s="18">
        <f t="shared" si="9"/>
        <v>56000</v>
      </c>
      <c r="H23" s="18"/>
      <c r="I23" s="18">
        <f t="shared" si="10"/>
        <v>199000</v>
      </c>
      <c r="K23">
        <f t="shared" si="11"/>
        <v>0</v>
      </c>
      <c r="M23" s="19">
        <f t="shared" si="12"/>
        <v>199000</v>
      </c>
      <c r="O23" s="20">
        <f t="shared" si="13"/>
        <v>1</v>
      </c>
      <c r="Q23">
        <f t="shared" si="3"/>
        <v>340.05</v>
      </c>
      <c r="S23">
        <f t="shared" si="4"/>
        <v>80.59</v>
      </c>
      <c r="V23">
        <f>+$S$4*14*C23</f>
        <v>87.22</v>
      </c>
      <c r="W23">
        <f>+$S$5*25*C23</f>
        <v>142</v>
      </c>
      <c r="X23">
        <f>+$S$6*((A23-50000)/1000)*C23</f>
        <v>30.240000000000002</v>
      </c>
    </row>
    <row r="25" spans="1:24">
      <c r="Q25">
        <f>SUM(Q12:Q24)</f>
        <v>2330.6800000000003</v>
      </c>
      <c r="S25">
        <f>SUM(S12:S24)</f>
        <v>1934.1599999999996</v>
      </c>
      <c r="V25">
        <f t="shared" ref="V25:X25" si="15">SUM(V12:V24)</f>
        <v>224.28</v>
      </c>
      <c r="W25">
        <f t="shared" si="15"/>
        <v>142</v>
      </c>
      <c r="X25">
        <f t="shared" si="15"/>
        <v>30.240000000000002</v>
      </c>
    </row>
    <row r="27" spans="1:24">
      <c r="S27" s="26">
        <f>+S25/S2</f>
        <v>23.999999999999993</v>
      </c>
      <c r="V27" s="26">
        <f>+V25/S4</f>
        <v>36</v>
      </c>
      <c r="W27" s="26">
        <f>+W25/S5</f>
        <v>25</v>
      </c>
      <c r="X27" s="26">
        <f>+X25/S6</f>
        <v>6</v>
      </c>
    </row>
  </sheetData>
  <pageMargins left="0.7" right="0.7" top="0.75" bottom="0.75" header="0.3" footer="0.3"/>
  <pageSetup scale="96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15"/>
  <sheetViews>
    <sheetView workbookViewId="0">
      <selection sqref="A1:XFD1"/>
    </sheetView>
  </sheetViews>
  <sheetFormatPr defaultRowHeight="12.75"/>
  <sheetData>
    <row r="1" spans="1:18" s="1" customFormat="1" ht="12.75" customHeight="1">
      <c r="A1" s="1" t="s">
        <v>39</v>
      </c>
      <c r="B1" s="1" t="s">
        <v>38</v>
      </c>
      <c r="C1" s="1" t="s">
        <v>0</v>
      </c>
      <c r="D1" s="1" t="s">
        <v>37</v>
      </c>
      <c r="E1" s="1" t="s">
        <v>132</v>
      </c>
      <c r="F1" s="3" t="s">
        <v>1</v>
      </c>
      <c r="G1" s="3" t="s">
        <v>2</v>
      </c>
      <c r="H1" s="3" t="s">
        <v>3</v>
      </c>
      <c r="I1" s="3" t="s">
        <v>4</v>
      </c>
      <c r="J1" s="3" t="s">
        <v>5</v>
      </c>
      <c r="K1" s="3" t="s">
        <v>6</v>
      </c>
      <c r="L1" s="3" t="s">
        <v>7</v>
      </c>
      <c r="M1" s="3" t="s">
        <v>8</v>
      </c>
      <c r="N1" s="3" t="s">
        <v>9</v>
      </c>
      <c r="O1" s="3" t="s">
        <v>10</v>
      </c>
      <c r="P1" s="3" t="s">
        <v>11</v>
      </c>
      <c r="Q1" s="3" t="s">
        <v>12</v>
      </c>
      <c r="R1" s="1" t="s">
        <v>13</v>
      </c>
    </row>
    <row r="3" spans="1:18" s="1" customFormat="1" ht="12.75" customHeight="1">
      <c r="A3" s="3" t="s">
        <v>23</v>
      </c>
      <c r="B3" s="3" t="s">
        <v>24</v>
      </c>
      <c r="C3" s="3" t="s">
        <v>25</v>
      </c>
      <c r="D3" s="3" t="s">
        <v>26</v>
      </c>
      <c r="E3" s="3" t="s">
        <v>33</v>
      </c>
      <c r="F3" s="2">
        <v>1</v>
      </c>
      <c r="I3" s="2">
        <v>1</v>
      </c>
      <c r="J3" s="2">
        <v>1</v>
      </c>
      <c r="M3" s="2">
        <v>1</v>
      </c>
      <c r="P3" s="2">
        <v>1</v>
      </c>
      <c r="Q3" s="2">
        <v>1</v>
      </c>
      <c r="R3" s="2">
        <v>6</v>
      </c>
    </row>
    <row r="4" spans="1:18" s="1" customFormat="1" ht="12.75" customHeight="1">
      <c r="A4" s="3" t="s">
        <v>23</v>
      </c>
      <c r="B4" s="3" t="s">
        <v>24</v>
      </c>
      <c r="C4" s="3" t="s">
        <v>25</v>
      </c>
      <c r="D4" s="3" t="s">
        <v>26</v>
      </c>
      <c r="E4" s="3" t="s">
        <v>30</v>
      </c>
      <c r="G4" s="2">
        <v>1</v>
      </c>
      <c r="H4" s="2">
        <v>1</v>
      </c>
      <c r="L4" s="2">
        <v>1</v>
      </c>
      <c r="N4" s="2">
        <v>1</v>
      </c>
      <c r="O4" s="2">
        <v>1</v>
      </c>
      <c r="R4" s="2">
        <v>5</v>
      </c>
    </row>
    <row r="5" spans="1:18" s="1" customFormat="1" ht="12.75" customHeight="1">
      <c r="A5" s="3" t="s">
        <v>23</v>
      </c>
      <c r="B5" s="3" t="s">
        <v>24</v>
      </c>
      <c r="C5" s="3" t="s">
        <v>25</v>
      </c>
      <c r="D5" s="3" t="s">
        <v>26</v>
      </c>
      <c r="E5" s="3" t="s">
        <v>27</v>
      </c>
      <c r="K5" s="2">
        <v>1</v>
      </c>
      <c r="R5" s="2">
        <v>1</v>
      </c>
    </row>
    <row r="6" spans="1:18" s="1" customFormat="1" ht="12.75" customHeight="1">
      <c r="A6" s="3" t="s">
        <v>23</v>
      </c>
      <c r="B6" s="3" t="s">
        <v>24</v>
      </c>
      <c r="C6" s="3" t="s">
        <v>25</v>
      </c>
      <c r="D6" s="3" t="s">
        <v>26</v>
      </c>
      <c r="E6" s="3" t="s">
        <v>43</v>
      </c>
      <c r="M6" s="2">
        <v>1</v>
      </c>
      <c r="R6" s="2">
        <v>1</v>
      </c>
    </row>
    <row r="7" spans="1:18" s="1" customFormat="1" ht="12.75" customHeight="1">
      <c r="A7" s="3" t="s">
        <v>23</v>
      </c>
      <c r="B7" s="3" t="s">
        <v>24</v>
      </c>
      <c r="C7" s="3" t="s">
        <v>25</v>
      </c>
      <c r="D7" s="3" t="s">
        <v>26</v>
      </c>
      <c r="E7" s="3" t="s">
        <v>102</v>
      </c>
      <c r="I7" s="2">
        <v>1</v>
      </c>
      <c r="R7" s="2">
        <v>1</v>
      </c>
    </row>
    <row r="8" spans="1:18" s="1" customFormat="1" ht="12.75" customHeight="1">
      <c r="A8" s="3" t="s">
        <v>23</v>
      </c>
      <c r="B8" s="3" t="s">
        <v>24</v>
      </c>
      <c r="C8" s="3" t="s">
        <v>25</v>
      </c>
      <c r="D8" s="3" t="s">
        <v>26</v>
      </c>
      <c r="E8" s="3" t="s">
        <v>105</v>
      </c>
      <c r="J8" s="2">
        <v>1</v>
      </c>
      <c r="R8" s="2">
        <v>1</v>
      </c>
    </row>
    <row r="9" spans="1:18" s="1" customFormat="1" ht="12.75" customHeight="1">
      <c r="A9" s="3" t="s">
        <v>23</v>
      </c>
      <c r="B9" s="3" t="s">
        <v>24</v>
      </c>
      <c r="C9" s="3" t="s">
        <v>25</v>
      </c>
      <c r="D9" s="3" t="s">
        <v>26</v>
      </c>
      <c r="E9" s="3" t="s">
        <v>119</v>
      </c>
      <c r="Q9" s="2">
        <v>1</v>
      </c>
      <c r="R9" s="2">
        <v>1</v>
      </c>
    </row>
    <row r="10" spans="1:18" s="1" customFormat="1" ht="12.75" customHeight="1">
      <c r="A10" s="3" t="s">
        <v>23</v>
      </c>
      <c r="B10" s="3" t="s">
        <v>24</v>
      </c>
      <c r="C10" s="3" t="s">
        <v>25</v>
      </c>
      <c r="D10" s="3" t="s">
        <v>26</v>
      </c>
      <c r="E10" s="3" t="s">
        <v>131</v>
      </c>
      <c r="P10" s="2">
        <v>1</v>
      </c>
      <c r="R10" s="2">
        <v>1</v>
      </c>
    </row>
    <row r="11" spans="1:18" s="1" customFormat="1" ht="12.75" customHeight="1">
      <c r="A11" s="3" t="s">
        <v>23</v>
      </c>
      <c r="B11" s="3" t="s">
        <v>24</v>
      </c>
      <c r="C11" s="3" t="s">
        <v>25</v>
      </c>
      <c r="D11" s="3" t="s">
        <v>26</v>
      </c>
      <c r="E11" s="3" t="s">
        <v>118</v>
      </c>
      <c r="H11" s="2">
        <v>1</v>
      </c>
      <c r="R11" s="2">
        <v>1</v>
      </c>
    </row>
    <row r="12" spans="1:18" s="1" customFormat="1" ht="12.75" customHeight="1">
      <c r="A12" s="3" t="s">
        <v>23</v>
      </c>
      <c r="B12" s="3" t="s">
        <v>24</v>
      </c>
      <c r="C12" s="3" t="s">
        <v>25</v>
      </c>
      <c r="D12" s="3" t="s">
        <v>26</v>
      </c>
      <c r="E12" s="3" t="s">
        <v>117</v>
      </c>
      <c r="K12" s="2">
        <v>1</v>
      </c>
      <c r="L12" s="2">
        <v>1</v>
      </c>
      <c r="O12" s="2">
        <v>1</v>
      </c>
      <c r="R12" s="2">
        <v>3</v>
      </c>
    </row>
    <row r="13" spans="1:18" s="1" customFormat="1" ht="12.75" customHeight="1">
      <c r="A13" s="3" t="s">
        <v>23</v>
      </c>
      <c r="B13" s="3" t="s">
        <v>24</v>
      </c>
      <c r="C13" s="3" t="s">
        <v>25</v>
      </c>
      <c r="D13" s="3" t="s">
        <v>26</v>
      </c>
      <c r="E13" s="3" t="s">
        <v>130</v>
      </c>
      <c r="G13" s="2">
        <v>1</v>
      </c>
      <c r="R13" s="2">
        <v>1</v>
      </c>
    </row>
    <row r="14" spans="1:18" s="1" customFormat="1" ht="12.75" customHeight="1">
      <c r="A14" s="3" t="s">
        <v>23</v>
      </c>
      <c r="B14" s="3" t="s">
        <v>24</v>
      </c>
      <c r="C14" s="3" t="s">
        <v>25</v>
      </c>
      <c r="D14" s="3" t="s">
        <v>26</v>
      </c>
      <c r="E14" s="3" t="s">
        <v>91</v>
      </c>
      <c r="F14" s="2">
        <v>1</v>
      </c>
      <c r="R14" s="2">
        <v>1</v>
      </c>
    </row>
    <row r="15" spans="1:18" s="1" customFormat="1" ht="12.75" customHeight="1">
      <c r="A15" s="3" t="s">
        <v>23</v>
      </c>
      <c r="B15" s="3" t="s">
        <v>24</v>
      </c>
      <c r="C15" s="3" t="s">
        <v>25</v>
      </c>
      <c r="D15" s="3" t="s">
        <v>26</v>
      </c>
      <c r="E15" s="3" t="s">
        <v>129</v>
      </c>
      <c r="N15" s="2">
        <v>1</v>
      </c>
      <c r="R15" s="2">
        <v>1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Z28"/>
  <sheetViews>
    <sheetView view="pageBreakPreview" zoomScaleNormal="100" zoomScaleSheetLayoutView="100" workbookViewId="0">
      <pane xSplit="2" ySplit="10" topLeftCell="H11" activePane="bottomRight" state="frozen"/>
      <selection activeCell="W21" sqref="W21"/>
      <selection pane="topRight" activeCell="W21" sqref="W21"/>
      <selection pane="bottomLeft" activeCell="W21" sqref="W21"/>
      <selection pane="bottomRight" activeCell="W21" sqref="W21"/>
    </sheetView>
  </sheetViews>
  <sheetFormatPr defaultRowHeight="12.75"/>
  <cols>
    <col min="1" max="1" width="13.28515625" customWidth="1"/>
    <col min="2" max="2" width="1.140625" customWidth="1"/>
    <col min="3" max="3" width="10" bestFit="1" customWidth="1"/>
    <col min="4" max="4" width="1.140625" customWidth="1"/>
    <col min="5" max="5" width="10.5703125" bestFit="1" customWidth="1"/>
    <col min="6" max="6" width="1.140625" customWidth="1"/>
    <col min="7" max="7" width="9.85546875" bestFit="1" customWidth="1"/>
    <col min="8" max="8" width="1.140625" customWidth="1"/>
    <col min="9" max="9" width="10" bestFit="1" customWidth="1"/>
    <col min="10" max="10" width="1.140625" customWidth="1"/>
    <col min="11" max="11" width="8.5703125" bestFit="1" customWidth="1"/>
    <col min="12" max="12" width="1.140625" customWidth="1"/>
    <col min="13" max="13" width="11.7109375" bestFit="1" customWidth="1"/>
    <col min="14" max="14" width="1.140625" customWidth="1"/>
    <col min="15" max="15" width="14.140625" customWidth="1"/>
    <col min="16" max="16" width="0.85546875" customWidth="1"/>
    <col min="17" max="17" width="23.28515625" bestFit="1" customWidth="1"/>
    <col min="18" max="18" width="0.85546875" customWidth="1"/>
    <col min="20" max="20" width="1" customWidth="1"/>
  </cols>
  <sheetData>
    <row r="1" spans="1:26">
      <c r="A1" s="4" t="s">
        <v>133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 t="s">
        <v>134</v>
      </c>
    </row>
    <row r="2" spans="1:26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Q2" s="21" t="s">
        <v>164</v>
      </c>
      <c r="R2" s="21"/>
      <c r="S2" s="22">
        <v>80.59</v>
      </c>
      <c r="T2" s="21"/>
      <c r="U2" s="21"/>
    </row>
    <row r="3" spans="1:26">
      <c r="A3" s="6" t="s">
        <v>191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 t="s">
        <v>161</v>
      </c>
      <c r="Q3" s="23" t="s">
        <v>179</v>
      </c>
      <c r="R3" s="21"/>
      <c r="S3" s="22">
        <v>0</v>
      </c>
      <c r="T3" s="21" t="s">
        <v>166</v>
      </c>
      <c r="U3" s="21"/>
    </row>
    <row r="4" spans="1:26">
      <c r="A4" s="6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  <c r="Q4" s="23" t="s">
        <v>180</v>
      </c>
      <c r="R4" s="21"/>
      <c r="S4" s="22">
        <v>6.23</v>
      </c>
      <c r="T4" s="21" t="s">
        <v>166</v>
      </c>
      <c r="U4" s="21"/>
    </row>
    <row r="5" spans="1:26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Q5" s="23" t="s">
        <v>181</v>
      </c>
      <c r="R5" s="21"/>
      <c r="S5" s="22">
        <v>5.68</v>
      </c>
      <c r="T5" s="21" t="s">
        <v>166</v>
      </c>
      <c r="U5" s="21"/>
    </row>
    <row r="6" spans="1:26" ht="13.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Q6" s="23" t="s">
        <v>182</v>
      </c>
      <c r="R6" s="21"/>
      <c r="S6" s="22">
        <v>5.04</v>
      </c>
      <c r="T6" s="21" t="s">
        <v>166</v>
      </c>
      <c r="U6" s="21"/>
    </row>
    <row r="7" spans="1:26">
      <c r="A7" s="7" t="s">
        <v>137</v>
      </c>
      <c r="B7" s="8"/>
      <c r="C7" s="9" t="s">
        <v>138</v>
      </c>
      <c r="D7" s="8"/>
      <c r="E7" s="9" t="s">
        <v>139</v>
      </c>
      <c r="F7" s="8"/>
      <c r="G7" s="9" t="s">
        <v>140</v>
      </c>
      <c r="H7" s="8"/>
      <c r="I7" s="9" t="s">
        <v>141</v>
      </c>
      <c r="J7" s="8"/>
      <c r="K7" s="9" t="s">
        <v>142</v>
      </c>
      <c r="L7" s="8"/>
      <c r="M7" s="9" t="s">
        <v>143</v>
      </c>
      <c r="N7" s="8"/>
      <c r="O7" s="10" t="s">
        <v>144</v>
      </c>
      <c r="Q7" s="24" t="s">
        <v>183</v>
      </c>
      <c r="R7" s="21"/>
      <c r="S7" s="22">
        <v>4.4000000000000004</v>
      </c>
      <c r="T7" s="21" t="s">
        <v>166</v>
      </c>
      <c r="U7" s="21"/>
    </row>
    <row r="8" spans="1:26">
      <c r="A8" s="11"/>
      <c r="B8" s="12"/>
      <c r="C8" s="12"/>
      <c r="D8" s="12"/>
      <c r="E8" s="12"/>
      <c r="F8" s="12"/>
      <c r="G8" s="12" t="s">
        <v>145</v>
      </c>
      <c r="H8" s="12"/>
      <c r="I8" s="12"/>
      <c r="J8" s="12"/>
      <c r="K8" s="12"/>
      <c r="L8" s="12"/>
      <c r="M8" s="12" t="s">
        <v>146</v>
      </c>
      <c r="N8" s="12"/>
      <c r="O8" s="13"/>
    </row>
    <row r="9" spans="1:26">
      <c r="A9" s="11" t="s">
        <v>147</v>
      </c>
      <c r="B9" s="12"/>
      <c r="C9" s="12" t="s">
        <v>148</v>
      </c>
      <c r="D9" s="12"/>
      <c r="E9" s="12" t="s">
        <v>149</v>
      </c>
      <c r="F9" s="12"/>
      <c r="G9" s="12" t="s">
        <v>150</v>
      </c>
      <c r="H9" s="12"/>
      <c r="I9" s="12" t="s">
        <v>151</v>
      </c>
      <c r="J9" s="12"/>
      <c r="K9" s="12" t="s">
        <v>152</v>
      </c>
      <c r="L9" s="12"/>
      <c r="M9" s="12" t="s">
        <v>153</v>
      </c>
      <c r="N9" s="12"/>
      <c r="O9" s="13" t="s">
        <v>154</v>
      </c>
      <c r="S9" s="25" t="s">
        <v>172</v>
      </c>
      <c r="T9" s="25"/>
      <c r="U9" s="25" t="s">
        <v>173</v>
      </c>
      <c r="V9" s="25" t="s">
        <v>174</v>
      </c>
      <c r="W9" s="25" t="s">
        <v>175</v>
      </c>
      <c r="X9" s="25" t="s">
        <v>176</v>
      </c>
      <c r="Y9" s="25" t="s">
        <v>177</v>
      </c>
      <c r="Z9" s="25" t="s">
        <v>178</v>
      </c>
    </row>
    <row r="10" spans="1:26">
      <c r="A10" s="14" t="s">
        <v>155</v>
      </c>
      <c r="B10" s="12"/>
      <c r="C10" s="15" t="s">
        <v>156</v>
      </c>
      <c r="D10" s="12"/>
      <c r="E10" s="15" t="s">
        <v>156</v>
      </c>
      <c r="F10" s="12"/>
      <c r="G10" s="16" t="s">
        <v>157</v>
      </c>
      <c r="H10" s="12"/>
      <c r="I10" s="15" t="s">
        <v>145</v>
      </c>
      <c r="J10" s="12"/>
      <c r="K10" s="15" t="s">
        <v>156</v>
      </c>
      <c r="L10" s="12"/>
      <c r="M10" s="16" t="s">
        <v>158</v>
      </c>
      <c r="N10" s="12"/>
      <c r="O10" s="17" t="s">
        <v>159</v>
      </c>
    </row>
    <row r="12" spans="1:26">
      <c r="A12">
        <f>+'1.5" W Gov'!E3*1000</f>
        <v>2000</v>
      </c>
      <c r="C12">
        <f>+'1.5" W Gov'!R3</f>
        <v>6</v>
      </c>
      <c r="E12">
        <f>+C12</f>
        <v>6</v>
      </c>
      <c r="G12" s="18">
        <f>+A12*C12</f>
        <v>12000</v>
      </c>
      <c r="H12" s="18"/>
      <c r="I12" s="18">
        <f>+G12</f>
        <v>12000</v>
      </c>
      <c r="K12">
        <f>$E$24-E12</f>
        <v>18</v>
      </c>
      <c r="M12" s="27">
        <f t="shared" ref="M12:M23" si="0">(A12*K12)+I12</f>
        <v>48000</v>
      </c>
      <c r="N12" s="28"/>
      <c r="O12" s="29">
        <f>M12/$M$24</f>
        <v>2.7257240204429302E-2</v>
      </c>
      <c r="Q12">
        <f>SUM(S12:Y12)</f>
        <v>483.54</v>
      </c>
      <c r="S12">
        <f>+$S$2*C12</f>
        <v>483.54</v>
      </c>
    </row>
    <row r="13" spans="1:26">
      <c r="A13">
        <f>+'1.5" W Gov'!E4*1000</f>
        <v>3000</v>
      </c>
      <c r="C13">
        <f>+'1.5" W Gov'!R4</f>
        <v>5</v>
      </c>
      <c r="E13">
        <f>+E12+C13</f>
        <v>11</v>
      </c>
      <c r="G13" s="18">
        <f>+A13*C13</f>
        <v>15000</v>
      </c>
      <c r="H13" s="18"/>
      <c r="I13" s="18">
        <f>+G13+I12</f>
        <v>27000</v>
      </c>
      <c r="K13">
        <f t="shared" ref="K13:K23" si="1">$E$24-E13</f>
        <v>13</v>
      </c>
      <c r="M13" s="27">
        <f t="shared" si="0"/>
        <v>66000</v>
      </c>
      <c r="N13" s="28"/>
      <c r="O13" s="29">
        <f t="shared" ref="O13:O24" si="2">M13/$M$24</f>
        <v>3.7478705281090291E-2</v>
      </c>
      <c r="Q13">
        <f t="shared" ref="Q13:Q24" si="3">SUM(S13:Y13)</f>
        <v>402.95000000000005</v>
      </c>
      <c r="S13">
        <f t="shared" ref="S13:S23" si="4">+$S$2*C13</f>
        <v>402.95000000000005</v>
      </c>
    </row>
    <row r="14" spans="1:26">
      <c r="A14">
        <f>+'1.5" W Gov'!E5*1000</f>
        <v>4000</v>
      </c>
      <c r="C14">
        <f>+'1.5" W Gov'!R5</f>
        <v>1</v>
      </c>
      <c r="E14">
        <f t="shared" ref="E14:E23" si="5">+E13+C14</f>
        <v>12</v>
      </c>
      <c r="G14" s="18">
        <f t="shared" ref="G14:G23" si="6">+A14*C14</f>
        <v>4000</v>
      </c>
      <c r="H14" s="18"/>
      <c r="I14" s="18">
        <f t="shared" ref="I14:I23" si="7">+G14+I13</f>
        <v>31000</v>
      </c>
      <c r="K14">
        <f t="shared" si="1"/>
        <v>12</v>
      </c>
      <c r="M14" s="27">
        <f t="shared" si="0"/>
        <v>79000</v>
      </c>
      <c r="N14" s="28"/>
      <c r="O14" s="29">
        <f t="shared" si="2"/>
        <v>4.4860874503123226E-2</v>
      </c>
      <c r="Q14">
        <f t="shared" si="3"/>
        <v>80.59</v>
      </c>
      <c r="S14">
        <f t="shared" si="4"/>
        <v>80.59</v>
      </c>
    </row>
    <row r="15" spans="1:26">
      <c r="A15">
        <f>+'1.5" W Gov'!E6*1000</f>
        <v>116000</v>
      </c>
      <c r="C15">
        <f>+'1.5" W Gov'!R6</f>
        <v>1</v>
      </c>
      <c r="E15">
        <f t="shared" si="5"/>
        <v>13</v>
      </c>
      <c r="G15" s="18">
        <f t="shared" si="6"/>
        <v>116000</v>
      </c>
      <c r="H15" s="18"/>
      <c r="I15" s="18">
        <f t="shared" si="7"/>
        <v>147000</v>
      </c>
      <c r="K15">
        <f t="shared" si="1"/>
        <v>11</v>
      </c>
      <c r="M15" s="27">
        <f t="shared" si="0"/>
        <v>1423000</v>
      </c>
      <c r="N15" s="28"/>
      <c r="O15" s="29">
        <f t="shared" si="2"/>
        <v>0.80806360022714363</v>
      </c>
      <c r="Q15">
        <f t="shared" si="3"/>
        <v>632.20999999999992</v>
      </c>
      <c r="S15">
        <f t="shared" si="4"/>
        <v>80.59</v>
      </c>
      <c r="V15">
        <f>+$S$4*14*C15</f>
        <v>87.22</v>
      </c>
      <c r="W15">
        <f>+$S$5*25*C15</f>
        <v>142</v>
      </c>
      <c r="X15">
        <f>+$S$6*50*C15</f>
        <v>252</v>
      </c>
      <c r="Y15">
        <f>+$S$7*((A15-100000)/1000)*C15</f>
        <v>70.400000000000006</v>
      </c>
    </row>
    <row r="16" spans="1:26">
      <c r="A16">
        <f>+'1.5" W Gov'!E7*1000</f>
        <v>118000</v>
      </c>
      <c r="C16">
        <f>+'1.5" W Gov'!R7</f>
        <v>1</v>
      </c>
      <c r="E16">
        <f t="shared" si="5"/>
        <v>14</v>
      </c>
      <c r="G16" s="18">
        <f t="shared" si="6"/>
        <v>118000</v>
      </c>
      <c r="H16" s="18"/>
      <c r="I16" s="18">
        <f t="shared" si="7"/>
        <v>265000</v>
      </c>
      <c r="K16">
        <f t="shared" si="1"/>
        <v>10</v>
      </c>
      <c r="M16" s="27">
        <f t="shared" si="0"/>
        <v>1445000</v>
      </c>
      <c r="N16" s="28"/>
      <c r="O16" s="29">
        <f t="shared" si="2"/>
        <v>0.82055650198750707</v>
      </c>
      <c r="Q16">
        <f t="shared" si="3"/>
        <v>641.01</v>
      </c>
      <c r="S16">
        <f t="shared" si="4"/>
        <v>80.59</v>
      </c>
      <c r="V16">
        <f t="shared" ref="V16:V23" si="8">+$S$4*14*C16</f>
        <v>87.22</v>
      </c>
      <c r="W16">
        <f t="shared" ref="W16:W23" si="9">+$S$5*25*C16</f>
        <v>142</v>
      </c>
      <c r="X16">
        <f t="shared" ref="X16:X23" si="10">+$S$6*50*C16</f>
        <v>252</v>
      </c>
      <c r="Y16">
        <f t="shared" ref="Y16:Y23" si="11">+$S$7*((A16-100000)/1000)*C16</f>
        <v>79.2</v>
      </c>
    </row>
    <row r="17" spans="1:25">
      <c r="A17">
        <f>+'1.5" W Gov'!E8*1000</f>
        <v>120000</v>
      </c>
      <c r="C17">
        <f>+'1.5" W Gov'!R8</f>
        <v>1</v>
      </c>
      <c r="E17">
        <f t="shared" si="5"/>
        <v>15</v>
      </c>
      <c r="G17" s="18">
        <f t="shared" si="6"/>
        <v>120000</v>
      </c>
      <c r="H17" s="18"/>
      <c r="I17" s="18">
        <f t="shared" si="7"/>
        <v>385000</v>
      </c>
      <c r="K17">
        <f t="shared" si="1"/>
        <v>9</v>
      </c>
      <c r="M17" s="27">
        <f t="shared" si="0"/>
        <v>1465000</v>
      </c>
      <c r="N17" s="28"/>
      <c r="O17" s="29">
        <f t="shared" si="2"/>
        <v>0.83191368540601929</v>
      </c>
      <c r="Q17">
        <f t="shared" si="3"/>
        <v>649.80999999999995</v>
      </c>
      <c r="S17">
        <f t="shared" si="4"/>
        <v>80.59</v>
      </c>
      <c r="V17">
        <f t="shared" si="8"/>
        <v>87.22</v>
      </c>
      <c r="W17">
        <f t="shared" si="9"/>
        <v>142</v>
      </c>
      <c r="X17">
        <f t="shared" si="10"/>
        <v>252</v>
      </c>
      <c r="Y17">
        <f t="shared" si="11"/>
        <v>88</v>
      </c>
    </row>
    <row r="18" spans="1:25">
      <c r="A18">
        <f>+'1.5" W Gov'!E9*1000</f>
        <v>122000</v>
      </c>
      <c r="C18">
        <f>+'1.5" W Gov'!R9</f>
        <v>1</v>
      </c>
      <c r="E18">
        <f t="shared" si="5"/>
        <v>16</v>
      </c>
      <c r="G18" s="18">
        <f t="shared" si="6"/>
        <v>122000</v>
      </c>
      <c r="H18" s="18"/>
      <c r="I18" s="18">
        <f t="shared" si="7"/>
        <v>507000</v>
      </c>
      <c r="K18">
        <f t="shared" si="1"/>
        <v>8</v>
      </c>
      <c r="M18" s="27">
        <f t="shared" si="0"/>
        <v>1483000</v>
      </c>
      <c r="N18" s="28"/>
      <c r="O18" s="29">
        <f t="shared" si="2"/>
        <v>0.84213515048268028</v>
      </c>
      <c r="Q18">
        <f t="shared" si="3"/>
        <v>658.6099999999999</v>
      </c>
      <c r="S18">
        <f t="shared" si="4"/>
        <v>80.59</v>
      </c>
      <c r="V18">
        <f t="shared" si="8"/>
        <v>87.22</v>
      </c>
      <c r="W18">
        <f t="shared" si="9"/>
        <v>142</v>
      </c>
      <c r="X18">
        <f t="shared" si="10"/>
        <v>252</v>
      </c>
      <c r="Y18">
        <f t="shared" si="11"/>
        <v>96.800000000000011</v>
      </c>
    </row>
    <row r="19" spans="1:25">
      <c r="A19">
        <f>+'1.5" W Gov'!E10*1000</f>
        <v>124000</v>
      </c>
      <c r="C19">
        <f>+'1.5" W Gov'!R10</f>
        <v>1</v>
      </c>
      <c r="E19">
        <f t="shared" si="5"/>
        <v>17</v>
      </c>
      <c r="G19" s="18">
        <f t="shared" si="6"/>
        <v>124000</v>
      </c>
      <c r="H19" s="18"/>
      <c r="I19" s="18">
        <f t="shared" si="7"/>
        <v>631000</v>
      </c>
      <c r="K19">
        <f t="shared" si="1"/>
        <v>7</v>
      </c>
      <c r="M19" s="27">
        <f t="shared" si="0"/>
        <v>1499000</v>
      </c>
      <c r="N19" s="28"/>
      <c r="O19" s="29">
        <f t="shared" si="2"/>
        <v>0.85122089721749006</v>
      </c>
      <c r="Q19">
        <f t="shared" si="3"/>
        <v>667.41</v>
      </c>
      <c r="S19">
        <f t="shared" si="4"/>
        <v>80.59</v>
      </c>
      <c r="V19">
        <f t="shared" si="8"/>
        <v>87.22</v>
      </c>
      <c r="W19">
        <f t="shared" si="9"/>
        <v>142</v>
      </c>
      <c r="X19">
        <f t="shared" si="10"/>
        <v>252</v>
      </c>
      <c r="Y19">
        <f t="shared" si="11"/>
        <v>105.60000000000001</v>
      </c>
    </row>
    <row r="20" spans="1:25">
      <c r="A20">
        <f>+'1.5" W Gov'!E11*1000</f>
        <v>128000</v>
      </c>
      <c r="C20">
        <f>+'1.5" W Gov'!R11</f>
        <v>1</v>
      </c>
      <c r="E20">
        <f t="shared" si="5"/>
        <v>18</v>
      </c>
      <c r="G20" s="18">
        <f t="shared" si="6"/>
        <v>128000</v>
      </c>
      <c r="H20" s="18"/>
      <c r="I20" s="18">
        <f t="shared" si="7"/>
        <v>759000</v>
      </c>
      <c r="K20">
        <f t="shared" si="1"/>
        <v>6</v>
      </c>
      <c r="M20" s="27">
        <f t="shared" si="0"/>
        <v>1527000</v>
      </c>
      <c r="N20" s="28"/>
      <c r="O20" s="29">
        <f t="shared" si="2"/>
        <v>0.86712095400340716</v>
      </c>
      <c r="Q20">
        <f t="shared" si="3"/>
        <v>685.01</v>
      </c>
      <c r="S20">
        <f t="shared" si="4"/>
        <v>80.59</v>
      </c>
      <c r="V20">
        <f t="shared" si="8"/>
        <v>87.22</v>
      </c>
      <c r="W20">
        <f t="shared" si="9"/>
        <v>142</v>
      </c>
      <c r="X20">
        <f t="shared" si="10"/>
        <v>252</v>
      </c>
      <c r="Y20">
        <f t="shared" si="11"/>
        <v>123.20000000000002</v>
      </c>
    </row>
    <row r="21" spans="1:25">
      <c r="A21">
        <f>+'1.5" W Gov'!E12*1000</f>
        <v>147000</v>
      </c>
      <c r="C21">
        <f>+'1.5" W Gov'!R12</f>
        <v>3</v>
      </c>
      <c r="E21">
        <f t="shared" si="5"/>
        <v>21</v>
      </c>
      <c r="G21" s="18">
        <f t="shared" si="6"/>
        <v>441000</v>
      </c>
      <c r="H21" s="18"/>
      <c r="I21" s="18">
        <f t="shared" si="7"/>
        <v>1200000</v>
      </c>
      <c r="K21">
        <f t="shared" si="1"/>
        <v>3</v>
      </c>
      <c r="M21" s="27">
        <f t="shared" si="0"/>
        <v>1641000</v>
      </c>
      <c r="N21" s="28"/>
      <c r="O21" s="29">
        <f t="shared" si="2"/>
        <v>0.93185689948892669</v>
      </c>
      <c r="Q21">
        <f t="shared" si="3"/>
        <v>2305.83</v>
      </c>
      <c r="S21">
        <f t="shared" si="4"/>
        <v>241.77</v>
      </c>
      <c r="V21">
        <f t="shared" si="8"/>
        <v>261.65999999999997</v>
      </c>
      <c r="W21">
        <f t="shared" si="9"/>
        <v>426</v>
      </c>
      <c r="X21">
        <f t="shared" si="10"/>
        <v>756</v>
      </c>
      <c r="Y21">
        <f t="shared" si="11"/>
        <v>620.40000000000009</v>
      </c>
    </row>
    <row r="22" spans="1:25">
      <c r="A22">
        <f>+'1.5" W Gov'!E13*1000</f>
        <v>170000</v>
      </c>
      <c r="C22">
        <f>+'1.5" W Gov'!R13</f>
        <v>1</v>
      </c>
      <c r="E22">
        <f t="shared" si="5"/>
        <v>22</v>
      </c>
      <c r="G22" s="18">
        <f t="shared" si="6"/>
        <v>170000</v>
      </c>
      <c r="H22" s="18"/>
      <c r="I22" s="18">
        <f t="shared" si="7"/>
        <v>1370000</v>
      </c>
      <c r="K22">
        <f t="shared" si="1"/>
        <v>2</v>
      </c>
      <c r="M22" s="27">
        <f t="shared" si="0"/>
        <v>1710000</v>
      </c>
      <c r="N22" s="28"/>
      <c r="O22" s="29">
        <f t="shared" si="2"/>
        <v>0.97103918228279384</v>
      </c>
      <c r="Q22">
        <f t="shared" si="3"/>
        <v>869.81</v>
      </c>
      <c r="S22">
        <f t="shared" si="4"/>
        <v>80.59</v>
      </c>
      <c r="V22">
        <f t="shared" si="8"/>
        <v>87.22</v>
      </c>
      <c r="W22">
        <f t="shared" si="9"/>
        <v>142</v>
      </c>
      <c r="X22">
        <f t="shared" si="10"/>
        <v>252</v>
      </c>
      <c r="Y22">
        <f t="shared" si="11"/>
        <v>308</v>
      </c>
    </row>
    <row r="23" spans="1:25">
      <c r="A23">
        <f>+'1.5" W Gov'!E14*1000</f>
        <v>181000</v>
      </c>
      <c r="C23">
        <f>+'1.5" W Gov'!R14</f>
        <v>1</v>
      </c>
      <c r="E23">
        <f t="shared" si="5"/>
        <v>23</v>
      </c>
      <c r="G23" s="18">
        <f t="shared" si="6"/>
        <v>181000</v>
      </c>
      <c r="H23" s="18"/>
      <c r="I23" s="18">
        <f t="shared" si="7"/>
        <v>1551000</v>
      </c>
      <c r="K23">
        <f t="shared" si="1"/>
        <v>1</v>
      </c>
      <c r="M23" s="27">
        <f t="shared" si="0"/>
        <v>1732000</v>
      </c>
      <c r="N23" s="28"/>
      <c r="O23" s="29">
        <f t="shared" si="2"/>
        <v>0.98353208404315728</v>
      </c>
      <c r="Q23">
        <f t="shared" si="3"/>
        <v>918.21</v>
      </c>
      <c r="S23">
        <f t="shared" si="4"/>
        <v>80.59</v>
      </c>
      <c r="V23">
        <f t="shared" si="8"/>
        <v>87.22</v>
      </c>
      <c r="W23">
        <f t="shared" si="9"/>
        <v>142</v>
      </c>
      <c r="X23">
        <f t="shared" si="10"/>
        <v>252</v>
      </c>
      <c r="Y23">
        <f t="shared" si="11"/>
        <v>356.40000000000003</v>
      </c>
    </row>
    <row r="24" spans="1:25">
      <c r="A24">
        <f>+'1.5" W Gov'!E15*1000</f>
        <v>210000</v>
      </c>
      <c r="C24">
        <f>+'1.5" W Gov'!R15</f>
        <v>1</v>
      </c>
      <c r="E24">
        <f t="shared" ref="E24" si="12">+E23+C24</f>
        <v>24</v>
      </c>
      <c r="G24" s="18">
        <f t="shared" ref="G24" si="13">+A24*C24</f>
        <v>210000</v>
      </c>
      <c r="H24" s="18"/>
      <c r="I24" s="18">
        <f t="shared" ref="I24" si="14">+G24+I23</f>
        <v>1761000</v>
      </c>
      <c r="K24">
        <f t="shared" ref="K24" si="15">$E$24-E24</f>
        <v>0</v>
      </c>
      <c r="M24" s="27">
        <f t="shared" ref="M24" si="16">(A24*K24)+I24</f>
        <v>1761000</v>
      </c>
      <c r="N24" s="28"/>
      <c r="O24" s="29">
        <f t="shared" si="2"/>
        <v>1</v>
      </c>
      <c r="Q24">
        <f t="shared" si="3"/>
        <v>1045.81</v>
      </c>
      <c r="S24">
        <f t="shared" ref="S24" si="17">+$S$2*C24</f>
        <v>80.59</v>
      </c>
      <c r="V24">
        <f t="shared" ref="V24" si="18">+$S$4*14*C24</f>
        <v>87.22</v>
      </c>
      <c r="W24">
        <f t="shared" ref="W24" si="19">+$S$5*25*C24</f>
        <v>142</v>
      </c>
      <c r="X24">
        <f t="shared" ref="X24" si="20">+$S$6*50*C24</f>
        <v>252</v>
      </c>
      <c r="Y24">
        <f t="shared" ref="Y24" si="21">+$S$7*((A24-100000)/1000)*C24</f>
        <v>484.00000000000006</v>
      </c>
    </row>
    <row r="26" spans="1:25">
      <c r="Q26">
        <f>SUM(Q12:Q25)</f>
        <v>10040.800000000001</v>
      </c>
      <c r="S26">
        <f>SUM(S12:S25)</f>
        <v>1934.1599999999994</v>
      </c>
      <c r="V26">
        <f t="shared" ref="V26:Y26" si="22">SUM(V12:V25)</f>
        <v>1046.6400000000001</v>
      </c>
      <c r="W26">
        <f t="shared" si="22"/>
        <v>1704</v>
      </c>
      <c r="X26">
        <f t="shared" si="22"/>
        <v>3024</v>
      </c>
      <c r="Y26">
        <f t="shared" si="22"/>
        <v>2332.0000000000005</v>
      </c>
    </row>
    <row r="28" spans="1:25">
      <c r="S28" s="26">
        <f>+S26/S2</f>
        <v>23.999999999999993</v>
      </c>
      <c r="V28" s="26">
        <f>+V26/S4</f>
        <v>168</v>
      </c>
      <c r="W28" s="26">
        <f>+W26/S5</f>
        <v>300</v>
      </c>
      <c r="X28" s="26">
        <f>+X26/S6</f>
        <v>600</v>
      </c>
      <c r="Y28" s="26">
        <f>+Y26/S7</f>
        <v>530.00000000000011</v>
      </c>
    </row>
  </sheetData>
  <pageMargins left="0.7" right="0.7" top="0.75" bottom="0.75" header="0.3" footer="0.3"/>
  <pageSetup scale="9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R17"/>
  <sheetViews>
    <sheetView workbookViewId="0">
      <selection activeCell="E33" sqref="E33"/>
    </sheetView>
  </sheetViews>
  <sheetFormatPr defaultRowHeight="12.75"/>
  <sheetData>
    <row r="1" spans="1:18" s="1" customFormat="1" ht="12.75" customHeight="1">
      <c r="A1" s="1" t="s">
        <v>39</v>
      </c>
      <c r="B1" s="1" t="s">
        <v>38</v>
      </c>
      <c r="C1" s="1" t="s">
        <v>0</v>
      </c>
      <c r="D1" s="1" t="s">
        <v>37</v>
      </c>
      <c r="E1" s="1" t="s">
        <v>132</v>
      </c>
      <c r="F1" s="3" t="s">
        <v>1</v>
      </c>
      <c r="G1" s="3" t="s">
        <v>2</v>
      </c>
      <c r="H1" s="3" t="s">
        <v>3</v>
      </c>
      <c r="I1" s="3" t="s">
        <v>4</v>
      </c>
      <c r="J1" s="3" t="s">
        <v>5</v>
      </c>
      <c r="K1" s="3" t="s">
        <v>6</v>
      </c>
      <c r="L1" s="3" t="s">
        <v>7</v>
      </c>
      <c r="M1" s="3" t="s">
        <v>8</v>
      </c>
      <c r="N1" s="3" t="s">
        <v>9</v>
      </c>
      <c r="O1" s="3" t="s">
        <v>10</v>
      </c>
      <c r="P1" s="3" t="s">
        <v>11</v>
      </c>
      <c r="Q1" s="3" t="s">
        <v>12</v>
      </c>
      <c r="R1" s="1" t="s">
        <v>13</v>
      </c>
    </row>
    <row r="3" spans="1:18" s="1" customFormat="1" ht="12.75" customHeight="1">
      <c r="A3" s="3" t="s">
        <v>28</v>
      </c>
      <c r="B3" s="3" t="s">
        <v>29</v>
      </c>
      <c r="C3" s="3" t="s">
        <v>21</v>
      </c>
      <c r="D3" s="3" t="s">
        <v>17</v>
      </c>
      <c r="E3" s="3" t="s">
        <v>15</v>
      </c>
      <c r="F3" s="2">
        <v>1</v>
      </c>
      <c r="R3" s="2">
        <v>1</v>
      </c>
    </row>
    <row r="4" spans="1:18" s="1" customFormat="1" ht="12.75" customHeight="1">
      <c r="A4" s="3" t="s">
        <v>28</v>
      </c>
      <c r="B4" s="3" t="s">
        <v>29</v>
      </c>
      <c r="C4" s="3" t="s">
        <v>21</v>
      </c>
      <c r="D4" s="3" t="s">
        <v>17</v>
      </c>
      <c r="E4" s="3" t="s">
        <v>27</v>
      </c>
      <c r="H4" s="2">
        <v>1</v>
      </c>
      <c r="R4" s="2">
        <v>1</v>
      </c>
    </row>
    <row r="5" spans="1:18" s="1" customFormat="1" ht="12.75" customHeight="1">
      <c r="A5" s="3" t="s">
        <v>28</v>
      </c>
      <c r="B5" s="3" t="s">
        <v>29</v>
      </c>
      <c r="C5" s="3" t="s">
        <v>21</v>
      </c>
      <c r="D5" s="3" t="s">
        <v>17</v>
      </c>
      <c r="E5" s="3" t="s">
        <v>36</v>
      </c>
      <c r="J5" s="2">
        <v>1</v>
      </c>
      <c r="R5" s="2">
        <v>1</v>
      </c>
    </row>
    <row r="6" spans="1:18" s="1" customFormat="1" ht="12.75" customHeight="1">
      <c r="A6" s="3" t="s">
        <v>28</v>
      </c>
      <c r="B6" s="3" t="s">
        <v>29</v>
      </c>
      <c r="C6" s="3" t="s">
        <v>21</v>
      </c>
      <c r="D6" s="3" t="s">
        <v>17</v>
      </c>
      <c r="E6" s="3" t="s">
        <v>89</v>
      </c>
      <c r="G6" s="2">
        <v>1</v>
      </c>
      <c r="I6" s="2">
        <v>1</v>
      </c>
      <c r="R6" s="2">
        <v>2</v>
      </c>
    </row>
    <row r="7" spans="1:18" s="1" customFormat="1" ht="12.75" customHeight="1">
      <c r="A7" s="3" t="s">
        <v>28</v>
      </c>
      <c r="B7" s="3" t="s">
        <v>29</v>
      </c>
      <c r="C7" s="3" t="s">
        <v>21</v>
      </c>
      <c r="D7" s="3" t="s">
        <v>17</v>
      </c>
      <c r="E7" s="3" t="s">
        <v>82</v>
      </c>
      <c r="J7" s="2">
        <v>1</v>
      </c>
      <c r="R7" s="2">
        <v>1</v>
      </c>
    </row>
    <row r="8" spans="1:18" s="1" customFormat="1" ht="12.75" customHeight="1">
      <c r="A8" s="3" t="s">
        <v>28</v>
      </c>
      <c r="B8" s="3" t="s">
        <v>29</v>
      </c>
      <c r="C8" s="3" t="s">
        <v>21</v>
      </c>
      <c r="D8" s="3" t="s">
        <v>17</v>
      </c>
      <c r="E8" s="3" t="s">
        <v>79</v>
      </c>
      <c r="K8" s="2">
        <v>1</v>
      </c>
      <c r="R8" s="2">
        <v>1</v>
      </c>
    </row>
    <row r="9" spans="1:18" s="1" customFormat="1" ht="12.75" customHeight="1">
      <c r="A9" s="3" t="s">
        <v>28</v>
      </c>
      <c r="B9" s="3" t="s">
        <v>29</v>
      </c>
      <c r="C9" s="3" t="s">
        <v>21</v>
      </c>
      <c r="D9" s="3" t="s">
        <v>17</v>
      </c>
      <c r="E9" s="3" t="s">
        <v>52</v>
      </c>
      <c r="Q9" s="2">
        <v>1</v>
      </c>
      <c r="R9" s="2">
        <v>1</v>
      </c>
    </row>
    <row r="10" spans="1:18" s="1" customFormat="1" ht="12.75" customHeight="1">
      <c r="A10" s="3" t="s">
        <v>28</v>
      </c>
      <c r="B10" s="3" t="s">
        <v>29</v>
      </c>
      <c r="C10" s="3" t="s">
        <v>21</v>
      </c>
      <c r="D10" s="3" t="s">
        <v>17</v>
      </c>
      <c r="E10" s="3" t="s">
        <v>50</v>
      </c>
      <c r="N10" s="2">
        <v>1</v>
      </c>
      <c r="R10" s="2">
        <v>1</v>
      </c>
    </row>
    <row r="11" spans="1:18" s="1" customFormat="1" ht="12.75" customHeight="1">
      <c r="A11" s="3" t="s">
        <v>28</v>
      </c>
      <c r="B11" s="3" t="s">
        <v>29</v>
      </c>
      <c r="C11" s="3" t="s">
        <v>21</v>
      </c>
      <c r="D11" s="3" t="s">
        <v>17</v>
      </c>
      <c r="E11" s="3" t="s">
        <v>93</v>
      </c>
      <c r="L11" s="2">
        <v>1</v>
      </c>
      <c r="R11" s="2">
        <v>1</v>
      </c>
    </row>
    <row r="12" spans="1:18" s="1" customFormat="1" ht="12.75" customHeight="1">
      <c r="A12" s="3" t="s">
        <v>28</v>
      </c>
      <c r="B12" s="3" t="s">
        <v>29</v>
      </c>
      <c r="C12" s="3" t="s">
        <v>21</v>
      </c>
      <c r="D12" s="3" t="s">
        <v>17</v>
      </c>
      <c r="E12" s="3" t="s">
        <v>47</v>
      </c>
      <c r="M12" s="2">
        <v>1</v>
      </c>
      <c r="R12" s="2">
        <v>1</v>
      </c>
    </row>
    <row r="13" spans="1:18" s="1" customFormat="1" ht="12.75" customHeight="1">
      <c r="A13" s="3" t="s">
        <v>28</v>
      </c>
      <c r="B13" s="3" t="s">
        <v>29</v>
      </c>
      <c r="C13" s="3" t="s">
        <v>21</v>
      </c>
      <c r="D13" s="3" t="s">
        <v>17</v>
      </c>
      <c r="E13" s="3" t="s">
        <v>46</v>
      </c>
      <c r="P13" s="2">
        <v>1</v>
      </c>
      <c r="R13" s="2">
        <v>1</v>
      </c>
    </row>
    <row r="14" spans="1:18" s="1" customFormat="1" ht="12.75" customHeight="1">
      <c r="A14" s="3" t="s">
        <v>28</v>
      </c>
      <c r="B14" s="3" t="s">
        <v>29</v>
      </c>
      <c r="C14" s="3" t="s">
        <v>21</v>
      </c>
      <c r="D14" s="3" t="s">
        <v>17</v>
      </c>
      <c r="E14" s="3" t="s">
        <v>104</v>
      </c>
      <c r="O14" s="2">
        <v>1</v>
      </c>
      <c r="R14" s="2">
        <v>1</v>
      </c>
    </row>
    <row r="15" spans="1:18" s="1" customFormat="1" ht="12.75" customHeight="1">
      <c r="A15" s="3" t="s">
        <v>28</v>
      </c>
      <c r="B15" s="3" t="s">
        <v>29</v>
      </c>
      <c r="C15" s="3" t="s">
        <v>21</v>
      </c>
      <c r="D15" s="3" t="s">
        <v>17</v>
      </c>
      <c r="E15" s="3" t="s">
        <v>124</v>
      </c>
      <c r="K15" s="2">
        <v>1</v>
      </c>
      <c r="R15" s="2">
        <v>1</v>
      </c>
    </row>
    <row r="16" spans="1:18" s="1" customFormat="1" ht="12.75" customHeight="1">
      <c r="A16" s="3" t="s">
        <v>28</v>
      </c>
      <c r="B16" s="3" t="s">
        <v>29</v>
      </c>
      <c r="C16" s="3" t="s">
        <v>21</v>
      </c>
      <c r="D16" s="3" t="s">
        <v>17</v>
      </c>
      <c r="E16" s="3" t="s">
        <v>123</v>
      </c>
      <c r="M16" s="2">
        <v>1</v>
      </c>
      <c r="R16" s="2">
        <v>1</v>
      </c>
    </row>
    <row r="17" spans="1:18" s="1" customFormat="1" ht="12.75" customHeight="1">
      <c r="A17" s="3" t="s">
        <v>28</v>
      </c>
      <c r="B17" s="3" t="s">
        <v>29</v>
      </c>
      <c r="C17" s="3" t="s">
        <v>21</v>
      </c>
      <c r="D17" s="3" t="s">
        <v>17</v>
      </c>
      <c r="E17" s="3" t="s">
        <v>90</v>
      </c>
      <c r="L17" s="2">
        <v>1</v>
      </c>
      <c r="R17" s="2">
        <v>1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Z30"/>
  <sheetViews>
    <sheetView view="pageBreakPreview" zoomScale="115" zoomScaleNormal="100" zoomScaleSheetLayoutView="115" workbookViewId="0">
      <pane xSplit="2" ySplit="10" topLeftCell="N11" activePane="bottomRight" state="frozen"/>
      <selection activeCell="W21" sqref="W21"/>
      <selection pane="topRight" activeCell="W21" sqref="W21"/>
      <selection pane="bottomLeft" activeCell="W21" sqref="W21"/>
      <selection pane="bottomRight" activeCell="W21" sqref="W21"/>
    </sheetView>
  </sheetViews>
  <sheetFormatPr defaultRowHeight="12.75"/>
  <cols>
    <col min="1" max="1" width="13.140625" customWidth="1"/>
    <col min="2" max="2" width="0.85546875" customWidth="1"/>
    <col min="3" max="3" width="10" bestFit="1" customWidth="1"/>
    <col min="4" max="4" width="0.85546875" customWidth="1"/>
    <col min="5" max="5" width="10.5703125" bestFit="1" customWidth="1"/>
    <col min="6" max="6" width="0.85546875" customWidth="1"/>
    <col min="7" max="7" width="9.85546875" bestFit="1" customWidth="1"/>
    <col min="8" max="8" width="0.85546875" customWidth="1"/>
    <col min="9" max="9" width="10" bestFit="1" customWidth="1"/>
    <col min="10" max="10" width="0.85546875" customWidth="1"/>
    <col min="11" max="11" width="8.7109375" bestFit="1" customWidth="1"/>
    <col min="12" max="12" width="0.85546875" customWidth="1"/>
    <col min="13" max="13" width="11.7109375" bestFit="1" customWidth="1"/>
    <col min="14" max="14" width="0.85546875" customWidth="1"/>
    <col min="15" max="15" width="12.5703125" customWidth="1"/>
    <col min="16" max="16" width="1.140625" customWidth="1"/>
    <col min="17" max="17" width="23.28515625" bestFit="1" customWidth="1"/>
    <col min="18" max="18" width="0.7109375" customWidth="1"/>
    <col min="19" max="19" width="12.85546875" bestFit="1" customWidth="1"/>
    <col min="20" max="20" width="1.5703125" customWidth="1"/>
    <col min="23" max="25" width="9.7109375" bestFit="1" customWidth="1"/>
  </cols>
  <sheetData>
    <row r="1" spans="1:26">
      <c r="A1" s="4" t="s">
        <v>133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 t="s">
        <v>134</v>
      </c>
    </row>
    <row r="2" spans="1:26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Q2" s="21" t="s">
        <v>164</v>
      </c>
      <c r="R2" s="21"/>
      <c r="S2" s="22">
        <v>120.48</v>
      </c>
      <c r="T2" s="21"/>
      <c r="U2" s="21"/>
    </row>
    <row r="3" spans="1:26">
      <c r="A3" s="6" t="s">
        <v>135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 t="s">
        <v>162</v>
      </c>
      <c r="Q3" s="23" t="s">
        <v>184</v>
      </c>
      <c r="R3" s="21"/>
      <c r="S3" s="22">
        <v>0</v>
      </c>
      <c r="T3" s="21" t="s">
        <v>166</v>
      </c>
      <c r="U3" s="21"/>
    </row>
    <row r="4" spans="1:26">
      <c r="A4" s="6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  <c r="Q4" s="23" t="s">
        <v>185</v>
      </c>
      <c r="R4" s="21"/>
      <c r="S4" s="22">
        <v>6.23</v>
      </c>
      <c r="T4" s="21" t="s">
        <v>166</v>
      </c>
      <c r="U4" s="21"/>
    </row>
    <row r="5" spans="1:26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Q5" s="23" t="s">
        <v>186</v>
      </c>
      <c r="R5" s="21"/>
      <c r="S5" s="22">
        <v>5.68</v>
      </c>
      <c r="T5" s="21" t="s">
        <v>166</v>
      </c>
      <c r="U5" s="21"/>
    </row>
    <row r="6" spans="1:26" ht="13.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Q6" s="23" t="s">
        <v>182</v>
      </c>
      <c r="R6" s="21"/>
      <c r="S6" s="22">
        <v>5.04</v>
      </c>
      <c r="T6" s="21" t="s">
        <v>166</v>
      </c>
      <c r="U6" s="21"/>
    </row>
    <row r="7" spans="1:26">
      <c r="A7" s="7" t="s">
        <v>137</v>
      </c>
      <c r="B7" s="8"/>
      <c r="C7" s="9" t="s">
        <v>138</v>
      </c>
      <c r="D7" s="8"/>
      <c r="E7" s="9" t="s">
        <v>139</v>
      </c>
      <c r="F7" s="8"/>
      <c r="G7" s="9" t="s">
        <v>140</v>
      </c>
      <c r="H7" s="8"/>
      <c r="I7" s="9" t="s">
        <v>141</v>
      </c>
      <c r="J7" s="8"/>
      <c r="K7" s="9" t="s">
        <v>142</v>
      </c>
      <c r="L7" s="8"/>
      <c r="M7" s="9" t="s">
        <v>143</v>
      </c>
      <c r="N7" s="8"/>
      <c r="O7" s="10" t="s">
        <v>144</v>
      </c>
      <c r="Q7" s="23" t="s">
        <v>183</v>
      </c>
      <c r="R7" s="21"/>
      <c r="S7" s="22">
        <v>4.4000000000000004</v>
      </c>
      <c r="T7" s="21" t="s">
        <v>166</v>
      </c>
      <c r="U7" s="21"/>
    </row>
    <row r="8" spans="1:26">
      <c r="A8" s="11"/>
      <c r="B8" s="12"/>
      <c r="C8" s="12"/>
      <c r="D8" s="12"/>
      <c r="E8" s="12"/>
      <c r="F8" s="12"/>
      <c r="G8" s="12" t="s">
        <v>145</v>
      </c>
      <c r="H8" s="12"/>
      <c r="I8" s="12"/>
      <c r="J8" s="12"/>
      <c r="K8" s="12"/>
      <c r="L8" s="12"/>
      <c r="M8" s="12" t="s">
        <v>146</v>
      </c>
      <c r="N8" s="12"/>
      <c r="O8" s="13"/>
    </row>
    <row r="9" spans="1:26">
      <c r="A9" s="11" t="s">
        <v>147</v>
      </c>
      <c r="B9" s="12"/>
      <c r="C9" s="12" t="s">
        <v>148</v>
      </c>
      <c r="D9" s="12"/>
      <c r="E9" s="12" t="s">
        <v>149</v>
      </c>
      <c r="F9" s="12"/>
      <c r="G9" s="12" t="s">
        <v>150</v>
      </c>
      <c r="H9" s="12"/>
      <c r="I9" s="12" t="s">
        <v>151</v>
      </c>
      <c r="J9" s="12"/>
      <c r="K9" s="12" t="s">
        <v>152</v>
      </c>
      <c r="L9" s="12"/>
      <c r="M9" s="12" t="s">
        <v>153</v>
      </c>
      <c r="N9" s="12"/>
      <c r="O9" s="13" t="s">
        <v>154</v>
      </c>
    </row>
    <row r="10" spans="1:26">
      <c r="A10" s="14" t="s">
        <v>155</v>
      </c>
      <c r="B10" s="12"/>
      <c r="C10" s="15" t="s">
        <v>156</v>
      </c>
      <c r="D10" s="12"/>
      <c r="E10" s="15" t="s">
        <v>156</v>
      </c>
      <c r="F10" s="12"/>
      <c r="G10" s="16" t="s">
        <v>157</v>
      </c>
      <c r="H10" s="12"/>
      <c r="I10" s="15" t="s">
        <v>145</v>
      </c>
      <c r="J10" s="12"/>
      <c r="K10" s="15" t="s">
        <v>156</v>
      </c>
      <c r="L10" s="12"/>
      <c r="M10" s="16" t="s">
        <v>158</v>
      </c>
      <c r="N10" s="12"/>
      <c r="O10" s="17" t="s">
        <v>159</v>
      </c>
      <c r="S10" s="25" t="s">
        <v>172</v>
      </c>
      <c r="T10" s="25"/>
      <c r="U10" s="25" t="s">
        <v>173</v>
      </c>
      <c r="V10" s="25" t="s">
        <v>174</v>
      </c>
      <c r="W10" s="25" t="s">
        <v>175</v>
      </c>
      <c r="X10" s="25" t="s">
        <v>176</v>
      </c>
      <c r="Y10" s="25" t="s">
        <v>177</v>
      </c>
      <c r="Z10" s="25" t="s">
        <v>178</v>
      </c>
    </row>
    <row r="12" spans="1:26">
      <c r="A12">
        <f>+'2" W Coml'!E3*1000</f>
        <v>1000</v>
      </c>
      <c r="C12">
        <f>+'2" W Coml'!R3</f>
        <v>1</v>
      </c>
      <c r="E12">
        <f>+C12</f>
        <v>1</v>
      </c>
      <c r="G12" s="18">
        <f>+A12*C12</f>
        <v>1000</v>
      </c>
      <c r="H12" s="18"/>
      <c r="I12" s="18">
        <f>+G12</f>
        <v>1000</v>
      </c>
      <c r="K12">
        <f>$E$26-E12</f>
        <v>15</v>
      </c>
      <c r="M12" s="27">
        <f t="shared" ref="M12:M13" si="0">(A12*K12)+I12</f>
        <v>16000</v>
      </c>
      <c r="N12" s="28"/>
      <c r="O12" s="29">
        <f>M12/$M$26</f>
        <v>1.0876954452753228E-2</v>
      </c>
      <c r="Q12" s="26">
        <f>SUM(S12:Y12)</f>
        <v>120.48</v>
      </c>
      <c r="S12" s="26">
        <f>$S$2*C12</f>
        <v>120.48</v>
      </c>
    </row>
    <row r="13" spans="1:26">
      <c r="A13">
        <f>+'2" W Coml'!E4*1000</f>
        <v>4000</v>
      </c>
      <c r="C13">
        <f>+'2" W Coml'!R4</f>
        <v>1</v>
      </c>
      <c r="E13">
        <f>+E12+C13</f>
        <v>2</v>
      </c>
      <c r="G13" s="18">
        <f>+A13*C13</f>
        <v>4000</v>
      </c>
      <c r="H13" s="18"/>
      <c r="I13" s="18">
        <f>+G13+I12</f>
        <v>5000</v>
      </c>
      <c r="K13">
        <f>$E$26-E13</f>
        <v>14</v>
      </c>
      <c r="M13" s="27">
        <f t="shared" si="0"/>
        <v>61000</v>
      </c>
      <c r="N13" s="28"/>
      <c r="O13" s="29">
        <f>M13/$M$26</f>
        <v>4.1468388851121689E-2</v>
      </c>
      <c r="Q13" s="26">
        <f t="shared" ref="Q13:Q26" si="1">SUM(S13:Y13)</f>
        <v>120.48</v>
      </c>
      <c r="S13" s="26">
        <f t="shared" ref="S13:S26" si="2">$S$2*C13</f>
        <v>120.48</v>
      </c>
    </row>
    <row r="14" spans="1:26">
      <c r="A14">
        <f>+'2" W Coml'!E5*1000</f>
        <v>5000</v>
      </c>
      <c r="C14">
        <f>+'2" W Coml'!R5</f>
        <v>1</v>
      </c>
      <c r="E14">
        <f t="shared" ref="E14:E26" si="3">+E13+C14</f>
        <v>3</v>
      </c>
      <c r="G14" s="18">
        <f t="shared" ref="G14:G26" si="4">+A14*C14</f>
        <v>5000</v>
      </c>
      <c r="H14" s="18"/>
      <c r="I14" s="18">
        <f t="shared" ref="I14:I26" si="5">+G14+I13</f>
        <v>10000</v>
      </c>
      <c r="K14">
        <f t="shared" ref="K14:K26" si="6">$E$26-E14</f>
        <v>13</v>
      </c>
      <c r="M14" s="27">
        <f t="shared" ref="M14:M26" si="7">(A14*K14)+I14</f>
        <v>75000</v>
      </c>
      <c r="N14" s="28"/>
      <c r="O14" s="29">
        <f t="shared" ref="O14:O26" si="8">M14/$M$26</f>
        <v>5.0985723997280762E-2</v>
      </c>
      <c r="Q14" s="26">
        <f t="shared" si="1"/>
        <v>120.48</v>
      </c>
      <c r="S14" s="26">
        <f t="shared" si="2"/>
        <v>120.48</v>
      </c>
    </row>
    <row r="15" spans="1:26">
      <c r="A15">
        <f>+'2" W Coml'!E6*1000</f>
        <v>6000</v>
      </c>
      <c r="C15">
        <f>+'2" W Coml'!R6</f>
        <v>2</v>
      </c>
      <c r="E15">
        <f t="shared" si="3"/>
        <v>5</v>
      </c>
      <c r="G15" s="18">
        <f t="shared" si="4"/>
        <v>12000</v>
      </c>
      <c r="H15" s="18"/>
      <c r="I15" s="18">
        <f t="shared" si="5"/>
        <v>22000</v>
      </c>
      <c r="K15">
        <f t="shared" si="6"/>
        <v>11</v>
      </c>
      <c r="M15" s="27">
        <f t="shared" si="7"/>
        <v>88000</v>
      </c>
      <c r="N15" s="28"/>
      <c r="O15" s="29">
        <f t="shared" si="8"/>
        <v>5.9823249490142762E-2</v>
      </c>
      <c r="Q15" s="26">
        <f t="shared" si="1"/>
        <v>240.96</v>
      </c>
      <c r="S15" s="26">
        <f t="shared" si="2"/>
        <v>240.96</v>
      </c>
    </row>
    <row r="16" spans="1:26">
      <c r="A16">
        <f>+'2" W Coml'!E7*1000</f>
        <v>14000</v>
      </c>
      <c r="C16">
        <f>+'2" W Coml'!R7</f>
        <v>1</v>
      </c>
      <c r="E16">
        <f t="shared" si="3"/>
        <v>6</v>
      </c>
      <c r="G16" s="18">
        <f t="shared" si="4"/>
        <v>14000</v>
      </c>
      <c r="H16" s="18"/>
      <c r="I16" s="18">
        <f t="shared" si="5"/>
        <v>36000</v>
      </c>
      <c r="K16">
        <f t="shared" si="6"/>
        <v>10</v>
      </c>
      <c r="M16" s="27">
        <f t="shared" si="7"/>
        <v>176000</v>
      </c>
      <c r="N16" s="28"/>
      <c r="O16" s="29">
        <f t="shared" si="8"/>
        <v>0.11964649898028552</v>
      </c>
      <c r="Q16" s="26">
        <f t="shared" si="1"/>
        <v>120.48</v>
      </c>
      <c r="S16" s="26">
        <f t="shared" si="2"/>
        <v>120.48</v>
      </c>
    </row>
    <row r="17" spans="1:25">
      <c r="A17">
        <f>+'2" W Coml'!E8*1000</f>
        <v>17000</v>
      </c>
      <c r="C17">
        <f>+'2" W Coml'!R8</f>
        <v>1</v>
      </c>
      <c r="E17">
        <f t="shared" si="3"/>
        <v>7</v>
      </c>
      <c r="G17" s="18">
        <f t="shared" si="4"/>
        <v>17000</v>
      </c>
      <c r="H17" s="18"/>
      <c r="I17" s="18">
        <f t="shared" si="5"/>
        <v>53000</v>
      </c>
      <c r="K17">
        <f t="shared" si="6"/>
        <v>9</v>
      </c>
      <c r="M17" s="27">
        <f t="shared" si="7"/>
        <v>206000</v>
      </c>
      <c r="N17" s="28"/>
      <c r="O17" s="29">
        <f t="shared" si="8"/>
        <v>0.14004078857919783</v>
      </c>
      <c r="Q17" s="26">
        <f t="shared" si="1"/>
        <v>120.48</v>
      </c>
      <c r="S17" s="26">
        <f t="shared" si="2"/>
        <v>120.48</v>
      </c>
      <c r="V17">
        <f>+$S$4*((A17-17000)/1000)*C17</f>
        <v>0</v>
      </c>
    </row>
    <row r="18" spans="1:25">
      <c r="A18">
        <f>+'2" W Coml'!E9*1000</f>
        <v>60000</v>
      </c>
      <c r="C18">
        <f>+'2" W Coml'!R9</f>
        <v>1</v>
      </c>
      <c r="E18">
        <f t="shared" si="3"/>
        <v>8</v>
      </c>
      <c r="G18" s="18">
        <f t="shared" si="4"/>
        <v>60000</v>
      </c>
      <c r="H18" s="18"/>
      <c r="I18" s="18">
        <f t="shared" si="5"/>
        <v>113000</v>
      </c>
      <c r="K18">
        <f t="shared" si="6"/>
        <v>8</v>
      </c>
      <c r="M18" s="27">
        <f t="shared" si="7"/>
        <v>593000</v>
      </c>
      <c r="N18" s="28"/>
      <c r="O18" s="29">
        <f t="shared" si="8"/>
        <v>0.40312712440516657</v>
      </c>
      <c r="Q18" s="26">
        <f t="shared" si="1"/>
        <v>362.71999999999997</v>
      </c>
      <c r="S18" s="26">
        <f t="shared" si="2"/>
        <v>120.48</v>
      </c>
      <c r="V18">
        <f>+$S$4*8*C18</f>
        <v>49.84</v>
      </c>
      <c r="W18">
        <f>+$S$5*25*C18</f>
        <v>142</v>
      </c>
      <c r="X18">
        <f>+$S$6*((A18-50000)/1000)*C18</f>
        <v>50.4</v>
      </c>
    </row>
    <row r="19" spans="1:25">
      <c r="A19">
        <f>+'2" W Coml'!E10*1000</f>
        <v>66000</v>
      </c>
      <c r="C19">
        <f>+'2" W Coml'!R10</f>
        <v>1</v>
      </c>
      <c r="E19">
        <f t="shared" si="3"/>
        <v>9</v>
      </c>
      <c r="G19" s="18">
        <f t="shared" si="4"/>
        <v>66000</v>
      </c>
      <c r="H19" s="18"/>
      <c r="I19" s="18">
        <f t="shared" si="5"/>
        <v>179000</v>
      </c>
      <c r="K19">
        <f t="shared" si="6"/>
        <v>7</v>
      </c>
      <c r="M19" s="27">
        <f t="shared" si="7"/>
        <v>641000</v>
      </c>
      <c r="N19" s="28"/>
      <c r="O19" s="29">
        <f t="shared" si="8"/>
        <v>0.43575798776342622</v>
      </c>
      <c r="Q19" s="26">
        <f t="shared" si="1"/>
        <v>392.96</v>
      </c>
      <c r="S19" s="26">
        <f t="shared" si="2"/>
        <v>120.48</v>
      </c>
      <c r="V19">
        <f t="shared" ref="V19:V26" si="9">+$S$4*8*C19</f>
        <v>49.84</v>
      </c>
      <c r="W19">
        <f t="shared" ref="W19:W26" si="10">+$S$5*25*C19</f>
        <v>142</v>
      </c>
      <c r="X19">
        <f t="shared" ref="X19:X23" si="11">+$S$6*((A19-50000)/1000)*C19</f>
        <v>80.64</v>
      </c>
    </row>
    <row r="20" spans="1:25">
      <c r="A20">
        <f>+'2" W Coml'!E11*1000</f>
        <v>75000</v>
      </c>
      <c r="C20">
        <f>+'2" W Coml'!R11</f>
        <v>1</v>
      </c>
      <c r="E20">
        <f t="shared" si="3"/>
        <v>10</v>
      </c>
      <c r="G20" s="18">
        <f t="shared" si="4"/>
        <v>75000</v>
      </c>
      <c r="H20" s="18"/>
      <c r="I20" s="18">
        <f t="shared" si="5"/>
        <v>254000</v>
      </c>
      <c r="K20">
        <f t="shared" si="6"/>
        <v>6</v>
      </c>
      <c r="M20" s="27">
        <f t="shared" si="7"/>
        <v>704000</v>
      </c>
      <c r="N20" s="28"/>
      <c r="O20" s="29">
        <f t="shared" si="8"/>
        <v>0.47858599592114209</v>
      </c>
      <c r="Q20" s="26">
        <f t="shared" si="1"/>
        <v>438.32</v>
      </c>
      <c r="S20" s="26">
        <f t="shared" si="2"/>
        <v>120.48</v>
      </c>
      <c r="V20">
        <f t="shared" si="9"/>
        <v>49.84</v>
      </c>
      <c r="W20">
        <f t="shared" si="10"/>
        <v>142</v>
      </c>
      <c r="X20">
        <f t="shared" si="11"/>
        <v>126</v>
      </c>
    </row>
    <row r="21" spans="1:25">
      <c r="A21">
        <f>+'2" W Coml'!E12*1000</f>
        <v>81000</v>
      </c>
      <c r="C21">
        <f>+'2" W Coml'!R12</f>
        <v>1</v>
      </c>
      <c r="E21">
        <f t="shared" si="3"/>
        <v>11</v>
      </c>
      <c r="G21" s="18">
        <f t="shared" si="4"/>
        <v>81000</v>
      </c>
      <c r="H21" s="18"/>
      <c r="I21" s="18">
        <f t="shared" si="5"/>
        <v>335000</v>
      </c>
      <c r="K21">
        <f t="shared" si="6"/>
        <v>5</v>
      </c>
      <c r="M21" s="27">
        <f t="shared" si="7"/>
        <v>740000</v>
      </c>
      <c r="N21" s="28"/>
      <c r="O21" s="29">
        <f t="shared" si="8"/>
        <v>0.50305914343983682</v>
      </c>
      <c r="Q21" s="26">
        <f t="shared" si="1"/>
        <v>468.56</v>
      </c>
      <c r="S21" s="26">
        <f t="shared" si="2"/>
        <v>120.48</v>
      </c>
      <c r="V21">
        <f t="shared" si="9"/>
        <v>49.84</v>
      </c>
      <c r="W21">
        <f t="shared" si="10"/>
        <v>142</v>
      </c>
      <c r="X21">
        <f t="shared" si="11"/>
        <v>156.24</v>
      </c>
    </row>
    <row r="22" spans="1:25">
      <c r="A22">
        <f>+'2" W Coml'!E13*1000</f>
        <v>93000</v>
      </c>
      <c r="C22">
        <f>+'2" W Coml'!R13</f>
        <v>1</v>
      </c>
      <c r="E22">
        <f t="shared" si="3"/>
        <v>12</v>
      </c>
      <c r="G22" s="18">
        <f t="shared" si="4"/>
        <v>93000</v>
      </c>
      <c r="H22" s="18"/>
      <c r="I22" s="18">
        <f t="shared" si="5"/>
        <v>428000</v>
      </c>
      <c r="K22">
        <f t="shared" si="6"/>
        <v>4</v>
      </c>
      <c r="M22" s="27">
        <f t="shared" si="7"/>
        <v>800000</v>
      </c>
      <c r="N22" s="28"/>
      <c r="O22" s="29">
        <f t="shared" si="8"/>
        <v>0.54384772263766146</v>
      </c>
      <c r="Q22" s="26">
        <f t="shared" si="1"/>
        <v>529.04</v>
      </c>
      <c r="S22" s="26">
        <f t="shared" si="2"/>
        <v>120.48</v>
      </c>
      <c r="V22">
        <f t="shared" si="9"/>
        <v>49.84</v>
      </c>
      <c r="W22">
        <f t="shared" si="10"/>
        <v>142</v>
      </c>
      <c r="X22">
        <f t="shared" si="11"/>
        <v>216.72</v>
      </c>
    </row>
    <row r="23" spans="1:25">
      <c r="A23">
        <f>+'2" W Coml'!E14*1000</f>
        <v>94000</v>
      </c>
      <c r="C23">
        <f>+'2" W Coml'!R14</f>
        <v>1</v>
      </c>
      <c r="E23">
        <f t="shared" si="3"/>
        <v>13</v>
      </c>
      <c r="G23" s="18">
        <f t="shared" si="4"/>
        <v>94000</v>
      </c>
      <c r="H23" s="18"/>
      <c r="I23" s="18">
        <f t="shared" si="5"/>
        <v>522000</v>
      </c>
      <c r="K23">
        <f t="shared" si="6"/>
        <v>3</v>
      </c>
      <c r="M23" s="27">
        <f t="shared" si="7"/>
        <v>804000</v>
      </c>
      <c r="N23" s="28"/>
      <c r="O23" s="29">
        <f t="shared" si="8"/>
        <v>0.5465669612508498</v>
      </c>
      <c r="Q23" s="26">
        <f t="shared" si="1"/>
        <v>534.07999999999993</v>
      </c>
      <c r="S23" s="26">
        <f t="shared" si="2"/>
        <v>120.48</v>
      </c>
      <c r="V23">
        <f t="shared" si="9"/>
        <v>49.84</v>
      </c>
      <c r="W23">
        <f t="shared" si="10"/>
        <v>142</v>
      </c>
      <c r="X23">
        <f t="shared" si="11"/>
        <v>221.76</v>
      </c>
    </row>
    <row r="24" spans="1:25">
      <c r="A24">
        <f>+'2" W Coml'!E15*1000</f>
        <v>312000</v>
      </c>
      <c r="C24">
        <f>+'2" W Coml'!R15</f>
        <v>1</v>
      </c>
      <c r="E24">
        <f t="shared" si="3"/>
        <v>14</v>
      </c>
      <c r="G24" s="18">
        <f t="shared" si="4"/>
        <v>312000</v>
      </c>
      <c r="H24" s="18"/>
      <c r="I24" s="18">
        <f t="shared" si="5"/>
        <v>834000</v>
      </c>
      <c r="K24">
        <f t="shared" si="6"/>
        <v>2</v>
      </c>
      <c r="M24" s="27">
        <f t="shared" si="7"/>
        <v>1458000</v>
      </c>
      <c r="N24" s="28"/>
      <c r="O24" s="29">
        <f t="shared" si="8"/>
        <v>0.99116247450713801</v>
      </c>
      <c r="Q24" s="26">
        <f t="shared" si="1"/>
        <v>1497.12</v>
      </c>
      <c r="S24" s="26">
        <f t="shared" si="2"/>
        <v>120.48</v>
      </c>
      <c r="V24">
        <f t="shared" si="9"/>
        <v>49.84</v>
      </c>
      <c r="W24">
        <f t="shared" si="10"/>
        <v>142</v>
      </c>
      <c r="X24">
        <f>+$S$6*50*C24</f>
        <v>252</v>
      </c>
      <c r="Y24">
        <f>+$S$7*((A24-100000)/1000)*C24</f>
        <v>932.80000000000007</v>
      </c>
    </row>
    <row r="25" spans="1:25">
      <c r="A25">
        <f>+'2" W Coml'!E16*1000</f>
        <v>313000</v>
      </c>
      <c r="C25">
        <f>+'2" W Coml'!R16</f>
        <v>1</v>
      </c>
      <c r="E25">
        <f t="shared" si="3"/>
        <v>15</v>
      </c>
      <c r="G25" s="18">
        <f t="shared" si="4"/>
        <v>313000</v>
      </c>
      <c r="H25" s="18"/>
      <c r="I25" s="18">
        <f t="shared" si="5"/>
        <v>1147000</v>
      </c>
      <c r="K25">
        <f t="shared" si="6"/>
        <v>1</v>
      </c>
      <c r="M25" s="27">
        <f t="shared" si="7"/>
        <v>1460000</v>
      </c>
      <c r="N25" s="28"/>
      <c r="O25" s="29">
        <f t="shared" si="8"/>
        <v>0.99252209381373213</v>
      </c>
      <c r="Q25" s="26">
        <f t="shared" si="1"/>
        <v>1501.52</v>
      </c>
      <c r="S25" s="26">
        <f t="shared" si="2"/>
        <v>120.48</v>
      </c>
      <c r="V25">
        <f t="shared" si="9"/>
        <v>49.84</v>
      </c>
      <c r="W25">
        <f t="shared" si="10"/>
        <v>142</v>
      </c>
      <c r="X25">
        <f>+$S$6*50*C25</f>
        <v>252</v>
      </c>
      <c r="Y25">
        <f t="shared" ref="Y25:Y26" si="12">+$S$7*((A25-100000)/1000)*C25</f>
        <v>937.2</v>
      </c>
    </row>
    <row r="26" spans="1:25">
      <c r="A26">
        <f>+'2" W Coml'!E17*1000</f>
        <v>324000</v>
      </c>
      <c r="C26">
        <f>+'2" W Coml'!R17</f>
        <v>1</v>
      </c>
      <c r="E26">
        <f t="shared" si="3"/>
        <v>16</v>
      </c>
      <c r="G26" s="18">
        <f t="shared" si="4"/>
        <v>324000</v>
      </c>
      <c r="H26" s="18"/>
      <c r="I26" s="18">
        <f t="shared" si="5"/>
        <v>1471000</v>
      </c>
      <c r="K26">
        <f t="shared" si="6"/>
        <v>0</v>
      </c>
      <c r="M26" s="27">
        <f t="shared" si="7"/>
        <v>1471000</v>
      </c>
      <c r="N26" s="28"/>
      <c r="O26" s="29">
        <f t="shared" si="8"/>
        <v>1</v>
      </c>
      <c r="Q26" s="26">
        <f t="shared" si="1"/>
        <v>1549.92</v>
      </c>
      <c r="S26" s="26">
        <f t="shared" si="2"/>
        <v>120.48</v>
      </c>
      <c r="V26">
        <f t="shared" si="9"/>
        <v>49.84</v>
      </c>
      <c r="W26">
        <f t="shared" si="10"/>
        <v>142</v>
      </c>
      <c r="X26">
        <f>+$S$6*50*C26</f>
        <v>252</v>
      </c>
      <c r="Y26">
        <f t="shared" si="12"/>
        <v>985.60000000000014</v>
      </c>
    </row>
    <row r="28" spans="1:25">
      <c r="Q28" s="26">
        <f>SUM(Q12:Q27)</f>
        <v>8117.6</v>
      </c>
      <c r="S28" s="26">
        <f>SUM(S12:S27)</f>
        <v>1927.68</v>
      </c>
      <c r="V28" s="26">
        <f t="shared" ref="V28:Y28" si="13">SUM(V12:V27)</f>
        <v>448.56000000000006</v>
      </c>
      <c r="W28" s="26">
        <f t="shared" si="13"/>
        <v>1278</v>
      </c>
      <c r="X28" s="26">
        <f t="shared" si="13"/>
        <v>1607.76</v>
      </c>
      <c r="Y28" s="26">
        <f t="shared" si="13"/>
        <v>2855.6000000000004</v>
      </c>
    </row>
    <row r="30" spans="1:25">
      <c r="S30" s="26">
        <f>+S28/S2</f>
        <v>16</v>
      </c>
      <c r="V30" s="26">
        <f>+V28/S4</f>
        <v>72</v>
      </c>
      <c r="W30" s="26">
        <f>+W28/S5</f>
        <v>225</v>
      </c>
      <c r="X30" s="26">
        <f>+X28/S6</f>
        <v>319</v>
      </c>
      <c r="Y30" s="26">
        <f>+Y28/S7</f>
        <v>649</v>
      </c>
    </row>
  </sheetData>
  <pageMargins left="0.7" right="0.7" top="0.75" bottom="0.75" header="0.3" footer="0.3"/>
  <pageSetup scale="97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R43"/>
  <sheetViews>
    <sheetView workbookViewId="0">
      <selection sqref="A1:XFD1"/>
    </sheetView>
  </sheetViews>
  <sheetFormatPr defaultRowHeight="12.75"/>
  <sheetData>
    <row r="1" spans="1:18" s="1" customFormat="1" ht="12.75" customHeight="1">
      <c r="A1" s="1" t="s">
        <v>39</v>
      </c>
      <c r="B1" s="1" t="s">
        <v>38</v>
      </c>
      <c r="C1" s="1" t="s">
        <v>0</v>
      </c>
      <c r="D1" s="1" t="s">
        <v>37</v>
      </c>
      <c r="E1" s="1" t="s">
        <v>132</v>
      </c>
      <c r="F1" s="3" t="s">
        <v>1</v>
      </c>
      <c r="G1" s="3" t="s">
        <v>2</v>
      </c>
      <c r="H1" s="3" t="s">
        <v>3</v>
      </c>
      <c r="I1" s="3" t="s">
        <v>4</v>
      </c>
      <c r="J1" s="3" t="s">
        <v>5</v>
      </c>
      <c r="K1" s="3" t="s">
        <v>6</v>
      </c>
      <c r="L1" s="3" t="s">
        <v>7</v>
      </c>
      <c r="M1" s="3" t="s">
        <v>8</v>
      </c>
      <c r="N1" s="3" t="s">
        <v>9</v>
      </c>
      <c r="O1" s="3" t="s">
        <v>10</v>
      </c>
      <c r="P1" s="3" t="s">
        <v>11</v>
      </c>
      <c r="Q1" s="3" t="s">
        <v>12</v>
      </c>
      <c r="R1" s="1" t="s">
        <v>13</v>
      </c>
    </row>
    <row r="3" spans="1:18" s="1" customFormat="1" ht="12.75" customHeight="1">
      <c r="A3" s="3" t="s">
        <v>23</v>
      </c>
      <c r="B3" s="3" t="s">
        <v>24</v>
      </c>
      <c r="C3" s="3" t="s">
        <v>25</v>
      </c>
      <c r="D3" s="3" t="s">
        <v>17</v>
      </c>
      <c r="E3" s="3" t="s">
        <v>40</v>
      </c>
      <c r="O3" s="2">
        <v>1</v>
      </c>
      <c r="R3" s="1">
        <f>SUM(F3:Q3)</f>
        <v>1</v>
      </c>
    </row>
    <row r="4" spans="1:18" s="1" customFormat="1" ht="12.75" customHeight="1">
      <c r="A4" s="3" t="s">
        <v>23</v>
      </c>
      <c r="B4" s="3" t="s">
        <v>24</v>
      </c>
      <c r="C4" s="3" t="s">
        <v>25</v>
      </c>
      <c r="D4" s="3" t="s">
        <v>17</v>
      </c>
      <c r="E4" s="3" t="s">
        <v>15</v>
      </c>
      <c r="L4" s="2">
        <v>1</v>
      </c>
      <c r="N4" s="2">
        <v>1</v>
      </c>
      <c r="R4" s="2">
        <v>2</v>
      </c>
    </row>
    <row r="5" spans="1:18" s="1" customFormat="1" ht="12.75" customHeight="1">
      <c r="A5" s="3" t="s">
        <v>23</v>
      </c>
      <c r="B5" s="3" t="s">
        <v>24</v>
      </c>
      <c r="C5" s="3" t="s">
        <v>25</v>
      </c>
      <c r="D5" s="3" t="s">
        <v>17</v>
      </c>
      <c r="E5" s="3" t="s">
        <v>33</v>
      </c>
      <c r="H5" s="2">
        <v>1</v>
      </c>
      <c r="K5" s="2">
        <v>1</v>
      </c>
      <c r="M5" s="2">
        <v>1</v>
      </c>
      <c r="O5" s="2">
        <v>1</v>
      </c>
      <c r="R5" s="2">
        <v>4</v>
      </c>
    </row>
    <row r="6" spans="1:18" s="1" customFormat="1" ht="12.75" customHeight="1">
      <c r="A6" s="3" t="s">
        <v>23</v>
      </c>
      <c r="B6" s="3" t="s">
        <v>24</v>
      </c>
      <c r="C6" s="3" t="s">
        <v>25</v>
      </c>
      <c r="D6" s="3" t="s">
        <v>17</v>
      </c>
      <c r="E6" s="3" t="s">
        <v>30</v>
      </c>
      <c r="F6" s="2">
        <v>1</v>
      </c>
      <c r="G6" s="2">
        <v>2</v>
      </c>
      <c r="H6" s="2">
        <v>1</v>
      </c>
      <c r="I6" s="2">
        <v>2</v>
      </c>
      <c r="J6" s="2">
        <v>1</v>
      </c>
      <c r="L6" s="2">
        <v>1</v>
      </c>
      <c r="M6" s="2">
        <v>1</v>
      </c>
      <c r="N6" s="2">
        <v>1</v>
      </c>
      <c r="P6" s="2">
        <v>2</v>
      </c>
      <c r="R6" s="2">
        <v>12</v>
      </c>
    </row>
    <row r="7" spans="1:18" s="1" customFormat="1" ht="12.75" customHeight="1">
      <c r="A7" s="3" t="s">
        <v>23</v>
      </c>
      <c r="B7" s="3" t="s">
        <v>24</v>
      </c>
      <c r="C7" s="3" t="s">
        <v>25</v>
      </c>
      <c r="D7" s="3" t="s">
        <v>17</v>
      </c>
      <c r="E7" s="3" t="s">
        <v>27</v>
      </c>
      <c r="J7" s="2">
        <v>1</v>
      </c>
      <c r="K7" s="2">
        <v>1</v>
      </c>
      <c r="Q7" s="2">
        <v>1</v>
      </c>
      <c r="R7" s="2">
        <v>3</v>
      </c>
    </row>
    <row r="8" spans="1:18" s="1" customFormat="1" ht="12.75" customHeight="1">
      <c r="A8" s="3" t="s">
        <v>23</v>
      </c>
      <c r="B8" s="3" t="s">
        <v>24</v>
      </c>
      <c r="C8" s="3" t="s">
        <v>25</v>
      </c>
      <c r="D8" s="3" t="s">
        <v>17</v>
      </c>
      <c r="E8" s="3" t="s">
        <v>36</v>
      </c>
      <c r="F8" s="2">
        <v>1</v>
      </c>
      <c r="R8" s="2">
        <v>1</v>
      </c>
    </row>
    <row r="9" spans="1:18" s="1" customFormat="1" ht="12.75" customHeight="1">
      <c r="A9" s="3" t="s">
        <v>23</v>
      </c>
      <c r="B9" s="3" t="s">
        <v>24</v>
      </c>
      <c r="C9" s="3" t="s">
        <v>25</v>
      </c>
      <c r="D9" s="3" t="s">
        <v>17</v>
      </c>
      <c r="E9" s="3" t="s">
        <v>89</v>
      </c>
      <c r="Q9" s="2">
        <v>1</v>
      </c>
      <c r="R9" s="2">
        <v>1</v>
      </c>
    </row>
    <row r="10" spans="1:18" s="1" customFormat="1" ht="12.75" customHeight="1">
      <c r="A10" s="3" t="s">
        <v>23</v>
      </c>
      <c r="B10" s="3" t="s">
        <v>24</v>
      </c>
      <c r="C10" s="3" t="s">
        <v>25</v>
      </c>
      <c r="D10" s="3" t="s">
        <v>17</v>
      </c>
      <c r="E10" s="3" t="s">
        <v>71</v>
      </c>
      <c r="M10" s="2">
        <v>1</v>
      </c>
      <c r="R10" s="2">
        <v>1</v>
      </c>
    </row>
    <row r="11" spans="1:18" s="1" customFormat="1" ht="12.75" customHeight="1">
      <c r="A11" s="3" t="s">
        <v>23</v>
      </c>
      <c r="B11" s="3" t="s">
        <v>24</v>
      </c>
      <c r="C11" s="3" t="s">
        <v>25</v>
      </c>
      <c r="D11" s="3" t="s">
        <v>17</v>
      </c>
      <c r="E11" s="3" t="s">
        <v>70</v>
      </c>
      <c r="L11" s="2">
        <v>1</v>
      </c>
      <c r="R11" s="2">
        <v>1</v>
      </c>
    </row>
    <row r="12" spans="1:18" s="1" customFormat="1" ht="12.75" customHeight="1">
      <c r="A12" s="3" t="s">
        <v>23</v>
      </c>
      <c r="B12" s="3" t="s">
        <v>24</v>
      </c>
      <c r="C12" s="3" t="s">
        <v>25</v>
      </c>
      <c r="D12" s="3" t="s">
        <v>17</v>
      </c>
      <c r="E12" s="3" t="s">
        <v>57</v>
      </c>
      <c r="G12" s="2">
        <v>1</v>
      </c>
      <c r="R12" s="2">
        <v>1</v>
      </c>
    </row>
    <row r="13" spans="1:18" s="1" customFormat="1" ht="12.75" customHeight="1">
      <c r="A13" s="3" t="s">
        <v>23</v>
      </c>
      <c r="B13" s="3" t="s">
        <v>24</v>
      </c>
      <c r="C13" s="3" t="s">
        <v>25</v>
      </c>
      <c r="D13" s="3" t="s">
        <v>17</v>
      </c>
      <c r="E13" s="3" t="s">
        <v>101</v>
      </c>
      <c r="M13" s="2">
        <v>1</v>
      </c>
      <c r="R13" s="2">
        <v>1</v>
      </c>
    </row>
    <row r="14" spans="1:18" s="1" customFormat="1" ht="12.75" customHeight="1">
      <c r="A14" s="3" t="s">
        <v>23</v>
      </c>
      <c r="B14" s="3" t="s">
        <v>24</v>
      </c>
      <c r="C14" s="3" t="s">
        <v>25</v>
      </c>
      <c r="D14" s="3" t="s">
        <v>17</v>
      </c>
      <c r="E14" s="3" t="s">
        <v>109</v>
      </c>
      <c r="F14" s="2">
        <v>1</v>
      </c>
      <c r="R14" s="2">
        <v>1</v>
      </c>
    </row>
    <row r="15" spans="1:18" s="1" customFormat="1" ht="12.75" customHeight="1">
      <c r="A15" s="3" t="s">
        <v>23</v>
      </c>
      <c r="B15" s="3" t="s">
        <v>24</v>
      </c>
      <c r="C15" s="3" t="s">
        <v>25</v>
      </c>
      <c r="D15" s="3" t="s">
        <v>17</v>
      </c>
      <c r="E15" s="3" t="s">
        <v>49</v>
      </c>
      <c r="N15" s="2">
        <v>1</v>
      </c>
      <c r="R15" s="2">
        <v>1</v>
      </c>
    </row>
    <row r="16" spans="1:18" s="1" customFormat="1" ht="12.75" customHeight="1">
      <c r="A16" s="3" t="s">
        <v>23</v>
      </c>
      <c r="B16" s="3" t="s">
        <v>24</v>
      </c>
      <c r="C16" s="3" t="s">
        <v>25</v>
      </c>
      <c r="D16" s="3" t="s">
        <v>17</v>
      </c>
      <c r="E16" s="3" t="s">
        <v>111</v>
      </c>
      <c r="F16" s="2">
        <v>1</v>
      </c>
      <c r="R16" s="2">
        <v>1</v>
      </c>
    </row>
    <row r="17" spans="1:18" s="1" customFormat="1" ht="12.75" customHeight="1">
      <c r="A17" s="3" t="s">
        <v>23</v>
      </c>
      <c r="B17" s="3" t="s">
        <v>24</v>
      </c>
      <c r="C17" s="3" t="s">
        <v>25</v>
      </c>
      <c r="D17" s="3" t="s">
        <v>17</v>
      </c>
      <c r="E17" s="3" t="s">
        <v>93</v>
      </c>
      <c r="P17" s="2">
        <v>1</v>
      </c>
      <c r="R17" s="2">
        <v>1</v>
      </c>
    </row>
    <row r="18" spans="1:18" s="1" customFormat="1" ht="12.75" customHeight="1">
      <c r="A18" s="3" t="s">
        <v>23</v>
      </c>
      <c r="B18" s="3" t="s">
        <v>24</v>
      </c>
      <c r="C18" s="3" t="s">
        <v>25</v>
      </c>
      <c r="D18" s="3" t="s">
        <v>17</v>
      </c>
      <c r="E18" s="3" t="s">
        <v>48</v>
      </c>
      <c r="G18" s="2">
        <v>1</v>
      </c>
      <c r="R18" s="2">
        <v>1</v>
      </c>
    </row>
    <row r="19" spans="1:18" s="1" customFormat="1" ht="12.75" customHeight="1">
      <c r="A19" s="3" t="s">
        <v>23</v>
      </c>
      <c r="B19" s="3" t="s">
        <v>24</v>
      </c>
      <c r="C19" s="3" t="s">
        <v>25</v>
      </c>
      <c r="D19" s="3" t="s">
        <v>17</v>
      </c>
      <c r="E19" s="3" t="s">
        <v>96</v>
      </c>
      <c r="H19" s="2">
        <v>1</v>
      </c>
      <c r="R19" s="2">
        <v>1</v>
      </c>
    </row>
    <row r="20" spans="1:18" s="1" customFormat="1" ht="12.75" customHeight="1">
      <c r="A20" s="3" t="s">
        <v>23</v>
      </c>
      <c r="B20" s="3" t="s">
        <v>24</v>
      </c>
      <c r="C20" s="3" t="s">
        <v>25</v>
      </c>
      <c r="D20" s="3" t="s">
        <v>17</v>
      </c>
      <c r="E20" s="3" t="s">
        <v>47</v>
      </c>
      <c r="P20" s="2">
        <v>1</v>
      </c>
      <c r="R20" s="2">
        <v>1</v>
      </c>
    </row>
    <row r="21" spans="1:18" s="1" customFormat="1" ht="12.75" customHeight="1">
      <c r="A21" s="3" t="s">
        <v>23</v>
      </c>
      <c r="B21" s="3" t="s">
        <v>24</v>
      </c>
      <c r="C21" s="3" t="s">
        <v>25</v>
      </c>
      <c r="D21" s="3" t="s">
        <v>17</v>
      </c>
      <c r="E21" s="3" t="s">
        <v>99</v>
      </c>
      <c r="J21" s="2">
        <v>1</v>
      </c>
      <c r="O21" s="2">
        <v>1</v>
      </c>
      <c r="R21" s="2">
        <v>2</v>
      </c>
    </row>
    <row r="22" spans="1:18" s="1" customFormat="1" ht="12.75" customHeight="1">
      <c r="A22" s="3" t="s">
        <v>23</v>
      </c>
      <c r="B22" s="3" t="s">
        <v>24</v>
      </c>
      <c r="C22" s="3" t="s">
        <v>25</v>
      </c>
      <c r="D22" s="3" t="s">
        <v>17</v>
      </c>
      <c r="E22" s="3" t="s">
        <v>45</v>
      </c>
      <c r="K22" s="2">
        <v>1</v>
      </c>
      <c r="R22" s="2">
        <v>1</v>
      </c>
    </row>
    <row r="23" spans="1:18" s="1" customFormat="1" ht="12.75" customHeight="1">
      <c r="A23" s="3" t="s">
        <v>23</v>
      </c>
      <c r="B23" s="3" t="s">
        <v>24</v>
      </c>
      <c r="C23" s="3" t="s">
        <v>25</v>
      </c>
      <c r="D23" s="3" t="s">
        <v>17</v>
      </c>
      <c r="E23" s="3" t="s">
        <v>92</v>
      </c>
      <c r="Q23" s="2">
        <v>1</v>
      </c>
      <c r="R23" s="2">
        <v>1</v>
      </c>
    </row>
    <row r="24" spans="1:18" s="1" customFormat="1" ht="12.75" customHeight="1">
      <c r="A24" s="3" t="s">
        <v>23</v>
      </c>
      <c r="B24" s="3" t="s">
        <v>24</v>
      </c>
      <c r="C24" s="3" t="s">
        <v>25</v>
      </c>
      <c r="D24" s="3" t="s">
        <v>17</v>
      </c>
      <c r="E24" s="3" t="s">
        <v>108</v>
      </c>
      <c r="Q24" s="2">
        <v>1</v>
      </c>
      <c r="R24" s="2">
        <v>1</v>
      </c>
    </row>
    <row r="25" spans="1:18" s="1" customFormat="1" ht="12.75" customHeight="1">
      <c r="A25" s="3" t="s">
        <v>23</v>
      </c>
      <c r="B25" s="3" t="s">
        <v>24</v>
      </c>
      <c r="C25" s="3" t="s">
        <v>25</v>
      </c>
      <c r="D25" s="3" t="s">
        <v>17</v>
      </c>
      <c r="E25" s="3" t="s">
        <v>95</v>
      </c>
      <c r="I25" s="2">
        <v>1</v>
      </c>
      <c r="R25" s="2">
        <v>1</v>
      </c>
    </row>
    <row r="26" spans="1:18" s="1" customFormat="1" ht="12.75" customHeight="1">
      <c r="A26" s="3" t="s">
        <v>23</v>
      </c>
      <c r="B26" s="3" t="s">
        <v>24</v>
      </c>
      <c r="C26" s="3" t="s">
        <v>25</v>
      </c>
      <c r="D26" s="3" t="s">
        <v>17</v>
      </c>
      <c r="E26" s="3" t="s">
        <v>103</v>
      </c>
      <c r="K26" s="2">
        <v>1</v>
      </c>
      <c r="R26" s="2">
        <v>1</v>
      </c>
    </row>
    <row r="27" spans="1:18" s="1" customFormat="1" ht="12.75" customHeight="1">
      <c r="A27" s="3" t="s">
        <v>23</v>
      </c>
      <c r="B27" s="3" t="s">
        <v>24</v>
      </c>
      <c r="C27" s="3" t="s">
        <v>25</v>
      </c>
      <c r="D27" s="3" t="s">
        <v>17</v>
      </c>
      <c r="E27" s="3" t="s">
        <v>44</v>
      </c>
      <c r="H27" s="2">
        <v>1</v>
      </c>
      <c r="R27" s="2">
        <v>1</v>
      </c>
    </row>
    <row r="28" spans="1:18" s="1" customFormat="1" ht="12.75" customHeight="1">
      <c r="A28" s="3" t="s">
        <v>23</v>
      </c>
      <c r="B28" s="3" t="s">
        <v>24</v>
      </c>
      <c r="C28" s="3" t="s">
        <v>25</v>
      </c>
      <c r="D28" s="3" t="s">
        <v>17</v>
      </c>
      <c r="E28" s="3" t="s">
        <v>102</v>
      </c>
      <c r="J28" s="2">
        <v>1</v>
      </c>
      <c r="R28" s="2">
        <v>1</v>
      </c>
    </row>
    <row r="29" spans="1:18" s="1" customFormat="1" ht="12.75" customHeight="1">
      <c r="A29" s="3" t="s">
        <v>23</v>
      </c>
      <c r="B29" s="3" t="s">
        <v>24</v>
      </c>
      <c r="C29" s="3" t="s">
        <v>25</v>
      </c>
      <c r="D29" s="3" t="s">
        <v>17</v>
      </c>
      <c r="E29" s="3" t="s">
        <v>105</v>
      </c>
      <c r="I29" s="2">
        <v>1</v>
      </c>
      <c r="R29" s="2">
        <v>1</v>
      </c>
    </row>
    <row r="30" spans="1:18" s="1" customFormat="1" ht="12.75" customHeight="1">
      <c r="A30" s="3" t="s">
        <v>23</v>
      </c>
      <c r="B30" s="3" t="s">
        <v>24</v>
      </c>
      <c r="C30" s="3" t="s">
        <v>25</v>
      </c>
      <c r="D30" s="3" t="s">
        <v>17</v>
      </c>
      <c r="E30" s="3" t="s">
        <v>121</v>
      </c>
      <c r="M30" s="2">
        <v>1</v>
      </c>
      <c r="R30" s="2">
        <v>1</v>
      </c>
    </row>
    <row r="31" spans="1:18" s="1" customFormat="1" ht="12.75" customHeight="1">
      <c r="A31" s="3" t="s">
        <v>23</v>
      </c>
      <c r="B31" s="3" t="s">
        <v>24</v>
      </c>
      <c r="C31" s="3" t="s">
        <v>25</v>
      </c>
      <c r="D31" s="3" t="s">
        <v>17</v>
      </c>
      <c r="E31" s="3" t="s">
        <v>107</v>
      </c>
      <c r="F31" s="2">
        <v>1</v>
      </c>
      <c r="R31" s="2">
        <v>1</v>
      </c>
    </row>
    <row r="32" spans="1:18" s="1" customFormat="1" ht="12.75" customHeight="1">
      <c r="A32" s="3" t="s">
        <v>23</v>
      </c>
      <c r="B32" s="3" t="s">
        <v>24</v>
      </c>
      <c r="C32" s="3" t="s">
        <v>25</v>
      </c>
      <c r="D32" s="3" t="s">
        <v>17</v>
      </c>
      <c r="E32" s="3" t="s">
        <v>42</v>
      </c>
      <c r="P32" s="2">
        <v>1</v>
      </c>
      <c r="R32" s="2">
        <v>1</v>
      </c>
    </row>
    <row r="33" spans="1:18" s="1" customFormat="1" ht="12.75" customHeight="1">
      <c r="A33" s="3" t="s">
        <v>23</v>
      </c>
      <c r="B33" s="3" t="s">
        <v>24</v>
      </c>
      <c r="C33" s="3" t="s">
        <v>25</v>
      </c>
      <c r="D33" s="3" t="s">
        <v>17</v>
      </c>
      <c r="E33" s="3" t="s">
        <v>128</v>
      </c>
      <c r="N33" s="2">
        <v>1</v>
      </c>
      <c r="R33" s="2">
        <v>1</v>
      </c>
    </row>
    <row r="34" spans="1:18" s="1" customFormat="1" ht="12.75" customHeight="1">
      <c r="A34" s="3" t="s">
        <v>23</v>
      </c>
      <c r="B34" s="3" t="s">
        <v>24</v>
      </c>
      <c r="C34" s="3" t="s">
        <v>25</v>
      </c>
      <c r="D34" s="3" t="s">
        <v>17</v>
      </c>
      <c r="E34" s="3" t="s">
        <v>116</v>
      </c>
      <c r="H34" s="2">
        <v>1</v>
      </c>
      <c r="R34" s="2">
        <v>1</v>
      </c>
    </row>
    <row r="35" spans="1:18" s="1" customFormat="1" ht="12.75" customHeight="1">
      <c r="A35" s="3" t="s">
        <v>23</v>
      </c>
      <c r="B35" s="3" t="s">
        <v>24</v>
      </c>
      <c r="C35" s="3" t="s">
        <v>25</v>
      </c>
      <c r="D35" s="3" t="s">
        <v>17</v>
      </c>
      <c r="E35" s="3" t="s">
        <v>115</v>
      </c>
      <c r="O35" s="2">
        <v>1</v>
      </c>
      <c r="R35" s="2">
        <v>1</v>
      </c>
    </row>
    <row r="36" spans="1:18" s="1" customFormat="1" ht="12.75" customHeight="1">
      <c r="A36" s="3" t="s">
        <v>23</v>
      </c>
      <c r="B36" s="3" t="s">
        <v>24</v>
      </c>
      <c r="C36" s="3" t="s">
        <v>25</v>
      </c>
      <c r="D36" s="3" t="s">
        <v>17</v>
      </c>
      <c r="E36" s="3" t="s">
        <v>41</v>
      </c>
      <c r="K36" s="2">
        <v>1</v>
      </c>
      <c r="R36" s="2">
        <v>1</v>
      </c>
    </row>
    <row r="37" spans="1:18" s="1" customFormat="1" ht="12.75" customHeight="1">
      <c r="A37" s="3" t="s">
        <v>23</v>
      </c>
      <c r="B37" s="3" t="s">
        <v>24</v>
      </c>
      <c r="C37" s="3" t="s">
        <v>25</v>
      </c>
      <c r="D37" s="3" t="s">
        <v>17</v>
      </c>
      <c r="E37" s="3" t="s">
        <v>127</v>
      </c>
      <c r="I37" s="2">
        <v>1</v>
      </c>
      <c r="J37" s="2">
        <v>1</v>
      </c>
      <c r="R37" s="2">
        <v>2</v>
      </c>
    </row>
    <row r="38" spans="1:18" s="1" customFormat="1" ht="12.75" customHeight="1">
      <c r="A38" s="3" t="s">
        <v>23</v>
      </c>
      <c r="B38" s="3" t="s">
        <v>24</v>
      </c>
      <c r="C38" s="3" t="s">
        <v>25</v>
      </c>
      <c r="D38" s="3" t="s">
        <v>17</v>
      </c>
      <c r="E38" s="3" t="s">
        <v>114</v>
      </c>
      <c r="Q38" s="2">
        <v>1</v>
      </c>
      <c r="R38" s="2">
        <v>1</v>
      </c>
    </row>
    <row r="39" spans="1:18" s="1" customFormat="1" ht="12.75" customHeight="1">
      <c r="A39" s="3" t="s">
        <v>23</v>
      </c>
      <c r="B39" s="3" t="s">
        <v>24</v>
      </c>
      <c r="C39" s="3" t="s">
        <v>25</v>
      </c>
      <c r="D39" s="3" t="s">
        <v>17</v>
      </c>
      <c r="E39" s="3" t="s">
        <v>113</v>
      </c>
      <c r="O39" s="2">
        <v>1</v>
      </c>
      <c r="R39" s="2">
        <v>1</v>
      </c>
    </row>
    <row r="40" spans="1:18" s="1" customFormat="1" ht="12.75" customHeight="1">
      <c r="A40" s="3" t="s">
        <v>23</v>
      </c>
      <c r="B40" s="3" t="s">
        <v>24</v>
      </c>
      <c r="C40" s="3" t="s">
        <v>25</v>
      </c>
      <c r="D40" s="3" t="s">
        <v>17</v>
      </c>
      <c r="E40" s="3" t="s">
        <v>120</v>
      </c>
      <c r="L40" s="2">
        <v>1</v>
      </c>
      <c r="R40" s="2">
        <v>1</v>
      </c>
    </row>
    <row r="41" spans="1:18" s="1" customFormat="1" ht="12.75" customHeight="1">
      <c r="A41" s="3" t="s">
        <v>23</v>
      </c>
      <c r="B41" s="3" t="s">
        <v>24</v>
      </c>
      <c r="C41" s="3" t="s">
        <v>25</v>
      </c>
      <c r="D41" s="3" t="s">
        <v>17</v>
      </c>
      <c r="E41" s="3" t="s">
        <v>112</v>
      </c>
      <c r="N41" s="2">
        <v>1</v>
      </c>
      <c r="R41" s="2">
        <v>1</v>
      </c>
    </row>
    <row r="42" spans="1:18" s="1" customFormat="1" ht="12.75" customHeight="1">
      <c r="A42" s="3" t="s">
        <v>23</v>
      </c>
      <c r="B42" s="3" t="s">
        <v>24</v>
      </c>
      <c r="C42" s="3" t="s">
        <v>25</v>
      </c>
      <c r="D42" s="3" t="s">
        <v>17</v>
      </c>
      <c r="E42" s="3" t="s">
        <v>126</v>
      </c>
      <c r="G42" s="2">
        <v>1</v>
      </c>
      <c r="R42" s="2">
        <v>1</v>
      </c>
    </row>
    <row r="43" spans="1:18" s="1" customFormat="1" ht="12.75" customHeight="1">
      <c r="A43" s="3" t="s">
        <v>23</v>
      </c>
      <c r="B43" s="3" t="s">
        <v>24</v>
      </c>
      <c r="C43" s="3" t="s">
        <v>25</v>
      </c>
      <c r="D43" s="3" t="s">
        <v>17</v>
      </c>
      <c r="E43" s="3" t="s">
        <v>125</v>
      </c>
      <c r="L43" s="2">
        <v>1</v>
      </c>
      <c r="R43" s="2">
        <v>1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Z56"/>
  <sheetViews>
    <sheetView view="pageBreakPreview" zoomScale="115" zoomScaleNormal="100" zoomScaleSheetLayoutView="115" workbookViewId="0">
      <pane xSplit="2" ySplit="10" topLeftCell="J32" activePane="bottomRight" state="frozen"/>
      <selection activeCell="W21" sqref="W21"/>
      <selection pane="topRight" activeCell="W21" sqref="W21"/>
      <selection pane="bottomLeft" activeCell="W21" sqref="W21"/>
      <selection pane="bottomRight" activeCell="W21" sqref="W21"/>
    </sheetView>
  </sheetViews>
  <sheetFormatPr defaultRowHeight="12.75"/>
  <cols>
    <col min="1" max="1" width="13.140625" customWidth="1"/>
    <col min="2" max="2" width="0.85546875" customWidth="1"/>
    <col min="3" max="3" width="10" bestFit="1" customWidth="1"/>
    <col min="4" max="4" width="0.85546875" customWidth="1"/>
    <col min="5" max="5" width="10.5703125" bestFit="1" customWidth="1"/>
    <col min="6" max="6" width="0.85546875" customWidth="1"/>
    <col min="7" max="7" width="9.85546875" bestFit="1" customWidth="1"/>
    <col min="8" max="8" width="0.85546875" customWidth="1"/>
    <col min="9" max="9" width="10" bestFit="1" customWidth="1"/>
    <col min="10" max="10" width="0.85546875" customWidth="1"/>
    <col min="11" max="11" width="8.7109375" bestFit="1" customWidth="1"/>
    <col min="12" max="12" width="0.85546875" customWidth="1"/>
    <col min="13" max="13" width="11.7109375" bestFit="1" customWidth="1"/>
    <col min="14" max="14" width="0.85546875" customWidth="1"/>
    <col min="15" max="15" width="15.7109375" customWidth="1"/>
    <col min="16" max="16" width="1.140625" customWidth="1"/>
    <col min="17" max="17" width="23.28515625" bestFit="1" customWidth="1"/>
    <col min="18" max="18" width="0.7109375" customWidth="1"/>
    <col min="19" max="19" width="12.85546875" bestFit="1" customWidth="1"/>
    <col min="20" max="20" width="1.5703125" customWidth="1"/>
    <col min="22" max="25" width="9.7109375" bestFit="1" customWidth="1"/>
  </cols>
  <sheetData>
    <row r="1" spans="1:26">
      <c r="A1" s="4" t="s">
        <v>133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 t="s">
        <v>134</v>
      </c>
    </row>
    <row r="2" spans="1:26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Q2" s="21" t="s">
        <v>164</v>
      </c>
      <c r="R2" s="21"/>
      <c r="S2" s="22">
        <v>120.48</v>
      </c>
      <c r="T2" s="21"/>
      <c r="U2" s="21"/>
    </row>
    <row r="3" spans="1:26">
      <c r="A3" s="6" t="s">
        <v>191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 t="s">
        <v>162</v>
      </c>
      <c r="Q3" s="23" t="s">
        <v>184</v>
      </c>
      <c r="R3" s="21"/>
      <c r="S3" s="22">
        <v>0</v>
      </c>
      <c r="T3" s="21" t="s">
        <v>166</v>
      </c>
      <c r="U3" s="21"/>
    </row>
    <row r="4" spans="1:26">
      <c r="A4" s="6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  <c r="Q4" s="23" t="s">
        <v>185</v>
      </c>
      <c r="R4" s="21"/>
      <c r="S4" s="22">
        <v>6.23</v>
      </c>
      <c r="T4" s="21" t="s">
        <v>166</v>
      </c>
      <c r="U4" s="21"/>
    </row>
    <row r="5" spans="1:26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Q5" s="23" t="s">
        <v>186</v>
      </c>
      <c r="R5" s="21"/>
      <c r="S5" s="22">
        <v>5.68</v>
      </c>
      <c r="T5" s="21" t="s">
        <v>166</v>
      </c>
      <c r="U5" s="21"/>
    </row>
    <row r="6" spans="1:26" ht="13.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Q6" s="23" t="s">
        <v>182</v>
      </c>
      <c r="R6" s="21"/>
      <c r="S6" s="22">
        <v>5.04</v>
      </c>
      <c r="T6" s="21" t="s">
        <v>166</v>
      </c>
      <c r="U6" s="21"/>
    </row>
    <row r="7" spans="1:26">
      <c r="A7" s="7" t="s">
        <v>137</v>
      </c>
      <c r="B7" s="8"/>
      <c r="C7" s="9" t="s">
        <v>138</v>
      </c>
      <c r="D7" s="8"/>
      <c r="E7" s="9" t="s">
        <v>139</v>
      </c>
      <c r="F7" s="8"/>
      <c r="G7" s="9" t="s">
        <v>140</v>
      </c>
      <c r="H7" s="8"/>
      <c r="I7" s="9" t="s">
        <v>141</v>
      </c>
      <c r="J7" s="8"/>
      <c r="K7" s="9" t="s">
        <v>142</v>
      </c>
      <c r="L7" s="8"/>
      <c r="M7" s="9" t="s">
        <v>143</v>
      </c>
      <c r="N7" s="8"/>
      <c r="O7" s="10" t="s">
        <v>144</v>
      </c>
      <c r="Q7" s="23" t="s">
        <v>183</v>
      </c>
      <c r="R7" s="21"/>
      <c r="S7" s="22">
        <v>4.4000000000000004</v>
      </c>
      <c r="T7" s="21" t="s">
        <v>166</v>
      </c>
      <c r="U7" s="21"/>
    </row>
    <row r="8" spans="1:26">
      <c r="A8" s="11"/>
      <c r="B8" s="12"/>
      <c r="C8" s="12"/>
      <c r="D8" s="12"/>
      <c r="E8" s="12"/>
      <c r="F8" s="12"/>
      <c r="G8" s="12" t="s">
        <v>145</v>
      </c>
      <c r="H8" s="12"/>
      <c r="I8" s="12"/>
      <c r="J8" s="12"/>
      <c r="K8" s="12"/>
      <c r="L8" s="12"/>
      <c r="M8" s="12" t="s">
        <v>146</v>
      </c>
      <c r="N8" s="12"/>
      <c r="O8" s="13"/>
    </row>
    <row r="9" spans="1:26">
      <c r="A9" s="11" t="s">
        <v>147</v>
      </c>
      <c r="B9" s="12"/>
      <c r="C9" s="12" t="s">
        <v>148</v>
      </c>
      <c r="D9" s="12"/>
      <c r="E9" s="12" t="s">
        <v>149</v>
      </c>
      <c r="F9" s="12"/>
      <c r="G9" s="12" t="s">
        <v>150</v>
      </c>
      <c r="H9" s="12"/>
      <c r="I9" s="12" t="s">
        <v>151</v>
      </c>
      <c r="J9" s="12"/>
      <c r="K9" s="12" t="s">
        <v>152</v>
      </c>
      <c r="L9" s="12"/>
      <c r="M9" s="12" t="s">
        <v>153</v>
      </c>
      <c r="N9" s="12"/>
      <c r="O9" s="13" t="s">
        <v>154</v>
      </c>
    </row>
    <row r="10" spans="1:26">
      <c r="A10" s="14" t="s">
        <v>155</v>
      </c>
      <c r="B10" s="12"/>
      <c r="C10" s="15" t="s">
        <v>156</v>
      </c>
      <c r="D10" s="12"/>
      <c r="E10" s="15" t="s">
        <v>156</v>
      </c>
      <c r="F10" s="12"/>
      <c r="G10" s="16" t="s">
        <v>157</v>
      </c>
      <c r="H10" s="12"/>
      <c r="I10" s="15" t="s">
        <v>145</v>
      </c>
      <c r="J10" s="12"/>
      <c r="K10" s="15" t="s">
        <v>156</v>
      </c>
      <c r="L10" s="12"/>
      <c r="M10" s="16" t="s">
        <v>158</v>
      </c>
      <c r="N10" s="12"/>
      <c r="O10" s="17" t="s">
        <v>159</v>
      </c>
      <c r="S10" s="25" t="s">
        <v>172</v>
      </c>
      <c r="T10" s="25"/>
      <c r="U10" s="25" t="s">
        <v>173</v>
      </c>
      <c r="V10" s="25" t="s">
        <v>174</v>
      </c>
      <c r="W10" s="25" t="s">
        <v>175</v>
      </c>
      <c r="X10" s="25" t="s">
        <v>176</v>
      </c>
      <c r="Y10" s="25" t="s">
        <v>177</v>
      </c>
      <c r="Z10" s="25" t="s">
        <v>178</v>
      </c>
    </row>
    <row r="12" spans="1:26">
      <c r="A12">
        <f>+'2" W Gov'!E3*1000</f>
        <v>0</v>
      </c>
      <c r="C12">
        <f>+'2" W Gov'!R3</f>
        <v>1</v>
      </c>
      <c r="E12">
        <f>+C12</f>
        <v>1</v>
      </c>
      <c r="G12" s="18">
        <f>+A12*C12</f>
        <v>0</v>
      </c>
      <c r="H12" s="18"/>
      <c r="I12" s="18">
        <f>+G12</f>
        <v>0</v>
      </c>
      <c r="K12">
        <f>$E$52-E12</f>
        <v>59</v>
      </c>
      <c r="M12" s="19">
        <f t="shared" ref="M12:M26" si="0">(A12*K12)+I12</f>
        <v>0</v>
      </c>
      <c r="O12" s="20">
        <f>M12/$M$52</f>
        <v>0</v>
      </c>
      <c r="Q12" s="26">
        <f>SUM(S12:Z12)</f>
        <v>120.48</v>
      </c>
      <c r="S12" s="26">
        <f>$S$2*C12</f>
        <v>120.48</v>
      </c>
    </row>
    <row r="13" spans="1:26">
      <c r="A13">
        <f>+'2" W Gov'!E4*1000</f>
        <v>1000</v>
      </c>
      <c r="C13">
        <f>+'2" W Gov'!R4</f>
        <v>2</v>
      </c>
      <c r="E13">
        <f>+E12+C13</f>
        <v>3</v>
      </c>
      <c r="G13" s="18">
        <f>+A13*C13</f>
        <v>2000</v>
      </c>
      <c r="H13" s="18"/>
      <c r="I13" s="18">
        <f>+G13+I12</f>
        <v>2000</v>
      </c>
      <c r="K13">
        <f t="shared" ref="K13:K26" si="1">$E$52-E13</f>
        <v>57</v>
      </c>
      <c r="M13" s="19">
        <f t="shared" si="0"/>
        <v>59000</v>
      </c>
      <c r="O13" s="20">
        <f t="shared" ref="O13:O26" si="2">M13/$M$52</f>
        <v>1.4192927592013471E-2</v>
      </c>
      <c r="Q13" s="26">
        <f t="shared" ref="Q13:Q52" si="3">SUM(S13:Z13)</f>
        <v>240.96</v>
      </c>
      <c r="S13" s="26">
        <f t="shared" ref="S13:S52" si="4">$S$2*C13</f>
        <v>240.96</v>
      </c>
    </row>
    <row r="14" spans="1:26">
      <c r="A14">
        <f>+'2" W Gov'!E5*1000</f>
        <v>2000</v>
      </c>
      <c r="C14">
        <f>+'2" W Gov'!R5</f>
        <v>4</v>
      </c>
      <c r="E14">
        <f t="shared" ref="E14:E26" si="5">+E13+C14</f>
        <v>7</v>
      </c>
      <c r="G14" s="18">
        <f t="shared" ref="G14:G26" si="6">+A14*C14</f>
        <v>8000</v>
      </c>
      <c r="H14" s="18"/>
      <c r="I14" s="18">
        <f t="shared" ref="I14:I26" si="7">+G14+I13</f>
        <v>10000</v>
      </c>
      <c r="K14">
        <f t="shared" si="1"/>
        <v>53</v>
      </c>
      <c r="M14" s="19">
        <f t="shared" si="0"/>
        <v>116000</v>
      </c>
      <c r="O14" s="20">
        <f t="shared" si="2"/>
        <v>2.7904738994467163E-2</v>
      </c>
      <c r="Q14" s="26">
        <f t="shared" si="3"/>
        <v>481.92</v>
      </c>
      <c r="S14" s="26">
        <f t="shared" si="4"/>
        <v>481.92</v>
      </c>
    </row>
    <row r="15" spans="1:26">
      <c r="A15">
        <f>+'2" W Gov'!E6*1000</f>
        <v>3000</v>
      </c>
      <c r="C15">
        <f>+'2" W Gov'!R6</f>
        <v>12</v>
      </c>
      <c r="E15">
        <f t="shared" si="5"/>
        <v>19</v>
      </c>
      <c r="G15" s="18">
        <f t="shared" si="6"/>
        <v>36000</v>
      </c>
      <c r="H15" s="18"/>
      <c r="I15" s="18">
        <f t="shared" si="7"/>
        <v>46000</v>
      </c>
      <c r="K15">
        <f t="shared" si="1"/>
        <v>41</v>
      </c>
      <c r="M15" s="19">
        <f t="shared" si="0"/>
        <v>169000</v>
      </c>
      <c r="O15" s="20">
        <f t="shared" si="2"/>
        <v>4.0654318017801297E-2</v>
      </c>
      <c r="Q15" s="26">
        <f t="shared" si="3"/>
        <v>1445.76</v>
      </c>
      <c r="S15" s="26">
        <f t="shared" si="4"/>
        <v>1445.76</v>
      </c>
    </row>
    <row r="16" spans="1:26">
      <c r="A16">
        <f>+'2" W Gov'!E7*1000</f>
        <v>4000</v>
      </c>
      <c r="C16">
        <f>+'2" W Gov'!R7</f>
        <v>3</v>
      </c>
      <c r="E16">
        <f t="shared" si="5"/>
        <v>22</v>
      </c>
      <c r="G16" s="18">
        <f t="shared" si="6"/>
        <v>12000</v>
      </c>
      <c r="H16" s="18"/>
      <c r="I16" s="18">
        <f t="shared" si="7"/>
        <v>58000</v>
      </c>
      <c r="K16">
        <f t="shared" si="1"/>
        <v>38</v>
      </c>
      <c r="M16" s="19">
        <f t="shared" si="0"/>
        <v>210000</v>
      </c>
      <c r="O16" s="20">
        <f t="shared" si="2"/>
        <v>5.0517199903776761E-2</v>
      </c>
      <c r="Q16" s="26">
        <f t="shared" si="3"/>
        <v>361.44</v>
      </c>
      <c r="S16" s="26">
        <f t="shared" si="4"/>
        <v>361.44</v>
      </c>
    </row>
    <row r="17" spans="1:25">
      <c r="A17">
        <f>+'2" W Gov'!E8*1000</f>
        <v>5000</v>
      </c>
      <c r="C17">
        <f>+'2" W Gov'!R8</f>
        <v>1</v>
      </c>
      <c r="E17">
        <f t="shared" si="5"/>
        <v>23</v>
      </c>
      <c r="G17" s="18">
        <f t="shared" si="6"/>
        <v>5000</v>
      </c>
      <c r="H17" s="18"/>
      <c r="I17" s="18">
        <f t="shared" si="7"/>
        <v>63000</v>
      </c>
      <c r="K17">
        <f t="shared" si="1"/>
        <v>37</v>
      </c>
      <c r="M17" s="19">
        <f t="shared" si="0"/>
        <v>248000</v>
      </c>
      <c r="O17" s="20">
        <f t="shared" si="2"/>
        <v>5.9658407505412556E-2</v>
      </c>
      <c r="Q17" s="26">
        <f t="shared" si="3"/>
        <v>120.48</v>
      </c>
      <c r="S17" s="26">
        <f t="shared" si="4"/>
        <v>120.48</v>
      </c>
    </row>
    <row r="18" spans="1:25">
      <c r="A18">
        <f>+'2" W Gov'!E9*1000</f>
        <v>6000</v>
      </c>
      <c r="C18">
        <f>+'2" W Gov'!R9</f>
        <v>1</v>
      </c>
      <c r="E18">
        <f t="shared" si="5"/>
        <v>24</v>
      </c>
      <c r="G18" s="18">
        <f t="shared" si="6"/>
        <v>6000</v>
      </c>
      <c r="H18" s="18"/>
      <c r="I18" s="18">
        <f t="shared" si="7"/>
        <v>69000</v>
      </c>
      <c r="K18">
        <f t="shared" si="1"/>
        <v>36</v>
      </c>
      <c r="M18" s="19">
        <f t="shared" si="0"/>
        <v>285000</v>
      </c>
      <c r="O18" s="20">
        <f t="shared" si="2"/>
        <v>6.8559057012268457E-2</v>
      </c>
      <c r="Q18" s="26">
        <f t="shared" si="3"/>
        <v>120.48</v>
      </c>
      <c r="S18" s="26">
        <f t="shared" si="4"/>
        <v>120.48</v>
      </c>
    </row>
    <row r="19" spans="1:25">
      <c r="A19">
        <f>+'2" W Gov'!E10*1000</f>
        <v>26000</v>
      </c>
      <c r="C19">
        <f>+'2" W Gov'!R10</f>
        <v>1</v>
      </c>
      <c r="E19">
        <f t="shared" si="5"/>
        <v>25</v>
      </c>
      <c r="G19" s="18">
        <f t="shared" si="6"/>
        <v>26000</v>
      </c>
      <c r="H19" s="18"/>
      <c r="I19" s="18">
        <f t="shared" si="7"/>
        <v>95000</v>
      </c>
      <c r="K19">
        <f t="shared" si="1"/>
        <v>35</v>
      </c>
      <c r="M19" s="19">
        <f t="shared" si="0"/>
        <v>1005000</v>
      </c>
      <c r="O19" s="20">
        <f t="shared" si="2"/>
        <v>0.24176088525378878</v>
      </c>
      <c r="Q19" s="26">
        <f t="shared" si="3"/>
        <v>176</v>
      </c>
      <c r="S19" s="26">
        <f t="shared" si="4"/>
        <v>120.48</v>
      </c>
      <c r="V19">
        <f>+$S$4*8*C19</f>
        <v>49.84</v>
      </c>
      <c r="W19">
        <f>+$S$5*((A19-25000)/1000)*C19</f>
        <v>5.68</v>
      </c>
    </row>
    <row r="20" spans="1:25">
      <c r="A20">
        <f>+'2" W Gov'!E11*1000</f>
        <v>27000</v>
      </c>
      <c r="C20">
        <f>+'2" W Gov'!R11</f>
        <v>1</v>
      </c>
      <c r="E20">
        <f t="shared" si="5"/>
        <v>26</v>
      </c>
      <c r="G20" s="18">
        <f t="shared" si="6"/>
        <v>27000</v>
      </c>
      <c r="H20" s="18"/>
      <c r="I20" s="18">
        <f t="shared" si="7"/>
        <v>122000</v>
      </c>
      <c r="K20">
        <f t="shared" si="1"/>
        <v>34</v>
      </c>
      <c r="M20" s="19">
        <f t="shared" si="0"/>
        <v>1040000</v>
      </c>
      <c r="O20" s="20">
        <f t="shared" si="2"/>
        <v>0.25018041857108492</v>
      </c>
      <c r="Q20" s="26">
        <f t="shared" si="3"/>
        <v>181.68</v>
      </c>
      <c r="S20" s="26">
        <f t="shared" si="4"/>
        <v>120.48</v>
      </c>
      <c r="V20">
        <f t="shared" ref="V20:V26" si="8">+$S$4*8*C20</f>
        <v>49.84</v>
      </c>
      <c r="W20">
        <f t="shared" ref="W20:W21" si="9">+$S$5*((A20-25000)/1000)*C20</f>
        <v>11.36</v>
      </c>
    </row>
    <row r="21" spans="1:25">
      <c r="A21">
        <f>+'2" W Gov'!E12*1000</f>
        <v>43000</v>
      </c>
      <c r="C21">
        <f>+'2" W Gov'!R12</f>
        <v>1</v>
      </c>
      <c r="E21">
        <f t="shared" si="5"/>
        <v>27</v>
      </c>
      <c r="G21" s="18">
        <f t="shared" si="6"/>
        <v>43000</v>
      </c>
      <c r="H21" s="18"/>
      <c r="I21" s="18">
        <f t="shared" si="7"/>
        <v>165000</v>
      </c>
      <c r="K21">
        <f t="shared" si="1"/>
        <v>33</v>
      </c>
      <c r="M21" s="19">
        <f t="shared" si="0"/>
        <v>1584000</v>
      </c>
      <c r="O21" s="20">
        <f t="shared" si="2"/>
        <v>0.3810440221313447</v>
      </c>
      <c r="Q21" s="26">
        <f t="shared" si="3"/>
        <v>272.56</v>
      </c>
      <c r="S21" s="26">
        <f t="shared" si="4"/>
        <v>120.48</v>
      </c>
      <c r="V21">
        <f t="shared" si="8"/>
        <v>49.84</v>
      </c>
      <c r="W21">
        <f t="shared" si="9"/>
        <v>102.24</v>
      </c>
    </row>
    <row r="22" spans="1:25">
      <c r="A22">
        <f>+'2" W Gov'!E13*1000</f>
        <v>55000</v>
      </c>
      <c r="C22">
        <f>+'2" W Gov'!R13</f>
        <v>1</v>
      </c>
      <c r="E22">
        <f t="shared" si="5"/>
        <v>28</v>
      </c>
      <c r="G22" s="18">
        <f t="shared" si="6"/>
        <v>55000</v>
      </c>
      <c r="H22" s="18"/>
      <c r="I22" s="18">
        <f t="shared" si="7"/>
        <v>220000</v>
      </c>
      <c r="K22">
        <f t="shared" si="1"/>
        <v>32</v>
      </c>
      <c r="M22" s="19">
        <f t="shared" si="0"/>
        <v>1980000</v>
      </c>
      <c r="O22" s="20">
        <f t="shared" si="2"/>
        <v>0.47630502766418092</v>
      </c>
      <c r="Q22" s="26">
        <f t="shared" si="3"/>
        <v>337.52</v>
      </c>
      <c r="S22" s="26">
        <f t="shared" si="4"/>
        <v>120.48</v>
      </c>
      <c r="V22">
        <f t="shared" si="8"/>
        <v>49.84</v>
      </c>
      <c r="W22">
        <f>+$S$5*25*C22</f>
        <v>142</v>
      </c>
      <c r="X22">
        <f>+$S$6*((A22-50000)/1000)*C22</f>
        <v>25.2</v>
      </c>
    </row>
    <row r="23" spans="1:25">
      <c r="A23">
        <f>+'2" W Gov'!E14*1000</f>
        <v>64000</v>
      </c>
      <c r="C23">
        <f>+'2" W Gov'!R14</f>
        <v>1</v>
      </c>
      <c r="E23">
        <f t="shared" si="5"/>
        <v>29</v>
      </c>
      <c r="G23" s="18">
        <f t="shared" si="6"/>
        <v>64000</v>
      </c>
      <c r="H23" s="18"/>
      <c r="I23" s="18">
        <f t="shared" si="7"/>
        <v>284000</v>
      </c>
      <c r="K23">
        <f t="shared" si="1"/>
        <v>31</v>
      </c>
      <c r="M23" s="19">
        <f t="shared" si="0"/>
        <v>2268000</v>
      </c>
      <c r="O23" s="20">
        <f t="shared" si="2"/>
        <v>0.54558575896078898</v>
      </c>
      <c r="Q23" s="26">
        <f t="shared" si="3"/>
        <v>382.88</v>
      </c>
      <c r="S23" s="26">
        <f t="shared" si="4"/>
        <v>120.48</v>
      </c>
      <c r="V23">
        <f t="shared" si="8"/>
        <v>49.84</v>
      </c>
      <c r="W23">
        <f t="shared" ref="W23:W26" si="10">+$S$5*25*C23</f>
        <v>142</v>
      </c>
      <c r="X23">
        <f t="shared" ref="X23:X26" si="11">+$S$6*((A23-50000)/1000)*C23</f>
        <v>70.56</v>
      </c>
    </row>
    <row r="24" spans="1:25">
      <c r="A24">
        <f>+'2" W Gov'!E15*1000</f>
        <v>69000</v>
      </c>
      <c r="C24">
        <f>+'2" W Gov'!R15</f>
        <v>1</v>
      </c>
      <c r="E24">
        <f t="shared" si="5"/>
        <v>30</v>
      </c>
      <c r="G24" s="18">
        <f t="shared" si="6"/>
        <v>69000</v>
      </c>
      <c r="H24" s="18"/>
      <c r="I24" s="18">
        <f t="shared" si="7"/>
        <v>353000</v>
      </c>
      <c r="K24">
        <f t="shared" si="1"/>
        <v>30</v>
      </c>
      <c r="M24" s="19">
        <f t="shared" si="0"/>
        <v>2423000</v>
      </c>
      <c r="O24" s="20">
        <f t="shared" si="2"/>
        <v>0.58287226365167188</v>
      </c>
      <c r="Q24" s="26">
        <f t="shared" si="3"/>
        <v>408.08</v>
      </c>
      <c r="S24" s="26">
        <f t="shared" si="4"/>
        <v>120.48</v>
      </c>
      <c r="V24">
        <f t="shared" si="8"/>
        <v>49.84</v>
      </c>
      <c r="W24">
        <f t="shared" si="10"/>
        <v>142</v>
      </c>
      <c r="X24">
        <f t="shared" si="11"/>
        <v>95.76</v>
      </c>
    </row>
    <row r="25" spans="1:25">
      <c r="A25">
        <f>+'2" W Gov'!E16*1000</f>
        <v>71000</v>
      </c>
      <c r="C25">
        <f>+'2" W Gov'!R16</f>
        <v>1</v>
      </c>
      <c r="E25">
        <f t="shared" si="5"/>
        <v>31</v>
      </c>
      <c r="G25" s="18">
        <f t="shared" si="6"/>
        <v>71000</v>
      </c>
      <c r="H25" s="18"/>
      <c r="I25" s="18">
        <f t="shared" si="7"/>
        <v>424000</v>
      </c>
      <c r="K25">
        <f t="shared" si="1"/>
        <v>29</v>
      </c>
      <c r="M25" s="19">
        <f t="shared" si="0"/>
        <v>2483000</v>
      </c>
      <c r="O25" s="20">
        <f t="shared" si="2"/>
        <v>0.59730574933846525</v>
      </c>
      <c r="Q25" s="26">
        <f t="shared" si="3"/>
        <v>418.15999999999997</v>
      </c>
      <c r="S25" s="26">
        <f t="shared" si="4"/>
        <v>120.48</v>
      </c>
      <c r="V25">
        <f t="shared" si="8"/>
        <v>49.84</v>
      </c>
      <c r="W25">
        <f t="shared" si="10"/>
        <v>142</v>
      </c>
      <c r="X25">
        <f t="shared" si="11"/>
        <v>105.84</v>
      </c>
    </row>
    <row r="26" spans="1:25">
      <c r="A26">
        <f>+'2" W Gov'!E17*1000</f>
        <v>75000</v>
      </c>
      <c r="C26">
        <f>+'2" W Gov'!R17</f>
        <v>1</v>
      </c>
      <c r="E26">
        <f t="shared" si="5"/>
        <v>32</v>
      </c>
      <c r="G26" s="18">
        <f t="shared" si="6"/>
        <v>75000</v>
      </c>
      <c r="H26" s="18"/>
      <c r="I26" s="18">
        <f t="shared" si="7"/>
        <v>499000</v>
      </c>
      <c r="K26">
        <f t="shared" si="1"/>
        <v>28</v>
      </c>
      <c r="M26" s="19">
        <f t="shared" si="0"/>
        <v>2599000</v>
      </c>
      <c r="O26" s="20">
        <f t="shared" si="2"/>
        <v>0.62521048833293236</v>
      </c>
      <c r="Q26" s="26">
        <f t="shared" si="3"/>
        <v>438.32</v>
      </c>
      <c r="S26" s="26">
        <f t="shared" si="4"/>
        <v>120.48</v>
      </c>
      <c r="V26">
        <f t="shared" si="8"/>
        <v>49.84</v>
      </c>
      <c r="W26">
        <f t="shared" si="10"/>
        <v>142</v>
      </c>
      <c r="X26">
        <f t="shared" si="11"/>
        <v>126</v>
      </c>
    </row>
    <row r="27" spans="1:25">
      <c r="A27">
        <f>+'2" W Gov'!E18*1000</f>
        <v>77000</v>
      </c>
      <c r="C27">
        <f>+'2" W Gov'!R18</f>
        <v>1</v>
      </c>
      <c r="E27">
        <f t="shared" ref="E27:E52" si="12">+E26+C27</f>
        <v>33</v>
      </c>
      <c r="G27" s="18">
        <f t="shared" ref="G27:G52" si="13">+A27*C27</f>
        <v>77000</v>
      </c>
      <c r="H27" s="18"/>
      <c r="I27" s="18">
        <f t="shared" ref="I27:I52" si="14">+G27+I26</f>
        <v>576000</v>
      </c>
      <c r="K27">
        <f t="shared" ref="K27:K52" si="15">$E$52-E27</f>
        <v>27</v>
      </c>
      <c r="M27" s="19">
        <f t="shared" ref="M27:M52" si="16">(A27*K27)+I27</f>
        <v>2655000</v>
      </c>
      <c r="O27" s="20">
        <f t="shared" ref="O27:O52" si="17">M27/$M$52</f>
        <v>0.6386817416406062</v>
      </c>
      <c r="Q27" s="26">
        <f t="shared" si="3"/>
        <v>448.4</v>
      </c>
      <c r="S27" s="26">
        <f t="shared" si="4"/>
        <v>120.48</v>
      </c>
      <c r="V27">
        <f t="shared" ref="V27:V31" si="18">+$S$4*8*C27</f>
        <v>49.84</v>
      </c>
      <c r="W27">
        <f t="shared" ref="W27:W31" si="19">+$S$5*25*C27</f>
        <v>142</v>
      </c>
      <c r="X27">
        <f t="shared" ref="X27:X31" si="20">+$S$6*((A27-50000)/1000)*C27</f>
        <v>136.08000000000001</v>
      </c>
    </row>
    <row r="28" spans="1:25">
      <c r="A28">
        <f>+'2" W Gov'!E19*1000</f>
        <v>78000</v>
      </c>
      <c r="C28">
        <f>+'2" W Gov'!R19</f>
        <v>1</v>
      </c>
      <c r="E28">
        <f t="shared" si="12"/>
        <v>34</v>
      </c>
      <c r="G28" s="18">
        <f t="shared" si="13"/>
        <v>78000</v>
      </c>
      <c r="H28" s="18"/>
      <c r="I28" s="18">
        <f t="shared" si="14"/>
        <v>654000</v>
      </c>
      <c r="K28">
        <f t="shared" si="15"/>
        <v>26</v>
      </c>
      <c r="M28" s="19">
        <f t="shared" si="16"/>
        <v>2682000</v>
      </c>
      <c r="O28" s="20">
        <f t="shared" si="17"/>
        <v>0.64517681019966322</v>
      </c>
      <c r="Q28" s="26">
        <f t="shared" si="3"/>
        <v>453.44</v>
      </c>
      <c r="S28" s="26">
        <f t="shared" si="4"/>
        <v>120.48</v>
      </c>
      <c r="V28">
        <f t="shared" si="18"/>
        <v>49.84</v>
      </c>
      <c r="W28">
        <f t="shared" si="19"/>
        <v>142</v>
      </c>
      <c r="X28">
        <f t="shared" si="20"/>
        <v>141.12</v>
      </c>
    </row>
    <row r="29" spans="1:25">
      <c r="A29">
        <f>+'2" W Gov'!E20*1000</f>
        <v>81000</v>
      </c>
      <c r="C29">
        <f>+'2" W Gov'!R20</f>
        <v>1</v>
      </c>
      <c r="E29">
        <f t="shared" si="12"/>
        <v>35</v>
      </c>
      <c r="G29" s="18">
        <f t="shared" si="13"/>
        <v>81000</v>
      </c>
      <c r="H29" s="18"/>
      <c r="I29" s="18">
        <f t="shared" si="14"/>
        <v>735000</v>
      </c>
      <c r="K29">
        <f t="shared" si="15"/>
        <v>25</v>
      </c>
      <c r="M29" s="19">
        <f t="shared" si="16"/>
        <v>2760000</v>
      </c>
      <c r="O29" s="20">
        <f t="shared" si="17"/>
        <v>0.6639403415924946</v>
      </c>
      <c r="Q29" s="26">
        <f t="shared" si="3"/>
        <v>468.56</v>
      </c>
      <c r="S29" s="26">
        <f t="shared" si="4"/>
        <v>120.48</v>
      </c>
      <c r="V29">
        <f t="shared" si="18"/>
        <v>49.84</v>
      </c>
      <c r="W29">
        <f t="shared" si="19"/>
        <v>142</v>
      </c>
      <c r="X29">
        <f t="shared" si="20"/>
        <v>156.24</v>
      </c>
    </row>
    <row r="30" spans="1:25">
      <c r="A30">
        <f>+'2" W Gov'!E21*1000</f>
        <v>88000</v>
      </c>
      <c r="C30">
        <f>+'2" W Gov'!R21</f>
        <v>2</v>
      </c>
      <c r="E30">
        <f t="shared" si="12"/>
        <v>37</v>
      </c>
      <c r="G30" s="18">
        <f t="shared" si="13"/>
        <v>176000</v>
      </c>
      <c r="H30" s="18"/>
      <c r="I30" s="18">
        <f t="shared" si="14"/>
        <v>911000</v>
      </c>
      <c r="K30">
        <f t="shared" si="15"/>
        <v>23</v>
      </c>
      <c r="M30" s="19">
        <f t="shared" si="16"/>
        <v>2935000</v>
      </c>
      <c r="O30" s="20">
        <f t="shared" si="17"/>
        <v>0.70603800817897522</v>
      </c>
      <c r="Q30" s="26">
        <f t="shared" si="3"/>
        <v>1007.6800000000001</v>
      </c>
      <c r="S30" s="26">
        <f t="shared" si="4"/>
        <v>240.96</v>
      </c>
      <c r="V30">
        <f t="shared" si="18"/>
        <v>99.68</v>
      </c>
      <c r="W30">
        <f t="shared" si="19"/>
        <v>284</v>
      </c>
      <c r="X30">
        <f t="shared" si="20"/>
        <v>383.04</v>
      </c>
    </row>
    <row r="31" spans="1:25">
      <c r="A31">
        <f>+'2" W Gov'!E22*1000</f>
        <v>99000</v>
      </c>
      <c r="C31">
        <f>+'2" W Gov'!R22</f>
        <v>1</v>
      </c>
      <c r="E31">
        <f t="shared" si="12"/>
        <v>38</v>
      </c>
      <c r="G31" s="18">
        <f t="shared" si="13"/>
        <v>99000</v>
      </c>
      <c r="H31" s="18"/>
      <c r="I31" s="18">
        <f t="shared" si="14"/>
        <v>1010000</v>
      </c>
      <c r="K31">
        <f t="shared" si="15"/>
        <v>22</v>
      </c>
      <c r="M31" s="19">
        <f t="shared" si="16"/>
        <v>3188000</v>
      </c>
      <c r="O31" s="20">
        <f t="shared" si="17"/>
        <v>0.76689920615828722</v>
      </c>
      <c r="Q31" s="26">
        <f t="shared" si="3"/>
        <v>559.28</v>
      </c>
      <c r="S31" s="26">
        <f t="shared" si="4"/>
        <v>120.48</v>
      </c>
      <c r="V31">
        <f t="shared" si="18"/>
        <v>49.84</v>
      </c>
      <c r="W31">
        <f t="shared" si="19"/>
        <v>142</v>
      </c>
      <c r="X31">
        <f t="shared" si="20"/>
        <v>246.96</v>
      </c>
    </row>
    <row r="32" spans="1:25">
      <c r="A32">
        <f>+'2" W Gov'!E23*1000</f>
        <v>101000</v>
      </c>
      <c r="C32">
        <f>+'2" W Gov'!R23</f>
        <v>1</v>
      </c>
      <c r="E32">
        <f t="shared" si="12"/>
        <v>39</v>
      </c>
      <c r="G32" s="18">
        <f t="shared" si="13"/>
        <v>101000</v>
      </c>
      <c r="H32" s="18"/>
      <c r="I32" s="18">
        <f t="shared" si="14"/>
        <v>1111000</v>
      </c>
      <c r="K32">
        <f t="shared" si="15"/>
        <v>21</v>
      </c>
      <c r="M32" s="19">
        <f t="shared" si="16"/>
        <v>3232000</v>
      </c>
      <c r="O32" s="20">
        <f t="shared" si="17"/>
        <v>0.77748376232860239</v>
      </c>
      <c r="Q32" s="26">
        <f t="shared" si="3"/>
        <v>568.71999999999991</v>
      </c>
      <c r="S32" s="26">
        <f t="shared" si="4"/>
        <v>120.48</v>
      </c>
      <c r="V32">
        <f t="shared" ref="V32" si="21">+$S$4*8*C32</f>
        <v>49.84</v>
      </c>
      <c r="W32">
        <f t="shared" ref="W32" si="22">+$S$5*25*C32</f>
        <v>142</v>
      </c>
      <c r="X32">
        <f>+$S$6*50*C32</f>
        <v>252</v>
      </c>
      <c r="Y32">
        <f t="shared" ref="Y32" si="23">+$S$7*((A32-100000)/1000)*C32</f>
        <v>4.4000000000000004</v>
      </c>
    </row>
    <row r="33" spans="1:25">
      <c r="A33">
        <f>+'2" W Gov'!E24*1000</f>
        <v>104000</v>
      </c>
      <c r="C33">
        <f>+'2" W Gov'!R24</f>
        <v>1</v>
      </c>
      <c r="E33">
        <f t="shared" si="12"/>
        <v>40</v>
      </c>
      <c r="G33" s="18">
        <f t="shared" si="13"/>
        <v>104000</v>
      </c>
      <c r="H33" s="18"/>
      <c r="I33" s="18">
        <f t="shared" si="14"/>
        <v>1215000</v>
      </c>
      <c r="K33">
        <f t="shared" si="15"/>
        <v>20</v>
      </c>
      <c r="M33" s="19">
        <f t="shared" si="16"/>
        <v>3295000</v>
      </c>
      <c r="O33" s="20">
        <f t="shared" si="17"/>
        <v>0.79263892229973543</v>
      </c>
      <c r="Q33" s="26">
        <f t="shared" si="3"/>
        <v>581.91999999999996</v>
      </c>
      <c r="S33" s="26">
        <f t="shared" si="4"/>
        <v>120.48</v>
      </c>
      <c r="V33">
        <f t="shared" ref="V33:V52" si="24">+$S$4*8*C33</f>
        <v>49.84</v>
      </c>
      <c r="W33">
        <f t="shared" ref="W33:W52" si="25">+$S$5*25*C33</f>
        <v>142</v>
      </c>
      <c r="X33">
        <f t="shared" ref="X33:X52" si="26">+$S$6*50*C33</f>
        <v>252</v>
      </c>
      <c r="Y33">
        <f t="shared" ref="Y33:Y52" si="27">+$S$7*((A33-100000)/1000)*C33</f>
        <v>17.600000000000001</v>
      </c>
    </row>
    <row r="34" spans="1:25">
      <c r="A34">
        <f>+'2" W Gov'!E25*1000</f>
        <v>106000</v>
      </c>
      <c r="C34">
        <f>+'2" W Gov'!R25</f>
        <v>1</v>
      </c>
      <c r="E34">
        <f t="shared" si="12"/>
        <v>41</v>
      </c>
      <c r="G34" s="18">
        <f t="shared" si="13"/>
        <v>106000</v>
      </c>
      <c r="H34" s="18"/>
      <c r="I34" s="18">
        <f t="shared" si="14"/>
        <v>1321000</v>
      </c>
      <c r="K34">
        <f t="shared" si="15"/>
        <v>19</v>
      </c>
      <c r="M34" s="19">
        <f t="shared" si="16"/>
        <v>3335000</v>
      </c>
      <c r="O34" s="20">
        <f t="shared" si="17"/>
        <v>0.80226124609093097</v>
      </c>
      <c r="Q34" s="26">
        <f t="shared" si="3"/>
        <v>590.71999999999991</v>
      </c>
      <c r="S34" s="26">
        <f t="shared" si="4"/>
        <v>120.48</v>
      </c>
      <c r="V34">
        <f t="shared" si="24"/>
        <v>49.84</v>
      </c>
      <c r="W34">
        <f t="shared" si="25"/>
        <v>142</v>
      </c>
      <c r="X34">
        <f t="shared" si="26"/>
        <v>252</v>
      </c>
      <c r="Y34">
        <f t="shared" si="27"/>
        <v>26.400000000000002</v>
      </c>
    </row>
    <row r="35" spans="1:25">
      <c r="A35">
        <f>+'2" W Gov'!E26*1000</f>
        <v>111000</v>
      </c>
      <c r="C35">
        <f>+'2" W Gov'!R26</f>
        <v>1</v>
      </c>
      <c r="E35">
        <f t="shared" si="12"/>
        <v>42</v>
      </c>
      <c r="G35" s="18">
        <f t="shared" si="13"/>
        <v>111000</v>
      </c>
      <c r="H35" s="18"/>
      <c r="I35" s="18">
        <f t="shared" si="14"/>
        <v>1432000</v>
      </c>
      <c r="K35">
        <f t="shared" si="15"/>
        <v>18</v>
      </c>
      <c r="M35" s="19">
        <f t="shared" si="16"/>
        <v>3430000</v>
      </c>
      <c r="O35" s="20">
        <f t="shared" si="17"/>
        <v>0.82511426509502039</v>
      </c>
      <c r="Q35" s="26">
        <f t="shared" si="3"/>
        <v>612.71999999999991</v>
      </c>
      <c r="S35" s="26">
        <f t="shared" si="4"/>
        <v>120.48</v>
      </c>
      <c r="V35">
        <f t="shared" si="24"/>
        <v>49.84</v>
      </c>
      <c r="W35">
        <f t="shared" si="25"/>
        <v>142</v>
      </c>
      <c r="X35">
        <f t="shared" si="26"/>
        <v>252</v>
      </c>
      <c r="Y35">
        <f t="shared" si="27"/>
        <v>48.400000000000006</v>
      </c>
    </row>
    <row r="36" spans="1:25">
      <c r="A36">
        <f>+'2" W Gov'!E27*1000</f>
        <v>112000</v>
      </c>
      <c r="C36">
        <f>+'2" W Gov'!R27</f>
        <v>1</v>
      </c>
      <c r="E36">
        <f t="shared" si="12"/>
        <v>43</v>
      </c>
      <c r="G36" s="18">
        <f t="shared" si="13"/>
        <v>112000</v>
      </c>
      <c r="H36" s="18"/>
      <c r="I36" s="18">
        <f t="shared" si="14"/>
        <v>1544000</v>
      </c>
      <c r="K36">
        <f t="shared" si="15"/>
        <v>17</v>
      </c>
      <c r="M36" s="19">
        <f t="shared" si="16"/>
        <v>3448000</v>
      </c>
      <c r="O36" s="20">
        <f t="shared" si="17"/>
        <v>0.8294443108010584</v>
      </c>
      <c r="Q36" s="26">
        <f t="shared" si="3"/>
        <v>617.11999999999989</v>
      </c>
      <c r="S36" s="26">
        <f t="shared" si="4"/>
        <v>120.48</v>
      </c>
      <c r="V36">
        <f t="shared" si="24"/>
        <v>49.84</v>
      </c>
      <c r="W36">
        <f t="shared" si="25"/>
        <v>142</v>
      </c>
      <c r="X36">
        <f t="shared" si="26"/>
        <v>252</v>
      </c>
      <c r="Y36">
        <f t="shared" si="27"/>
        <v>52.800000000000004</v>
      </c>
    </row>
    <row r="37" spans="1:25">
      <c r="A37">
        <f>+'2" W Gov'!E28*1000</f>
        <v>118000</v>
      </c>
      <c r="C37">
        <f>+'2" W Gov'!R28</f>
        <v>1</v>
      </c>
      <c r="E37">
        <f t="shared" si="12"/>
        <v>44</v>
      </c>
      <c r="G37" s="18">
        <f t="shared" si="13"/>
        <v>118000</v>
      </c>
      <c r="H37" s="18"/>
      <c r="I37" s="18">
        <f t="shared" si="14"/>
        <v>1662000</v>
      </c>
      <c r="K37">
        <f t="shared" si="15"/>
        <v>16</v>
      </c>
      <c r="M37" s="19">
        <f t="shared" si="16"/>
        <v>3550000</v>
      </c>
      <c r="O37" s="20">
        <f t="shared" si="17"/>
        <v>0.85398123646860713</v>
      </c>
      <c r="Q37" s="26">
        <f t="shared" si="3"/>
        <v>643.52</v>
      </c>
      <c r="S37" s="26">
        <f t="shared" si="4"/>
        <v>120.48</v>
      </c>
      <c r="V37">
        <f t="shared" si="24"/>
        <v>49.84</v>
      </c>
      <c r="W37">
        <f t="shared" si="25"/>
        <v>142</v>
      </c>
      <c r="X37">
        <f t="shared" si="26"/>
        <v>252</v>
      </c>
      <c r="Y37">
        <f t="shared" si="27"/>
        <v>79.2</v>
      </c>
    </row>
    <row r="38" spans="1:25">
      <c r="A38">
        <f>+'2" W Gov'!E29*1000</f>
        <v>120000</v>
      </c>
      <c r="C38">
        <f>+'2" W Gov'!R29</f>
        <v>1</v>
      </c>
      <c r="E38">
        <f t="shared" si="12"/>
        <v>45</v>
      </c>
      <c r="G38" s="18">
        <f t="shared" si="13"/>
        <v>120000</v>
      </c>
      <c r="H38" s="18"/>
      <c r="I38" s="18">
        <f t="shared" si="14"/>
        <v>1782000</v>
      </c>
      <c r="K38">
        <f t="shared" si="15"/>
        <v>15</v>
      </c>
      <c r="M38" s="19">
        <f t="shared" si="16"/>
        <v>3582000</v>
      </c>
      <c r="O38" s="20">
        <f t="shared" si="17"/>
        <v>0.86167909550156363</v>
      </c>
      <c r="Q38" s="26">
        <f t="shared" si="3"/>
        <v>652.31999999999994</v>
      </c>
      <c r="S38" s="26">
        <f t="shared" si="4"/>
        <v>120.48</v>
      </c>
      <c r="V38">
        <f t="shared" si="24"/>
        <v>49.84</v>
      </c>
      <c r="W38">
        <f t="shared" si="25"/>
        <v>142</v>
      </c>
      <c r="X38">
        <f t="shared" si="26"/>
        <v>252</v>
      </c>
      <c r="Y38">
        <f t="shared" si="27"/>
        <v>88</v>
      </c>
    </row>
    <row r="39" spans="1:25">
      <c r="A39">
        <f>+'2" W Gov'!E30*1000</f>
        <v>123000</v>
      </c>
      <c r="C39">
        <f>+'2" W Gov'!R30</f>
        <v>1</v>
      </c>
      <c r="E39">
        <f t="shared" si="12"/>
        <v>46</v>
      </c>
      <c r="G39" s="18">
        <f t="shared" si="13"/>
        <v>123000</v>
      </c>
      <c r="H39" s="18"/>
      <c r="I39" s="18">
        <f t="shared" si="14"/>
        <v>1905000</v>
      </c>
      <c r="K39">
        <f t="shared" si="15"/>
        <v>14</v>
      </c>
      <c r="M39" s="19">
        <f t="shared" si="16"/>
        <v>3627000</v>
      </c>
      <c r="O39" s="20">
        <f t="shared" si="17"/>
        <v>0.87250420976665866</v>
      </c>
      <c r="Q39" s="26">
        <f t="shared" si="3"/>
        <v>665.52</v>
      </c>
      <c r="S39" s="26">
        <f t="shared" si="4"/>
        <v>120.48</v>
      </c>
      <c r="V39">
        <f t="shared" si="24"/>
        <v>49.84</v>
      </c>
      <c r="W39">
        <f t="shared" si="25"/>
        <v>142</v>
      </c>
      <c r="X39">
        <f t="shared" si="26"/>
        <v>252</v>
      </c>
      <c r="Y39">
        <f t="shared" si="27"/>
        <v>101.2</v>
      </c>
    </row>
    <row r="40" spans="1:25">
      <c r="A40">
        <f>+'2" W Gov'!E31*1000</f>
        <v>134000</v>
      </c>
      <c r="C40">
        <f>+'2" W Gov'!R31</f>
        <v>1</v>
      </c>
      <c r="E40">
        <f t="shared" si="12"/>
        <v>47</v>
      </c>
      <c r="G40" s="18">
        <f t="shared" si="13"/>
        <v>134000</v>
      </c>
      <c r="H40" s="18"/>
      <c r="I40" s="18">
        <f t="shared" si="14"/>
        <v>2039000</v>
      </c>
      <c r="K40">
        <f t="shared" si="15"/>
        <v>13</v>
      </c>
      <c r="M40" s="19">
        <f t="shared" si="16"/>
        <v>3781000</v>
      </c>
      <c r="O40" s="20">
        <f t="shared" si="17"/>
        <v>0.9095501563627616</v>
      </c>
      <c r="Q40" s="26">
        <f t="shared" si="3"/>
        <v>713.92</v>
      </c>
      <c r="S40" s="26">
        <f t="shared" si="4"/>
        <v>120.48</v>
      </c>
      <c r="V40">
        <f t="shared" si="24"/>
        <v>49.84</v>
      </c>
      <c r="W40">
        <f t="shared" si="25"/>
        <v>142</v>
      </c>
      <c r="X40">
        <f t="shared" si="26"/>
        <v>252</v>
      </c>
      <c r="Y40">
        <f t="shared" si="27"/>
        <v>149.60000000000002</v>
      </c>
    </row>
    <row r="41" spans="1:25">
      <c r="A41">
        <f>+'2" W Gov'!E32*1000</f>
        <v>136000</v>
      </c>
      <c r="C41">
        <f>+'2" W Gov'!R32</f>
        <v>1</v>
      </c>
      <c r="E41">
        <f t="shared" si="12"/>
        <v>48</v>
      </c>
      <c r="G41" s="18">
        <f t="shared" si="13"/>
        <v>136000</v>
      </c>
      <c r="H41" s="18"/>
      <c r="I41" s="18">
        <f t="shared" si="14"/>
        <v>2175000</v>
      </c>
      <c r="K41">
        <f t="shared" si="15"/>
        <v>12</v>
      </c>
      <c r="M41" s="19">
        <f t="shared" si="16"/>
        <v>3807000</v>
      </c>
      <c r="O41" s="20">
        <f t="shared" si="17"/>
        <v>0.91580466682703876</v>
      </c>
      <c r="Q41" s="26">
        <f t="shared" si="3"/>
        <v>722.71999999999991</v>
      </c>
      <c r="S41" s="26">
        <f t="shared" si="4"/>
        <v>120.48</v>
      </c>
      <c r="V41">
        <f t="shared" si="24"/>
        <v>49.84</v>
      </c>
      <c r="W41">
        <f t="shared" si="25"/>
        <v>142</v>
      </c>
      <c r="X41">
        <f t="shared" si="26"/>
        <v>252</v>
      </c>
      <c r="Y41">
        <f t="shared" si="27"/>
        <v>158.4</v>
      </c>
    </row>
    <row r="42" spans="1:25">
      <c r="A42">
        <f>+'2" W Gov'!E33*1000</f>
        <v>143000</v>
      </c>
      <c r="C42">
        <f>+'2" W Gov'!R33</f>
        <v>1</v>
      </c>
      <c r="E42">
        <f t="shared" si="12"/>
        <v>49</v>
      </c>
      <c r="G42" s="18">
        <f t="shared" si="13"/>
        <v>143000</v>
      </c>
      <c r="H42" s="18"/>
      <c r="I42" s="18">
        <f t="shared" si="14"/>
        <v>2318000</v>
      </c>
      <c r="K42">
        <f t="shared" si="15"/>
        <v>11</v>
      </c>
      <c r="M42" s="19">
        <f t="shared" si="16"/>
        <v>3891000</v>
      </c>
      <c r="O42" s="20">
        <f t="shared" si="17"/>
        <v>0.93601154678854948</v>
      </c>
      <c r="Q42" s="26">
        <f t="shared" si="3"/>
        <v>753.52</v>
      </c>
      <c r="S42" s="26">
        <f t="shared" si="4"/>
        <v>120.48</v>
      </c>
      <c r="V42">
        <f t="shared" si="24"/>
        <v>49.84</v>
      </c>
      <c r="W42">
        <f t="shared" si="25"/>
        <v>142</v>
      </c>
      <c r="X42">
        <f t="shared" si="26"/>
        <v>252</v>
      </c>
      <c r="Y42">
        <f t="shared" si="27"/>
        <v>189.20000000000002</v>
      </c>
    </row>
    <row r="43" spans="1:25">
      <c r="A43">
        <f>+'2" W Gov'!E34*1000</f>
        <v>151000</v>
      </c>
      <c r="C43">
        <f>+'2" W Gov'!R34</f>
        <v>1</v>
      </c>
      <c r="E43">
        <f t="shared" si="12"/>
        <v>50</v>
      </c>
      <c r="G43" s="18">
        <f t="shared" si="13"/>
        <v>151000</v>
      </c>
      <c r="H43" s="18"/>
      <c r="I43" s="18">
        <f t="shared" si="14"/>
        <v>2469000</v>
      </c>
      <c r="K43">
        <f t="shared" si="15"/>
        <v>10</v>
      </c>
      <c r="M43" s="19">
        <f t="shared" si="16"/>
        <v>3979000</v>
      </c>
      <c r="O43" s="20">
        <f t="shared" si="17"/>
        <v>0.95718065912917971</v>
      </c>
      <c r="Q43" s="26">
        <f t="shared" si="3"/>
        <v>788.71999999999991</v>
      </c>
      <c r="S43" s="26">
        <f t="shared" si="4"/>
        <v>120.48</v>
      </c>
      <c r="V43">
        <f t="shared" si="24"/>
        <v>49.84</v>
      </c>
      <c r="W43">
        <f t="shared" si="25"/>
        <v>142</v>
      </c>
      <c r="X43">
        <f t="shared" si="26"/>
        <v>252</v>
      </c>
      <c r="Y43">
        <f t="shared" si="27"/>
        <v>224.4</v>
      </c>
    </row>
    <row r="44" spans="1:25">
      <c r="A44">
        <f>+'2" W Gov'!E35*1000</f>
        <v>154000</v>
      </c>
      <c r="C44">
        <f>+'2" W Gov'!R35</f>
        <v>1</v>
      </c>
      <c r="E44">
        <f t="shared" si="12"/>
        <v>51</v>
      </c>
      <c r="G44" s="18">
        <f t="shared" si="13"/>
        <v>154000</v>
      </c>
      <c r="H44" s="18"/>
      <c r="I44" s="18">
        <f t="shared" si="14"/>
        <v>2623000</v>
      </c>
      <c r="K44">
        <f t="shared" si="15"/>
        <v>9</v>
      </c>
      <c r="M44" s="19">
        <f t="shared" si="16"/>
        <v>4009000</v>
      </c>
      <c r="O44" s="20">
        <f t="shared" si="17"/>
        <v>0.9643974019725764</v>
      </c>
      <c r="Q44" s="26">
        <f t="shared" si="3"/>
        <v>801.92</v>
      </c>
      <c r="S44" s="26">
        <f t="shared" si="4"/>
        <v>120.48</v>
      </c>
      <c r="V44">
        <f t="shared" si="24"/>
        <v>49.84</v>
      </c>
      <c r="W44">
        <f t="shared" si="25"/>
        <v>142</v>
      </c>
      <c r="X44">
        <f t="shared" si="26"/>
        <v>252</v>
      </c>
      <c r="Y44">
        <f t="shared" si="27"/>
        <v>237.60000000000002</v>
      </c>
    </row>
    <row r="45" spans="1:25">
      <c r="A45">
        <f>+'2" W Gov'!E36*1000</f>
        <v>160000</v>
      </c>
      <c r="C45">
        <f>+'2" W Gov'!R36</f>
        <v>1</v>
      </c>
      <c r="E45">
        <f t="shared" si="12"/>
        <v>52</v>
      </c>
      <c r="G45" s="18">
        <f t="shared" si="13"/>
        <v>160000</v>
      </c>
      <c r="H45" s="18"/>
      <c r="I45" s="18">
        <f t="shared" si="14"/>
        <v>2783000</v>
      </c>
      <c r="K45">
        <f t="shared" si="15"/>
        <v>8</v>
      </c>
      <c r="M45" s="19">
        <f t="shared" si="16"/>
        <v>4063000</v>
      </c>
      <c r="O45" s="20">
        <f t="shared" si="17"/>
        <v>0.97738753909069043</v>
      </c>
      <c r="Q45" s="26">
        <f t="shared" si="3"/>
        <v>828.31999999999994</v>
      </c>
      <c r="S45" s="26">
        <f t="shared" si="4"/>
        <v>120.48</v>
      </c>
      <c r="V45">
        <f t="shared" si="24"/>
        <v>49.84</v>
      </c>
      <c r="W45">
        <f t="shared" si="25"/>
        <v>142</v>
      </c>
      <c r="X45">
        <f t="shared" si="26"/>
        <v>252</v>
      </c>
      <c r="Y45">
        <f t="shared" si="27"/>
        <v>264</v>
      </c>
    </row>
    <row r="46" spans="1:25">
      <c r="A46">
        <f>+'2" W Gov'!E37*1000</f>
        <v>161000</v>
      </c>
      <c r="C46">
        <f>+'2" W Gov'!R37</f>
        <v>2</v>
      </c>
      <c r="E46">
        <f t="shared" si="12"/>
        <v>54</v>
      </c>
      <c r="G46" s="18">
        <f t="shared" si="13"/>
        <v>322000</v>
      </c>
      <c r="H46" s="18"/>
      <c r="I46" s="18">
        <f t="shared" si="14"/>
        <v>3105000</v>
      </c>
      <c r="K46">
        <f t="shared" si="15"/>
        <v>6</v>
      </c>
      <c r="M46" s="19">
        <f t="shared" si="16"/>
        <v>4071000</v>
      </c>
      <c r="O46" s="20">
        <f t="shared" si="17"/>
        <v>0.97931200384892947</v>
      </c>
      <c r="Q46" s="26">
        <f t="shared" si="3"/>
        <v>1665.44</v>
      </c>
      <c r="S46" s="26">
        <f t="shared" si="4"/>
        <v>240.96</v>
      </c>
      <c r="V46">
        <f t="shared" si="24"/>
        <v>99.68</v>
      </c>
      <c r="W46">
        <f t="shared" si="25"/>
        <v>284</v>
      </c>
      <c r="X46">
        <f t="shared" si="26"/>
        <v>504</v>
      </c>
      <c r="Y46">
        <f t="shared" si="27"/>
        <v>536.80000000000007</v>
      </c>
    </row>
    <row r="47" spans="1:25">
      <c r="A47">
        <f>+'2" W Gov'!E38*1000</f>
        <v>162000</v>
      </c>
      <c r="C47">
        <f>+'2" W Gov'!R38</f>
        <v>1</v>
      </c>
      <c r="E47">
        <f t="shared" si="12"/>
        <v>55</v>
      </c>
      <c r="G47" s="18">
        <f t="shared" si="13"/>
        <v>162000</v>
      </c>
      <c r="H47" s="18"/>
      <c r="I47" s="18">
        <f t="shared" si="14"/>
        <v>3267000</v>
      </c>
      <c r="K47">
        <f t="shared" si="15"/>
        <v>5</v>
      </c>
      <c r="M47" s="19">
        <f t="shared" si="16"/>
        <v>4077000</v>
      </c>
      <c r="O47" s="20">
        <f t="shared" si="17"/>
        <v>0.98075535241760881</v>
      </c>
      <c r="Q47" s="26">
        <f t="shared" si="3"/>
        <v>837.11999999999989</v>
      </c>
      <c r="S47" s="26">
        <f t="shared" si="4"/>
        <v>120.48</v>
      </c>
      <c r="V47">
        <f t="shared" si="24"/>
        <v>49.84</v>
      </c>
      <c r="W47">
        <f t="shared" si="25"/>
        <v>142</v>
      </c>
      <c r="X47">
        <f t="shared" si="26"/>
        <v>252</v>
      </c>
      <c r="Y47">
        <f t="shared" si="27"/>
        <v>272.8</v>
      </c>
    </row>
    <row r="48" spans="1:25">
      <c r="A48">
        <f>+'2" W Gov'!E39*1000</f>
        <v>166000</v>
      </c>
      <c r="C48">
        <f>+'2" W Gov'!R39</f>
        <v>1</v>
      </c>
      <c r="E48">
        <f t="shared" si="12"/>
        <v>56</v>
      </c>
      <c r="G48" s="18">
        <f t="shared" si="13"/>
        <v>166000</v>
      </c>
      <c r="H48" s="18"/>
      <c r="I48" s="18">
        <f t="shared" si="14"/>
        <v>3433000</v>
      </c>
      <c r="K48">
        <f t="shared" si="15"/>
        <v>4</v>
      </c>
      <c r="M48" s="19">
        <f t="shared" si="16"/>
        <v>4097000</v>
      </c>
      <c r="O48" s="20">
        <f t="shared" si="17"/>
        <v>0.98556651431320663</v>
      </c>
      <c r="Q48" s="26">
        <f t="shared" si="3"/>
        <v>854.72</v>
      </c>
      <c r="S48" s="26">
        <f t="shared" si="4"/>
        <v>120.48</v>
      </c>
      <c r="V48">
        <f t="shared" si="24"/>
        <v>49.84</v>
      </c>
      <c r="W48">
        <f t="shared" si="25"/>
        <v>142</v>
      </c>
      <c r="X48">
        <f t="shared" si="26"/>
        <v>252</v>
      </c>
      <c r="Y48">
        <f t="shared" si="27"/>
        <v>290.40000000000003</v>
      </c>
    </row>
    <row r="49" spans="1:25">
      <c r="A49">
        <f>+'2" W Gov'!E40*1000</f>
        <v>169000</v>
      </c>
      <c r="C49">
        <f>+'2" W Gov'!R40</f>
        <v>1</v>
      </c>
      <c r="E49">
        <f t="shared" si="12"/>
        <v>57</v>
      </c>
      <c r="G49" s="18">
        <f t="shared" si="13"/>
        <v>169000</v>
      </c>
      <c r="H49" s="18"/>
      <c r="I49" s="18">
        <f t="shared" si="14"/>
        <v>3602000</v>
      </c>
      <c r="K49">
        <f t="shared" si="15"/>
        <v>3</v>
      </c>
      <c r="M49" s="19">
        <f t="shared" si="16"/>
        <v>4109000</v>
      </c>
      <c r="O49" s="20">
        <f t="shared" si="17"/>
        <v>0.98845321145056531</v>
      </c>
      <c r="Q49" s="26">
        <f t="shared" si="3"/>
        <v>867.92</v>
      </c>
      <c r="S49" s="26">
        <f t="shared" si="4"/>
        <v>120.48</v>
      </c>
      <c r="V49">
        <f t="shared" si="24"/>
        <v>49.84</v>
      </c>
      <c r="W49">
        <f t="shared" si="25"/>
        <v>142</v>
      </c>
      <c r="X49">
        <f t="shared" si="26"/>
        <v>252</v>
      </c>
      <c r="Y49">
        <f t="shared" si="27"/>
        <v>303.60000000000002</v>
      </c>
    </row>
    <row r="50" spans="1:25">
      <c r="A50">
        <f>+'2" W Gov'!E41*1000</f>
        <v>175000</v>
      </c>
      <c r="C50">
        <f>+'2" W Gov'!R41</f>
        <v>1</v>
      </c>
      <c r="E50">
        <f t="shared" si="12"/>
        <v>58</v>
      </c>
      <c r="G50" s="18">
        <f t="shared" si="13"/>
        <v>175000</v>
      </c>
      <c r="H50" s="18"/>
      <c r="I50" s="18">
        <f t="shared" si="14"/>
        <v>3777000</v>
      </c>
      <c r="K50">
        <f t="shared" si="15"/>
        <v>2</v>
      </c>
      <c r="M50" s="19">
        <f t="shared" si="16"/>
        <v>4127000</v>
      </c>
      <c r="O50" s="20">
        <f t="shared" si="17"/>
        <v>0.99278325715660332</v>
      </c>
      <c r="Q50" s="26">
        <f t="shared" si="3"/>
        <v>894.31999999999994</v>
      </c>
      <c r="S50" s="26">
        <f t="shared" si="4"/>
        <v>120.48</v>
      </c>
      <c r="V50">
        <f t="shared" si="24"/>
        <v>49.84</v>
      </c>
      <c r="W50">
        <f t="shared" si="25"/>
        <v>142</v>
      </c>
      <c r="X50">
        <f t="shared" si="26"/>
        <v>252</v>
      </c>
      <c r="Y50">
        <f t="shared" si="27"/>
        <v>330</v>
      </c>
    </row>
    <row r="51" spans="1:25">
      <c r="A51">
        <f>+'2" W Gov'!E42*1000</f>
        <v>188000</v>
      </c>
      <c r="C51">
        <f>+'2" W Gov'!R42</f>
        <v>1</v>
      </c>
      <c r="E51">
        <f t="shared" si="12"/>
        <v>59</v>
      </c>
      <c r="G51" s="18">
        <f t="shared" si="13"/>
        <v>188000</v>
      </c>
      <c r="H51" s="18"/>
      <c r="I51" s="18">
        <f t="shared" si="14"/>
        <v>3965000</v>
      </c>
      <c r="K51">
        <f t="shared" si="15"/>
        <v>1</v>
      </c>
      <c r="M51" s="19">
        <f t="shared" si="16"/>
        <v>4153000</v>
      </c>
      <c r="O51" s="20">
        <f t="shared" si="17"/>
        <v>0.99903776762088048</v>
      </c>
      <c r="Q51" s="26">
        <f t="shared" si="3"/>
        <v>951.52</v>
      </c>
      <c r="S51" s="26">
        <f t="shared" si="4"/>
        <v>120.48</v>
      </c>
      <c r="V51">
        <f t="shared" si="24"/>
        <v>49.84</v>
      </c>
      <c r="W51">
        <f t="shared" si="25"/>
        <v>142</v>
      </c>
      <c r="X51">
        <f t="shared" si="26"/>
        <v>252</v>
      </c>
      <c r="Y51">
        <f t="shared" si="27"/>
        <v>387.20000000000005</v>
      </c>
    </row>
    <row r="52" spans="1:25">
      <c r="A52">
        <f>+'2" W Gov'!E43*1000</f>
        <v>192000</v>
      </c>
      <c r="C52">
        <f>+'2" W Gov'!R43</f>
        <v>1</v>
      </c>
      <c r="E52">
        <f t="shared" si="12"/>
        <v>60</v>
      </c>
      <c r="G52" s="18">
        <f t="shared" si="13"/>
        <v>192000</v>
      </c>
      <c r="H52" s="18"/>
      <c r="I52" s="18">
        <f t="shared" si="14"/>
        <v>4157000</v>
      </c>
      <c r="K52">
        <f t="shared" si="15"/>
        <v>0</v>
      </c>
      <c r="M52" s="19">
        <f t="shared" si="16"/>
        <v>4157000</v>
      </c>
      <c r="O52" s="20">
        <f t="shared" si="17"/>
        <v>1</v>
      </c>
      <c r="Q52" s="26">
        <f t="shared" si="3"/>
        <v>969.11999999999989</v>
      </c>
      <c r="S52" s="26">
        <f t="shared" si="4"/>
        <v>120.48</v>
      </c>
      <c r="V52">
        <f t="shared" si="24"/>
        <v>49.84</v>
      </c>
      <c r="W52">
        <f t="shared" si="25"/>
        <v>142</v>
      </c>
      <c r="X52">
        <f t="shared" si="26"/>
        <v>252</v>
      </c>
      <c r="Y52">
        <f t="shared" si="27"/>
        <v>404.8</v>
      </c>
    </row>
    <row r="54" spans="1:25">
      <c r="Q54" s="26">
        <f>SUM(Q12:Q53)</f>
        <v>25025.919999999995</v>
      </c>
      <c r="S54" s="26">
        <f>SUM(S12:S53)</f>
        <v>7228.7999999999902</v>
      </c>
      <c r="V54" s="26">
        <f t="shared" ref="V54:Y54" si="28">SUM(V12:V53)</f>
        <v>1794.2399999999993</v>
      </c>
      <c r="W54" s="26">
        <f t="shared" si="28"/>
        <v>4805.28</v>
      </c>
      <c r="X54" s="26">
        <f t="shared" si="28"/>
        <v>7030.8</v>
      </c>
      <c r="Y54" s="26">
        <f t="shared" si="28"/>
        <v>4166.8000000000011</v>
      </c>
    </row>
    <row r="56" spans="1:25">
      <c r="S56" s="26">
        <f>+S54/S2</f>
        <v>59.999999999999915</v>
      </c>
      <c r="V56" s="26">
        <f>+V54/S4</f>
        <v>287.99999999999989</v>
      </c>
      <c r="W56" s="26">
        <f>+W54/S5</f>
        <v>846</v>
      </c>
      <c r="X56" s="26">
        <f>+X54/S6</f>
        <v>1395</v>
      </c>
      <c r="Y56" s="26">
        <f>+Y54/S7</f>
        <v>947.00000000000023</v>
      </c>
    </row>
  </sheetData>
  <pageMargins left="0.7" right="0.7" top="0.75" bottom="0.75" header="0.3" footer="0.3"/>
  <pageSetup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5"/>
  <sheetViews>
    <sheetView view="pageBreakPreview" zoomScaleNormal="100" zoomScaleSheetLayoutView="100" workbookViewId="0">
      <selection activeCell="W21" sqref="W21"/>
    </sheetView>
  </sheetViews>
  <sheetFormatPr defaultRowHeight="12.75"/>
  <cols>
    <col min="1" max="1" width="20.42578125" customWidth="1"/>
    <col min="2" max="2" width="1.140625" customWidth="1"/>
    <col min="3" max="3" width="10" bestFit="1" customWidth="1"/>
    <col min="4" max="4" width="1.140625" customWidth="1"/>
    <col min="5" max="5" width="10.5703125" bestFit="1" customWidth="1"/>
    <col min="6" max="6" width="1.140625" customWidth="1"/>
    <col min="7" max="7" width="9.85546875" bestFit="1" customWidth="1"/>
    <col min="8" max="8" width="1.140625" customWidth="1"/>
    <col min="9" max="9" width="10" bestFit="1" customWidth="1"/>
    <col min="10" max="10" width="1.140625" customWidth="1"/>
    <col min="11" max="11" width="8.5703125" bestFit="1" customWidth="1"/>
    <col min="12" max="12" width="1.140625" customWidth="1"/>
    <col min="13" max="13" width="11.7109375" bestFit="1" customWidth="1"/>
    <col min="14" max="14" width="1.140625" customWidth="1"/>
    <col min="15" max="15" width="15.42578125" customWidth="1"/>
    <col min="16" max="16" width="0.5703125" customWidth="1"/>
    <col min="17" max="17" width="23.42578125" bestFit="1" customWidth="1"/>
    <col min="18" max="18" width="0.5703125" customWidth="1"/>
    <col min="19" max="19" width="13" bestFit="1" customWidth="1"/>
    <col min="20" max="20" width="1.28515625" customWidth="1"/>
    <col min="22" max="23" width="9.28515625" bestFit="1" customWidth="1"/>
  </cols>
  <sheetData>
    <row r="1" spans="1:26">
      <c r="A1" s="4" t="s">
        <v>133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 t="s">
        <v>134</v>
      </c>
    </row>
    <row r="2" spans="1:26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Q2" s="21" t="s">
        <v>164</v>
      </c>
      <c r="R2" s="21"/>
      <c r="S2" s="22">
        <v>11.99</v>
      </c>
      <c r="T2" s="21"/>
      <c r="U2" s="21"/>
    </row>
    <row r="3" spans="1:26">
      <c r="A3" s="6" t="s">
        <v>135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 t="s">
        <v>160</v>
      </c>
      <c r="Q3" s="23" t="s">
        <v>187</v>
      </c>
      <c r="R3" s="21"/>
      <c r="S3" s="22">
        <v>0</v>
      </c>
      <c r="T3" s="21" t="s">
        <v>166</v>
      </c>
      <c r="U3" s="21"/>
    </row>
    <row r="4" spans="1:26">
      <c r="A4" s="6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  <c r="Q4" s="23" t="s">
        <v>188</v>
      </c>
      <c r="R4" s="21"/>
      <c r="S4" s="22">
        <v>6.79</v>
      </c>
      <c r="T4" s="21" t="s">
        <v>166</v>
      </c>
      <c r="U4" s="21"/>
    </row>
    <row r="5" spans="1:26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Q5" s="23" t="s">
        <v>189</v>
      </c>
      <c r="R5" s="21"/>
      <c r="S5" s="22">
        <v>6.23</v>
      </c>
      <c r="T5" s="21" t="s">
        <v>166</v>
      </c>
      <c r="U5" s="21"/>
    </row>
    <row r="6" spans="1:26" ht="13.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Q6" s="23" t="s">
        <v>169</v>
      </c>
      <c r="R6" s="21"/>
      <c r="S6" s="22">
        <v>5.68</v>
      </c>
      <c r="T6" s="21" t="s">
        <v>166</v>
      </c>
      <c r="U6" s="21"/>
    </row>
    <row r="7" spans="1:26">
      <c r="A7" s="7" t="s">
        <v>137</v>
      </c>
      <c r="B7" s="8"/>
      <c r="C7" s="9" t="s">
        <v>138</v>
      </c>
      <c r="D7" s="8"/>
      <c r="E7" s="9" t="s">
        <v>139</v>
      </c>
      <c r="F7" s="8"/>
      <c r="G7" s="9" t="s">
        <v>140</v>
      </c>
      <c r="H7" s="8"/>
      <c r="I7" s="9" t="s">
        <v>141</v>
      </c>
      <c r="J7" s="8"/>
      <c r="K7" s="9" t="s">
        <v>142</v>
      </c>
      <c r="L7" s="8"/>
      <c r="M7" s="9" t="s">
        <v>143</v>
      </c>
      <c r="N7" s="8"/>
      <c r="O7" s="10" t="s">
        <v>144</v>
      </c>
      <c r="Q7" s="23" t="s">
        <v>170</v>
      </c>
      <c r="R7" s="21"/>
      <c r="S7" s="22">
        <v>5.04</v>
      </c>
      <c r="T7" s="21" t="s">
        <v>166</v>
      </c>
      <c r="U7" s="21"/>
    </row>
    <row r="8" spans="1:26">
      <c r="A8" s="11"/>
      <c r="B8" s="12"/>
      <c r="C8" s="12"/>
      <c r="D8" s="12"/>
      <c r="E8" s="12"/>
      <c r="F8" s="12"/>
      <c r="G8" s="12" t="s">
        <v>145</v>
      </c>
      <c r="H8" s="12"/>
      <c r="I8" s="12"/>
      <c r="J8" s="12"/>
      <c r="K8" s="12"/>
      <c r="L8" s="12"/>
      <c r="M8" s="12" t="s">
        <v>146</v>
      </c>
      <c r="N8" s="12"/>
      <c r="O8" s="13"/>
      <c r="Q8" s="23" t="s">
        <v>190</v>
      </c>
      <c r="R8" s="21"/>
      <c r="S8" s="22">
        <v>4.4000000000000004</v>
      </c>
      <c r="T8" s="21" t="s">
        <v>166</v>
      </c>
      <c r="U8" s="21"/>
    </row>
    <row r="9" spans="1:26">
      <c r="A9" s="11" t="s">
        <v>147</v>
      </c>
      <c r="B9" s="12"/>
      <c r="C9" s="12" t="s">
        <v>148</v>
      </c>
      <c r="D9" s="12"/>
      <c r="E9" s="12" t="s">
        <v>149</v>
      </c>
      <c r="F9" s="12"/>
      <c r="G9" s="12" t="s">
        <v>150</v>
      </c>
      <c r="H9" s="12"/>
      <c r="I9" s="12" t="s">
        <v>151</v>
      </c>
      <c r="J9" s="12"/>
      <c r="K9" s="12" t="s">
        <v>152</v>
      </c>
      <c r="L9" s="12"/>
      <c r="M9" s="12" t="s">
        <v>153</v>
      </c>
      <c r="N9" s="12"/>
      <c r="O9" s="13" t="s">
        <v>154</v>
      </c>
      <c r="Q9" s="21"/>
      <c r="R9" s="21"/>
      <c r="S9" s="21"/>
      <c r="T9" s="21"/>
      <c r="U9" s="21"/>
    </row>
    <row r="10" spans="1:26">
      <c r="A10" s="14" t="s">
        <v>155</v>
      </c>
      <c r="B10" s="12"/>
      <c r="C10" s="15" t="s">
        <v>156</v>
      </c>
      <c r="D10" s="12"/>
      <c r="E10" s="15" t="s">
        <v>156</v>
      </c>
      <c r="F10" s="12"/>
      <c r="G10" s="16" t="s">
        <v>157</v>
      </c>
      <c r="H10" s="12"/>
      <c r="I10" s="15" t="s">
        <v>145</v>
      </c>
      <c r="J10" s="12"/>
      <c r="K10" s="15" t="s">
        <v>156</v>
      </c>
      <c r="L10" s="12"/>
      <c r="M10" s="16" t="s">
        <v>158</v>
      </c>
      <c r="N10" s="12"/>
      <c r="O10" s="17" t="s">
        <v>159</v>
      </c>
      <c r="S10" s="25" t="s">
        <v>172</v>
      </c>
      <c r="T10" s="25"/>
      <c r="U10" s="25" t="s">
        <v>173</v>
      </c>
      <c r="V10" s="25" t="s">
        <v>174</v>
      </c>
      <c r="W10" s="25" t="s">
        <v>175</v>
      </c>
      <c r="X10" s="25" t="s">
        <v>176</v>
      </c>
      <c r="Y10" s="25" t="s">
        <v>177</v>
      </c>
      <c r="Z10" s="25" t="s">
        <v>178</v>
      </c>
    </row>
    <row r="12" spans="1:26">
      <c r="A12">
        <f>+'5-8" W Coml'!E3*1000</f>
        <v>1000</v>
      </c>
      <c r="C12">
        <f>+'5-8" W Coml'!R3</f>
        <v>2</v>
      </c>
      <c r="E12">
        <f>+C12</f>
        <v>2</v>
      </c>
      <c r="G12" s="18">
        <f>+A12*C12</f>
        <v>2000</v>
      </c>
      <c r="H12" s="18"/>
      <c r="I12" s="18">
        <f>+G12</f>
        <v>2000</v>
      </c>
      <c r="K12">
        <f>$E$21-E12</f>
        <v>46</v>
      </c>
      <c r="M12" s="19">
        <f t="shared" ref="M12:M15" si="0">(A12*K12)+I12</f>
        <v>48000</v>
      </c>
      <c r="O12" s="20">
        <f>M12/$M$21</f>
        <v>0.1889763779527559</v>
      </c>
      <c r="Q12">
        <f>SUM(S12:Z12)</f>
        <v>23.98</v>
      </c>
      <c r="S12">
        <f>+$S$2*C12</f>
        <v>23.98</v>
      </c>
      <c r="V12">
        <f>+$S$4*((A12-1000)/1000)*C12</f>
        <v>0</v>
      </c>
    </row>
    <row r="13" spans="1:26">
      <c r="A13">
        <f>+'5-8" W Coml'!E4*1000</f>
        <v>2000</v>
      </c>
      <c r="C13">
        <f>+'5-8" W Coml'!R4</f>
        <v>11</v>
      </c>
      <c r="E13">
        <f>+E12+C13</f>
        <v>13</v>
      </c>
      <c r="G13" s="18">
        <f>+A13*C13</f>
        <v>22000</v>
      </c>
      <c r="H13" s="18"/>
      <c r="I13" s="18">
        <f>+G13+I12</f>
        <v>24000</v>
      </c>
      <c r="K13">
        <f t="shared" ref="K13:K15" si="1">$E$21-E13</f>
        <v>35</v>
      </c>
      <c r="M13" s="19">
        <f t="shared" si="0"/>
        <v>94000</v>
      </c>
      <c r="O13" s="20">
        <f t="shared" ref="O13:O15" si="2">M13/$M$21</f>
        <v>0.37007874015748032</v>
      </c>
      <c r="Q13">
        <f t="shared" ref="Q13:Q21" si="3">SUM(S13:Z13)</f>
        <v>206.58</v>
      </c>
      <c r="S13">
        <f t="shared" ref="S13:S21" si="4">+$S$2*C13</f>
        <v>131.89000000000001</v>
      </c>
      <c r="V13">
        <f>+$S$4*((A13-1000)/1000)*C13</f>
        <v>74.69</v>
      </c>
    </row>
    <row r="14" spans="1:26">
      <c r="A14">
        <f>+'5-8" W Coml'!E5*1000</f>
        <v>3000</v>
      </c>
      <c r="C14">
        <f>+'5-8" W Coml'!R5</f>
        <v>1</v>
      </c>
      <c r="E14">
        <f t="shared" ref="E14:E15" si="5">+E13+C14</f>
        <v>14</v>
      </c>
      <c r="G14" s="18">
        <f t="shared" ref="G14:G15" si="6">+A14*C14</f>
        <v>3000</v>
      </c>
      <c r="H14" s="18"/>
      <c r="I14" s="18">
        <f t="shared" ref="I14:I15" si="7">+G14+I13</f>
        <v>27000</v>
      </c>
      <c r="K14">
        <f t="shared" si="1"/>
        <v>34</v>
      </c>
      <c r="M14" s="19">
        <f t="shared" si="0"/>
        <v>129000</v>
      </c>
      <c r="O14" s="20">
        <f t="shared" si="2"/>
        <v>0.50787401574803148</v>
      </c>
      <c r="Q14">
        <f t="shared" si="3"/>
        <v>25.57</v>
      </c>
      <c r="S14">
        <f t="shared" si="4"/>
        <v>11.99</v>
      </c>
      <c r="V14">
        <f t="shared" ref="V14:V19" si="8">+$S$4*((A14-1000)/1000)*C14</f>
        <v>13.58</v>
      </c>
    </row>
    <row r="15" spans="1:26">
      <c r="A15">
        <f>+'5-8" W Coml'!E6*1000</f>
        <v>4000</v>
      </c>
      <c r="C15">
        <f>+'5-8" W Coml'!R6</f>
        <v>5</v>
      </c>
      <c r="E15">
        <f t="shared" si="5"/>
        <v>19</v>
      </c>
      <c r="G15" s="18">
        <f t="shared" si="6"/>
        <v>20000</v>
      </c>
      <c r="H15" s="18"/>
      <c r="I15" s="18">
        <f t="shared" si="7"/>
        <v>47000</v>
      </c>
      <c r="K15">
        <f t="shared" si="1"/>
        <v>29</v>
      </c>
      <c r="M15" s="19">
        <f t="shared" si="0"/>
        <v>163000</v>
      </c>
      <c r="O15" s="20">
        <f t="shared" si="2"/>
        <v>0.6417322834645669</v>
      </c>
      <c r="Q15">
        <f t="shared" si="3"/>
        <v>161.80000000000001</v>
      </c>
      <c r="S15">
        <f t="shared" si="4"/>
        <v>59.95</v>
      </c>
      <c r="V15">
        <f t="shared" si="8"/>
        <v>101.85000000000001</v>
      </c>
    </row>
    <row r="16" spans="1:26">
      <c r="A16">
        <f>+'5-8" W Coml'!E7*1000</f>
        <v>5000</v>
      </c>
      <c r="C16">
        <f>+'5-8" W Coml'!R7</f>
        <v>8</v>
      </c>
      <c r="E16">
        <f t="shared" ref="E16:E21" si="9">+E15+C16</f>
        <v>27</v>
      </c>
      <c r="G16" s="18">
        <f t="shared" ref="G16:G21" si="10">+A16*C16</f>
        <v>40000</v>
      </c>
      <c r="H16" s="18"/>
      <c r="I16" s="18">
        <f t="shared" ref="I16:I21" si="11">+G16+I15</f>
        <v>87000</v>
      </c>
      <c r="K16">
        <f t="shared" ref="K16:K21" si="12">$E$21-E16</f>
        <v>21</v>
      </c>
      <c r="M16" s="19">
        <f t="shared" ref="M16:M21" si="13">(A16*K16)+I16</f>
        <v>192000</v>
      </c>
      <c r="O16" s="20">
        <f t="shared" ref="O16:O21" si="14">M16/$M$21</f>
        <v>0.75590551181102361</v>
      </c>
      <c r="Q16">
        <f t="shared" si="3"/>
        <v>313.2</v>
      </c>
      <c r="S16">
        <f t="shared" si="4"/>
        <v>95.92</v>
      </c>
      <c r="V16">
        <f t="shared" si="8"/>
        <v>217.28</v>
      </c>
    </row>
    <row r="17" spans="1:23">
      <c r="A17">
        <f>+'5-8" W Coml'!E8*1000</f>
        <v>6000</v>
      </c>
      <c r="C17">
        <f>+'5-8" W Coml'!R8</f>
        <v>10</v>
      </c>
      <c r="E17">
        <f t="shared" si="9"/>
        <v>37</v>
      </c>
      <c r="G17" s="18">
        <f t="shared" si="10"/>
        <v>60000</v>
      </c>
      <c r="H17" s="18"/>
      <c r="I17" s="18">
        <f t="shared" si="11"/>
        <v>147000</v>
      </c>
      <c r="K17">
        <f t="shared" si="12"/>
        <v>11</v>
      </c>
      <c r="M17" s="19">
        <f t="shared" si="13"/>
        <v>213000</v>
      </c>
      <c r="O17" s="20">
        <f t="shared" si="14"/>
        <v>0.83858267716535428</v>
      </c>
      <c r="Q17">
        <f t="shared" si="3"/>
        <v>459.4</v>
      </c>
      <c r="S17">
        <f t="shared" si="4"/>
        <v>119.9</v>
      </c>
      <c r="V17">
        <f t="shared" si="8"/>
        <v>339.5</v>
      </c>
    </row>
    <row r="18" spans="1:23">
      <c r="A18">
        <f>+'5-8" W Coml'!E9*1000</f>
        <v>7000</v>
      </c>
      <c r="C18">
        <f>+'5-8" W Coml'!R9</f>
        <v>7</v>
      </c>
      <c r="E18">
        <f t="shared" si="9"/>
        <v>44</v>
      </c>
      <c r="G18" s="18">
        <f t="shared" si="10"/>
        <v>49000</v>
      </c>
      <c r="H18" s="18"/>
      <c r="I18" s="18">
        <f t="shared" si="11"/>
        <v>196000</v>
      </c>
      <c r="K18">
        <f t="shared" si="12"/>
        <v>4</v>
      </c>
      <c r="M18" s="19">
        <f t="shared" si="13"/>
        <v>224000</v>
      </c>
      <c r="O18" s="20">
        <f t="shared" si="14"/>
        <v>0.88188976377952755</v>
      </c>
      <c r="Q18">
        <f t="shared" si="3"/>
        <v>369.11</v>
      </c>
      <c r="S18">
        <f t="shared" si="4"/>
        <v>83.93</v>
      </c>
      <c r="V18">
        <f t="shared" si="8"/>
        <v>285.18</v>
      </c>
    </row>
    <row r="19" spans="1:23">
      <c r="A19">
        <f>+'5-8" W Coml'!E10*1000</f>
        <v>8000</v>
      </c>
      <c r="C19">
        <f>+'5-8" W Coml'!R10</f>
        <v>1</v>
      </c>
      <c r="E19">
        <f t="shared" si="9"/>
        <v>45</v>
      </c>
      <c r="G19" s="18">
        <f t="shared" si="10"/>
        <v>8000</v>
      </c>
      <c r="H19" s="18"/>
      <c r="I19" s="18">
        <f t="shared" si="11"/>
        <v>204000</v>
      </c>
      <c r="K19">
        <f t="shared" si="12"/>
        <v>3</v>
      </c>
      <c r="M19" s="19">
        <f t="shared" si="13"/>
        <v>228000</v>
      </c>
      <c r="O19" s="20">
        <f t="shared" si="14"/>
        <v>0.89763779527559051</v>
      </c>
      <c r="Q19">
        <f t="shared" si="3"/>
        <v>59.52</v>
      </c>
      <c r="S19">
        <f t="shared" si="4"/>
        <v>11.99</v>
      </c>
      <c r="V19">
        <f t="shared" si="8"/>
        <v>47.53</v>
      </c>
    </row>
    <row r="20" spans="1:23">
      <c r="A20">
        <f>+'5-8" W Coml'!E11*1000</f>
        <v>14000</v>
      </c>
      <c r="C20">
        <f>+'5-8" W Coml'!R11</f>
        <v>1</v>
      </c>
      <c r="E20">
        <f t="shared" si="9"/>
        <v>46</v>
      </c>
      <c r="G20" s="18">
        <f t="shared" si="10"/>
        <v>14000</v>
      </c>
      <c r="H20" s="18"/>
      <c r="I20" s="18">
        <f t="shared" si="11"/>
        <v>218000</v>
      </c>
      <c r="K20">
        <f t="shared" si="12"/>
        <v>2</v>
      </c>
      <c r="M20" s="19">
        <f t="shared" si="13"/>
        <v>246000</v>
      </c>
      <c r="O20" s="20">
        <f t="shared" si="14"/>
        <v>0.96850393700787396</v>
      </c>
      <c r="Q20">
        <f t="shared" si="3"/>
        <v>98.02</v>
      </c>
      <c r="S20">
        <f t="shared" si="4"/>
        <v>11.99</v>
      </c>
      <c r="V20">
        <f>+$S$4*9*C20</f>
        <v>61.11</v>
      </c>
      <c r="W20">
        <f>+$S$5*((A20-10000)/1000)*C20</f>
        <v>24.92</v>
      </c>
    </row>
    <row r="21" spans="1:23">
      <c r="A21">
        <f>+'5-8" W Coml'!E12*1000</f>
        <v>18000</v>
      </c>
      <c r="C21">
        <f>+'5-8" W Coml'!R12</f>
        <v>2</v>
      </c>
      <c r="E21">
        <f t="shared" si="9"/>
        <v>48</v>
      </c>
      <c r="G21" s="18">
        <f t="shared" si="10"/>
        <v>36000</v>
      </c>
      <c r="H21" s="18"/>
      <c r="I21" s="18">
        <f t="shared" si="11"/>
        <v>254000</v>
      </c>
      <c r="K21">
        <f t="shared" si="12"/>
        <v>0</v>
      </c>
      <c r="M21" s="19">
        <f t="shared" si="13"/>
        <v>254000</v>
      </c>
      <c r="O21" s="20">
        <f t="shared" si="14"/>
        <v>1</v>
      </c>
      <c r="Q21">
        <f t="shared" si="3"/>
        <v>245.88</v>
      </c>
      <c r="S21">
        <f t="shared" si="4"/>
        <v>23.98</v>
      </c>
      <c r="V21">
        <f>+$S$4*9*C21</f>
        <v>122.22</v>
      </c>
      <c r="W21">
        <f>+$S$5*((A21-10000)/1000)*C21</f>
        <v>99.68</v>
      </c>
    </row>
    <row r="23" spans="1:23">
      <c r="Q23">
        <f>SUM(Q12:Q22)</f>
        <v>1963.06</v>
      </c>
      <c r="S23">
        <f>SUM(S12:S22)</f>
        <v>575.52</v>
      </c>
      <c r="V23">
        <f t="shared" ref="V23:W23" si="15">SUM(V12:V22)</f>
        <v>1262.9399999999998</v>
      </c>
      <c r="W23">
        <f t="shared" si="15"/>
        <v>124.60000000000001</v>
      </c>
    </row>
    <row r="25" spans="1:23">
      <c r="S25" s="26">
        <f>+S23/S2</f>
        <v>48</v>
      </c>
      <c r="V25" s="26">
        <f>+V23/S4</f>
        <v>185.99999999999997</v>
      </c>
      <c r="W25" s="26">
        <f>+W23/S5</f>
        <v>20</v>
      </c>
    </row>
  </sheetData>
  <pageMargins left="0.7" right="0.7" top="0.75" bottom="0.75" header="0.3" footer="0.3"/>
  <pageSetup scale="86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R11"/>
  <sheetViews>
    <sheetView workbookViewId="0">
      <selection sqref="A1:XFD1"/>
    </sheetView>
  </sheetViews>
  <sheetFormatPr defaultRowHeight="12.75"/>
  <sheetData>
    <row r="1" spans="1:18" s="1" customFormat="1" ht="12.75" customHeight="1">
      <c r="A1" s="1" t="s">
        <v>39</v>
      </c>
      <c r="B1" s="1" t="s">
        <v>38</v>
      </c>
      <c r="C1" s="1" t="s">
        <v>0</v>
      </c>
      <c r="D1" s="1" t="s">
        <v>37</v>
      </c>
      <c r="E1" s="1" t="s">
        <v>132</v>
      </c>
      <c r="F1" s="3" t="s">
        <v>1</v>
      </c>
      <c r="G1" s="3" t="s">
        <v>2</v>
      </c>
      <c r="H1" s="3" t="s">
        <v>3</v>
      </c>
      <c r="I1" s="3" t="s">
        <v>4</v>
      </c>
      <c r="J1" s="3" t="s">
        <v>5</v>
      </c>
      <c r="K1" s="3" t="s">
        <v>6</v>
      </c>
      <c r="L1" s="3" t="s">
        <v>7</v>
      </c>
      <c r="M1" s="3" t="s">
        <v>8</v>
      </c>
      <c r="N1" s="3" t="s">
        <v>9</v>
      </c>
      <c r="O1" s="3" t="s">
        <v>10</v>
      </c>
      <c r="P1" s="3" t="s">
        <v>11</v>
      </c>
      <c r="Q1" s="3" t="s">
        <v>12</v>
      </c>
      <c r="R1" s="1" t="s">
        <v>13</v>
      </c>
    </row>
    <row r="3" spans="1:18" s="1" customFormat="1" ht="12.75" customHeight="1">
      <c r="A3" s="3" t="s">
        <v>31</v>
      </c>
      <c r="B3" s="3" t="s">
        <v>32</v>
      </c>
      <c r="C3" s="3" t="s">
        <v>14</v>
      </c>
      <c r="D3" s="3" t="s">
        <v>17</v>
      </c>
      <c r="E3" s="3" t="s">
        <v>80</v>
      </c>
      <c r="F3" s="2">
        <v>1</v>
      </c>
      <c r="Q3" s="2">
        <v>1</v>
      </c>
      <c r="R3" s="2">
        <v>2</v>
      </c>
    </row>
    <row r="4" spans="1:18" s="1" customFormat="1" ht="12.75" customHeight="1">
      <c r="A4" s="3" t="s">
        <v>31</v>
      </c>
      <c r="B4" s="3" t="s">
        <v>32</v>
      </c>
      <c r="C4" s="3" t="s">
        <v>14</v>
      </c>
      <c r="D4" s="3" t="s">
        <v>17</v>
      </c>
      <c r="E4" s="3" t="s">
        <v>34</v>
      </c>
      <c r="H4" s="2">
        <v>1</v>
      </c>
      <c r="R4" s="2">
        <v>1</v>
      </c>
    </row>
    <row r="5" spans="1:18" s="1" customFormat="1" ht="12.75" customHeight="1">
      <c r="A5" s="3" t="s">
        <v>31</v>
      </c>
      <c r="B5" s="3" t="s">
        <v>32</v>
      </c>
      <c r="C5" s="3" t="s">
        <v>14</v>
      </c>
      <c r="D5" s="3" t="s">
        <v>17</v>
      </c>
      <c r="E5" s="3" t="s">
        <v>75</v>
      </c>
      <c r="J5" s="2">
        <v>1</v>
      </c>
      <c r="R5" s="2">
        <v>1</v>
      </c>
    </row>
    <row r="6" spans="1:18" s="1" customFormat="1" ht="12.75" customHeight="1">
      <c r="A6" s="3" t="s">
        <v>31</v>
      </c>
      <c r="B6" s="3" t="s">
        <v>32</v>
      </c>
      <c r="C6" s="3" t="s">
        <v>14</v>
      </c>
      <c r="D6" s="3" t="s">
        <v>17</v>
      </c>
      <c r="E6" s="3" t="s">
        <v>73</v>
      </c>
      <c r="K6" s="2">
        <v>1</v>
      </c>
      <c r="R6" s="2">
        <v>1</v>
      </c>
    </row>
    <row r="7" spans="1:18" s="1" customFormat="1" ht="12.75" customHeight="1">
      <c r="A7" s="3" t="s">
        <v>31</v>
      </c>
      <c r="B7" s="3" t="s">
        <v>32</v>
      </c>
      <c r="C7" s="3" t="s">
        <v>14</v>
      </c>
      <c r="D7" s="3" t="s">
        <v>17</v>
      </c>
      <c r="E7" s="3" t="s">
        <v>72</v>
      </c>
      <c r="I7" s="2">
        <v>1</v>
      </c>
      <c r="R7" s="2">
        <v>1</v>
      </c>
    </row>
    <row r="8" spans="1:18" s="1" customFormat="1" ht="12.75" customHeight="1">
      <c r="A8" s="3" t="s">
        <v>31</v>
      </c>
      <c r="B8" s="3" t="s">
        <v>32</v>
      </c>
      <c r="C8" s="3" t="s">
        <v>14</v>
      </c>
      <c r="D8" s="3" t="s">
        <v>17</v>
      </c>
      <c r="E8" s="3" t="s">
        <v>70</v>
      </c>
      <c r="L8" s="2">
        <v>1</v>
      </c>
      <c r="R8" s="2">
        <v>1</v>
      </c>
    </row>
    <row r="9" spans="1:18" s="1" customFormat="1" ht="12.75" customHeight="1">
      <c r="A9" s="3" t="s">
        <v>31</v>
      </c>
      <c r="B9" s="3" t="s">
        <v>32</v>
      </c>
      <c r="C9" s="3" t="s">
        <v>14</v>
      </c>
      <c r="D9" s="3" t="s">
        <v>17</v>
      </c>
      <c r="E9" s="3" t="s">
        <v>68</v>
      </c>
      <c r="N9" s="2">
        <v>1</v>
      </c>
      <c r="P9" s="2">
        <v>1</v>
      </c>
      <c r="R9" s="2">
        <v>2</v>
      </c>
    </row>
    <row r="10" spans="1:18" s="1" customFormat="1" ht="12.75" customHeight="1">
      <c r="A10" s="3" t="s">
        <v>31</v>
      </c>
      <c r="B10" s="3" t="s">
        <v>32</v>
      </c>
      <c r="C10" s="3" t="s">
        <v>14</v>
      </c>
      <c r="D10" s="3" t="s">
        <v>17</v>
      </c>
      <c r="E10" s="3" t="s">
        <v>66</v>
      </c>
      <c r="O10" s="2">
        <v>1</v>
      </c>
      <c r="R10" s="2">
        <v>1</v>
      </c>
    </row>
    <row r="11" spans="1:18" s="1" customFormat="1" ht="12.75" customHeight="1">
      <c r="A11" s="3" t="s">
        <v>31</v>
      </c>
      <c r="B11" s="3" t="s">
        <v>32</v>
      </c>
      <c r="C11" s="3" t="s">
        <v>14</v>
      </c>
      <c r="D11" s="3" t="s">
        <v>17</v>
      </c>
      <c r="E11" s="3" t="s">
        <v>65</v>
      </c>
      <c r="G11" s="2">
        <v>1</v>
      </c>
      <c r="M11" s="2">
        <v>1</v>
      </c>
      <c r="R11" s="2">
        <v>2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Z24"/>
  <sheetViews>
    <sheetView view="pageBreakPreview" zoomScaleNormal="100" zoomScaleSheetLayoutView="100" workbookViewId="0">
      <pane xSplit="2" ySplit="11" topLeftCell="C12" activePane="bottomRight" state="frozen"/>
      <selection activeCell="W21" sqref="W21"/>
      <selection pane="topRight" activeCell="W21" sqref="W21"/>
      <selection pane="bottomLeft" activeCell="W21" sqref="W21"/>
      <selection pane="bottomRight" activeCell="W21" sqref="W21"/>
    </sheetView>
  </sheetViews>
  <sheetFormatPr defaultRowHeight="12.75"/>
  <cols>
    <col min="1" max="1" width="17" customWidth="1"/>
    <col min="2" max="2" width="0.85546875" customWidth="1"/>
    <col min="3" max="3" width="10" bestFit="1" customWidth="1"/>
    <col min="4" max="4" width="0.85546875" customWidth="1"/>
    <col min="5" max="5" width="10.5703125" bestFit="1" customWidth="1"/>
    <col min="6" max="6" width="0.85546875" customWidth="1"/>
    <col min="7" max="7" width="9.85546875" bestFit="1" customWidth="1"/>
    <col min="8" max="8" width="0.85546875" customWidth="1"/>
    <col min="9" max="9" width="10" bestFit="1" customWidth="1"/>
    <col min="10" max="10" width="0.85546875" customWidth="1"/>
    <col min="11" max="11" width="8.5703125" bestFit="1" customWidth="1"/>
    <col min="12" max="12" width="0.85546875" customWidth="1"/>
    <col min="13" max="13" width="11.7109375" bestFit="1" customWidth="1"/>
    <col min="14" max="14" width="0.85546875" customWidth="1"/>
    <col min="15" max="15" width="14.85546875" customWidth="1"/>
    <col min="16" max="16" width="1.140625" customWidth="1"/>
    <col min="17" max="17" width="23.28515625" bestFit="1" customWidth="1"/>
    <col min="18" max="18" width="0.7109375" customWidth="1"/>
    <col min="19" max="19" width="12.85546875" bestFit="1" customWidth="1"/>
    <col min="20" max="20" width="1.5703125" customWidth="1"/>
  </cols>
  <sheetData>
    <row r="1" spans="1:26">
      <c r="A1" s="4" t="s">
        <v>133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 t="s">
        <v>134</v>
      </c>
    </row>
    <row r="2" spans="1:26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Q2" s="21" t="s">
        <v>164</v>
      </c>
      <c r="R2" s="21"/>
      <c r="S2" s="22">
        <v>120.48</v>
      </c>
      <c r="T2" s="21"/>
      <c r="U2" s="21"/>
    </row>
    <row r="3" spans="1:26">
      <c r="A3" s="6" t="s">
        <v>192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 t="s">
        <v>162</v>
      </c>
      <c r="Q3" s="23" t="s">
        <v>184</v>
      </c>
      <c r="R3" s="21"/>
      <c r="S3" s="22">
        <v>0</v>
      </c>
      <c r="T3" s="21" t="s">
        <v>166</v>
      </c>
      <c r="U3" s="21"/>
    </row>
    <row r="4" spans="1:26">
      <c r="A4" s="6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  <c r="Q4" s="23" t="s">
        <v>185</v>
      </c>
      <c r="R4" s="21"/>
      <c r="S4" s="22">
        <v>6.23</v>
      </c>
      <c r="T4" s="21" t="s">
        <v>166</v>
      </c>
      <c r="U4" s="21"/>
    </row>
    <row r="5" spans="1:26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Q5" s="23" t="s">
        <v>186</v>
      </c>
      <c r="R5" s="21"/>
      <c r="S5" s="22">
        <v>5.68</v>
      </c>
      <c r="T5" s="21" t="s">
        <v>166</v>
      </c>
      <c r="U5" s="21"/>
    </row>
    <row r="6" spans="1:26" ht="13.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Q6" s="23" t="s">
        <v>182</v>
      </c>
      <c r="R6" s="21"/>
      <c r="S6" s="22">
        <v>5.04</v>
      </c>
      <c r="T6" s="21" t="s">
        <v>166</v>
      </c>
      <c r="U6" s="21"/>
    </row>
    <row r="7" spans="1:26">
      <c r="A7" s="7" t="s">
        <v>137</v>
      </c>
      <c r="B7" s="8"/>
      <c r="C7" s="9" t="s">
        <v>138</v>
      </c>
      <c r="D7" s="8"/>
      <c r="E7" s="9" t="s">
        <v>139</v>
      </c>
      <c r="F7" s="8"/>
      <c r="G7" s="9" t="s">
        <v>140</v>
      </c>
      <c r="H7" s="8"/>
      <c r="I7" s="9" t="s">
        <v>141</v>
      </c>
      <c r="J7" s="8"/>
      <c r="K7" s="9" t="s">
        <v>142</v>
      </c>
      <c r="L7" s="8"/>
      <c r="M7" s="9" t="s">
        <v>143</v>
      </c>
      <c r="N7" s="8"/>
      <c r="O7" s="10" t="s">
        <v>144</v>
      </c>
      <c r="Q7" s="23" t="s">
        <v>183</v>
      </c>
      <c r="R7" s="21"/>
      <c r="S7" s="22">
        <v>4.4000000000000004</v>
      </c>
      <c r="T7" s="21" t="s">
        <v>166</v>
      </c>
      <c r="U7" s="21"/>
    </row>
    <row r="8" spans="1:26">
      <c r="A8" s="11"/>
      <c r="B8" s="12"/>
      <c r="C8" s="12"/>
      <c r="D8" s="12"/>
      <c r="E8" s="12"/>
      <c r="F8" s="12"/>
      <c r="G8" s="12" t="s">
        <v>145</v>
      </c>
      <c r="H8" s="12"/>
      <c r="I8" s="12"/>
      <c r="J8" s="12"/>
      <c r="K8" s="12"/>
      <c r="L8" s="12"/>
      <c r="M8" s="12" t="s">
        <v>146</v>
      </c>
      <c r="N8" s="12"/>
      <c r="O8" s="13"/>
    </row>
    <row r="9" spans="1:26">
      <c r="A9" s="11" t="s">
        <v>147</v>
      </c>
      <c r="B9" s="12"/>
      <c r="C9" s="12" t="s">
        <v>148</v>
      </c>
      <c r="D9" s="12"/>
      <c r="E9" s="12" t="s">
        <v>149</v>
      </c>
      <c r="F9" s="12"/>
      <c r="G9" s="12" t="s">
        <v>150</v>
      </c>
      <c r="H9" s="12"/>
      <c r="I9" s="12" t="s">
        <v>151</v>
      </c>
      <c r="J9" s="12"/>
      <c r="K9" s="12" t="s">
        <v>152</v>
      </c>
      <c r="L9" s="12"/>
      <c r="M9" s="12" t="s">
        <v>153</v>
      </c>
      <c r="N9" s="12"/>
      <c r="O9" s="13" t="s">
        <v>154</v>
      </c>
    </row>
    <row r="10" spans="1:26">
      <c r="A10" s="14" t="s">
        <v>155</v>
      </c>
      <c r="B10" s="12"/>
      <c r="C10" s="15" t="s">
        <v>156</v>
      </c>
      <c r="D10" s="12"/>
      <c r="E10" s="15" t="s">
        <v>156</v>
      </c>
      <c r="F10" s="12"/>
      <c r="G10" s="16" t="s">
        <v>157</v>
      </c>
      <c r="H10" s="12"/>
      <c r="I10" s="15" t="s">
        <v>145</v>
      </c>
      <c r="J10" s="12"/>
      <c r="K10" s="15" t="s">
        <v>156</v>
      </c>
      <c r="L10" s="12"/>
      <c r="M10" s="16" t="s">
        <v>158</v>
      </c>
      <c r="N10" s="12"/>
      <c r="O10" s="17" t="s">
        <v>159</v>
      </c>
      <c r="S10" s="25" t="s">
        <v>172</v>
      </c>
      <c r="T10" s="25"/>
      <c r="U10" s="25" t="s">
        <v>173</v>
      </c>
      <c r="V10" s="25" t="s">
        <v>174</v>
      </c>
      <c r="W10" s="25" t="s">
        <v>175</v>
      </c>
      <c r="X10" s="25" t="s">
        <v>176</v>
      </c>
      <c r="Y10" s="25" t="s">
        <v>177</v>
      </c>
      <c r="Z10" s="25" t="s">
        <v>178</v>
      </c>
    </row>
    <row r="11" spans="1:26">
      <c r="M11" s="28"/>
      <c r="N11" s="28"/>
      <c r="O11" s="28"/>
    </row>
    <row r="12" spans="1:26">
      <c r="A12">
        <f>+'2" W MR'!E3*1000</f>
        <v>16000</v>
      </c>
      <c r="C12">
        <f>+'2" W MR'!R3</f>
        <v>2</v>
      </c>
      <c r="E12">
        <f>+C12</f>
        <v>2</v>
      </c>
      <c r="G12" s="18">
        <f>+A12*C12</f>
        <v>32000</v>
      </c>
      <c r="H12" s="18"/>
      <c r="I12" s="18">
        <f>+G12</f>
        <v>32000</v>
      </c>
      <c r="K12">
        <f>$E$20-E12</f>
        <v>10</v>
      </c>
      <c r="M12" s="27">
        <f t="shared" ref="M12:M20" si="0">(A12*K12)+I12</f>
        <v>192000</v>
      </c>
      <c r="N12" s="28"/>
      <c r="O12" s="29">
        <f>M12/$M$20</f>
        <v>0.63157894736842102</v>
      </c>
      <c r="Q12" s="26">
        <f>SUM(S12:W12)</f>
        <v>240.96</v>
      </c>
      <c r="S12" s="26">
        <f>$S$2*C12</f>
        <v>240.96</v>
      </c>
    </row>
    <row r="13" spans="1:26">
      <c r="A13">
        <f>+'2" W MR'!E4*1000</f>
        <v>21000</v>
      </c>
      <c r="C13">
        <f>+'2" W MR'!R4</f>
        <v>1</v>
      </c>
      <c r="E13">
        <f>+E12+C13</f>
        <v>3</v>
      </c>
      <c r="G13" s="18">
        <f>+A13*C13</f>
        <v>21000</v>
      </c>
      <c r="H13" s="18"/>
      <c r="I13" s="18">
        <f>+G13+I12</f>
        <v>53000</v>
      </c>
      <c r="K13">
        <f t="shared" ref="K13:K20" si="1">$E$20-E13</f>
        <v>9</v>
      </c>
      <c r="M13" s="27">
        <f t="shared" si="0"/>
        <v>242000</v>
      </c>
      <c r="N13" s="28"/>
      <c r="O13" s="29">
        <f t="shared" ref="O13:O20" si="2">M13/$M$20</f>
        <v>0.79605263157894735</v>
      </c>
      <c r="Q13" s="26">
        <f t="shared" ref="Q13:Q20" si="3">SUM(S13:W13)</f>
        <v>145.4</v>
      </c>
      <c r="S13" s="26">
        <f t="shared" ref="S13:S20" si="4">$S$2*C13</f>
        <v>120.48</v>
      </c>
      <c r="V13">
        <f>+$S$4*((A13-17000)/1000)*C13</f>
        <v>24.92</v>
      </c>
    </row>
    <row r="14" spans="1:26">
      <c r="A14">
        <f>+'2" W MR'!E5*1000</f>
        <v>22000</v>
      </c>
      <c r="C14">
        <f>+'2" W MR'!R5</f>
        <v>1</v>
      </c>
      <c r="E14">
        <f t="shared" ref="E14:E20" si="5">+E13+C14</f>
        <v>4</v>
      </c>
      <c r="G14" s="18">
        <f t="shared" ref="G14:G20" si="6">+A14*C14</f>
        <v>22000</v>
      </c>
      <c r="H14" s="18"/>
      <c r="I14" s="18">
        <f t="shared" ref="I14:I20" si="7">+G14+I13</f>
        <v>75000</v>
      </c>
      <c r="K14">
        <f t="shared" si="1"/>
        <v>8</v>
      </c>
      <c r="M14" s="27">
        <f t="shared" si="0"/>
        <v>251000</v>
      </c>
      <c r="N14" s="28"/>
      <c r="O14" s="29">
        <f t="shared" si="2"/>
        <v>0.82565789473684215</v>
      </c>
      <c r="Q14" s="26">
        <f t="shared" si="3"/>
        <v>151.63</v>
      </c>
      <c r="S14" s="26">
        <f t="shared" si="4"/>
        <v>120.48</v>
      </c>
      <c r="V14">
        <f t="shared" ref="V14:V15" si="8">+$S$4*((A14-17000)/1000)*C14</f>
        <v>31.150000000000002</v>
      </c>
    </row>
    <row r="15" spans="1:26">
      <c r="A15">
        <f>+'2" W MR'!E6*1000</f>
        <v>24000</v>
      </c>
      <c r="C15">
        <f>+'2" W MR'!R6</f>
        <v>1</v>
      </c>
      <c r="E15">
        <f t="shared" si="5"/>
        <v>5</v>
      </c>
      <c r="G15" s="18">
        <f t="shared" si="6"/>
        <v>24000</v>
      </c>
      <c r="H15" s="18"/>
      <c r="I15" s="18">
        <f t="shared" si="7"/>
        <v>99000</v>
      </c>
      <c r="K15">
        <f t="shared" si="1"/>
        <v>7</v>
      </c>
      <c r="M15" s="27">
        <f t="shared" si="0"/>
        <v>267000</v>
      </c>
      <c r="N15" s="28"/>
      <c r="O15" s="29">
        <f t="shared" si="2"/>
        <v>0.87828947368421051</v>
      </c>
      <c r="Q15" s="26">
        <f t="shared" si="3"/>
        <v>164.09</v>
      </c>
      <c r="S15" s="26">
        <f t="shared" si="4"/>
        <v>120.48</v>
      </c>
      <c r="V15">
        <f t="shared" si="8"/>
        <v>43.61</v>
      </c>
    </row>
    <row r="16" spans="1:26">
      <c r="A16">
        <f>+'2" W MR'!E7*1000</f>
        <v>25000</v>
      </c>
      <c r="C16">
        <f>+'2" W MR'!R7</f>
        <v>1</v>
      </c>
      <c r="E16">
        <f t="shared" si="5"/>
        <v>6</v>
      </c>
      <c r="G16" s="18">
        <f t="shared" si="6"/>
        <v>25000</v>
      </c>
      <c r="H16" s="18"/>
      <c r="I16" s="18">
        <f t="shared" si="7"/>
        <v>124000</v>
      </c>
      <c r="K16">
        <f t="shared" si="1"/>
        <v>6</v>
      </c>
      <c r="M16" s="27">
        <f t="shared" si="0"/>
        <v>274000</v>
      </c>
      <c r="N16" s="28"/>
      <c r="O16" s="29">
        <f t="shared" si="2"/>
        <v>0.90131578947368418</v>
      </c>
      <c r="Q16" s="26">
        <f t="shared" si="3"/>
        <v>170.32</v>
      </c>
      <c r="S16" s="26">
        <f t="shared" si="4"/>
        <v>120.48</v>
      </c>
      <c r="V16">
        <f>+$S$4*8*C16</f>
        <v>49.84</v>
      </c>
      <c r="W16">
        <f t="shared" ref="W16:W18" si="9">+$S$5*((A16-25000)/1000)*C16</f>
        <v>0</v>
      </c>
    </row>
    <row r="17" spans="1:23">
      <c r="A17">
        <f>+'2" W MR'!E8*1000</f>
        <v>27000</v>
      </c>
      <c r="C17">
        <f>+'2" W MR'!R8</f>
        <v>1</v>
      </c>
      <c r="E17">
        <f t="shared" si="5"/>
        <v>7</v>
      </c>
      <c r="G17" s="18">
        <f t="shared" si="6"/>
        <v>27000</v>
      </c>
      <c r="H17" s="18"/>
      <c r="I17" s="18">
        <f t="shared" si="7"/>
        <v>151000</v>
      </c>
      <c r="K17">
        <f t="shared" si="1"/>
        <v>5</v>
      </c>
      <c r="M17" s="27">
        <f t="shared" si="0"/>
        <v>286000</v>
      </c>
      <c r="N17" s="28"/>
      <c r="O17" s="29">
        <f t="shared" si="2"/>
        <v>0.94078947368421051</v>
      </c>
      <c r="Q17" s="26">
        <f t="shared" si="3"/>
        <v>181.68</v>
      </c>
      <c r="S17" s="26">
        <f t="shared" si="4"/>
        <v>120.48</v>
      </c>
      <c r="V17">
        <f t="shared" ref="V17:V20" si="10">+$S$4*8*C17</f>
        <v>49.84</v>
      </c>
      <c r="W17">
        <f t="shared" si="9"/>
        <v>11.36</v>
      </c>
    </row>
    <row r="18" spans="1:23">
      <c r="A18">
        <f>+'2" W MR'!E9*1000</f>
        <v>29000</v>
      </c>
      <c r="C18">
        <f>+'2" W MR'!R9</f>
        <v>2</v>
      </c>
      <c r="E18">
        <f t="shared" si="5"/>
        <v>9</v>
      </c>
      <c r="G18" s="18">
        <f t="shared" si="6"/>
        <v>58000</v>
      </c>
      <c r="H18" s="18"/>
      <c r="I18" s="18">
        <f t="shared" si="7"/>
        <v>209000</v>
      </c>
      <c r="K18">
        <f t="shared" si="1"/>
        <v>3</v>
      </c>
      <c r="M18" s="27">
        <f t="shared" si="0"/>
        <v>296000</v>
      </c>
      <c r="N18" s="28"/>
      <c r="O18" s="29">
        <f t="shared" si="2"/>
        <v>0.97368421052631582</v>
      </c>
      <c r="Q18" s="26">
        <f t="shared" si="3"/>
        <v>386.08</v>
      </c>
      <c r="S18" s="26">
        <f t="shared" si="4"/>
        <v>240.96</v>
      </c>
      <c r="V18">
        <f t="shared" si="10"/>
        <v>99.68</v>
      </c>
      <c r="W18">
        <f t="shared" si="9"/>
        <v>45.44</v>
      </c>
    </row>
    <row r="19" spans="1:23">
      <c r="A19">
        <f>+'2" W MR'!E10*1000</f>
        <v>31000</v>
      </c>
      <c r="C19">
        <f>+'2" W MR'!R10</f>
        <v>1</v>
      </c>
      <c r="E19">
        <f t="shared" si="5"/>
        <v>10</v>
      </c>
      <c r="G19" s="18">
        <f t="shared" si="6"/>
        <v>31000</v>
      </c>
      <c r="H19" s="18"/>
      <c r="I19" s="18">
        <f t="shared" si="7"/>
        <v>240000</v>
      </c>
      <c r="K19">
        <f t="shared" si="1"/>
        <v>2</v>
      </c>
      <c r="M19" s="27">
        <f t="shared" si="0"/>
        <v>302000</v>
      </c>
      <c r="N19" s="28"/>
      <c r="O19" s="29">
        <f t="shared" si="2"/>
        <v>0.99342105263157898</v>
      </c>
      <c r="Q19" s="26">
        <f t="shared" si="3"/>
        <v>204.39999999999998</v>
      </c>
      <c r="S19" s="26">
        <f t="shared" si="4"/>
        <v>120.48</v>
      </c>
      <c r="V19">
        <f t="shared" si="10"/>
        <v>49.84</v>
      </c>
      <c r="W19">
        <f t="shared" ref="W19:W20" si="11">+$S$5*((A19-25000)/1000)*C19</f>
        <v>34.08</v>
      </c>
    </row>
    <row r="20" spans="1:23">
      <c r="A20">
        <f>+'2" W MR'!E11*1000</f>
        <v>32000</v>
      </c>
      <c r="C20">
        <f>+'2" W MR'!R11</f>
        <v>2</v>
      </c>
      <c r="E20">
        <f t="shared" si="5"/>
        <v>12</v>
      </c>
      <c r="G20" s="18">
        <f t="shared" si="6"/>
        <v>64000</v>
      </c>
      <c r="H20" s="18"/>
      <c r="I20" s="18">
        <f t="shared" si="7"/>
        <v>304000</v>
      </c>
      <c r="K20">
        <f t="shared" si="1"/>
        <v>0</v>
      </c>
      <c r="M20" s="27">
        <f t="shared" si="0"/>
        <v>304000</v>
      </c>
      <c r="N20" s="28"/>
      <c r="O20" s="29">
        <f t="shared" si="2"/>
        <v>1</v>
      </c>
      <c r="Q20" s="26">
        <f t="shared" si="3"/>
        <v>420.15999999999997</v>
      </c>
      <c r="S20" s="26">
        <f t="shared" si="4"/>
        <v>240.96</v>
      </c>
      <c r="V20">
        <f t="shared" si="10"/>
        <v>99.68</v>
      </c>
      <c r="W20">
        <f t="shared" si="11"/>
        <v>79.52</v>
      </c>
    </row>
    <row r="21" spans="1:23">
      <c r="M21" s="28"/>
      <c r="N21" s="28"/>
      <c r="O21" s="28"/>
    </row>
    <row r="22" spans="1:23">
      <c r="M22" s="28"/>
      <c r="N22" s="28"/>
      <c r="O22" s="28"/>
      <c r="Q22" s="26">
        <f>SUM(Q12:Q21)</f>
        <v>2064.7199999999998</v>
      </c>
      <c r="S22" s="26">
        <f>SUM(S12:S21)</f>
        <v>1445.76</v>
      </c>
      <c r="V22" s="26">
        <f t="shared" ref="V22:W22" si="12">SUM(V12:V21)</f>
        <v>448.56</v>
      </c>
      <c r="W22" s="26">
        <f t="shared" si="12"/>
        <v>170.39999999999998</v>
      </c>
    </row>
    <row r="24" spans="1:23">
      <c r="S24" s="26">
        <f>+S22/S2</f>
        <v>12</v>
      </c>
      <c r="V24" s="26">
        <f>+V22/S4</f>
        <v>72</v>
      </c>
      <c r="W24" s="26">
        <f>+W22/S5</f>
        <v>29.999999999999996</v>
      </c>
    </row>
  </sheetData>
  <pageMargins left="0.7" right="0.7" top="0.75" bottom="0.75" header="0.3" footer="0.3"/>
  <pageSetup scale="9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"/>
  <sheetViews>
    <sheetView workbookViewId="0">
      <selection activeCell="W23" sqref="W23"/>
    </sheetView>
  </sheetViews>
  <sheetFormatPr defaultRowHeight="12.75"/>
  <sheetData>
    <row r="1" spans="1:18" s="1" customFormat="1" ht="12.75" customHeight="1">
      <c r="A1" s="1" t="s">
        <v>39</v>
      </c>
      <c r="B1" s="1" t="s">
        <v>38</v>
      </c>
      <c r="C1" s="1" t="s">
        <v>0</v>
      </c>
      <c r="D1" s="1" t="s">
        <v>37</v>
      </c>
      <c r="E1" s="1" t="s">
        <v>132</v>
      </c>
      <c r="F1" s="3" t="s">
        <v>1</v>
      </c>
      <c r="G1" s="3" t="s">
        <v>2</v>
      </c>
      <c r="H1" s="3" t="s">
        <v>3</v>
      </c>
      <c r="I1" s="3" t="s">
        <v>4</v>
      </c>
      <c r="J1" s="3" t="s">
        <v>5</v>
      </c>
      <c r="K1" s="3" t="s">
        <v>6</v>
      </c>
      <c r="L1" s="3" t="s">
        <v>7</v>
      </c>
      <c r="M1" s="3" t="s">
        <v>8</v>
      </c>
      <c r="N1" s="3" t="s">
        <v>9</v>
      </c>
      <c r="O1" s="3" t="s">
        <v>10</v>
      </c>
      <c r="P1" s="3" t="s">
        <v>11</v>
      </c>
      <c r="Q1" s="3" t="s">
        <v>12</v>
      </c>
      <c r="R1" s="1" t="s">
        <v>13</v>
      </c>
    </row>
    <row r="3" spans="1:18" s="1" customFormat="1" ht="12.75" customHeight="1">
      <c r="A3" s="3" t="s">
        <v>23</v>
      </c>
      <c r="B3" s="3" t="s">
        <v>24</v>
      </c>
      <c r="C3" s="3" t="s">
        <v>25</v>
      </c>
      <c r="D3" s="3" t="s">
        <v>16</v>
      </c>
      <c r="E3" s="3" t="s">
        <v>40</v>
      </c>
      <c r="F3" s="2">
        <v>1</v>
      </c>
      <c r="J3" s="2">
        <v>1</v>
      </c>
      <c r="K3" s="2">
        <v>1</v>
      </c>
      <c r="R3" s="2">
        <v>3</v>
      </c>
    </row>
    <row r="4" spans="1:18" s="1" customFormat="1" ht="12.75" customHeight="1">
      <c r="A4" s="3" t="s">
        <v>23</v>
      </c>
      <c r="B4" s="3" t="s">
        <v>24</v>
      </c>
      <c r="C4" s="3" t="s">
        <v>25</v>
      </c>
      <c r="D4" s="3" t="s">
        <v>16</v>
      </c>
      <c r="E4" s="3" t="s">
        <v>15</v>
      </c>
      <c r="G4" s="2">
        <v>1</v>
      </c>
      <c r="H4" s="2">
        <v>1</v>
      </c>
      <c r="I4" s="2">
        <v>1</v>
      </c>
      <c r="J4" s="2">
        <v>1</v>
      </c>
      <c r="K4" s="2">
        <v>1</v>
      </c>
      <c r="L4" s="2">
        <v>1</v>
      </c>
      <c r="M4" s="2">
        <v>2</v>
      </c>
      <c r="N4" s="2">
        <v>1</v>
      </c>
      <c r="O4" s="2">
        <v>1</v>
      </c>
      <c r="P4" s="2">
        <v>1</v>
      </c>
      <c r="Q4" s="2">
        <v>1</v>
      </c>
      <c r="R4" s="2">
        <v>12</v>
      </c>
    </row>
    <row r="5" spans="1:18" s="1" customFormat="1" ht="12.75" customHeight="1">
      <c r="A5" s="3" t="s">
        <v>23</v>
      </c>
      <c r="B5" s="3" t="s">
        <v>24</v>
      </c>
      <c r="C5" s="3" t="s">
        <v>25</v>
      </c>
      <c r="D5" s="3" t="s">
        <v>16</v>
      </c>
      <c r="E5" s="3" t="s">
        <v>33</v>
      </c>
      <c r="N5" s="2">
        <v>1</v>
      </c>
      <c r="O5" s="2">
        <v>1</v>
      </c>
      <c r="P5" s="2">
        <v>1</v>
      </c>
      <c r="Q5" s="2">
        <v>1</v>
      </c>
      <c r="R5" s="2">
        <v>4</v>
      </c>
    </row>
    <row r="6" spans="1:18" s="1" customFormat="1" ht="12.75" customHeight="1">
      <c r="A6" s="3" t="s">
        <v>23</v>
      </c>
      <c r="B6" s="3" t="s">
        <v>24</v>
      </c>
      <c r="C6" s="3" t="s">
        <v>25</v>
      </c>
      <c r="D6" s="3" t="s">
        <v>16</v>
      </c>
      <c r="E6" s="3" t="s">
        <v>89</v>
      </c>
      <c r="L6" s="2">
        <v>1</v>
      </c>
      <c r="R6" s="2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3"/>
  <sheetViews>
    <sheetView view="pageBreakPreview" zoomScale="115" zoomScaleNormal="100" zoomScaleSheetLayoutView="115" workbookViewId="0">
      <selection activeCell="W21" sqref="W21"/>
    </sheetView>
  </sheetViews>
  <sheetFormatPr defaultRowHeight="12.75"/>
  <cols>
    <col min="1" max="1" width="12.140625" customWidth="1"/>
    <col min="2" max="2" width="1.140625" customWidth="1"/>
    <col min="3" max="3" width="10" bestFit="1" customWidth="1"/>
    <col min="4" max="4" width="1.140625" customWidth="1"/>
    <col min="5" max="5" width="10.5703125" bestFit="1" customWidth="1"/>
    <col min="6" max="6" width="1.140625" customWidth="1"/>
    <col min="7" max="7" width="9.85546875" bestFit="1" customWidth="1"/>
    <col min="8" max="8" width="1.140625" customWidth="1"/>
    <col min="9" max="9" width="10" bestFit="1" customWidth="1"/>
    <col min="10" max="10" width="1.140625" customWidth="1"/>
    <col min="11" max="11" width="8.7109375" bestFit="1" customWidth="1"/>
    <col min="12" max="12" width="1.140625" customWidth="1"/>
    <col min="13" max="13" width="11.7109375" bestFit="1" customWidth="1"/>
    <col min="14" max="14" width="1.140625" customWidth="1"/>
    <col min="15" max="15" width="10.28515625" customWidth="1"/>
    <col min="16" max="16" width="1" customWidth="1"/>
    <col min="17" max="17" width="23.42578125" bestFit="1" customWidth="1"/>
    <col min="18" max="18" width="1" customWidth="1"/>
    <col min="19" max="19" width="9.28515625" bestFit="1" customWidth="1"/>
    <col min="20" max="20" width="1" customWidth="1"/>
    <col min="22" max="22" width="9.28515625" bestFit="1" customWidth="1"/>
  </cols>
  <sheetData>
    <row r="1" spans="1:26">
      <c r="A1" s="4" t="s">
        <v>133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 t="s">
        <v>134</v>
      </c>
    </row>
    <row r="2" spans="1:26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Q2" s="21" t="s">
        <v>164</v>
      </c>
      <c r="R2" s="21"/>
      <c r="S2" s="22">
        <v>11.99</v>
      </c>
      <c r="T2" s="21"/>
      <c r="U2" s="21"/>
    </row>
    <row r="3" spans="1:26">
      <c r="A3" s="6" t="s">
        <v>191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 t="s">
        <v>160</v>
      </c>
      <c r="Q3" s="23" t="s">
        <v>187</v>
      </c>
      <c r="R3" s="21"/>
      <c r="S3" s="22">
        <v>0</v>
      </c>
      <c r="T3" s="21" t="s">
        <v>166</v>
      </c>
      <c r="U3" s="21"/>
    </row>
    <row r="4" spans="1:26">
      <c r="A4" s="6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  <c r="Q4" s="23" t="s">
        <v>188</v>
      </c>
      <c r="R4" s="21"/>
      <c r="S4" s="22">
        <v>6.79</v>
      </c>
      <c r="T4" s="21" t="s">
        <v>166</v>
      </c>
      <c r="U4" s="21"/>
    </row>
    <row r="5" spans="1:26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Q5" s="23" t="s">
        <v>189</v>
      </c>
      <c r="R5" s="21"/>
      <c r="S5" s="22">
        <v>6.23</v>
      </c>
      <c r="T5" s="21" t="s">
        <v>166</v>
      </c>
      <c r="U5" s="21"/>
    </row>
    <row r="6" spans="1:26" ht="13.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Q6" s="23" t="s">
        <v>169</v>
      </c>
      <c r="R6" s="21"/>
      <c r="S6" s="22">
        <v>5.68</v>
      </c>
      <c r="T6" s="21" t="s">
        <v>166</v>
      </c>
      <c r="U6" s="21"/>
    </row>
    <row r="7" spans="1:26">
      <c r="A7" s="7" t="s">
        <v>137</v>
      </c>
      <c r="B7" s="8"/>
      <c r="C7" s="9" t="s">
        <v>138</v>
      </c>
      <c r="D7" s="8"/>
      <c r="E7" s="9" t="s">
        <v>139</v>
      </c>
      <c r="F7" s="8"/>
      <c r="G7" s="9" t="s">
        <v>140</v>
      </c>
      <c r="H7" s="8"/>
      <c r="I7" s="9" t="s">
        <v>141</v>
      </c>
      <c r="J7" s="8"/>
      <c r="K7" s="9" t="s">
        <v>142</v>
      </c>
      <c r="L7" s="8"/>
      <c r="M7" s="9" t="s">
        <v>143</v>
      </c>
      <c r="N7" s="8"/>
      <c r="O7" s="10" t="s">
        <v>144</v>
      </c>
      <c r="Q7" s="23" t="s">
        <v>170</v>
      </c>
      <c r="R7" s="21"/>
      <c r="S7" s="22">
        <v>5.04</v>
      </c>
      <c r="T7" s="21" t="s">
        <v>166</v>
      </c>
      <c r="U7" s="21"/>
    </row>
    <row r="8" spans="1:26">
      <c r="A8" s="11"/>
      <c r="B8" s="12"/>
      <c r="C8" s="12"/>
      <c r="D8" s="12"/>
      <c r="E8" s="12"/>
      <c r="F8" s="12"/>
      <c r="G8" s="12" t="s">
        <v>145</v>
      </c>
      <c r="H8" s="12"/>
      <c r="I8" s="12"/>
      <c r="J8" s="12"/>
      <c r="K8" s="12"/>
      <c r="L8" s="12"/>
      <c r="M8" s="12" t="s">
        <v>146</v>
      </c>
      <c r="N8" s="12"/>
      <c r="O8" s="13"/>
      <c r="Q8" s="23" t="s">
        <v>190</v>
      </c>
      <c r="R8" s="21"/>
      <c r="S8" s="22">
        <v>4.4000000000000004</v>
      </c>
      <c r="T8" s="21" t="s">
        <v>166</v>
      </c>
      <c r="U8" s="21"/>
    </row>
    <row r="9" spans="1:26">
      <c r="A9" s="11" t="s">
        <v>147</v>
      </c>
      <c r="B9" s="12"/>
      <c r="C9" s="12" t="s">
        <v>148</v>
      </c>
      <c r="D9" s="12"/>
      <c r="E9" s="12" t="s">
        <v>149</v>
      </c>
      <c r="F9" s="12"/>
      <c r="G9" s="12" t="s">
        <v>150</v>
      </c>
      <c r="H9" s="12"/>
      <c r="I9" s="12" t="s">
        <v>151</v>
      </c>
      <c r="J9" s="12"/>
      <c r="K9" s="12" t="s">
        <v>152</v>
      </c>
      <c r="L9" s="12"/>
      <c r="M9" s="12" t="s">
        <v>153</v>
      </c>
      <c r="N9" s="12"/>
      <c r="O9" s="13" t="s">
        <v>154</v>
      </c>
      <c r="Q9" s="21"/>
      <c r="R9" s="21"/>
      <c r="S9" s="21"/>
      <c r="T9" s="21"/>
      <c r="U9" s="21"/>
    </row>
    <row r="10" spans="1:26">
      <c r="A10" s="14" t="s">
        <v>155</v>
      </c>
      <c r="B10" s="12"/>
      <c r="C10" s="15" t="s">
        <v>156</v>
      </c>
      <c r="D10" s="12"/>
      <c r="E10" s="15" t="s">
        <v>156</v>
      </c>
      <c r="F10" s="12"/>
      <c r="G10" s="16" t="s">
        <v>157</v>
      </c>
      <c r="H10" s="12"/>
      <c r="I10" s="15" t="s">
        <v>145</v>
      </c>
      <c r="J10" s="12"/>
      <c r="K10" s="15" t="s">
        <v>156</v>
      </c>
      <c r="L10" s="12"/>
      <c r="M10" s="16" t="s">
        <v>158</v>
      </c>
      <c r="N10" s="12"/>
      <c r="O10" s="17" t="s">
        <v>159</v>
      </c>
      <c r="S10" s="25" t="s">
        <v>172</v>
      </c>
      <c r="T10" s="25"/>
      <c r="U10" s="25" t="s">
        <v>173</v>
      </c>
      <c r="V10" s="25" t="s">
        <v>174</v>
      </c>
      <c r="W10" s="25" t="s">
        <v>175</v>
      </c>
      <c r="X10" s="25" t="s">
        <v>176</v>
      </c>
      <c r="Y10" s="25" t="s">
        <v>177</v>
      </c>
      <c r="Z10" s="25" t="s">
        <v>178</v>
      </c>
    </row>
    <row r="12" spans="1:26">
      <c r="A12">
        <f>+'5-8" W Gov'!E3*1000</f>
        <v>0</v>
      </c>
      <c r="C12">
        <f>+'5-8" W Res'!R3</f>
        <v>3</v>
      </c>
      <c r="E12">
        <f>+C12</f>
        <v>3</v>
      </c>
      <c r="G12" s="18">
        <f>+A12*C12</f>
        <v>0</v>
      </c>
      <c r="H12" s="18"/>
      <c r="I12" s="18">
        <f>+G12</f>
        <v>0</v>
      </c>
      <c r="K12">
        <f>$E$15-E12</f>
        <v>112</v>
      </c>
      <c r="M12" s="19">
        <f t="shared" ref="M12:M15" si="0">(A12*K12)+I12</f>
        <v>0</v>
      </c>
      <c r="O12" s="20">
        <f>M12/$M$15</f>
        <v>0</v>
      </c>
      <c r="Q12">
        <f>SUM(S12:Z12)</f>
        <v>35.97</v>
      </c>
      <c r="S12">
        <f>+$S$2*C12</f>
        <v>35.97</v>
      </c>
    </row>
    <row r="13" spans="1:26">
      <c r="A13">
        <f>+'5-8" W Gov'!E4*1000</f>
        <v>1000</v>
      </c>
      <c r="C13">
        <f>+'5-8" W Res'!R4</f>
        <v>23</v>
      </c>
      <c r="E13">
        <f>+E12+C13</f>
        <v>26</v>
      </c>
      <c r="G13" s="18">
        <f>+A13*C13</f>
        <v>23000</v>
      </c>
      <c r="H13" s="18"/>
      <c r="I13" s="18">
        <f>+G13+I12</f>
        <v>23000</v>
      </c>
      <c r="K13">
        <f t="shared" ref="K13:K15" si="1">$E$15-E13</f>
        <v>89</v>
      </c>
      <c r="M13" s="19">
        <f t="shared" si="0"/>
        <v>112000</v>
      </c>
      <c r="O13" s="20">
        <f t="shared" ref="O13:O15" si="2">M13/$M$15</f>
        <v>0.34890965732087226</v>
      </c>
      <c r="Q13">
        <f t="shared" ref="Q13:Q15" si="3">SUM(S13:Z13)</f>
        <v>275.77</v>
      </c>
      <c r="S13">
        <f t="shared" ref="S13:S15" si="4">+$S$2*C13</f>
        <v>275.77</v>
      </c>
      <c r="V13">
        <f>+$S$4*((A13-1000)/1000)*C13</f>
        <v>0</v>
      </c>
    </row>
    <row r="14" spans="1:26">
      <c r="A14">
        <f>+'5-8" W Gov'!E5*1000</f>
        <v>2000</v>
      </c>
      <c r="C14">
        <f>+'5-8" W Res'!R5</f>
        <v>59</v>
      </c>
      <c r="E14">
        <f t="shared" ref="E14:E15" si="5">+E13+C14</f>
        <v>85</v>
      </c>
      <c r="G14" s="18">
        <f t="shared" ref="G14:G15" si="6">+A14*C14</f>
        <v>118000</v>
      </c>
      <c r="H14" s="18"/>
      <c r="I14" s="18">
        <f t="shared" ref="I14:I15" si="7">+G14+I13</f>
        <v>141000</v>
      </c>
      <c r="K14">
        <f t="shared" si="1"/>
        <v>30</v>
      </c>
      <c r="M14" s="19">
        <f t="shared" si="0"/>
        <v>201000</v>
      </c>
      <c r="O14" s="20">
        <f t="shared" si="2"/>
        <v>0.62616822429906538</v>
      </c>
      <c r="Q14">
        <f t="shared" si="3"/>
        <v>1108.02</v>
      </c>
      <c r="S14">
        <f t="shared" si="4"/>
        <v>707.41</v>
      </c>
      <c r="V14">
        <f t="shared" ref="V14:V15" si="8">+$S$4*((A14-1000)/1000)*C14</f>
        <v>400.61</v>
      </c>
    </row>
    <row r="15" spans="1:26">
      <c r="A15">
        <f>+'5-8" W Gov'!E6*1000</f>
        <v>6000</v>
      </c>
      <c r="C15">
        <f>+'5-8" W Res'!R6</f>
        <v>30</v>
      </c>
      <c r="E15">
        <f t="shared" si="5"/>
        <v>115</v>
      </c>
      <c r="G15" s="18">
        <f t="shared" si="6"/>
        <v>180000</v>
      </c>
      <c r="H15" s="18"/>
      <c r="I15" s="18">
        <f t="shared" si="7"/>
        <v>321000</v>
      </c>
      <c r="K15">
        <f t="shared" si="1"/>
        <v>0</v>
      </c>
      <c r="M15" s="19">
        <f t="shared" si="0"/>
        <v>321000</v>
      </c>
      <c r="O15" s="20">
        <f t="shared" si="2"/>
        <v>1</v>
      </c>
      <c r="Q15">
        <f t="shared" si="3"/>
        <v>1378.2</v>
      </c>
      <c r="S15">
        <f t="shared" si="4"/>
        <v>359.7</v>
      </c>
      <c r="V15">
        <f t="shared" si="8"/>
        <v>1018.5000000000001</v>
      </c>
    </row>
    <row r="16" spans="1:26">
      <c r="G16" s="18"/>
      <c r="H16" s="18"/>
      <c r="I16" s="18"/>
      <c r="M16" s="19"/>
      <c r="O16" s="20"/>
    </row>
    <row r="17" spans="7:22">
      <c r="G17" s="18"/>
      <c r="H17" s="18"/>
      <c r="I17" s="18"/>
      <c r="M17" s="19"/>
      <c r="O17" s="20"/>
      <c r="Q17">
        <f>SUM(Q12:Q16)</f>
        <v>2797.96</v>
      </c>
      <c r="S17">
        <f>SUM(S12:S16)</f>
        <v>1378.85</v>
      </c>
      <c r="V17">
        <f>SUM(V12:V16)</f>
        <v>1419.1100000000001</v>
      </c>
    </row>
    <row r="18" spans="7:22">
      <c r="G18" s="18"/>
      <c r="H18" s="18"/>
      <c r="I18" s="18"/>
      <c r="M18" s="19"/>
      <c r="O18" s="20"/>
    </row>
    <row r="19" spans="7:22">
      <c r="G19" s="18"/>
      <c r="H19" s="18"/>
      <c r="I19" s="18"/>
      <c r="M19" s="19"/>
      <c r="O19" s="20"/>
      <c r="S19" s="26">
        <f>+S17/S2</f>
        <v>114.99999999999999</v>
      </c>
      <c r="V19" s="26">
        <f>+V17/S4</f>
        <v>209.00000000000003</v>
      </c>
    </row>
    <row r="20" spans="7:22">
      <c r="G20" s="18"/>
      <c r="H20" s="18"/>
      <c r="I20" s="18"/>
      <c r="M20" s="19"/>
      <c r="O20" s="20"/>
    </row>
    <row r="21" spans="7:22">
      <c r="G21" s="18"/>
      <c r="H21" s="18"/>
      <c r="I21" s="18"/>
      <c r="M21" s="19"/>
      <c r="O21" s="20"/>
    </row>
    <row r="22" spans="7:22">
      <c r="G22" s="18"/>
      <c r="H22" s="18"/>
      <c r="I22" s="18"/>
      <c r="M22" s="19"/>
      <c r="O22" s="20"/>
    </row>
    <row r="23" spans="7:22">
      <c r="G23" s="18"/>
      <c r="H23" s="18"/>
      <c r="I23" s="18"/>
      <c r="M23" s="19"/>
      <c r="O23" s="20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4"/>
  <sheetViews>
    <sheetView workbookViewId="0">
      <selection activeCell="W23" sqref="W23"/>
    </sheetView>
  </sheetViews>
  <sheetFormatPr defaultRowHeight="12.75"/>
  <cols>
    <col min="2" max="2" width="37.140625" bestFit="1" customWidth="1"/>
  </cols>
  <sheetData>
    <row r="1" spans="1:18" s="1" customFormat="1" ht="12.75" customHeight="1">
      <c r="A1" s="1" t="s">
        <v>39</v>
      </c>
      <c r="B1" s="1" t="s">
        <v>38</v>
      </c>
      <c r="C1" s="1" t="s">
        <v>0</v>
      </c>
      <c r="D1" s="1" t="s">
        <v>37</v>
      </c>
      <c r="E1" s="1" t="s">
        <v>132</v>
      </c>
      <c r="F1" s="3" t="s">
        <v>1</v>
      </c>
      <c r="G1" s="3" t="s">
        <v>2</v>
      </c>
      <c r="H1" s="3" t="s">
        <v>3</v>
      </c>
      <c r="I1" s="3" t="s">
        <v>4</v>
      </c>
      <c r="J1" s="3" t="s">
        <v>5</v>
      </c>
      <c r="K1" s="3" t="s">
        <v>6</v>
      </c>
      <c r="L1" s="3" t="s">
        <v>7</v>
      </c>
      <c r="M1" s="3" t="s">
        <v>8</v>
      </c>
      <c r="N1" s="3" t="s">
        <v>9</v>
      </c>
      <c r="O1" s="3" t="s">
        <v>10</v>
      </c>
      <c r="P1" s="3" t="s">
        <v>11</v>
      </c>
      <c r="Q1" s="3" t="s">
        <v>12</v>
      </c>
      <c r="R1" s="1" t="s">
        <v>13</v>
      </c>
    </row>
    <row r="3" spans="1:18" s="1" customFormat="1" ht="12.75" customHeight="1">
      <c r="A3" s="3" t="s">
        <v>18</v>
      </c>
      <c r="B3" s="3" t="s">
        <v>19</v>
      </c>
      <c r="C3" s="3" t="s">
        <v>14</v>
      </c>
      <c r="D3" s="3" t="s">
        <v>16</v>
      </c>
      <c r="E3" s="3" t="s">
        <v>40</v>
      </c>
      <c r="M3" s="2">
        <v>1</v>
      </c>
      <c r="Q3" s="2">
        <v>2</v>
      </c>
      <c r="R3" s="1">
        <f>SUM(F3:Q3)</f>
        <v>3</v>
      </c>
    </row>
    <row r="4" spans="1:18" s="1" customFormat="1" ht="12.75" customHeight="1">
      <c r="A4" s="3" t="s">
        <v>18</v>
      </c>
      <c r="B4" s="3" t="s">
        <v>19</v>
      </c>
      <c r="C4" s="3" t="s">
        <v>14</v>
      </c>
      <c r="D4" s="3" t="s">
        <v>16</v>
      </c>
      <c r="E4" s="3" t="s">
        <v>15</v>
      </c>
      <c r="F4" s="2">
        <v>4</v>
      </c>
      <c r="G4" s="2">
        <v>1</v>
      </c>
      <c r="H4" s="2">
        <v>3</v>
      </c>
      <c r="I4" s="2">
        <v>2</v>
      </c>
      <c r="J4" s="2">
        <v>2</v>
      </c>
      <c r="K4" s="2">
        <v>2</v>
      </c>
      <c r="L4" s="2">
        <v>1</v>
      </c>
      <c r="M4" s="2">
        <v>2</v>
      </c>
      <c r="N4" s="2">
        <v>1</v>
      </c>
      <c r="O4" s="2">
        <v>2</v>
      </c>
      <c r="P4" s="2">
        <v>2</v>
      </c>
      <c r="Q4" s="2">
        <v>1</v>
      </c>
      <c r="R4" s="2">
        <v>23</v>
      </c>
    </row>
    <row r="5" spans="1:18" s="1" customFormat="1" ht="12.75" customHeight="1">
      <c r="A5" s="3" t="s">
        <v>18</v>
      </c>
      <c r="B5" s="3" t="s">
        <v>19</v>
      </c>
      <c r="C5" s="3" t="s">
        <v>14</v>
      </c>
      <c r="D5" s="3" t="s">
        <v>16</v>
      </c>
      <c r="E5" s="3" t="s">
        <v>33</v>
      </c>
      <c r="F5" s="2">
        <v>6</v>
      </c>
      <c r="G5" s="2">
        <v>5</v>
      </c>
      <c r="H5" s="2">
        <v>4</v>
      </c>
      <c r="I5" s="2">
        <v>6</v>
      </c>
      <c r="J5" s="2">
        <v>6</v>
      </c>
      <c r="K5" s="2">
        <v>6</v>
      </c>
      <c r="L5" s="2">
        <v>3</v>
      </c>
      <c r="M5" s="2">
        <v>6</v>
      </c>
      <c r="N5" s="2">
        <v>4</v>
      </c>
      <c r="O5" s="2">
        <v>5</v>
      </c>
      <c r="P5" s="2">
        <v>5</v>
      </c>
      <c r="Q5" s="2">
        <v>3</v>
      </c>
      <c r="R5" s="2">
        <v>59</v>
      </c>
    </row>
    <row r="6" spans="1:18" s="1" customFormat="1" ht="12.75" customHeight="1">
      <c r="A6" s="3" t="s">
        <v>18</v>
      </c>
      <c r="B6" s="3" t="s">
        <v>19</v>
      </c>
      <c r="C6" s="3" t="s">
        <v>14</v>
      </c>
      <c r="D6" s="3" t="s">
        <v>16</v>
      </c>
      <c r="E6" s="3" t="s">
        <v>30</v>
      </c>
      <c r="F6" s="2">
        <v>3</v>
      </c>
      <c r="G6" s="2">
        <v>4</v>
      </c>
      <c r="H6" s="2">
        <v>3</v>
      </c>
      <c r="I6" s="2">
        <v>1</v>
      </c>
      <c r="J6" s="2">
        <v>3</v>
      </c>
      <c r="K6" s="2">
        <v>3</v>
      </c>
      <c r="L6" s="2">
        <v>3</v>
      </c>
      <c r="M6" s="2">
        <v>1</v>
      </c>
      <c r="N6" s="2">
        <v>3</v>
      </c>
      <c r="O6" s="2">
        <v>1</v>
      </c>
      <c r="P6" s="2">
        <v>2</v>
      </c>
      <c r="Q6" s="2">
        <v>3</v>
      </c>
      <c r="R6" s="2">
        <v>30</v>
      </c>
    </row>
    <row r="7" spans="1:18" s="1" customFormat="1" ht="12.75" customHeight="1">
      <c r="A7" s="3" t="s">
        <v>18</v>
      </c>
      <c r="B7" s="3" t="s">
        <v>19</v>
      </c>
      <c r="C7" s="3" t="s">
        <v>14</v>
      </c>
      <c r="D7" s="3" t="s">
        <v>16</v>
      </c>
      <c r="E7" s="3" t="s">
        <v>27</v>
      </c>
      <c r="F7" s="2">
        <v>3</v>
      </c>
      <c r="G7" s="2">
        <v>3</v>
      </c>
      <c r="H7" s="2">
        <v>6</v>
      </c>
      <c r="I7" s="2">
        <v>3</v>
      </c>
      <c r="J7" s="2">
        <v>5</v>
      </c>
      <c r="K7" s="2">
        <v>2</v>
      </c>
      <c r="L7" s="2">
        <v>4</v>
      </c>
      <c r="M7" s="2">
        <v>5</v>
      </c>
      <c r="N7" s="2">
        <v>5</v>
      </c>
      <c r="O7" s="2">
        <v>7</v>
      </c>
      <c r="P7" s="2">
        <v>4</v>
      </c>
      <c r="Q7" s="2">
        <v>2</v>
      </c>
      <c r="R7" s="2">
        <v>49</v>
      </c>
    </row>
    <row r="8" spans="1:18" s="1" customFormat="1" ht="12.75" customHeight="1">
      <c r="A8" s="3" t="s">
        <v>18</v>
      </c>
      <c r="B8" s="3" t="s">
        <v>19</v>
      </c>
      <c r="C8" s="3" t="s">
        <v>14</v>
      </c>
      <c r="D8" s="3" t="s">
        <v>16</v>
      </c>
      <c r="E8" s="3" t="s">
        <v>36</v>
      </c>
      <c r="G8" s="2">
        <v>3</v>
      </c>
      <c r="H8" s="2">
        <v>3</v>
      </c>
      <c r="I8" s="2">
        <v>5</v>
      </c>
      <c r="J8" s="2">
        <v>1</v>
      </c>
      <c r="K8" s="2">
        <v>4</v>
      </c>
      <c r="L8" s="2">
        <v>2</v>
      </c>
      <c r="M8" s="2">
        <v>3</v>
      </c>
      <c r="N8" s="2">
        <v>2</v>
      </c>
      <c r="O8" s="2">
        <v>3</v>
      </c>
      <c r="P8" s="2">
        <v>3</v>
      </c>
      <c r="Q8" s="2">
        <v>2</v>
      </c>
      <c r="R8" s="2">
        <v>31</v>
      </c>
    </row>
    <row r="9" spans="1:18" s="1" customFormat="1" ht="12.75" customHeight="1">
      <c r="A9" s="3" t="s">
        <v>18</v>
      </c>
      <c r="B9" s="3" t="s">
        <v>19</v>
      </c>
      <c r="C9" s="3" t="s">
        <v>14</v>
      </c>
      <c r="D9" s="3" t="s">
        <v>16</v>
      </c>
      <c r="E9" s="3" t="s">
        <v>89</v>
      </c>
      <c r="F9" s="2">
        <v>2</v>
      </c>
      <c r="I9" s="2">
        <v>1</v>
      </c>
      <c r="J9" s="2">
        <v>2</v>
      </c>
      <c r="K9" s="2">
        <v>1</v>
      </c>
      <c r="L9" s="2">
        <v>2</v>
      </c>
      <c r="M9" s="2">
        <v>1</v>
      </c>
      <c r="N9" s="2">
        <v>2</v>
      </c>
      <c r="O9" s="2">
        <v>1</v>
      </c>
      <c r="P9" s="2">
        <v>1</v>
      </c>
      <c r="Q9" s="2">
        <v>1</v>
      </c>
      <c r="R9" s="2">
        <v>14</v>
      </c>
    </row>
    <row r="10" spans="1:18" s="1" customFormat="1" ht="12.75" customHeight="1">
      <c r="A10" s="3" t="s">
        <v>18</v>
      </c>
      <c r="B10" s="3" t="s">
        <v>19</v>
      </c>
      <c r="C10" s="3" t="s">
        <v>14</v>
      </c>
      <c r="D10" s="3" t="s">
        <v>16</v>
      </c>
      <c r="E10" s="3" t="s">
        <v>35</v>
      </c>
      <c r="G10" s="2">
        <v>2</v>
      </c>
      <c r="I10" s="2">
        <v>1</v>
      </c>
      <c r="K10" s="2">
        <v>1</v>
      </c>
      <c r="M10" s="2">
        <v>1</v>
      </c>
      <c r="N10" s="2">
        <v>1</v>
      </c>
      <c r="P10" s="2">
        <v>1</v>
      </c>
      <c r="Q10" s="2">
        <v>3</v>
      </c>
      <c r="R10" s="2">
        <v>10</v>
      </c>
    </row>
    <row r="11" spans="1:18" s="1" customFormat="1" ht="12.75" customHeight="1">
      <c r="A11" s="3" t="s">
        <v>18</v>
      </c>
      <c r="B11" s="3" t="s">
        <v>19</v>
      </c>
      <c r="C11" s="3" t="s">
        <v>14</v>
      </c>
      <c r="D11" s="3" t="s">
        <v>16</v>
      </c>
      <c r="E11" s="3" t="s">
        <v>88</v>
      </c>
      <c r="F11" s="2">
        <v>1</v>
      </c>
      <c r="L11" s="2">
        <v>2</v>
      </c>
      <c r="N11" s="2">
        <v>1</v>
      </c>
      <c r="O11" s="2">
        <v>1</v>
      </c>
      <c r="R11" s="2">
        <v>5</v>
      </c>
    </row>
    <row r="12" spans="1:18" s="1" customFormat="1" ht="12.75" customHeight="1">
      <c r="A12" s="3" t="s">
        <v>18</v>
      </c>
      <c r="B12" s="3" t="s">
        <v>19</v>
      </c>
      <c r="C12" s="3" t="s">
        <v>14</v>
      </c>
      <c r="D12" s="3" t="s">
        <v>16</v>
      </c>
      <c r="E12" s="3" t="s">
        <v>86</v>
      </c>
      <c r="L12" s="2">
        <v>1</v>
      </c>
      <c r="R12" s="2">
        <v>1</v>
      </c>
    </row>
    <row r="13" spans="1:18" s="1" customFormat="1" ht="12.75" customHeight="1">
      <c r="A13" s="3" t="s">
        <v>18</v>
      </c>
      <c r="B13" s="3" t="s">
        <v>19</v>
      </c>
      <c r="C13" s="3" t="s">
        <v>14</v>
      </c>
      <c r="D13" s="3" t="s">
        <v>16</v>
      </c>
      <c r="E13" s="3" t="s">
        <v>85</v>
      </c>
      <c r="G13" s="2">
        <v>1</v>
      </c>
      <c r="L13" s="2">
        <v>1</v>
      </c>
      <c r="R13" s="2">
        <v>2</v>
      </c>
    </row>
    <row r="14" spans="1:18" s="1" customFormat="1" ht="12.75" customHeight="1">
      <c r="A14" s="3" t="s">
        <v>18</v>
      </c>
      <c r="B14" s="3" t="s">
        <v>19</v>
      </c>
      <c r="C14" s="3" t="s">
        <v>14</v>
      </c>
      <c r="D14" s="3" t="s">
        <v>16</v>
      </c>
      <c r="E14" s="3" t="s">
        <v>69</v>
      </c>
      <c r="I14" s="2">
        <v>1</v>
      </c>
      <c r="R14" s="2"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7"/>
  <sheetViews>
    <sheetView view="pageBreakPreview" zoomScale="115" zoomScaleNormal="100" zoomScaleSheetLayoutView="115" workbookViewId="0">
      <selection activeCell="W21" sqref="W21"/>
    </sheetView>
  </sheetViews>
  <sheetFormatPr defaultRowHeight="12.75"/>
  <cols>
    <col min="1" max="1" width="11.5703125" customWidth="1"/>
    <col min="2" max="2" width="1.140625" customWidth="1"/>
    <col min="4" max="4" width="1.140625" customWidth="1"/>
    <col min="5" max="5" width="9.28515625" bestFit="1" customWidth="1"/>
    <col min="6" max="6" width="1.140625" customWidth="1"/>
    <col min="7" max="7" width="9.28515625" bestFit="1" customWidth="1"/>
    <col min="8" max="8" width="1.140625" customWidth="1"/>
    <col min="9" max="9" width="10" bestFit="1" customWidth="1"/>
    <col min="10" max="10" width="1.140625" customWidth="1"/>
    <col min="11" max="11" width="8.7109375" bestFit="1" customWidth="1"/>
    <col min="12" max="12" width="1.140625" customWidth="1"/>
    <col min="13" max="13" width="11.7109375" bestFit="1" customWidth="1"/>
    <col min="14" max="14" width="1.140625" customWidth="1"/>
    <col min="15" max="15" width="10.28515625" customWidth="1"/>
    <col min="16" max="16" width="1" customWidth="1"/>
    <col min="17" max="17" width="23.42578125" bestFit="1" customWidth="1"/>
    <col min="18" max="18" width="1" customWidth="1"/>
    <col min="19" max="19" width="9.28515625" bestFit="1" customWidth="1"/>
    <col min="20" max="20" width="1" customWidth="1"/>
    <col min="22" max="24" width="9.28515625" bestFit="1" customWidth="1"/>
  </cols>
  <sheetData>
    <row r="1" spans="1:26">
      <c r="A1" s="4" t="s">
        <v>133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 t="s">
        <v>134</v>
      </c>
    </row>
    <row r="2" spans="1:26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Q2" s="21" t="s">
        <v>164</v>
      </c>
      <c r="R2" s="21"/>
      <c r="S2" s="22">
        <v>11.99</v>
      </c>
      <c r="T2" s="21"/>
      <c r="U2" s="21"/>
    </row>
    <row r="3" spans="1:26">
      <c r="A3" s="6" t="s">
        <v>192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 t="s">
        <v>160</v>
      </c>
      <c r="Q3" s="23" t="s">
        <v>187</v>
      </c>
      <c r="R3" s="21"/>
      <c r="S3" s="22">
        <v>0</v>
      </c>
      <c r="T3" s="21" t="s">
        <v>166</v>
      </c>
      <c r="U3" s="21"/>
    </row>
    <row r="4" spans="1:26">
      <c r="A4" s="6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  <c r="Q4" s="23" t="s">
        <v>188</v>
      </c>
      <c r="R4" s="21"/>
      <c r="S4" s="22">
        <v>6.79</v>
      </c>
      <c r="T4" s="21" t="s">
        <v>166</v>
      </c>
      <c r="U4" s="21"/>
    </row>
    <row r="5" spans="1:26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Q5" s="23" t="s">
        <v>189</v>
      </c>
      <c r="R5" s="21"/>
      <c r="S5" s="22">
        <v>6.23</v>
      </c>
      <c r="T5" s="21" t="s">
        <v>166</v>
      </c>
      <c r="U5" s="21"/>
    </row>
    <row r="6" spans="1:26" ht="13.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Q6" s="23" t="s">
        <v>169</v>
      </c>
      <c r="R6" s="21"/>
      <c r="S6" s="22">
        <v>5.68</v>
      </c>
      <c r="T6" s="21" t="s">
        <v>166</v>
      </c>
      <c r="U6" s="21"/>
    </row>
    <row r="7" spans="1:26">
      <c r="A7" s="7" t="s">
        <v>137</v>
      </c>
      <c r="B7" s="8"/>
      <c r="C7" s="9" t="s">
        <v>138</v>
      </c>
      <c r="D7" s="8"/>
      <c r="E7" s="9" t="s">
        <v>139</v>
      </c>
      <c r="F7" s="8"/>
      <c r="G7" s="9" t="s">
        <v>140</v>
      </c>
      <c r="H7" s="8"/>
      <c r="I7" s="9" t="s">
        <v>141</v>
      </c>
      <c r="J7" s="8"/>
      <c r="K7" s="9" t="s">
        <v>142</v>
      </c>
      <c r="L7" s="8"/>
      <c r="M7" s="9" t="s">
        <v>143</v>
      </c>
      <c r="N7" s="8"/>
      <c r="O7" s="10" t="s">
        <v>144</v>
      </c>
      <c r="Q7" s="23" t="s">
        <v>170</v>
      </c>
      <c r="R7" s="21"/>
      <c r="S7" s="22">
        <v>5.04</v>
      </c>
      <c r="T7" s="21" t="s">
        <v>166</v>
      </c>
      <c r="U7" s="21"/>
    </row>
    <row r="8" spans="1:26">
      <c r="A8" s="11"/>
      <c r="B8" s="12"/>
      <c r="C8" s="12"/>
      <c r="D8" s="12"/>
      <c r="E8" s="12"/>
      <c r="F8" s="12"/>
      <c r="G8" s="12" t="s">
        <v>145</v>
      </c>
      <c r="H8" s="12"/>
      <c r="I8" s="12"/>
      <c r="J8" s="12"/>
      <c r="K8" s="12"/>
      <c r="L8" s="12"/>
      <c r="M8" s="12" t="s">
        <v>146</v>
      </c>
      <c r="N8" s="12"/>
      <c r="O8" s="13"/>
      <c r="Q8" s="23" t="s">
        <v>190</v>
      </c>
      <c r="R8" s="21"/>
      <c r="S8" s="22">
        <v>4.4000000000000004</v>
      </c>
      <c r="T8" s="21" t="s">
        <v>166</v>
      </c>
      <c r="U8" s="21"/>
    </row>
    <row r="9" spans="1:26">
      <c r="A9" s="11" t="s">
        <v>147</v>
      </c>
      <c r="B9" s="12"/>
      <c r="C9" s="12" t="s">
        <v>148</v>
      </c>
      <c r="D9" s="12"/>
      <c r="E9" s="12" t="s">
        <v>149</v>
      </c>
      <c r="F9" s="12"/>
      <c r="G9" s="12" t="s">
        <v>150</v>
      </c>
      <c r="H9" s="12"/>
      <c r="I9" s="12" t="s">
        <v>151</v>
      </c>
      <c r="J9" s="12"/>
      <c r="K9" s="12" t="s">
        <v>152</v>
      </c>
      <c r="L9" s="12"/>
      <c r="M9" s="12" t="s">
        <v>153</v>
      </c>
      <c r="N9" s="12"/>
      <c r="O9" s="13" t="s">
        <v>154</v>
      </c>
      <c r="Q9" s="21"/>
      <c r="R9" s="21"/>
      <c r="S9" s="21"/>
      <c r="T9" s="21"/>
      <c r="U9" s="21"/>
    </row>
    <row r="10" spans="1:26">
      <c r="A10" s="14" t="s">
        <v>155</v>
      </c>
      <c r="B10" s="12"/>
      <c r="C10" s="15" t="s">
        <v>156</v>
      </c>
      <c r="D10" s="12"/>
      <c r="E10" s="15" t="s">
        <v>156</v>
      </c>
      <c r="F10" s="12"/>
      <c r="G10" s="16" t="s">
        <v>157</v>
      </c>
      <c r="H10" s="12"/>
      <c r="I10" s="15" t="s">
        <v>145</v>
      </c>
      <c r="J10" s="12"/>
      <c r="K10" s="15" t="s">
        <v>156</v>
      </c>
      <c r="L10" s="12"/>
      <c r="M10" s="16" t="s">
        <v>158</v>
      </c>
      <c r="N10" s="12"/>
      <c r="O10" s="17" t="s">
        <v>159</v>
      </c>
      <c r="S10" s="25" t="s">
        <v>172</v>
      </c>
      <c r="T10" s="25"/>
      <c r="U10" s="25" t="s">
        <v>173</v>
      </c>
      <c r="V10" s="25" t="s">
        <v>174</v>
      </c>
      <c r="W10" s="25" t="s">
        <v>175</v>
      </c>
      <c r="X10" s="25" t="s">
        <v>176</v>
      </c>
      <c r="Y10" s="25" t="s">
        <v>177</v>
      </c>
      <c r="Z10" s="25" t="s">
        <v>178</v>
      </c>
    </row>
    <row r="12" spans="1:26">
      <c r="A12">
        <f>+'5-8" W Res'!E3*1000</f>
        <v>0</v>
      </c>
      <c r="C12">
        <f>+'5-8" W Res'!R3</f>
        <v>3</v>
      </c>
      <c r="E12">
        <f>+C12</f>
        <v>3</v>
      </c>
      <c r="G12" s="18">
        <f>+A12*C12</f>
        <v>0</v>
      </c>
      <c r="H12" s="18"/>
      <c r="I12" s="18">
        <f>+G12</f>
        <v>0</v>
      </c>
      <c r="K12">
        <f>$E$23-E12</f>
        <v>225</v>
      </c>
      <c r="M12" s="19">
        <f t="shared" ref="M12:M13" si="0">(A12*K12)+I12</f>
        <v>0</v>
      </c>
      <c r="O12" s="20">
        <f>M12/$M$23</f>
        <v>0</v>
      </c>
      <c r="Q12">
        <f>SUM(S12:Z12)</f>
        <v>35.97</v>
      </c>
      <c r="S12">
        <f>+$S$2*C12</f>
        <v>35.97</v>
      </c>
    </row>
    <row r="13" spans="1:26">
      <c r="A13">
        <f>+'5-8" W Res'!E4*1000</f>
        <v>1000</v>
      </c>
      <c r="C13">
        <f>+'5-8" W Res'!R4</f>
        <v>23</v>
      </c>
      <c r="E13">
        <f>+E12+C13</f>
        <v>26</v>
      </c>
      <c r="G13" s="18">
        <f>+A13*C13</f>
        <v>23000</v>
      </c>
      <c r="H13" s="18"/>
      <c r="I13" s="18">
        <f>+G13+I12</f>
        <v>23000</v>
      </c>
      <c r="K13">
        <f>$E$23-E13</f>
        <v>202</v>
      </c>
      <c r="M13" s="19">
        <f t="shared" si="0"/>
        <v>225000</v>
      </c>
      <c r="O13" s="20">
        <f>M13/$M$23</f>
        <v>0.26913875598086123</v>
      </c>
      <c r="Q13">
        <f t="shared" ref="Q13:Q23" si="1">SUM(S13:Z13)</f>
        <v>275.77</v>
      </c>
      <c r="S13">
        <f t="shared" ref="S13:S23" si="2">+$S$2*C13</f>
        <v>275.77</v>
      </c>
      <c r="V13">
        <f>+$S$4*((A13-1000)/1000)*C13</f>
        <v>0</v>
      </c>
    </row>
    <row r="14" spans="1:26">
      <c r="A14">
        <f>+'5-8" W Res'!E5*1000</f>
        <v>2000</v>
      </c>
      <c r="C14">
        <f>+'5-8" W Res'!R5</f>
        <v>59</v>
      </c>
      <c r="E14">
        <f t="shared" ref="E14:E23" si="3">+E13+C14</f>
        <v>85</v>
      </c>
      <c r="G14" s="18">
        <f t="shared" ref="G14:G23" si="4">+A14*C14</f>
        <v>118000</v>
      </c>
      <c r="H14" s="18"/>
      <c r="I14" s="18">
        <f t="shared" ref="I14:I23" si="5">+G14+I13</f>
        <v>141000</v>
      </c>
      <c r="K14">
        <f t="shared" ref="K14:K23" si="6">$E$23-E14</f>
        <v>143</v>
      </c>
      <c r="M14" s="19">
        <f t="shared" ref="M14:M23" si="7">(A14*K14)+I14</f>
        <v>427000</v>
      </c>
      <c r="O14" s="20">
        <f t="shared" ref="O14:O23" si="8">M14/$M$23</f>
        <v>0.51076555023923442</v>
      </c>
      <c r="Q14">
        <f t="shared" si="1"/>
        <v>1108.02</v>
      </c>
      <c r="S14">
        <f t="shared" si="2"/>
        <v>707.41</v>
      </c>
      <c r="V14">
        <f t="shared" ref="V14:V20" si="9">+$S$4*((A14-1000)/1000)*C14</f>
        <v>400.61</v>
      </c>
    </row>
    <row r="15" spans="1:26">
      <c r="A15">
        <f>+'5-8" W Res'!E6*1000</f>
        <v>3000</v>
      </c>
      <c r="C15">
        <f>+'5-8" W Res'!R6</f>
        <v>30</v>
      </c>
      <c r="E15">
        <f t="shared" si="3"/>
        <v>115</v>
      </c>
      <c r="G15" s="18">
        <f t="shared" si="4"/>
        <v>90000</v>
      </c>
      <c r="H15" s="18"/>
      <c r="I15" s="18">
        <f t="shared" si="5"/>
        <v>231000</v>
      </c>
      <c r="K15">
        <f t="shared" si="6"/>
        <v>113</v>
      </c>
      <c r="M15" s="19">
        <f t="shared" si="7"/>
        <v>570000</v>
      </c>
      <c r="O15" s="20">
        <f t="shared" si="8"/>
        <v>0.68181818181818177</v>
      </c>
      <c r="Q15">
        <f t="shared" si="1"/>
        <v>767.09999999999991</v>
      </c>
      <c r="S15">
        <f t="shared" si="2"/>
        <v>359.7</v>
      </c>
      <c r="V15">
        <f t="shared" si="9"/>
        <v>407.4</v>
      </c>
    </row>
    <row r="16" spans="1:26">
      <c r="A16">
        <f>+'5-8" W Res'!E7*1000</f>
        <v>4000</v>
      </c>
      <c r="C16">
        <f>+'5-8" W Res'!R7</f>
        <v>49</v>
      </c>
      <c r="E16">
        <f t="shared" si="3"/>
        <v>164</v>
      </c>
      <c r="G16" s="18">
        <f t="shared" si="4"/>
        <v>196000</v>
      </c>
      <c r="H16" s="18"/>
      <c r="I16" s="18">
        <f t="shared" si="5"/>
        <v>427000</v>
      </c>
      <c r="K16">
        <f t="shared" si="6"/>
        <v>64</v>
      </c>
      <c r="M16" s="19">
        <f t="shared" si="7"/>
        <v>683000</v>
      </c>
      <c r="O16" s="20">
        <f t="shared" si="8"/>
        <v>0.81698564593301437</v>
      </c>
      <c r="Q16">
        <f t="shared" si="1"/>
        <v>1585.6399999999999</v>
      </c>
      <c r="S16">
        <f t="shared" si="2"/>
        <v>587.51</v>
      </c>
      <c r="V16">
        <f t="shared" si="9"/>
        <v>998.13</v>
      </c>
    </row>
    <row r="17" spans="1:24">
      <c r="A17">
        <f>+'5-8" W Res'!E8*1000</f>
        <v>5000</v>
      </c>
      <c r="C17">
        <f>+'5-8" W Res'!R8</f>
        <v>31</v>
      </c>
      <c r="E17">
        <f t="shared" si="3"/>
        <v>195</v>
      </c>
      <c r="G17" s="18">
        <f t="shared" si="4"/>
        <v>155000</v>
      </c>
      <c r="H17" s="18"/>
      <c r="I17" s="18">
        <f t="shared" si="5"/>
        <v>582000</v>
      </c>
      <c r="K17">
        <f t="shared" si="6"/>
        <v>33</v>
      </c>
      <c r="M17" s="19">
        <f t="shared" si="7"/>
        <v>747000</v>
      </c>
      <c r="O17" s="20">
        <f t="shared" si="8"/>
        <v>0.8935406698564593</v>
      </c>
      <c r="Q17">
        <f t="shared" si="1"/>
        <v>1213.6500000000001</v>
      </c>
      <c r="S17">
        <f t="shared" si="2"/>
        <v>371.69</v>
      </c>
      <c r="V17">
        <f t="shared" si="9"/>
        <v>841.96</v>
      </c>
    </row>
    <row r="18" spans="1:24">
      <c r="A18">
        <f>+'5-8" W Res'!E9*1000</f>
        <v>6000</v>
      </c>
      <c r="C18">
        <f>+'5-8" W Res'!R9</f>
        <v>14</v>
      </c>
      <c r="E18">
        <f t="shared" si="3"/>
        <v>209</v>
      </c>
      <c r="G18" s="18">
        <f t="shared" si="4"/>
        <v>84000</v>
      </c>
      <c r="H18" s="18"/>
      <c r="I18" s="18">
        <f t="shared" si="5"/>
        <v>666000</v>
      </c>
      <c r="K18">
        <f t="shared" si="6"/>
        <v>19</v>
      </c>
      <c r="M18" s="19">
        <f t="shared" si="7"/>
        <v>780000</v>
      </c>
      <c r="O18" s="20">
        <f t="shared" si="8"/>
        <v>0.93301435406698563</v>
      </c>
      <c r="Q18">
        <f t="shared" si="1"/>
        <v>643.16000000000008</v>
      </c>
      <c r="S18">
        <f t="shared" si="2"/>
        <v>167.86</v>
      </c>
      <c r="V18">
        <f t="shared" si="9"/>
        <v>475.30000000000007</v>
      </c>
    </row>
    <row r="19" spans="1:24">
      <c r="A19">
        <f>+'5-8" W Res'!E10*1000</f>
        <v>7000</v>
      </c>
      <c r="C19">
        <f>+'5-8" W Res'!R10</f>
        <v>10</v>
      </c>
      <c r="E19">
        <f t="shared" si="3"/>
        <v>219</v>
      </c>
      <c r="G19" s="18">
        <f t="shared" si="4"/>
        <v>70000</v>
      </c>
      <c r="H19" s="18"/>
      <c r="I19" s="18">
        <f t="shared" si="5"/>
        <v>736000</v>
      </c>
      <c r="K19">
        <f t="shared" si="6"/>
        <v>9</v>
      </c>
      <c r="M19" s="19">
        <f t="shared" si="7"/>
        <v>799000</v>
      </c>
      <c r="O19" s="20">
        <f t="shared" si="8"/>
        <v>0.95574162679425834</v>
      </c>
      <c r="Q19">
        <f t="shared" si="1"/>
        <v>527.30000000000007</v>
      </c>
      <c r="S19">
        <f t="shared" si="2"/>
        <v>119.9</v>
      </c>
      <c r="V19">
        <f t="shared" si="9"/>
        <v>407.40000000000003</v>
      </c>
    </row>
    <row r="20" spans="1:24">
      <c r="A20">
        <f>+'5-8" W Res'!E11*1000</f>
        <v>8000</v>
      </c>
      <c r="C20">
        <f>+'5-8" W Res'!R11</f>
        <v>5</v>
      </c>
      <c r="E20">
        <f t="shared" si="3"/>
        <v>224</v>
      </c>
      <c r="G20" s="18">
        <f t="shared" si="4"/>
        <v>40000</v>
      </c>
      <c r="H20" s="18"/>
      <c r="I20" s="18">
        <f t="shared" si="5"/>
        <v>776000</v>
      </c>
      <c r="K20">
        <f t="shared" si="6"/>
        <v>4</v>
      </c>
      <c r="M20" s="19">
        <f t="shared" si="7"/>
        <v>808000</v>
      </c>
      <c r="O20" s="20">
        <f t="shared" si="8"/>
        <v>0.96650717703349287</v>
      </c>
      <c r="Q20">
        <f t="shared" si="1"/>
        <v>297.60000000000002</v>
      </c>
      <c r="S20">
        <f t="shared" si="2"/>
        <v>59.95</v>
      </c>
      <c r="V20">
        <f t="shared" si="9"/>
        <v>237.65</v>
      </c>
    </row>
    <row r="21" spans="1:24">
      <c r="A21">
        <f>+'5-8" W Res'!E12*1000</f>
        <v>10000</v>
      </c>
      <c r="C21">
        <f>+'5-8" W Res'!R12</f>
        <v>1</v>
      </c>
      <c r="E21">
        <f t="shared" si="3"/>
        <v>225</v>
      </c>
      <c r="G21" s="18">
        <f t="shared" si="4"/>
        <v>10000</v>
      </c>
      <c r="H21" s="18"/>
      <c r="I21" s="18">
        <f t="shared" si="5"/>
        <v>786000</v>
      </c>
      <c r="K21">
        <f t="shared" si="6"/>
        <v>3</v>
      </c>
      <c r="M21" s="19">
        <f t="shared" si="7"/>
        <v>816000</v>
      </c>
      <c r="O21" s="20">
        <f t="shared" si="8"/>
        <v>0.97607655502392343</v>
      </c>
      <c r="Q21">
        <f t="shared" si="1"/>
        <v>73.099999999999994</v>
      </c>
      <c r="S21">
        <f t="shared" si="2"/>
        <v>11.99</v>
      </c>
      <c r="V21">
        <f>+$S$4*9*C21</f>
        <v>61.11</v>
      </c>
      <c r="W21">
        <f>+$S$5*((A21-10000)/1000)*C21</f>
        <v>0</v>
      </c>
    </row>
    <row r="22" spans="1:24">
      <c r="A22">
        <f>+'5-8" W Res'!E13*1000</f>
        <v>11000</v>
      </c>
      <c r="C22">
        <f>+'5-8" W Res'!R13</f>
        <v>2</v>
      </c>
      <c r="E22">
        <f t="shared" si="3"/>
        <v>227</v>
      </c>
      <c r="G22" s="18">
        <f t="shared" si="4"/>
        <v>22000</v>
      </c>
      <c r="H22" s="18"/>
      <c r="I22" s="18">
        <f t="shared" si="5"/>
        <v>808000</v>
      </c>
      <c r="K22">
        <f t="shared" si="6"/>
        <v>1</v>
      </c>
      <c r="M22" s="19">
        <f t="shared" si="7"/>
        <v>819000</v>
      </c>
      <c r="O22" s="20">
        <f t="shared" si="8"/>
        <v>0.97966507177033491</v>
      </c>
      <c r="Q22">
        <f t="shared" si="1"/>
        <v>158.66</v>
      </c>
      <c r="S22">
        <f t="shared" si="2"/>
        <v>23.98</v>
      </c>
      <c r="V22">
        <f t="shared" ref="V22:V23" si="10">+$S$4*9*C22</f>
        <v>122.22</v>
      </c>
      <c r="W22">
        <f>+$S$5*((A22-10000)/1000)*C22</f>
        <v>12.46</v>
      </c>
    </row>
    <row r="23" spans="1:24">
      <c r="A23">
        <f>+'5-8" W Res'!E14*1000</f>
        <v>28000</v>
      </c>
      <c r="C23">
        <f>+'5-8" W Res'!R14</f>
        <v>1</v>
      </c>
      <c r="E23">
        <f t="shared" si="3"/>
        <v>228</v>
      </c>
      <c r="G23" s="18">
        <f t="shared" si="4"/>
        <v>28000</v>
      </c>
      <c r="H23" s="18"/>
      <c r="I23" s="18">
        <f t="shared" si="5"/>
        <v>836000</v>
      </c>
      <c r="K23">
        <f t="shared" si="6"/>
        <v>0</v>
      </c>
      <c r="M23" s="19">
        <f t="shared" si="7"/>
        <v>836000</v>
      </c>
      <c r="O23" s="20">
        <f t="shared" si="8"/>
        <v>1</v>
      </c>
      <c r="Q23">
        <f t="shared" si="1"/>
        <v>183.59</v>
      </c>
      <c r="S23">
        <f t="shared" si="2"/>
        <v>11.99</v>
      </c>
      <c r="V23">
        <f t="shared" si="10"/>
        <v>61.11</v>
      </c>
      <c r="W23">
        <f>+$S$5*15*C23</f>
        <v>93.45</v>
      </c>
      <c r="X23">
        <f>+$S$6*((A23-25000)/1000)*C23</f>
        <v>17.04</v>
      </c>
    </row>
    <row r="25" spans="1:24">
      <c r="Q25">
        <f>SUM(Q12:Q24)</f>
        <v>6869.56</v>
      </c>
      <c r="S25">
        <f>SUM(S12:S24)</f>
        <v>2733.7199999999993</v>
      </c>
      <c r="V25">
        <f>SUM(V12:V24)</f>
        <v>4012.8900000000003</v>
      </c>
      <c r="W25">
        <f>SUM(W12:W24)</f>
        <v>105.91</v>
      </c>
      <c r="X25">
        <f>SUM(X12:X24)</f>
        <v>17.04</v>
      </c>
    </row>
    <row r="27" spans="1:24">
      <c r="S27" s="26">
        <f>+S25/S2</f>
        <v>227.99999999999994</v>
      </c>
      <c r="V27" s="26">
        <f>+V25/S4</f>
        <v>591</v>
      </c>
      <c r="W27" s="26">
        <f>+W25/S5</f>
        <v>17</v>
      </c>
      <c r="X27" s="26">
        <f>+X25/S6</f>
        <v>3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5"/>
  <sheetViews>
    <sheetView workbookViewId="0">
      <selection activeCell="A50" sqref="A50"/>
    </sheetView>
  </sheetViews>
  <sheetFormatPr defaultRowHeight="12.75"/>
  <sheetData>
    <row r="1" spans="1:18" s="1" customFormat="1" ht="12.75" customHeight="1">
      <c r="A1" s="1" t="s">
        <v>39</v>
      </c>
      <c r="B1" s="1" t="s">
        <v>38</v>
      </c>
      <c r="C1" s="1" t="s">
        <v>0</v>
      </c>
      <c r="D1" s="1" t="s">
        <v>37</v>
      </c>
      <c r="E1" s="1" t="s">
        <v>132</v>
      </c>
      <c r="F1" s="3" t="s">
        <v>1</v>
      </c>
      <c r="G1" s="3" t="s">
        <v>2</v>
      </c>
      <c r="H1" s="3" t="s">
        <v>3</v>
      </c>
      <c r="I1" s="3" t="s">
        <v>4</v>
      </c>
      <c r="J1" s="3" t="s">
        <v>5</v>
      </c>
      <c r="K1" s="3" t="s">
        <v>6</v>
      </c>
      <c r="L1" s="3" t="s">
        <v>7</v>
      </c>
      <c r="M1" s="3" t="s">
        <v>8</v>
      </c>
      <c r="N1" s="3" t="s">
        <v>9</v>
      </c>
      <c r="O1" s="3" t="s">
        <v>10</v>
      </c>
      <c r="P1" s="3" t="s">
        <v>11</v>
      </c>
      <c r="Q1" s="3" t="s">
        <v>12</v>
      </c>
      <c r="R1" s="1" t="s">
        <v>13</v>
      </c>
    </row>
    <row r="3" spans="1:18" s="1" customFormat="1" ht="12.75" customHeight="1">
      <c r="A3" s="3" t="s">
        <v>28</v>
      </c>
      <c r="B3" s="3" t="s">
        <v>29</v>
      </c>
      <c r="C3" s="3" t="s">
        <v>21</v>
      </c>
      <c r="D3" s="3" t="s">
        <v>20</v>
      </c>
      <c r="E3" s="3" t="s">
        <v>40</v>
      </c>
      <c r="F3" s="2">
        <v>30</v>
      </c>
      <c r="G3" s="2">
        <v>19</v>
      </c>
      <c r="H3" s="2">
        <v>19</v>
      </c>
      <c r="I3" s="2">
        <v>19</v>
      </c>
      <c r="J3" s="2">
        <v>21</v>
      </c>
      <c r="K3" s="2">
        <v>18</v>
      </c>
      <c r="L3" s="2">
        <v>15</v>
      </c>
      <c r="M3" s="2">
        <v>20</v>
      </c>
      <c r="N3" s="2">
        <v>21</v>
      </c>
      <c r="O3" s="2">
        <v>24</v>
      </c>
      <c r="P3" s="2">
        <v>29</v>
      </c>
      <c r="Q3" s="2">
        <v>25</v>
      </c>
      <c r="R3" s="2">
        <v>260</v>
      </c>
    </row>
    <row r="4" spans="1:18" s="1" customFormat="1" ht="12.75" customHeight="1">
      <c r="A4" s="3" t="s">
        <v>28</v>
      </c>
      <c r="B4" s="3" t="s">
        <v>29</v>
      </c>
      <c r="C4" s="3" t="s">
        <v>21</v>
      </c>
      <c r="D4" s="3" t="s">
        <v>20</v>
      </c>
      <c r="E4" s="3" t="s">
        <v>15</v>
      </c>
      <c r="F4" s="2">
        <v>14</v>
      </c>
      <c r="G4" s="2">
        <v>18</v>
      </c>
      <c r="H4" s="2">
        <v>20</v>
      </c>
      <c r="I4" s="2">
        <v>19</v>
      </c>
      <c r="J4" s="2">
        <v>16</v>
      </c>
      <c r="K4" s="2">
        <v>17</v>
      </c>
      <c r="L4" s="2">
        <v>17</v>
      </c>
      <c r="M4" s="2">
        <v>12</v>
      </c>
      <c r="N4" s="2">
        <v>13</v>
      </c>
      <c r="O4" s="2">
        <v>15</v>
      </c>
      <c r="P4" s="2">
        <v>12</v>
      </c>
      <c r="Q4" s="2">
        <v>13</v>
      </c>
      <c r="R4" s="2">
        <v>186</v>
      </c>
    </row>
    <row r="5" spans="1:18" s="1" customFormat="1" ht="12.75" customHeight="1">
      <c r="A5" s="3" t="s">
        <v>28</v>
      </c>
      <c r="B5" s="3" t="s">
        <v>29</v>
      </c>
      <c r="C5" s="3" t="s">
        <v>21</v>
      </c>
      <c r="D5" s="3" t="s">
        <v>20</v>
      </c>
      <c r="E5" s="3" t="s">
        <v>33</v>
      </c>
      <c r="F5" s="2">
        <v>5</v>
      </c>
      <c r="G5" s="2">
        <v>2</v>
      </c>
      <c r="H5" s="2">
        <v>4</v>
      </c>
      <c r="I5" s="2">
        <v>4</v>
      </c>
      <c r="J5" s="2">
        <v>3</v>
      </c>
      <c r="K5" s="2">
        <v>5</v>
      </c>
      <c r="L5" s="2">
        <v>3</v>
      </c>
      <c r="M5" s="2">
        <v>5</v>
      </c>
      <c r="N5" s="2">
        <v>5</v>
      </c>
      <c r="O5" s="2">
        <v>3</v>
      </c>
      <c r="P5" s="2">
        <v>1</v>
      </c>
      <c r="Q5" s="2">
        <v>5</v>
      </c>
      <c r="R5" s="2">
        <v>45</v>
      </c>
    </row>
    <row r="6" spans="1:18" s="1" customFormat="1" ht="12.75" customHeight="1">
      <c r="A6" s="3" t="s">
        <v>28</v>
      </c>
      <c r="B6" s="3" t="s">
        <v>29</v>
      </c>
      <c r="C6" s="3" t="s">
        <v>21</v>
      </c>
      <c r="D6" s="3" t="s">
        <v>20</v>
      </c>
      <c r="E6" s="3" t="s">
        <v>30</v>
      </c>
      <c r="F6" s="2">
        <v>1</v>
      </c>
      <c r="G6" s="2">
        <v>5</v>
      </c>
      <c r="H6" s="2">
        <v>3</v>
      </c>
      <c r="I6" s="2">
        <v>5</v>
      </c>
      <c r="J6" s="2">
        <v>4</v>
      </c>
      <c r="K6" s="2">
        <v>5</v>
      </c>
      <c r="L6" s="2">
        <v>3</v>
      </c>
      <c r="M6" s="2">
        <v>8</v>
      </c>
      <c r="N6" s="2">
        <v>5</v>
      </c>
      <c r="O6" s="2">
        <v>2</v>
      </c>
      <c r="P6" s="2">
        <v>7</v>
      </c>
      <c r="Q6" s="2">
        <v>2</v>
      </c>
      <c r="R6" s="2">
        <v>50</v>
      </c>
    </row>
    <row r="7" spans="1:18" s="1" customFormat="1" ht="12.75" customHeight="1">
      <c r="A7" s="3" t="s">
        <v>28</v>
      </c>
      <c r="B7" s="3" t="s">
        <v>29</v>
      </c>
      <c r="C7" s="3" t="s">
        <v>21</v>
      </c>
      <c r="D7" s="3" t="s">
        <v>20</v>
      </c>
      <c r="E7" s="3" t="s">
        <v>27</v>
      </c>
      <c r="F7" s="2">
        <v>1</v>
      </c>
      <c r="G7" s="2">
        <v>2</v>
      </c>
      <c r="H7" s="2">
        <v>2</v>
      </c>
      <c r="I7" s="2">
        <v>1</v>
      </c>
      <c r="J7" s="2">
        <v>2</v>
      </c>
      <c r="K7" s="2">
        <v>1</v>
      </c>
      <c r="L7" s="2">
        <v>3</v>
      </c>
      <c r="M7" s="2">
        <v>1</v>
      </c>
      <c r="N7" s="2">
        <v>3</v>
      </c>
      <c r="O7" s="2">
        <v>4</v>
      </c>
      <c r="P7" s="2">
        <v>1</v>
      </c>
      <c r="Q7" s="2">
        <v>3</v>
      </c>
      <c r="R7" s="2">
        <v>24</v>
      </c>
    </row>
    <row r="8" spans="1:18" s="1" customFormat="1" ht="12.75" customHeight="1">
      <c r="A8" s="3" t="s">
        <v>28</v>
      </c>
      <c r="B8" s="3" t="s">
        <v>29</v>
      </c>
      <c r="C8" s="3" t="s">
        <v>21</v>
      </c>
      <c r="D8" s="3" t="s">
        <v>20</v>
      </c>
      <c r="E8" s="3" t="s">
        <v>36</v>
      </c>
      <c r="F8" s="2">
        <v>1</v>
      </c>
      <c r="G8" s="2">
        <v>1</v>
      </c>
      <c r="H8" s="2">
        <v>2</v>
      </c>
      <c r="I8" s="2">
        <v>1</v>
      </c>
      <c r="J8" s="2">
        <v>1</v>
      </c>
      <c r="K8" s="2">
        <v>2</v>
      </c>
      <c r="L8" s="2">
        <v>4</v>
      </c>
      <c r="M8" s="2">
        <v>3</v>
      </c>
      <c r="N8" s="2">
        <v>2</v>
      </c>
      <c r="O8" s="2">
        <v>1</v>
      </c>
      <c r="P8" s="2">
        <v>2</v>
      </c>
      <c r="Q8" s="2">
        <v>3</v>
      </c>
      <c r="R8" s="2">
        <v>23</v>
      </c>
    </row>
    <row r="9" spans="1:18" s="1" customFormat="1" ht="12.75" customHeight="1">
      <c r="A9" s="3" t="s">
        <v>28</v>
      </c>
      <c r="B9" s="3" t="s">
        <v>29</v>
      </c>
      <c r="C9" s="3" t="s">
        <v>21</v>
      </c>
      <c r="D9" s="3" t="s">
        <v>20</v>
      </c>
      <c r="E9" s="3" t="s">
        <v>89</v>
      </c>
      <c r="F9" s="2">
        <v>2</v>
      </c>
      <c r="G9" s="2">
        <v>4</v>
      </c>
      <c r="H9" s="2">
        <v>2</v>
      </c>
      <c r="I9" s="2">
        <v>2</v>
      </c>
      <c r="J9" s="2">
        <v>4</v>
      </c>
      <c r="L9" s="2">
        <v>1</v>
      </c>
      <c r="N9" s="2">
        <v>2</v>
      </c>
      <c r="O9" s="2">
        <v>1</v>
      </c>
      <c r="P9" s="2">
        <v>1</v>
      </c>
      <c r="R9" s="2">
        <v>19</v>
      </c>
    </row>
    <row r="10" spans="1:18" s="1" customFormat="1" ht="12.75" customHeight="1">
      <c r="A10" s="3" t="s">
        <v>28</v>
      </c>
      <c r="B10" s="3" t="s">
        <v>29</v>
      </c>
      <c r="C10" s="3" t="s">
        <v>21</v>
      </c>
      <c r="D10" s="3" t="s">
        <v>20</v>
      </c>
      <c r="E10" s="3" t="s">
        <v>35</v>
      </c>
      <c r="F10" s="2">
        <v>1</v>
      </c>
      <c r="H10" s="2">
        <v>1</v>
      </c>
      <c r="K10" s="2">
        <v>3</v>
      </c>
      <c r="L10" s="2">
        <v>1</v>
      </c>
      <c r="O10" s="2">
        <v>2</v>
      </c>
      <c r="Q10" s="2">
        <v>3</v>
      </c>
      <c r="R10" s="2">
        <v>11</v>
      </c>
    </row>
    <row r="11" spans="1:18" s="1" customFormat="1" ht="12.75" customHeight="1">
      <c r="A11" s="3" t="s">
        <v>28</v>
      </c>
      <c r="B11" s="3" t="s">
        <v>29</v>
      </c>
      <c r="C11" s="3" t="s">
        <v>21</v>
      </c>
      <c r="D11" s="3" t="s">
        <v>20</v>
      </c>
      <c r="E11" s="3" t="s">
        <v>88</v>
      </c>
      <c r="K11" s="2">
        <v>1</v>
      </c>
      <c r="L11" s="2">
        <v>3</v>
      </c>
      <c r="M11" s="2">
        <v>2</v>
      </c>
      <c r="N11" s="2">
        <v>2</v>
      </c>
      <c r="O11" s="2">
        <v>1</v>
      </c>
      <c r="P11" s="2">
        <v>1</v>
      </c>
      <c r="R11" s="2">
        <v>10</v>
      </c>
    </row>
    <row r="12" spans="1:18" s="1" customFormat="1" ht="12.75" customHeight="1">
      <c r="A12" s="3" t="s">
        <v>28</v>
      </c>
      <c r="B12" s="3" t="s">
        <v>29</v>
      </c>
      <c r="C12" s="3" t="s">
        <v>21</v>
      </c>
      <c r="D12" s="3" t="s">
        <v>20</v>
      </c>
      <c r="E12" s="3" t="s">
        <v>87</v>
      </c>
      <c r="F12" s="2">
        <v>1</v>
      </c>
      <c r="G12" s="2">
        <v>1</v>
      </c>
      <c r="H12" s="2">
        <v>1</v>
      </c>
      <c r="I12" s="2">
        <v>1</v>
      </c>
      <c r="J12" s="2">
        <v>2</v>
      </c>
      <c r="M12" s="2">
        <v>1</v>
      </c>
      <c r="N12" s="2">
        <v>1</v>
      </c>
      <c r="O12" s="2">
        <v>1</v>
      </c>
      <c r="P12" s="2">
        <v>1</v>
      </c>
      <c r="R12" s="2">
        <v>10</v>
      </c>
    </row>
    <row r="13" spans="1:18" s="1" customFormat="1" ht="12.75" customHeight="1">
      <c r="A13" s="3" t="s">
        <v>28</v>
      </c>
      <c r="B13" s="3" t="s">
        <v>29</v>
      </c>
      <c r="C13" s="3" t="s">
        <v>21</v>
      </c>
      <c r="D13" s="3" t="s">
        <v>20</v>
      </c>
      <c r="E13" s="3" t="s">
        <v>86</v>
      </c>
      <c r="F13" s="2">
        <v>1</v>
      </c>
      <c r="G13" s="2">
        <v>1</v>
      </c>
      <c r="H13" s="2">
        <v>1</v>
      </c>
      <c r="I13" s="2">
        <v>2</v>
      </c>
      <c r="L13" s="2">
        <v>1</v>
      </c>
      <c r="M13" s="2">
        <v>1</v>
      </c>
      <c r="P13" s="2">
        <v>1</v>
      </c>
      <c r="Q13" s="2">
        <v>1</v>
      </c>
      <c r="R13" s="2">
        <v>9</v>
      </c>
    </row>
    <row r="14" spans="1:18" s="1" customFormat="1" ht="12.75" customHeight="1">
      <c r="A14" s="3" t="s">
        <v>28</v>
      </c>
      <c r="B14" s="3" t="s">
        <v>29</v>
      </c>
      <c r="C14" s="3" t="s">
        <v>21</v>
      </c>
      <c r="D14" s="3" t="s">
        <v>20</v>
      </c>
      <c r="E14" s="3" t="s">
        <v>85</v>
      </c>
      <c r="F14" s="2">
        <v>1</v>
      </c>
      <c r="G14" s="2">
        <v>1</v>
      </c>
      <c r="K14" s="2">
        <v>1</v>
      </c>
      <c r="M14" s="2">
        <v>2</v>
      </c>
      <c r="N14" s="2">
        <v>1</v>
      </c>
      <c r="O14" s="2">
        <v>1</v>
      </c>
      <c r="Q14" s="2">
        <v>1</v>
      </c>
      <c r="R14" s="2">
        <v>8</v>
      </c>
    </row>
    <row r="15" spans="1:18" s="1" customFormat="1" ht="12.75" customHeight="1">
      <c r="A15" s="3" t="s">
        <v>28</v>
      </c>
      <c r="B15" s="3" t="s">
        <v>29</v>
      </c>
      <c r="C15" s="3" t="s">
        <v>21</v>
      </c>
      <c r="D15" s="3" t="s">
        <v>20</v>
      </c>
      <c r="E15" s="3" t="s">
        <v>84</v>
      </c>
      <c r="F15" s="2">
        <v>1</v>
      </c>
      <c r="G15" s="2">
        <v>1</v>
      </c>
      <c r="K15" s="2">
        <v>2</v>
      </c>
      <c r="L15" s="2">
        <v>1</v>
      </c>
      <c r="M15" s="2">
        <v>1</v>
      </c>
      <c r="O15" s="2">
        <v>1</v>
      </c>
      <c r="P15" s="2">
        <v>2</v>
      </c>
      <c r="Q15" s="2">
        <v>1</v>
      </c>
      <c r="R15" s="2">
        <v>10</v>
      </c>
    </row>
    <row r="16" spans="1:18" s="1" customFormat="1" ht="12.75" customHeight="1">
      <c r="A16" s="3" t="s">
        <v>28</v>
      </c>
      <c r="B16" s="3" t="s">
        <v>29</v>
      </c>
      <c r="C16" s="3" t="s">
        <v>21</v>
      </c>
      <c r="D16" s="3" t="s">
        <v>20</v>
      </c>
      <c r="E16" s="3" t="s">
        <v>83</v>
      </c>
      <c r="H16" s="2">
        <v>1</v>
      </c>
      <c r="J16" s="2">
        <v>1</v>
      </c>
      <c r="N16" s="2">
        <v>1</v>
      </c>
      <c r="R16" s="2">
        <v>3</v>
      </c>
    </row>
    <row r="17" spans="1:18" s="1" customFormat="1" ht="12.75" customHeight="1">
      <c r="A17" s="3" t="s">
        <v>28</v>
      </c>
      <c r="B17" s="3" t="s">
        <v>29</v>
      </c>
      <c r="C17" s="3" t="s">
        <v>21</v>
      </c>
      <c r="D17" s="3" t="s">
        <v>20</v>
      </c>
      <c r="E17" s="3" t="s">
        <v>82</v>
      </c>
      <c r="G17" s="2">
        <v>1</v>
      </c>
      <c r="I17" s="2">
        <v>1</v>
      </c>
      <c r="L17" s="2">
        <v>1</v>
      </c>
      <c r="M17" s="2">
        <v>1</v>
      </c>
      <c r="N17" s="2">
        <v>1</v>
      </c>
      <c r="O17" s="2">
        <v>1</v>
      </c>
      <c r="Q17" s="2">
        <v>1</v>
      </c>
      <c r="R17" s="2">
        <v>7</v>
      </c>
    </row>
    <row r="18" spans="1:18" s="1" customFormat="1" ht="12.75" customHeight="1">
      <c r="A18" s="3" t="s">
        <v>28</v>
      </c>
      <c r="B18" s="3" t="s">
        <v>29</v>
      </c>
      <c r="C18" s="3" t="s">
        <v>21</v>
      </c>
      <c r="D18" s="3" t="s">
        <v>20</v>
      </c>
      <c r="E18" s="3" t="s">
        <v>81</v>
      </c>
      <c r="K18" s="2">
        <v>1</v>
      </c>
      <c r="N18" s="2">
        <v>1</v>
      </c>
      <c r="R18" s="2">
        <v>2</v>
      </c>
    </row>
    <row r="19" spans="1:18" s="1" customFormat="1" ht="12.75" customHeight="1">
      <c r="A19" s="3" t="s">
        <v>28</v>
      </c>
      <c r="B19" s="3" t="s">
        <v>29</v>
      </c>
      <c r="C19" s="3" t="s">
        <v>21</v>
      </c>
      <c r="D19" s="3" t="s">
        <v>20</v>
      </c>
      <c r="E19" s="3" t="s">
        <v>80</v>
      </c>
      <c r="L19" s="2">
        <v>1</v>
      </c>
      <c r="R19" s="2">
        <v>1</v>
      </c>
    </row>
    <row r="20" spans="1:18" s="1" customFormat="1" ht="12.75" customHeight="1">
      <c r="A20" s="3" t="s">
        <v>28</v>
      </c>
      <c r="B20" s="3" t="s">
        <v>29</v>
      </c>
      <c r="C20" s="3" t="s">
        <v>21</v>
      </c>
      <c r="D20" s="3" t="s">
        <v>20</v>
      </c>
      <c r="E20" s="3" t="s">
        <v>79</v>
      </c>
      <c r="K20" s="2">
        <v>1</v>
      </c>
      <c r="N20" s="2">
        <v>1</v>
      </c>
      <c r="R20" s="2">
        <v>2</v>
      </c>
    </row>
    <row r="21" spans="1:18" s="1" customFormat="1" ht="12.75" customHeight="1">
      <c r="A21" s="3" t="s">
        <v>28</v>
      </c>
      <c r="B21" s="3" t="s">
        <v>29</v>
      </c>
      <c r="C21" s="3" t="s">
        <v>21</v>
      </c>
      <c r="D21" s="3" t="s">
        <v>20</v>
      </c>
      <c r="E21" s="3" t="s">
        <v>78</v>
      </c>
      <c r="O21" s="2">
        <v>1</v>
      </c>
      <c r="R21" s="2">
        <v>1</v>
      </c>
    </row>
    <row r="22" spans="1:18" s="1" customFormat="1" ht="12.75" customHeight="1">
      <c r="A22" s="3" t="s">
        <v>28</v>
      </c>
      <c r="B22" s="3" t="s">
        <v>29</v>
      </c>
      <c r="C22" s="3" t="s">
        <v>21</v>
      </c>
      <c r="D22" s="3" t="s">
        <v>20</v>
      </c>
      <c r="E22" s="3" t="s">
        <v>74</v>
      </c>
      <c r="F22" s="2">
        <v>1</v>
      </c>
      <c r="J22" s="2">
        <v>1</v>
      </c>
      <c r="Q22" s="2">
        <v>1</v>
      </c>
      <c r="R22" s="2">
        <v>3</v>
      </c>
    </row>
    <row r="23" spans="1:18" s="1" customFormat="1" ht="12.75" customHeight="1">
      <c r="A23" s="3" t="s">
        <v>28</v>
      </c>
      <c r="B23" s="3" t="s">
        <v>29</v>
      </c>
      <c r="C23" s="3" t="s">
        <v>21</v>
      </c>
      <c r="D23" s="3" t="s">
        <v>20</v>
      </c>
      <c r="E23" s="3" t="s">
        <v>73</v>
      </c>
      <c r="M23" s="2">
        <v>1</v>
      </c>
      <c r="R23" s="2">
        <v>1</v>
      </c>
    </row>
    <row r="24" spans="1:18" s="1" customFormat="1" ht="12.75" customHeight="1">
      <c r="A24" s="3" t="s">
        <v>28</v>
      </c>
      <c r="B24" s="3" t="s">
        <v>29</v>
      </c>
      <c r="C24" s="3" t="s">
        <v>21</v>
      </c>
      <c r="D24" s="3" t="s">
        <v>20</v>
      </c>
      <c r="E24" s="3" t="s">
        <v>72</v>
      </c>
      <c r="F24" s="2">
        <v>1</v>
      </c>
      <c r="L24" s="2">
        <v>1</v>
      </c>
      <c r="R24" s="2">
        <v>2</v>
      </c>
    </row>
    <row r="25" spans="1:18" s="1" customFormat="1" ht="12.75" customHeight="1">
      <c r="A25" s="3" t="s">
        <v>28</v>
      </c>
      <c r="B25" s="3" t="s">
        <v>29</v>
      </c>
      <c r="C25" s="3" t="s">
        <v>21</v>
      </c>
      <c r="D25" s="3" t="s">
        <v>20</v>
      </c>
      <c r="E25" s="3" t="s">
        <v>70</v>
      </c>
      <c r="O25" s="2">
        <v>1</v>
      </c>
      <c r="R25" s="2">
        <v>1</v>
      </c>
    </row>
    <row r="26" spans="1:18" s="1" customFormat="1" ht="12.75" customHeight="1">
      <c r="A26" s="3" t="s">
        <v>28</v>
      </c>
      <c r="B26" s="3" t="s">
        <v>29</v>
      </c>
      <c r="C26" s="3" t="s">
        <v>21</v>
      </c>
      <c r="D26" s="3" t="s">
        <v>20</v>
      </c>
      <c r="E26" s="3" t="s">
        <v>69</v>
      </c>
      <c r="P26" s="2">
        <v>1</v>
      </c>
      <c r="R26" s="2">
        <v>1</v>
      </c>
    </row>
    <row r="27" spans="1:18" s="1" customFormat="1" ht="12.75" customHeight="1">
      <c r="A27" s="3" t="s">
        <v>28</v>
      </c>
      <c r="B27" s="3" t="s">
        <v>29</v>
      </c>
      <c r="C27" s="3" t="s">
        <v>21</v>
      </c>
      <c r="D27" s="3" t="s">
        <v>20</v>
      </c>
      <c r="E27" s="3" t="s">
        <v>68</v>
      </c>
      <c r="F27" s="2">
        <v>1</v>
      </c>
      <c r="N27" s="2">
        <v>1</v>
      </c>
      <c r="R27" s="2">
        <v>2</v>
      </c>
    </row>
    <row r="28" spans="1:18" s="1" customFormat="1" ht="12.75" customHeight="1">
      <c r="A28" s="3" t="s">
        <v>28</v>
      </c>
      <c r="B28" s="3" t="s">
        <v>29</v>
      </c>
      <c r="C28" s="3" t="s">
        <v>21</v>
      </c>
      <c r="D28" s="3" t="s">
        <v>20</v>
      </c>
      <c r="E28" s="3" t="s">
        <v>67</v>
      </c>
      <c r="H28" s="2">
        <v>1</v>
      </c>
      <c r="R28" s="2">
        <v>1</v>
      </c>
    </row>
    <row r="29" spans="1:18" s="1" customFormat="1" ht="12.75" customHeight="1">
      <c r="A29" s="3" t="s">
        <v>28</v>
      </c>
      <c r="B29" s="3" t="s">
        <v>29</v>
      </c>
      <c r="C29" s="3" t="s">
        <v>21</v>
      </c>
      <c r="D29" s="3" t="s">
        <v>20</v>
      </c>
      <c r="E29" s="3" t="s">
        <v>66</v>
      </c>
      <c r="I29" s="2">
        <v>1</v>
      </c>
      <c r="P29" s="2">
        <v>1</v>
      </c>
      <c r="R29" s="2">
        <v>2</v>
      </c>
    </row>
    <row r="30" spans="1:18" s="1" customFormat="1" ht="12.75" customHeight="1">
      <c r="A30" s="3" t="s">
        <v>28</v>
      </c>
      <c r="B30" s="3" t="s">
        <v>29</v>
      </c>
      <c r="C30" s="3" t="s">
        <v>21</v>
      </c>
      <c r="D30" s="3" t="s">
        <v>20</v>
      </c>
      <c r="E30" s="3" t="s">
        <v>65</v>
      </c>
      <c r="O30" s="2">
        <v>1</v>
      </c>
      <c r="R30" s="2">
        <v>1</v>
      </c>
    </row>
    <row r="31" spans="1:18" s="1" customFormat="1" ht="12.75" customHeight="1">
      <c r="A31" s="3" t="s">
        <v>28</v>
      </c>
      <c r="B31" s="3" t="s">
        <v>29</v>
      </c>
      <c r="C31" s="3" t="s">
        <v>21</v>
      </c>
      <c r="D31" s="3" t="s">
        <v>20</v>
      </c>
      <c r="E31" s="3" t="s">
        <v>64</v>
      </c>
      <c r="G31" s="2">
        <v>1</v>
      </c>
      <c r="K31" s="2">
        <v>1</v>
      </c>
      <c r="R31" s="2">
        <v>2</v>
      </c>
    </row>
    <row r="32" spans="1:18" s="1" customFormat="1" ht="12.75" customHeight="1">
      <c r="A32" s="3" t="s">
        <v>28</v>
      </c>
      <c r="B32" s="3" t="s">
        <v>29</v>
      </c>
      <c r="C32" s="3" t="s">
        <v>21</v>
      </c>
      <c r="D32" s="3" t="s">
        <v>20</v>
      </c>
      <c r="E32" s="3" t="s">
        <v>63</v>
      </c>
      <c r="M32" s="2">
        <v>1</v>
      </c>
      <c r="Q32" s="2">
        <v>1</v>
      </c>
      <c r="R32" s="2">
        <v>2</v>
      </c>
    </row>
    <row r="33" spans="1:18" s="1" customFormat="1" ht="12.75" customHeight="1">
      <c r="A33" s="3" t="s">
        <v>28</v>
      </c>
      <c r="B33" s="3" t="s">
        <v>29</v>
      </c>
      <c r="C33" s="3" t="s">
        <v>21</v>
      </c>
      <c r="D33" s="3" t="s">
        <v>20</v>
      </c>
      <c r="E33" s="3" t="s">
        <v>62</v>
      </c>
      <c r="J33" s="2">
        <v>1</v>
      </c>
      <c r="R33" s="2">
        <v>1</v>
      </c>
    </row>
    <row r="34" spans="1:18" s="1" customFormat="1" ht="12.75" customHeight="1">
      <c r="A34" s="3" t="s">
        <v>28</v>
      </c>
      <c r="B34" s="3" t="s">
        <v>29</v>
      </c>
      <c r="C34" s="3" t="s">
        <v>21</v>
      </c>
      <c r="D34" s="3" t="s">
        <v>20</v>
      </c>
      <c r="E34" s="3" t="s">
        <v>59</v>
      </c>
      <c r="J34" s="2">
        <v>1</v>
      </c>
      <c r="L34" s="2">
        <v>1</v>
      </c>
      <c r="R34" s="2">
        <v>2</v>
      </c>
    </row>
    <row r="35" spans="1:18" s="1" customFormat="1" ht="12.75" customHeight="1">
      <c r="A35" s="3" t="s">
        <v>28</v>
      </c>
      <c r="B35" s="3" t="s">
        <v>29</v>
      </c>
      <c r="C35" s="3" t="s">
        <v>21</v>
      </c>
      <c r="D35" s="3" t="s">
        <v>20</v>
      </c>
      <c r="E35" s="3" t="s">
        <v>58</v>
      </c>
      <c r="I35" s="2">
        <v>1</v>
      </c>
      <c r="R35" s="2">
        <v>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Z48"/>
  <sheetViews>
    <sheetView view="pageBreakPreview" zoomScale="130" zoomScaleNormal="100" zoomScaleSheetLayoutView="130" workbookViewId="0">
      <pane xSplit="2" ySplit="10" topLeftCell="L27" activePane="bottomRight" state="frozen"/>
      <selection activeCell="W21" sqref="W21"/>
      <selection pane="topRight" activeCell="W21" sqref="W21"/>
      <selection pane="bottomLeft" activeCell="W21" sqref="W21"/>
      <selection pane="bottomRight" activeCell="W21" sqref="W21"/>
    </sheetView>
  </sheetViews>
  <sheetFormatPr defaultRowHeight="12.75"/>
  <cols>
    <col min="1" max="1" width="11.85546875" customWidth="1"/>
    <col min="2" max="2" width="1.140625" customWidth="1"/>
    <col min="3" max="3" width="10" bestFit="1" customWidth="1"/>
    <col min="4" max="4" width="1.140625" customWidth="1"/>
    <col min="5" max="5" width="10.5703125" bestFit="1" customWidth="1"/>
    <col min="6" max="6" width="1.140625" customWidth="1"/>
    <col min="7" max="7" width="9.85546875" bestFit="1" customWidth="1"/>
    <col min="8" max="8" width="1.140625" customWidth="1"/>
    <col min="9" max="9" width="10" bestFit="1" customWidth="1"/>
    <col min="10" max="10" width="1.140625" customWidth="1"/>
    <col min="11" max="11" width="8.5703125" bestFit="1" customWidth="1"/>
    <col min="12" max="12" width="1.140625" customWidth="1"/>
    <col min="13" max="13" width="12" bestFit="1" customWidth="1"/>
    <col min="14" max="14" width="1.140625" customWidth="1"/>
    <col min="15" max="15" width="10.85546875" customWidth="1"/>
    <col min="16" max="16" width="0.85546875" customWidth="1"/>
    <col min="17" max="17" width="23.28515625" bestFit="1" customWidth="1"/>
    <col min="18" max="18" width="1" customWidth="1"/>
    <col min="20" max="20" width="1.28515625" customWidth="1"/>
    <col min="22" max="22" width="9.7109375" bestFit="1" customWidth="1"/>
  </cols>
  <sheetData>
    <row r="1" spans="1:26">
      <c r="A1" s="4" t="s">
        <v>133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 t="s">
        <v>134</v>
      </c>
    </row>
    <row r="2" spans="1:26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Q2" s="21" t="s">
        <v>164</v>
      </c>
      <c r="R2" s="21"/>
      <c r="S2" s="22">
        <v>11.99</v>
      </c>
      <c r="T2" s="21"/>
      <c r="U2" s="21"/>
    </row>
    <row r="3" spans="1:26">
      <c r="A3" s="6" t="s">
        <v>135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 t="s">
        <v>163</v>
      </c>
      <c r="Q3" s="23" t="s">
        <v>187</v>
      </c>
      <c r="R3" s="21"/>
      <c r="S3" s="22">
        <v>0</v>
      </c>
      <c r="T3" s="21" t="s">
        <v>166</v>
      </c>
      <c r="U3" s="21"/>
    </row>
    <row r="4" spans="1:26">
      <c r="A4" s="6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  <c r="Q4" s="23" t="s">
        <v>188</v>
      </c>
      <c r="R4" s="21"/>
      <c r="S4" s="22">
        <v>6.79</v>
      </c>
      <c r="T4" s="21" t="s">
        <v>166</v>
      </c>
      <c r="U4" s="21"/>
    </row>
    <row r="5" spans="1:26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Q5" s="23" t="s">
        <v>189</v>
      </c>
      <c r="R5" s="21"/>
      <c r="S5" s="22">
        <v>6.23</v>
      </c>
      <c r="T5" s="21" t="s">
        <v>166</v>
      </c>
      <c r="U5" s="21"/>
    </row>
    <row r="6" spans="1:26" ht="13.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Q6" s="23" t="s">
        <v>169</v>
      </c>
      <c r="R6" s="21"/>
      <c r="S6" s="22">
        <v>5.68</v>
      </c>
      <c r="T6" s="21" t="s">
        <v>166</v>
      </c>
      <c r="U6" s="21"/>
    </row>
    <row r="7" spans="1:26">
      <c r="A7" s="7" t="s">
        <v>137</v>
      </c>
      <c r="B7" s="8"/>
      <c r="C7" s="9" t="s">
        <v>138</v>
      </c>
      <c r="D7" s="8"/>
      <c r="E7" s="9" t="s">
        <v>139</v>
      </c>
      <c r="F7" s="8"/>
      <c r="G7" s="9" t="s">
        <v>140</v>
      </c>
      <c r="H7" s="8"/>
      <c r="I7" s="9" t="s">
        <v>141</v>
      </c>
      <c r="J7" s="8"/>
      <c r="K7" s="9" t="s">
        <v>142</v>
      </c>
      <c r="L7" s="8"/>
      <c r="M7" s="9" t="s">
        <v>143</v>
      </c>
      <c r="N7" s="8"/>
      <c r="O7" s="10" t="s">
        <v>144</v>
      </c>
      <c r="Q7" s="23" t="s">
        <v>170</v>
      </c>
      <c r="R7" s="21"/>
      <c r="S7" s="22">
        <v>5.04</v>
      </c>
      <c r="T7" s="21" t="s">
        <v>166</v>
      </c>
      <c r="U7" s="21"/>
    </row>
    <row r="8" spans="1:26">
      <c r="A8" s="11"/>
      <c r="B8" s="12"/>
      <c r="C8" s="12"/>
      <c r="D8" s="12"/>
      <c r="E8" s="12"/>
      <c r="F8" s="12"/>
      <c r="G8" s="12" t="s">
        <v>145</v>
      </c>
      <c r="H8" s="12"/>
      <c r="I8" s="12"/>
      <c r="J8" s="12"/>
      <c r="K8" s="12"/>
      <c r="L8" s="12"/>
      <c r="M8" s="12" t="s">
        <v>146</v>
      </c>
      <c r="N8" s="12"/>
      <c r="O8" s="13"/>
      <c r="Q8" s="23" t="s">
        <v>190</v>
      </c>
      <c r="R8" s="21"/>
      <c r="S8" s="22">
        <v>4.4000000000000004</v>
      </c>
      <c r="T8" s="21" t="s">
        <v>166</v>
      </c>
      <c r="U8" s="21"/>
    </row>
    <row r="9" spans="1:26">
      <c r="A9" s="11" t="s">
        <v>147</v>
      </c>
      <c r="B9" s="12"/>
      <c r="C9" s="12" t="s">
        <v>148</v>
      </c>
      <c r="D9" s="12"/>
      <c r="E9" s="12" t="s">
        <v>149</v>
      </c>
      <c r="F9" s="12"/>
      <c r="G9" s="12" t="s">
        <v>150</v>
      </c>
      <c r="H9" s="12"/>
      <c r="I9" s="12" t="s">
        <v>151</v>
      </c>
      <c r="J9" s="12"/>
      <c r="K9" s="12" t="s">
        <v>152</v>
      </c>
      <c r="L9" s="12"/>
      <c r="M9" s="12" t="s">
        <v>153</v>
      </c>
      <c r="N9" s="12"/>
      <c r="O9" s="13" t="s">
        <v>154</v>
      </c>
      <c r="Q9" s="21"/>
      <c r="R9" s="21"/>
      <c r="S9" s="21"/>
      <c r="T9" s="21"/>
      <c r="U9" s="21"/>
    </row>
    <row r="10" spans="1:26">
      <c r="A10" s="14" t="s">
        <v>155</v>
      </c>
      <c r="B10" s="12"/>
      <c r="C10" s="15" t="s">
        <v>156</v>
      </c>
      <c r="D10" s="12"/>
      <c r="E10" s="15" t="s">
        <v>156</v>
      </c>
      <c r="F10" s="12"/>
      <c r="G10" s="16" t="s">
        <v>157</v>
      </c>
      <c r="H10" s="12"/>
      <c r="I10" s="15" t="s">
        <v>145</v>
      </c>
      <c r="J10" s="12"/>
      <c r="K10" s="15" t="s">
        <v>156</v>
      </c>
      <c r="L10" s="12"/>
      <c r="M10" s="16" t="s">
        <v>158</v>
      </c>
      <c r="N10" s="12"/>
      <c r="O10" s="17" t="s">
        <v>159</v>
      </c>
      <c r="S10" s="25" t="s">
        <v>172</v>
      </c>
      <c r="T10" s="25"/>
      <c r="U10" s="25" t="s">
        <v>173</v>
      </c>
      <c r="V10" s="25" t="s">
        <v>174</v>
      </c>
      <c r="W10" s="25" t="s">
        <v>175</v>
      </c>
      <c r="X10" s="25" t="s">
        <v>176</v>
      </c>
      <c r="Y10" s="25" t="s">
        <v>177</v>
      </c>
      <c r="Z10" s="25" t="s">
        <v>178</v>
      </c>
    </row>
    <row r="12" spans="1:26">
      <c r="A12">
        <f>+'3-4" W Coml'!E3*1000</f>
        <v>0</v>
      </c>
      <c r="C12">
        <f>+'3-4" W Coml'!R3</f>
        <v>260</v>
      </c>
      <c r="E12">
        <f>+C12</f>
        <v>260</v>
      </c>
      <c r="G12" s="18">
        <f>+A12*C12</f>
        <v>0</v>
      </c>
      <c r="H12" s="18"/>
      <c r="I12" s="18">
        <f>+G12</f>
        <v>0</v>
      </c>
      <c r="K12">
        <f>$E$44-E12</f>
        <v>443</v>
      </c>
      <c r="M12" s="19">
        <f t="shared" ref="M12:M13" si="0">(A12*K12)+I12</f>
        <v>0</v>
      </c>
      <c r="O12" s="20">
        <f>M12/$M$44</f>
        <v>0</v>
      </c>
      <c r="Q12">
        <f>SUM(S12:Z12)</f>
        <v>3117.4</v>
      </c>
      <c r="S12">
        <f>+$S$2*C12</f>
        <v>3117.4</v>
      </c>
    </row>
    <row r="13" spans="1:26">
      <c r="A13">
        <f>+'3-4" W Coml'!E4*1000</f>
        <v>1000</v>
      </c>
      <c r="C13">
        <f>+'3-4" W Coml'!R4</f>
        <v>186</v>
      </c>
      <c r="E13">
        <f>+E12+C13</f>
        <v>446</v>
      </c>
      <c r="G13" s="18">
        <f>+A13*C13</f>
        <v>186000</v>
      </c>
      <c r="H13" s="18"/>
      <c r="I13" s="18">
        <f>+G13+I12</f>
        <v>186000</v>
      </c>
      <c r="K13">
        <f>$E$44-E13</f>
        <v>257</v>
      </c>
      <c r="M13" s="19">
        <f t="shared" si="0"/>
        <v>443000</v>
      </c>
      <c r="O13" s="20">
        <f>M13/$M$44</f>
        <v>0.20099818511796733</v>
      </c>
      <c r="Q13">
        <f t="shared" ref="Q13:Q44" si="1">SUM(S13:Z13)</f>
        <v>2230.14</v>
      </c>
      <c r="S13">
        <f t="shared" ref="S13:S44" si="2">+$S$2*C13</f>
        <v>2230.14</v>
      </c>
      <c r="V13">
        <f>+$S$4*((A13-1000)/1000)*C13</f>
        <v>0</v>
      </c>
    </row>
    <row r="14" spans="1:26">
      <c r="A14">
        <f>+'3-4" W Coml'!E5*1000</f>
        <v>2000</v>
      </c>
      <c r="C14">
        <f>+'3-4" W Coml'!R5</f>
        <v>45</v>
      </c>
      <c r="E14">
        <f t="shared" ref="E14:E44" si="3">+E13+C14</f>
        <v>491</v>
      </c>
      <c r="G14" s="18">
        <f t="shared" ref="G14:G44" si="4">+A14*C14</f>
        <v>90000</v>
      </c>
      <c r="H14" s="18"/>
      <c r="I14" s="18">
        <f t="shared" ref="I14:I44" si="5">+G14+I13</f>
        <v>276000</v>
      </c>
      <c r="K14">
        <f t="shared" ref="K14:K44" si="6">$E$44-E14</f>
        <v>212</v>
      </c>
      <c r="M14" s="19">
        <f t="shared" ref="M14:M44" si="7">(A14*K14)+I14</f>
        <v>700000</v>
      </c>
      <c r="O14" s="20">
        <f t="shared" ref="O14:O44" si="8">M14/$M$44</f>
        <v>0.31760435571687839</v>
      </c>
      <c r="Q14">
        <f t="shared" si="1"/>
        <v>845.09999999999991</v>
      </c>
      <c r="S14">
        <f t="shared" si="2"/>
        <v>539.54999999999995</v>
      </c>
      <c r="V14">
        <f t="shared" ref="V14:V21" si="9">+$S$4*((A14-1000)/1000)*C14</f>
        <v>305.55</v>
      </c>
    </row>
    <row r="15" spans="1:26">
      <c r="A15">
        <f>+'3-4" W Coml'!E6*1000</f>
        <v>3000</v>
      </c>
      <c r="C15">
        <f>+'3-4" W Coml'!R6</f>
        <v>50</v>
      </c>
      <c r="E15">
        <f t="shared" si="3"/>
        <v>541</v>
      </c>
      <c r="G15" s="18">
        <f t="shared" si="4"/>
        <v>150000</v>
      </c>
      <c r="H15" s="18"/>
      <c r="I15" s="18">
        <f t="shared" si="5"/>
        <v>426000</v>
      </c>
      <c r="K15">
        <f t="shared" si="6"/>
        <v>162</v>
      </c>
      <c r="M15" s="19">
        <f t="shared" si="7"/>
        <v>912000</v>
      </c>
      <c r="O15" s="20">
        <f t="shared" si="8"/>
        <v>0.41379310344827586</v>
      </c>
      <c r="Q15">
        <f t="shared" si="1"/>
        <v>1278.5</v>
      </c>
      <c r="S15">
        <f t="shared" si="2"/>
        <v>599.5</v>
      </c>
      <c r="V15">
        <f t="shared" si="9"/>
        <v>679</v>
      </c>
    </row>
    <row r="16" spans="1:26">
      <c r="A16">
        <f>+'3-4" W Coml'!E7*1000</f>
        <v>4000</v>
      </c>
      <c r="C16">
        <f>+'3-4" W Coml'!R7</f>
        <v>24</v>
      </c>
      <c r="E16">
        <f t="shared" si="3"/>
        <v>565</v>
      </c>
      <c r="G16" s="18">
        <f t="shared" si="4"/>
        <v>96000</v>
      </c>
      <c r="H16" s="18"/>
      <c r="I16" s="18">
        <f t="shared" si="5"/>
        <v>522000</v>
      </c>
      <c r="K16">
        <f t="shared" si="6"/>
        <v>138</v>
      </c>
      <c r="M16" s="19">
        <f t="shared" si="7"/>
        <v>1074000</v>
      </c>
      <c r="O16" s="20">
        <f t="shared" si="8"/>
        <v>0.48729582577132485</v>
      </c>
      <c r="Q16">
        <f t="shared" si="1"/>
        <v>776.64</v>
      </c>
      <c r="S16">
        <f t="shared" si="2"/>
        <v>287.76</v>
      </c>
      <c r="V16">
        <f t="shared" si="9"/>
        <v>488.88</v>
      </c>
    </row>
    <row r="17" spans="1:23">
      <c r="A17">
        <f>+'3-4" W Coml'!E8*1000</f>
        <v>5000</v>
      </c>
      <c r="C17">
        <f>+'3-4" W Coml'!R8</f>
        <v>23</v>
      </c>
      <c r="E17">
        <f t="shared" si="3"/>
        <v>588</v>
      </c>
      <c r="G17" s="18">
        <f t="shared" si="4"/>
        <v>115000</v>
      </c>
      <c r="H17" s="18"/>
      <c r="I17" s="18">
        <f t="shared" si="5"/>
        <v>637000</v>
      </c>
      <c r="K17">
        <f t="shared" si="6"/>
        <v>115</v>
      </c>
      <c r="M17" s="19">
        <f t="shared" si="7"/>
        <v>1212000</v>
      </c>
      <c r="O17" s="20">
        <f t="shared" si="8"/>
        <v>0.54990925589836659</v>
      </c>
      <c r="Q17">
        <f t="shared" si="1"/>
        <v>900.44999999999993</v>
      </c>
      <c r="S17">
        <f t="shared" si="2"/>
        <v>275.77</v>
      </c>
      <c r="V17">
        <f t="shared" si="9"/>
        <v>624.67999999999995</v>
      </c>
    </row>
    <row r="18" spans="1:23">
      <c r="A18">
        <f>+'3-4" W Coml'!E9*1000</f>
        <v>6000</v>
      </c>
      <c r="C18">
        <f>+'3-4" W Coml'!R9</f>
        <v>19</v>
      </c>
      <c r="E18">
        <f t="shared" si="3"/>
        <v>607</v>
      </c>
      <c r="G18" s="18">
        <f t="shared" si="4"/>
        <v>114000</v>
      </c>
      <c r="H18" s="18"/>
      <c r="I18" s="18">
        <f t="shared" si="5"/>
        <v>751000</v>
      </c>
      <c r="K18">
        <f t="shared" si="6"/>
        <v>96</v>
      </c>
      <c r="M18" s="19">
        <f t="shared" si="7"/>
        <v>1327000</v>
      </c>
      <c r="O18" s="20">
        <f t="shared" si="8"/>
        <v>0.60208711433756801</v>
      </c>
      <c r="Q18">
        <f t="shared" si="1"/>
        <v>872.86000000000013</v>
      </c>
      <c r="S18">
        <f t="shared" si="2"/>
        <v>227.81</v>
      </c>
      <c r="V18">
        <f t="shared" si="9"/>
        <v>645.05000000000007</v>
      </c>
    </row>
    <row r="19" spans="1:23">
      <c r="A19">
        <f>+'3-4" W Coml'!E10*1000</f>
        <v>7000</v>
      </c>
      <c r="C19">
        <f>+'3-4" W Coml'!R10</f>
        <v>11</v>
      </c>
      <c r="E19">
        <f t="shared" si="3"/>
        <v>618</v>
      </c>
      <c r="G19" s="18">
        <f t="shared" si="4"/>
        <v>77000</v>
      </c>
      <c r="H19" s="18"/>
      <c r="I19" s="18">
        <f t="shared" si="5"/>
        <v>828000</v>
      </c>
      <c r="K19">
        <f t="shared" si="6"/>
        <v>85</v>
      </c>
      <c r="M19" s="19">
        <f t="shared" si="7"/>
        <v>1423000</v>
      </c>
      <c r="O19" s="20">
        <f t="shared" si="8"/>
        <v>0.64564428312159705</v>
      </c>
      <c r="Q19">
        <f t="shared" si="1"/>
        <v>580.03000000000009</v>
      </c>
      <c r="S19">
        <f t="shared" si="2"/>
        <v>131.89000000000001</v>
      </c>
      <c r="V19">
        <f t="shared" si="9"/>
        <v>448.14000000000004</v>
      </c>
    </row>
    <row r="20" spans="1:23">
      <c r="A20">
        <f>+'3-4" W Coml'!E11*1000</f>
        <v>8000</v>
      </c>
      <c r="C20">
        <f>+'3-4" W Coml'!R11</f>
        <v>10</v>
      </c>
      <c r="E20">
        <f t="shared" si="3"/>
        <v>628</v>
      </c>
      <c r="G20" s="18">
        <f t="shared" si="4"/>
        <v>80000</v>
      </c>
      <c r="H20" s="18"/>
      <c r="I20" s="18">
        <f t="shared" si="5"/>
        <v>908000</v>
      </c>
      <c r="K20">
        <f t="shared" si="6"/>
        <v>75</v>
      </c>
      <c r="M20" s="19">
        <f t="shared" si="7"/>
        <v>1508000</v>
      </c>
      <c r="O20" s="20">
        <f t="shared" si="8"/>
        <v>0.68421052631578949</v>
      </c>
      <c r="Q20">
        <f t="shared" si="1"/>
        <v>595.20000000000005</v>
      </c>
      <c r="S20">
        <f t="shared" si="2"/>
        <v>119.9</v>
      </c>
      <c r="V20">
        <f t="shared" si="9"/>
        <v>475.3</v>
      </c>
    </row>
    <row r="21" spans="1:23">
      <c r="A21">
        <f>+'3-4" W Coml'!E12*1000</f>
        <v>9000</v>
      </c>
      <c r="C21">
        <f>+'3-4" W Coml'!R12</f>
        <v>10</v>
      </c>
      <c r="E21">
        <f t="shared" si="3"/>
        <v>638</v>
      </c>
      <c r="G21" s="18">
        <f t="shared" si="4"/>
        <v>90000</v>
      </c>
      <c r="H21" s="18"/>
      <c r="I21" s="18">
        <f t="shared" si="5"/>
        <v>998000</v>
      </c>
      <c r="K21">
        <f t="shared" si="6"/>
        <v>65</v>
      </c>
      <c r="M21" s="19">
        <f t="shared" si="7"/>
        <v>1583000</v>
      </c>
      <c r="O21" s="20">
        <f t="shared" si="8"/>
        <v>0.71823956442831216</v>
      </c>
      <c r="Q21">
        <f t="shared" si="1"/>
        <v>663.1</v>
      </c>
      <c r="S21">
        <f t="shared" si="2"/>
        <v>119.9</v>
      </c>
      <c r="V21">
        <f t="shared" si="9"/>
        <v>543.20000000000005</v>
      </c>
    </row>
    <row r="22" spans="1:23">
      <c r="A22">
        <f>+'3-4" W Coml'!E13*1000</f>
        <v>10000</v>
      </c>
      <c r="C22">
        <f>+'3-4" W Coml'!R13</f>
        <v>9</v>
      </c>
      <c r="E22">
        <f t="shared" si="3"/>
        <v>647</v>
      </c>
      <c r="G22" s="18">
        <f t="shared" si="4"/>
        <v>90000</v>
      </c>
      <c r="H22" s="18"/>
      <c r="I22" s="18">
        <f t="shared" si="5"/>
        <v>1088000</v>
      </c>
      <c r="K22">
        <f t="shared" si="6"/>
        <v>56</v>
      </c>
      <c r="M22" s="19">
        <f t="shared" si="7"/>
        <v>1648000</v>
      </c>
      <c r="O22" s="20">
        <f t="shared" si="8"/>
        <v>0.74773139745916517</v>
      </c>
      <c r="Q22">
        <f t="shared" si="1"/>
        <v>657.9</v>
      </c>
      <c r="S22">
        <f t="shared" si="2"/>
        <v>107.91</v>
      </c>
      <c r="V22">
        <f>+$S$4*9*C22</f>
        <v>549.99</v>
      </c>
      <c r="W22">
        <f>$S$5*((A22-10000)/1000)*C22</f>
        <v>0</v>
      </c>
    </row>
    <row r="23" spans="1:23">
      <c r="A23">
        <f>+'3-4" W Coml'!E14*1000</f>
        <v>11000</v>
      </c>
      <c r="C23">
        <f>+'3-4" W Coml'!R14</f>
        <v>8</v>
      </c>
      <c r="E23">
        <f t="shared" si="3"/>
        <v>655</v>
      </c>
      <c r="G23" s="18">
        <f t="shared" si="4"/>
        <v>88000</v>
      </c>
      <c r="H23" s="18"/>
      <c r="I23" s="18">
        <f t="shared" si="5"/>
        <v>1176000</v>
      </c>
      <c r="K23">
        <f t="shared" si="6"/>
        <v>48</v>
      </c>
      <c r="M23" s="19">
        <f t="shared" si="7"/>
        <v>1704000</v>
      </c>
      <c r="O23" s="20">
        <f t="shared" si="8"/>
        <v>0.77313974591651546</v>
      </c>
      <c r="Q23">
        <f t="shared" si="1"/>
        <v>634.64</v>
      </c>
      <c r="S23">
        <f t="shared" si="2"/>
        <v>95.92</v>
      </c>
      <c r="V23">
        <f t="shared" ref="V23:V33" si="10">+$S$4*9*C23</f>
        <v>488.88</v>
      </c>
      <c r="W23">
        <f t="shared" ref="W23:W32" si="11">$S$5*((A23-10000)/1000)*C23</f>
        <v>49.84</v>
      </c>
    </row>
    <row r="24" spans="1:23">
      <c r="A24">
        <f>+'3-4" W Coml'!E15*1000</f>
        <v>12000</v>
      </c>
      <c r="C24">
        <f>+'3-4" W Coml'!R15</f>
        <v>10</v>
      </c>
      <c r="E24">
        <f t="shared" si="3"/>
        <v>665</v>
      </c>
      <c r="G24" s="18">
        <f t="shared" si="4"/>
        <v>120000</v>
      </c>
      <c r="H24" s="18"/>
      <c r="I24" s="18">
        <f t="shared" si="5"/>
        <v>1296000</v>
      </c>
      <c r="K24">
        <f t="shared" si="6"/>
        <v>38</v>
      </c>
      <c r="M24" s="19">
        <f t="shared" si="7"/>
        <v>1752000</v>
      </c>
      <c r="O24" s="20">
        <f t="shared" si="8"/>
        <v>0.79491833030852999</v>
      </c>
      <c r="Q24">
        <f t="shared" si="1"/>
        <v>855.6</v>
      </c>
      <c r="S24">
        <f t="shared" si="2"/>
        <v>119.9</v>
      </c>
      <c r="V24">
        <f t="shared" si="10"/>
        <v>611.1</v>
      </c>
      <c r="W24">
        <f t="shared" si="11"/>
        <v>124.60000000000001</v>
      </c>
    </row>
    <row r="25" spans="1:23">
      <c r="A25">
        <f>+'3-4" W Coml'!E16*1000</f>
        <v>13000</v>
      </c>
      <c r="C25">
        <f>+'3-4" W Coml'!R16</f>
        <v>3</v>
      </c>
      <c r="E25">
        <f t="shared" si="3"/>
        <v>668</v>
      </c>
      <c r="G25" s="18">
        <f t="shared" si="4"/>
        <v>39000</v>
      </c>
      <c r="H25" s="18"/>
      <c r="I25" s="18">
        <f t="shared" si="5"/>
        <v>1335000</v>
      </c>
      <c r="K25">
        <f t="shared" si="6"/>
        <v>35</v>
      </c>
      <c r="M25" s="19">
        <f t="shared" si="7"/>
        <v>1790000</v>
      </c>
      <c r="O25" s="20">
        <f t="shared" si="8"/>
        <v>0.81215970961887474</v>
      </c>
      <c r="Q25">
        <f t="shared" si="1"/>
        <v>275.37</v>
      </c>
      <c r="S25">
        <f t="shared" si="2"/>
        <v>35.97</v>
      </c>
      <c r="V25">
        <f t="shared" si="10"/>
        <v>183.32999999999998</v>
      </c>
      <c r="W25">
        <f t="shared" si="11"/>
        <v>56.070000000000007</v>
      </c>
    </row>
    <row r="26" spans="1:23">
      <c r="A26">
        <f>+'3-4" W Coml'!E17*1000</f>
        <v>14000</v>
      </c>
      <c r="C26">
        <f>+'3-4" W Coml'!R17</f>
        <v>7</v>
      </c>
      <c r="E26">
        <f t="shared" si="3"/>
        <v>675</v>
      </c>
      <c r="G26" s="18">
        <f t="shared" si="4"/>
        <v>98000</v>
      </c>
      <c r="H26" s="18"/>
      <c r="I26" s="18">
        <f t="shared" si="5"/>
        <v>1433000</v>
      </c>
      <c r="K26">
        <f t="shared" si="6"/>
        <v>28</v>
      </c>
      <c r="M26" s="19">
        <f t="shared" si="7"/>
        <v>1825000</v>
      </c>
      <c r="O26" s="20">
        <f t="shared" si="8"/>
        <v>0.82803992740471866</v>
      </c>
      <c r="Q26">
        <f t="shared" si="1"/>
        <v>686.14</v>
      </c>
      <c r="S26">
        <f t="shared" si="2"/>
        <v>83.93</v>
      </c>
      <c r="V26">
        <f t="shared" si="10"/>
        <v>427.77</v>
      </c>
      <c r="W26">
        <f t="shared" si="11"/>
        <v>174.44</v>
      </c>
    </row>
    <row r="27" spans="1:23">
      <c r="A27">
        <f>+'3-4" W Coml'!E18*1000</f>
        <v>15000</v>
      </c>
      <c r="C27">
        <f>+'3-4" W Coml'!R18</f>
        <v>2</v>
      </c>
      <c r="E27">
        <f t="shared" si="3"/>
        <v>677</v>
      </c>
      <c r="G27" s="18">
        <f t="shared" si="4"/>
        <v>30000</v>
      </c>
      <c r="H27" s="18"/>
      <c r="I27" s="18">
        <f t="shared" si="5"/>
        <v>1463000</v>
      </c>
      <c r="K27">
        <f t="shared" si="6"/>
        <v>26</v>
      </c>
      <c r="M27" s="19">
        <f t="shared" si="7"/>
        <v>1853000</v>
      </c>
      <c r="O27" s="20">
        <f t="shared" si="8"/>
        <v>0.84074410163339386</v>
      </c>
      <c r="Q27">
        <f t="shared" si="1"/>
        <v>208.5</v>
      </c>
      <c r="S27">
        <f t="shared" si="2"/>
        <v>23.98</v>
      </c>
      <c r="V27">
        <f t="shared" si="10"/>
        <v>122.22</v>
      </c>
      <c r="W27">
        <f t="shared" si="11"/>
        <v>62.300000000000004</v>
      </c>
    </row>
    <row r="28" spans="1:23">
      <c r="A28">
        <f>+'3-4" W Coml'!E19*1000</f>
        <v>16000</v>
      </c>
      <c r="C28">
        <f>+'3-4" W Coml'!R19</f>
        <v>1</v>
      </c>
      <c r="E28">
        <f t="shared" si="3"/>
        <v>678</v>
      </c>
      <c r="G28" s="18">
        <f t="shared" si="4"/>
        <v>16000</v>
      </c>
      <c r="H28" s="18"/>
      <c r="I28" s="18">
        <f t="shared" si="5"/>
        <v>1479000</v>
      </c>
      <c r="K28">
        <f t="shared" si="6"/>
        <v>25</v>
      </c>
      <c r="M28" s="19">
        <f t="shared" si="7"/>
        <v>1879000</v>
      </c>
      <c r="O28" s="20">
        <f t="shared" si="8"/>
        <v>0.85254083484573506</v>
      </c>
      <c r="Q28">
        <f t="shared" si="1"/>
        <v>110.47999999999999</v>
      </c>
      <c r="S28">
        <f t="shared" si="2"/>
        <v>11.99</v>
      </c>
      <c r="V28">
        <f t="shared" si="10"/>
        <v>61.11</v>
      </c>
      <c r="W28">
        <f t="shared" si="11"/>
        <v>37.380000000000003</v>
      </c>
    </row>
    <row r="29" spans="1:23">
      <c r="A29">
        <f>+'3-4" W Coml'!E20*1000</f>
        <v>17000</v>
      </c>
      <c r="C29">
        <f>+'3-4" W Coml'!R20</f>
        <v>2</v>
      </c>
      <c r="E29">
        <f t="shared" si="3"/>
        <v>680</v>
      </c>
      <c r="G29" s="18">
        <f t="shared" si="4"/>
        <v>34000</v>
      </c>
      <c r="H29" s="18"/>
      <c r="I29" s="18">
        <f t="shared" si="5"/>
        <v>1513000</v>
      </c>
      <c r="K29">
        <f t="shared" si="6"/>
        <v>23</v>
      </c>
      <c r="M29" s="19">
        <f t="shared" si="7"/>
        <v>1904000</v>
      </c>
      <c r="O29" s="20">
        <f t="shared" si="8"/>
        <v>0.86388384754990921</v>
      </c>
      <c r="Q29">
        <f t="shared" si="1"/>
        <v>233.42</v>
      </c>
      <c r="S29">
        <f t="shared" si="2"/>
        <v>23.98</v>
      </c>
      <c r="V29">
        <f t="shared" si="10"/>
        <v>122.22</v>
      </c>
      <c r="W29">
        <f t="shared" si="11"/>
        <v>87.22</v>
      </c>
    </row>
    <row r="30" spans="1:23">
      <c r="A30">
        <f>+'3-4" W Coml'!E21*1000</f>
        <v>18000</v>
      </c>
      <c r="C30">
        <f>+'3-4" W Coml'!R21</f>
        <v>1</v>
      </c>
      <c r="E30">
        <f t="shared" si="3"/>
        <v>681</v>
      </c>
      <c r="G30" s="18">
        <f t="shared" si="4"/>
        <v>18000</v>
      </c>
      <c r="H30" s="18"/>
      <c r="I30" s="18">
        <f t="shared" si="5"/>
        <v>1531000</v>
      </c>
      <c r="K30">
        <f t="shared" si="6"/>
        <v>22</v>
      </c>
      <c r="M30" s="19">
        <f t="shared" si="7"/>
        <v>1927000</v>
      </c>
      <c r="O30" s="20">
        <f t="shared" si="8"/>
        <v>0.87431941923774958</v>
      </c>
      <c r="Q30">
        <f t="shared" si="1"/>
        <v>122.94</v>
      </c>
      <c r="S30">
        <f t="shared" si="2"/>
        <v>11.99</v>
      </c>
      <c r="V30">
        <f t="shared" si="10"/>
        <v>61.11</v>
      </c>
      <c r="W30">
        <f t="shared" si="11"/>
        <v>49.84</v>
      </c>
    </row>
    <row r="31" spans="1:23">
      <c r="A31">
        <f>+'3-4" W Coml'!E22*1000</f>
        <v>23000</v>
      </c>
      <c r="C31">
        <f>+'3-4" W Coml'!R22</f>
        <v>3</v>
      </c>
      <c r="E31">
        <f t="shared" si="3"/>
        <v>684</v>
      </c>
      <c r="G31" s="18">
        <f t="shared" si="4"/>
        <v>69000</v>
      </c>
      <c r="H31" s="18"/>
      <c r="I31" s="18">
        <f t="shared" si="5"/>
        <v>1600000</v>
      </c>
      <c r="K31">
        <f t="shared" si="6"/>
        <v>19</v>
      </c>
      <c r="M31" s="19">
        <f t="shared" si="7"/>
        <v>2037000</v>
      </c>
      <c r="O31" s="20">
        <f t="shared" si="8"/>
        <v>0.92422867513611617</v>
      </c>
      <c r="Q31">
        <f t="shared" si="1"/>
        <v>462.27</v>
      </c>
      <c r="S31">
        <f t="shared" si="2"/>
        <v>35.97</v>
      </c>
      <c r="V31">
        <f t="shared" si="10"/>
        <v>183.32999999999998</v>
      </c>
      <c r="W31">
        <f t="shared" si="11"/>
        <v>242.97000000000003</v>
      </c>
    </row>
    <row r="32" spans="1:23">
      <c r="A32">
        <f>+'3-4" W Coml'!E23*1000</f>
        <v>24000</v>
      </c>
      <c r="C32">
        <f>+'3-4" W Coml'!R23</f>
        <v>1</v>
      </c>
      <c r="E32">
        <f t="shared" si="3"/>
        <v>685</v>
      </c>
      <c r="G32" s="18">
        <f t="shared" si="4"/>
        <v>24000</v>
      </c>
      <c r="H32" s="18"/>
      <c r="I32" s="18">
        <f t="shared" si="5"/>
        <v>1624000</v>
      </c>
      <c r="K32">
        <f t="shared" si="6"/>
        <v>18</v>
      </c>
      <c r="M32" s="19">
        <f t="shared" si="7"/>
        <v>2056000</v>
      </c>
      <c r="O32" s="20">
        <f t="shared" si="8"/>
        <v>0.93284936479128855</v>
      </c>
      <c r="Q32">
        <f t="shared" si="1"/>
        <v>160.32</v>
      </c>
      <c r="S32">
        <f t="shared" si="2"/>
        <v>11.99</v>
      </c>
      <c r="V32">
        <f t="shared" si="10"/>
        <v>61.11</v>
      </c>
      <c r="W32">
        <f t="shared" si="11"/>
        <v>87.22</v>
      </c>
    </row>
    <row r="33" spans="1:26">
      <c r="A33">
        <f>+'3-4" W Coml'!E24*1000</f>
        <v>25000</v>
      </c>
      <c r="C33">
        <f>+'3-4" W Coml'!R24</f>
        <v>2</v>
      </c>
      <c r="E33">
        <f t="shared" si="3"/>
        <v>687</v>
      </c>
      <c r="G33" s="18">
        <f t="shared" si="4"/>
        <v>50000</v>
      </c>
      <c r="H33" s="18"/>
      <c r="I33" s="18">
        <f t="shared" si="5"/>
        <v>1674000</v>
      </c>
      <c r="K33">
        <f t="shared" si="6"/>
        <v>16</v>
      </c>
      <c r="M33" s="19">
        <f t="shared" si="7"/>
        <v>2074000</v>
      </c>
      <c r="O33" s="20">
        <f t="shared" si="8"/>
        <v>0.94101633393829398</v>
      </c>
      <c r="Q33">
        <f t="shared" si="1"/>
        <v>333.1</v>
      </c>
      <c r="S33">
        <f t="shared" si="2"/>
        <v>23.98</v>
      </c>
      <c r="V33">
        <f t="shared" si="10"/>
        <v>122.22</v>
      </c>
      <c r="W33" s="26">
        <f>$S$5*15*C33</f>
        <v>186.9</v>
      </c>
      <c r="X33">
        <f>$S$6*((A33-25000)/1000)*C33</f>
        <v>0</v>
      </c>
    </row>
    <row r="34" spans="1:26">
      <c r="A34">
        <f>+'3-4" W Coml'!E25*1000</f>
        <v>27000</v>
      </c>
      <c r="C34">
        <f>+'3-4" W Coml'!R25</f>
        <v>1</v>
      </c>
      <c r="E34">
        <f t="shared" si="3"/>
        <v>688</v>
      </c>
      <c r="G34" s="18">
        <f t="shared" si="4"/>
        <v>27000</v>
      </c>
      <c r="H34" s="18"/>
      <c r="I34" s="18">
        <f t="shared" si="5"/>
        <v>1701000</v>
      </c>
      <c r="K34">
        <f t="shared" si="6"/>
        <v>15</v>
      </c>
      <c r="M34" s="19">
        <f t="shared" si="7"/>
        <v>2106000</v>
      </c>
      <c r="O34" s="20">
        <f t="shared" si="8"/>
        <v>0.95553539019963707</v>
      </c>
      <c r="Q34">
        <f t="shared" si="1"/>
        <v>177.91000000000003</v>
      </c>
      <c r="S34">
        <f t="shared" si="2"/>
        <v>11.99</v>
      </c>
      <c r="V34">
        <f t="shared" ref="V34:V44" si="12">+$S$4*9*C34</f>
        <v>61.11</v>
      </c>
      <c r="W34" s="26">
        <f t="shared" ref="W34:W44" si="13">$S$5*15*C34</f>
        <v>93.45</v>
      </c>
      <c r="X34">
        <f t="shared" ref="X34:X44" si="14">$S$6*((A34-25000)/1000)*C34</f>
        <v>11.36</v>
      </c>
    </row>
    <row r="35" spans="1:26">
      <c r="A35">
        <f>+'3-4" W Coml'!E26*1000</f>
        <v>28000</v>
      </c>
      <c r="C35">
        <f>+'3-4" W Coml'!R26</f>
        <v>1</v>
      </c>
      <c r="E35">
        <f t="shared" si="3"/>
        <v>689</v>
      </c>
      <c r="G35" s="18">
        <f t="shared" si="4"/>
        <v>28000</v>
      </c>
      <c r="H35" s="18"/>
      <c r="I35" s="18">
        <f t="shared" si="5"/>
        <v>1729000</v>
      </c>
      <c r="K35">
        <f t="shared" si="6"/>
        <v>14</v>
      </c>
      <c r="M35" s="19">
        <f t="shared" si="7"/>
        <v>2121000</v>
      </c>
      <c r="O35" s="20">
        <f t="shared" si="8"/>
        <v>0.96234119782214156</v>
      </c>
      <c r="Q35">
        <f t="shared" si="1"/>
        <v>183.59</v>
      </c>
      <c r="S35">
        <f t="shared" si="2"/>
        <v>11.99</v>
      </c>
      <c r="V35">
        <f t="shared" si="12"/>
        <v>61.11</v>
      </c>
      <c r="W35" s="26">
        <f t="shared" si="13"/>
        <v>93.45</v>
      </c>
      <c r="X35">
        <f t="shared" si="14"/>
        <v>17.04</v>
      </c>
    </row>
    <row r="36" spans="1:26">
      <c r="A36">
        <f>+'3-4" W Coml'!E27*1000</f>
        <v>29000</v>
      </c>
      <c r="C36">
        <f>+'3-4" W Coml'!R27</f>
        <v>2</v>
      </c>
      <c r="E36">
        <f t="shared" si="3"/>
        <v>691</v>
      </c>
      <c r="G36" s="18">
        <f t="shared" si="4"/>
        <v>58000</v>
      </c>
      <c r="H36" s="18"/>
      <c r="I36" s="18">
        <f t="shared" si="5"/>
        <v>1787000</v>
      </c>
      <c r="K36">
        <f t="shared" si="6"/>
        <v>12</v>
      </c>
      <c r="M36" s="19">
        <f t="shared" si="7"/>
        <v>2135000</v>
      </c>
      <c r="O36" s="20">
        <f t="shared" si="8"/>
        <v>0.9686932849364791</v>
      </c>
      <c r="Q36">
        <f t="shared" si="1"/>
        <v>378.54</v>
      </c>
      <c r="S36">
        <f t="shared" si="2"/>
        <v>23.98</v>
      </c>
      <c r="V36">
        <f t="shared" si="12"/>
        <v>122.22</v>
      </c>
      <c r="W36" s="26">
        <f t="shared" si="13"/>
        <v>186.9</v>
      </c>
      <c r="X36">
        <f t="shared" si="14"/>
        <v>45.44</v>
      </c>
    </row>
    <row r="37" spans="1:26">
      <c r="A37">
        <f>+'3-4" W Coml'!E28*1000</f>
        <v>30000</v>
      </c>
      <c r="C37">
        <f>+'3-4" W Coml'!R28</f>
        <v>1</v>
      </c>
      <c r="E37">
        <f t="shared" si="3"/>
        <v>692</v>
      </c>
      <c r="G37" s="18">
        <f t="shared" si="4"/>
        <v>30000</v>
      </c>
      <c r="H37" s="18"/>
      <c r="I37" s="18">
        <f t="shared" si="5"/>
        <v>1817000</v>
      </c>
      <c r="K37">
        <f t="shared" si="6"/>
        <v>11</v>
      </c>
      <c r="M37" s="19">
        <f t="shared" si="7"/>
        <v>2147000</v>
      </c>
      <c r="O37" s="20">
        <f t="shared" si="8"/>
        <v>0.97413793103448276</v>
      </c>
      <c r="Q37">
        <f t="shared" si="1"/>
        <v>194.95000000000002</v>
      </c>
      <c r="S37">
        <f t="shared" si="2"/>
        <v>11.99</v>
      </c>
      <c r="V37">
        <f t="shared" si="12"/>
        <v>61.11</v>
      </c>
      <c r="W37" s="26">
        <f t="shared" si="13"/>
        <v>93.45</v>
      </c>
      <c r="X37">
        <f t="shared" si="14"/>
        <v>28.4</v>
      </c>
    </row>
    <row r="38" spans="1:26">
      <c r="A38">
        <f>+'3-4" W Coml'!E29*1000</f>
        <v>31000</v>
      </c>
      <c r="C38">
        <f>+'3-4" W Coml'!R29</f>
        <v>2</v>
      </c>
      <c r="E38">
        <f t="shared" si="3"/>
        <v>694</v>
      </c>
      <c r="G38" s="18">
        <f t="shared" si="4"/>
        <v>62000</v>
      </c>
      <c r="H38" s="18"/>
      <c r="I38" s="18">
        <f t="shared" si="5"/>
        <v>1879000</v>
      </c>
      <c r="K38">
        <f t="shared" si="6"/>
        <v>9</v>
      </c>
      <c r="M38" s="19">
        <f t="shared" si="7"/>
        <v>2158000</v>
      </c>
      <c r="O38" s="20">
        <f t="shared" si="8"/>
        <v>0.97912885662431937</v>
      </c>
      <c r="Q38">
        <f t="shared" si="1"/>
        <v>401.26</v>
      </c>
      <c r="S38">
        <f t="shared" si="2"/>
        <v>23.98</v>
      </c>
      <c r="V38">
        <f t="shared" si="12"/>
        <v>122.22</v>
      </c>
      <c r="W38" s="26">
        <f t="shared" si="13"/>
        <v>186.9</v>
      </c>
      <c r="X38">
        <f t="shared" si="14"/>
        <v>68.16</v>
      </c>
    </row>
    <row r="39" spans="1:26">
      <c r="A39">
        <f>+'3-4" W Coml'!E30*1000</f>
        <v>32000</v>
      </c>
      <c r="C39">
        <f>+'3-4" W Coml'!R30</f>
        <v>1</v>
      </c>
      <c r="E39">
        <f t="shared" si="3"/>
        <v>695</v>
      </c>
      <c r="G39" s="18">
        <f t="shared" si="4"/>
        <v>32000</v>
      </c>
      <c r="H39" s="18"/>
      <c r="I39" s="18">
        <f t="shared" si="5"/>
        <v>1911000</v>
      </c>
      <c r="K39">
        <f t="shared" si="6"/>
        <v>8</v>
      </c>
      <c r="M39" s="19">
        <f t="shared" si="7"/>
        <v>2167000</v>
      </c>
      <c r="O39" s="20">
        <f t="shared" si="8"/>
        <v>0.98321234119782219</v>
      </c>
      <c r="Q39">
        <f t="shared" si="1"/>
        <v>206.31</v>
      </c>
      <c r="S39">
        <f t="shared" si="2"/>
        <v>11.99</v>
      </c>
      <c r="V39">
        <f t="shared" si="12"/>
        <v>61.11</v>
      </c>
      <c r="W39" s="26">
        <f t="shared" si="13"/>
        <v>93.45</v>
      </c>
      <c r="X39">
        <f t="shared" si="14"/>
        <v>39.76</v>
      </c>
    </row>
    <row r="40" spans="1:26">
      <c r="A40">
        <f>+'3-4" W Coml'!E31*1000</f>
        <v>33000</v>
      </c>
      <c r="C40">
        <f>+'3-4" W Coml'!R31</f>
        <v>2</v>
      </c>
      <c r="E40">
        <f t="shared" si="3"/>
        <v>697</v>
      </c>
      <c r="G40" s="18">
        <f t="shared" si="4"/>
        <v>66000</v>
      </c>
      <c r="H40" s="18"/>
      <c r="I40" s="18">
        <f t="shared" si="5"/>
        <v>1977000</v>
      </c>
      <c r="K40">
        <f t="shared" si="6"/>
        <v>6</v>
      </c>
      <c r="M40" s="19">
        <f t="shared" si="7"/>
        <v>2175000</v>
      </c>
      <c r="O40" s="20">
        <f t="shared" si="8"/>
        <v>0.98684210526315785</v>
      </c>
      <c r="Q40">
        <f t="shared" si="1"/>
        <v>423.98</v>
      </c>
      <c r="S40">
        <f t="shared" si="2"/>
        <v>23.98</v>
      </c>
      <c r="V40">
        <f t="shared" si="12"/>
        <v>122.22</v>
      </c>
      <c r="W40" s="26">
        <f t="shared" si="13"/>
        <v>186.9</v>
      </c>
      <c r="X40">
        <f t="shared" si="14"/>
        <v>90.88</v>
      </c>
    </row>
    <row r="41" spans="1:26">
      <c r="A41">
        <f>+'3-4" W Coml'!E32*1000</f>
        <v>34000</v>
      </c>
      <c r="C41">
        <f>+'3-4" W Coml'!R32</f>
        <v>2</v>
      </c>
      <c r="E41">
        <f t="shared" si="3"/>
        <v>699</v>
      </c>
      <c r="G41" s="18">
        <f t="shared" si="4"/>
        <v>68000</v>
      </c>
      <c r="H41" s="18"/>
      <c r="I41" s="18">
        <f t="shared" si="5"/>
        <v>2045000</v>
      </c>
      <c r="K41">
        <f t="shared" si="6"/>
        <v>4</v>
      </c>
      <c r="M41" s="19">
        <f t="shared" si="7"/>
        <v>2181000</v>
      </c>
      <c r="O41" s="20">
        <f t="shared" si="8"/>
        <v>0.98956442831215974</v>
      </c>
      <c r="Q41">
        <f t="shared" si="1"/>
        <v>435.34000000000003</v>
      </c>
      <c r="S41">
        <f t="shared" si="2"/>
        <v>23.98</v>
      </c>
      <c r="V41">
        <f t="shared" si="12"/>
        <v>122.22</v>
      </c>
      <c r="W41" s="26">
        <f t="shared" si="13"/>
        <v>186.9</v>
      </c>
      <c r="X41">
        <f t="shared" si="14"/>
        <v>102.24</v>
      </c>
    </row>
    <row r="42" spans="1:26">
      <c r="A42">
        <f>+'3-4" W Coml'!E33*1000</f>
        <v>35000</v>
      </c>
      <c r="C42">
        <f>+'3-4" W Coml'!R33</f>
        <v>1</v>
      </c>
      <c r="E42">
        <f t="shared" si="3"/>
        <v>700</v>
      </c>
      <c r="G42" s="18">
        <f t="shared" si="4"/>
        <v>35000</v>
      </c>
      <c r="H42" s="18"/>
      <c r="I42" s="18">
        <f t="shared" si="5"/>
        <v>2080000</v>
      </c>
      <c r="K42">
        <f t="shared" si="6"/>
        <v>3</v>
      </c>
      <c r="M42" s="19">
        <f t="shared" si="7"/>
        <v>2185000</v>
      </c>
      <c r="O42" s="20">
        <f t="shared" si="8"/>
        <v>0.99137931034482762</v>
      </c>
      <c r="Q42">
        <f t="shared" si="1"/>
        <v>223.35000000000002</v>
      </c>
      <c r="S42">
        <f t="shared" si="2"/>
        <v>11.99</v>
      </c>
      <c r="V42">
        <f t="shared" si="12"/>
        <v>61.11</v>
      </c>
      <c r="W42" s="26">
        <f t="shared" si="13"/>
        <v>93.45</v>
      </c>
      <c r="X42">
        <f t="shared" si="14"/>
        <v>56.8</v>
      </c>
    </row>
    <row r="43" spans="1:26">
      <c r="A43">
        <f>+'3-4" W Coml'!E34*1000</f>
        <v>41000</v>
      </c>
      <c r="C43">
        <f>+'3-4" W Coml'!R34</f>
        <v>2</v>
      </c>
      <c r="E43">
        <f t="shared" si="3"/>
        <v>702</v>
      </c>
      <c r="G43" s="18">
        <f t="shared" si="4"/>
        <v>82000</v>
      </c>
      <c r="H43" s="18"/>
      <c r="I43" s="18">
        <f t="shared" si="5"/>
        <v>2162000</v>
      </c>
      <c r="K43">
        <f t="shared" si="6"/>
        <v>1</v>
      </c>
      <c r="M43" s="19">
        <f t="shared" si="7"/>
        <v>2203000</v>
      </c>
      <c r="O43" s="20">
        <f t="shared" si="8"/>
        <v>0.99954627949183306</v>
      </c>
      <c r="Q43">
        <f t="shared" si="1"/>
        <v>514.86</v>
      </c>
      <c r="S43">
        <f t="shared" si="2"/>
        <v>23.98</v>
      </c>
      <c r="V43">
        <f t="shared" si="12"/>
        <v>122.22</v>
      </c>
      <c r="W43" s="26">
        <f t="shared" si="13"/>
        <v>186.9</v>
      </c>
      <c r="X43">
        <f t="shared" si="14"/>
        <v>181.76</v>
      </c>
    </row>
    <row r="44" spans="1:26">
      <c r="A44">
        <f>+'3-4" W Coml'!E35*1000</f>
        <v>42000</v>
      </c>
      <c r="C44">
        <f>+'3-4" W Coml'!R35</f>
        <v>1</v>
      </c>
      <c r="E44">
        <f t="shared" si="3"/>
        <v>703</v>
      </c>
      <c r="G44" s="18">
        <f t="shared" si="4"/>
        <v>42000</v>
      </c>
      <c r="H44" s="18"/>
      <c r="I44" s="18">
        <f t="shared" si="5"/>
        <v>2204000</v>
      </c>
      <c r="K44">
        <f t="shared" si="6"/>
        <v>0</v>
      </c>
      <c r="M44" s="19">
        <f t="shared" si="7"/>
        <v>2204000</v>
      </c>
      <c r="O44" s="20">
        <f t="shared" si="8"/>
        <v>1</v>
      </c>
      <c r="Q44">
        <f t="shared" si="1"/>
        <v>263.11</v>
      </c>
      <c r="S44">
        <f t="shared" si="2"/>
        <v>11.99</v>
      </c>
      <c r="V44">
        <f t="shared" si="12"/>
        <v>61.11</v>
      </c>
      <c r="W44" s="26">
        <f t="shared" si="13"/>
        <v>93.45</v>
      </c>
      <c r="X44">
        <f t="shared" si="14"/>
        <v>96.56</v>
      </c>
    </row>
    <row r="46" spans="1:26">
      <c r="Q46">
        <f>SUM(Q12:Q45)</f>
        <v>20003.300000000003</v>
      </c>
      <c r="S46">
        <f>SUM(S12:S45)</f>
        <v>8428.9699999999957</v>
      </c>
      <c r="V46">
        <f t="shared" ref="V46:Z46" si="15">SUM(V12:V45)</f>
        <v>8181.95</v>
      </c>
      <c r="W46">
        <f t="shared" si="15"/>
        <v>2653.9800000000005</v>
      </c>
      <c r="X46">
        <f t="shared" si="15"/>
        <v>738.39999999999986</v>
      </c>
      <c r="Y46">
        <f t="shared" si="15"/>
        <v>0</v>
      </c>
      <c r="Z46">
        <f t="shared" si="15"/>
        <v>0</v>
      </c>
    </row>
    <row r="48" spans="1:26">
      <c r="S48" s="26">
        <f>+S46/S2</f>
        <v>702.99999999999966</v>
      </c>
      <c r="V48" s="26">
        <f>+V46/S4</f>
        <v>1205</v>
      </c>
      <c r="W48" s="26">
        <f>+W46/S5</f>
        <v>426.00000000000006</v>
      </c>
      <c r="X48" s="26">
        <f>+X46/S6</f>
        <v>129.99999999999997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31</vt:i4>
      </vt:variant>
      <vt:variant>
        <vt:lpstr>Named Ranges</vt:lpstr>
      </vt:variant>
      <vt:variant>
        <vt:i4>30</vt:i4>
      </vt:variant>
    </vt:vector>
  </HeadingPairs>
  <TitlesOfParts>
    <vt:vector size="61" baseType="lpstr">
      <vt:lpstr>17</vt:lpstr>
      <vt:lpstr>5-8" W Coml</vt:lpstr>
      <vt:lpstr>5-8" W Coml E14</vt:lpstr>
      <vt:lpstr>5-8" W Gov</vt:lpstr>
      <vt:lpstr>5-8" W Gov E14</vt:lpstr>
      <vt:lpstr>5-8" W Res</vt:lpstr>
      <vt:lpstr>5-8" W Res E14</vt:lpstr>
      <vt:lpstr>3-4" W Coml</vt:lpstr>
      <vt:lpstr>3-4" W Coml E14</vt:lpstr>
      <vt:lpstr>3-4" W ResCom</vt:lpstr>
      <vt:lpstr>3-4" W ResCom E14</vt:lpstr>
      <vt:lpstr>3-4" W Gov</vt:lpstr>
      <vt:lpstr>3-4" W Gov E14</vt:lpstr>
      <vt:lpstr>3-4" W Res</vt:lpstr>
      <vt:lpstr>3-4" W Res E14</vt:lpstr>
      <vt:lpstr>1" W Coml</vt:lpstr>
      <vt:lpstr>1" W Coml E14</vt:lpstr>
      <vt:lpstr>1" W Gov</vt:lpstr>
      <vt:lpstr>1" W Gov E14</vt:lpstr>
      <vt:lpstr>1" W MR</vt:lpstr>
      <vt:lpstr>1" W MR E14</vt:lpstr>
      <vt:lpstr>1.5" W Coml</vt:lpstr>
      <vt:lpstr>1.5" W Coml E14</vt:lpstr>
      <vt:lpstr>1.5" W Gov</vt:lpstr>
      <vt:lpstr>1.5" W Gov E14</vt:lpstr>
      <vt:lpstr>2" W Coml</vt:lpstr>
      <vt:lpstr>2" W Coml E14</vt:lpstr>
      <vt:lpstr>2" W Gov</vt:lpstr>
      <vt:lpstr>2" W Gov E14</vt:lpstr>
      <vt:lpstr>2" W MR</vt:lpstr>
      <vt:lpstr>2" W MR E14</vt:lpstr>
      <vt:lpstr>'1" W Coml E14'!Print_Area</vt:lpstr>
      <vt:lpstr>'1" W Gov E14'!Print_Area</vt:lpstr>
      <vt:lpstr>'1" W MR E14'!Print_Area</vt:lpstr>
      <vt:lpstr>'1.5" W Coml E14'!Print_Area</vt:lpstr>
      <vt:lpstr>'1.5" W Gov E14'!Print_Area</vt:lpstr>
      <vt:lpstr>'2" W Coml E14'!Print_Area</vt:lpstr>
      <vt:lpstr>'2" W Gov E14'!Print_Area</vt:lpstr>
      <vt:lpstr>'2" W MR E14'!Print_Area</vt:lpstr>
      <vt:lpstr>'3-4" W Coml E14'!Print_Area</vt:lpstr>
      <vt:lpstr>'3-4" W Gov E14'!Print_Area</vt:lpstr>
      <vt:lpstr>'3-4" W Res E14'!Print_Area</vt:lpstr>
      <vt:lpstr>'3-4" W ResCom E14'!Print_Area</vt:lpstr>
      <vt:lpstr>'5-8" W Coml E14'!Print_Area</vt:lpstr>
      <vt:lpstr>'5-8" W Gov E14'!Print_Area</vt:lpstr>
      <vt:lpstr>'5-8" W Res E14'!Print_Area</vt:lpstr>
      <vt:lpstr>'1" W Coml E14'!Print_Titles</vt:lpstr>
      <vt:lpstr>'1" W Gov E14'!Print_Titles</vt:lpstr>
      <vt:lpstr>'1" W MR E14'!Print_Titles</vt:lpstr>
      <vt:lpstr>'1.5" W Coml E14'!Print_Titles</vt:lpstr>
      <vt:lpstr>'1.5" W Gov E14'!Print_Titles</vt:lpstr>
      <vt:lpstr>'2" W Coml E14'!Print_Titles</vt:lpstr>
      <vt:lpstr>'2" W Gov E14'!Print_Titles</vt:lpstr>
      <vt:lpstr>'2" W MR E14'!Print_Titles</vt:lpstr>
      <vt:lpstr>'3-4" W Coml E14'!Print_Titles</vt:lpstr>
      <vt:lpstr>'3-4" W Gov E14'!Print_Titles</vt:lpstr>
      <vt:lpstr>'3-4" W Res E14'!Print_Titles</vt:lpstr>
      <vt:lpstr>'3-4" W ResCom E14'!Print_Titles</vt:lpstr>
      <vt:lpstr>'5-8" W Coml E14'!Print_Titles</vt:lpstr>
      <vt:lpstr>'5-8" W Gov E14'!Print_Titles</vt:lpstr>
      <vt:lpstr>'5-8" W Res E14'!Print_Titles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CMRP0015</dc:title>
  <dc:creator>Crystal Decisions</dc:creator>
  <dc:description>Powered by Crystal</dc:description>
  <cp:lastModifiedBy>Lowell Yap</cp:lastModifiedBy>
  <dcterms:created xsi:type="dcterms:W3CDTF">2013-05-14T16:30:00Z</dcterms:created>
  <dcterms:modified xsi:type="dcterms:W3CDTF">2013-12-06T17:43:38Z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01ABF3CCFB80805C67D62EABDD70F364D18EE5EB832A649A145973CE9275BC3281A3B2341B319342C27078D351121ED208F47FB11CBBEEF01E662F073A4E49C383206818E25D6B14A226ACBDA405B20F833507936C29366E196BE3548B43F7F510E2531A12DE4D3FE0E234A4A094279AA60ACD3B44BED1F694C5E119B583EF3</vt:lpwstr>
  </property>
  <property fmtid="{D5CDD505-2E9C-101B-9397-08002B2CF9AE}" pid="3" name="Business Objects Context Information1">
    <vt:lpwstr>16B9C434408AB83F9F677F2366D4BA9B5ACCE5826C0E75FF57806D14BEF4097134404E8933E558253A57CE405876AB9355517FD3276E084738E69FC672CEC5A6D986B373EF80B85140508C1EFAB365305DC6D405DDA3A747286365B86C0825E691D5B080F8642206CDF175106BF08B93297AB0B3F4165162EEA20F280E8B9F6</vt:lpwstr>
  </property>
  <property fmtid="{D5CDD505-2E9C-101B-9397-08002B2CF9AE}" pid="4" name="Business Objects Context Information2">
    <vt:lpwstr>F722C24B0A692FD8D087AC30BEFE9ECE0C9F8E81F7B92083623C156EC7631E946AFAD73EDE917FCA6A532191EEDA5F66558D630799AD9B90985BBAD8140E3F42C8DA3A88BCD6202B99B33E167FE39ADE15D24FA3065998E72D0120994FCA8D58378B477983E84A51683154EE447E79C637E8881AB8CD583729DF0BDE5F3F03D</vt:lpwstr>
  </property>
  <property fmtid="{D5CDD505-2E9C-101B-9397-08002B2CF9AE}" pid="5" name="Business Objects Context Information3">
    <vt:lpwstr>3F867A4834D6AD81F77335C60D68DE86BC219FDA68BC22E3DA3320023759B1B4CB6F5531310E68A946160F1104D3DA2325067F74FCBCD1A61FFD1968BE753DDCEF4B6A4F6409516BDAA76CEAEA36DB749E7B3B7DCA8A0C23F8410452AD77D98A5C2FE12FF79D2D5BA8DCFD9BC1D741DA71BFF7F08DC4B151C4EE778D1900950</vt:lpwstr>
  </property>
  <property fmtid="{D5CDD505-2E9C-101B-9397-08002B2CF9AE}" pid="6" name="Business Objects Context Information4">
    <vt:lpwstr>AB25A5D45799AE71718BE2E24B91F966F9BEB983C7358EF1DB3CFC493ABBF10DC25AE38C9239B272603FA1E2E7B44692CC229F1BB586E3B17D1969D3F3059C50678414E5659AE00282945E5B5B729C4BF19B354E55C9FA2094FB33E897A703B65571C63B31336498550E060C03F1479F5192F1658FD4A24DC06C873AD3A9B74</vt:lpwstr>
  </property>
  <property fmtid="{D5CDD505-2E9C-101B-9397-08002B2CF9AE}" pid="7" name="Business Objects Context Information5">
    <vt:lpwstr>0FB2147BA499A6226921B947AEDCF23D89BDD3BEFA4B53499D98DB44DD68CF5865689933173176D96F10555F2D1A64750BE810621D39434D0C23C9640246569AF3B2A004DD4DA8DBC7D5E7A4F3F78BEE5ABE55470D3784E9E71F9486A8B612BB65B8B8405458DC9577EFCCDAB2222B21A0BD5215C6352B2855760C3C71563FD</vt:lpwstr>
  </property>
  <property fmtid="{D5CDD505-2E9C-101B-9397-08002B2CF9AE}" pid="8" name="Business Objects Context Information6">
    <vt:lpwstr>23C1A93EBB245E75373D1F7DA3817486A2F65DF03AF3E02077FC2065BA322457DCC054BD4EA1956EFAD717AAC7940D098C314CA759C0F0A1D102C8D70B6B0D41431B88087242BB9FD9F5CA254852913E648A186412BAC3949952C7716F83C3933F5146BB7DE24623F61AA2CF40D75ECB46FD0D4B2364E017B4F3982601F686B</vt:lpwstr>
  </property>
  <property fmtid="{D5CDD505-2E9C-101B-9397-08002B2CF9AE}" pid="9" name="Business Objects Context Information7">
    <vt:lpwstr>0E3560290438D2D790F5719A54F774605BE0756BAE8320318D658A4CB65229D652D190E08EE5A3A1EFF807C05C8CFE6B016D172F9A9F065B3FF46793C54CD92443CBC270B35468EF0D1F92688D97E5D94F447FF89A91C51E5C2AE6EC892E9BF0AF7FA7EF53C827C718A1D396786138E0529EFCCB7B5C56EE11C1885E2F812E5</vt:lpwstr>
  </property>
  <property fmtid="{D5CDD505-2E9C-101B-9397-08002B2CF9AE}" pid="10" name="Business Objects Context Information8">
    <vt:lpwstr>D18B23AE812CD71D364C81B243068D67DE75C6EAC565E2F41CD9C5BA0282542FE0A4619C74</vt:lpwstr>
  </property>
</Properties>
</file>