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35" windowHeight="11250"/>
  </bookViews>
  <sheets>
    <sheet name="SE3" sheetId="1" r:id="rId1"/>
  </sheets>
  <externalReferences>
    <externalReference r:id="rId2"/>
    <externalReference r:id="rId3"/>
  </externalReferences>
  <definedNames>
    <definedName name="a">#REF!</definedName>
    <definedName name="AccumDepr">[1]Data!$I$13:$J$131</definedName>
    <definedName name="AIAC">[1]Data!$O$13:$P$131</definedName>
    <definedName name="CIAC">[1]Data!$R$13:$S$131</definedName>
    <definedName name="CNC2.CE">'[2]Cust Eq Input'!#REF!</definedName>
    <definedName name="CustomerDeposits">[1]Data!$AA$13:$AB$131</definedName>
    <definedName name="CWIP">[1]Data!$F$13:$G$131</definedName>
    <definedName name="CWS.CE">'[2]Cust Eq Input'!#REF!</definedName>
    <definedName name="DeferredCharges">[1]Data!$U$13:$V$131</definedName>
    <definedName name="DeferredIncomeTaxes">[1]Data!$X$13:$Y$131</definedName>
    <definedName name="DisallowedPAA">[1]Data!$CF$13:$CG$131</definedName>
    <definedName name="FL.1">#REF!</definedName>
    <definedName name="FL.3">#REF!</definedName>
    <definedName name="FL.5">#REF!</definedName>
    <definedName name="GA.1">#REF!</definedName>
    <definedName name="GA.3">#REF!</definedName>
    <definedName name="GA.5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LA.1">#REF!</definedName>
    <definedName name="LA.3">#REF!</definedName>
    <definedName name="LA.5">#REF!</definedName>
    <definedName name="LEXINGTON">#REF!</definedName>
    <definedName name="MD.1">#REF!</definedName>
    <definedName name="MD.3">#REF!</definedName>
    <definedName name="MD.5">#REF!</definedName>
    <definedName name="MS.1">#REF!</definedName>
    <definedName name="MS.3">#REF!</definedName>
    <definedName name="MS.5">#REF!</definedName>
    <definedName name="NC.1">#REF!</definedName>
    <definedName name="NC.3">#REF!</definedName>
    <definedName name="NC.5">#REF!</definedName>
    <definedName name="OCC.CE">'[2]Cust Eq Input'!#REF!</definedName>
    <definedName name="OH.1">#REF!</definedName>
    <definedName name="OH.3">#REF!</definedName>
    <definedName name="OH.5">#REF!</definedName>
    <definedName name="OH.CE">'[2]Cust Eq Input'!#REF!</definedName>
    <definedName name="OH.CEP">'[2]Cust Eq Input'!#REF!</definedName>
    <definedName name="PAA">[1]Data!$L$13:$M$131</definedName>
    <definedName name="Plant">[1]Data!$C$13:$D$131</definedName>
    <definedName name="_xlnm.Print_Area" localSheetId="0">'SE3'!$H$1:$I$144</definedName>
    <definedName name="_xlnm.Print_Titles" localSheetId="0">'SE3'!$A:$G</definedName>
    <definedName name="SC.1">#REF!</definedName>
    <definedName name="SC.3">#REF!</definedName>
    <definedName name="SC.5">#REF!</definedName>
    <definedName name="SCU.CE">'[2]Cust Eq Input'!#REF!</definedName>
    <definedName name="SE.SE60D.ALLOC.">#REF!</definedName>
    <definedName name="TN.1">#REF!</definedName>
    <definedName name="TN.3">#REF!</definedName>
    <definedName name="TN.5">#REF!</definedName>
    <definedName name="TOT.CNC.CE">'[2]Cust Eq Input'!#REF!</definedName>
    <definedName name="VA.1">#REF!</definedName>
    <definedName name="VA.3">#REF!</definedName>
    <definedName name="VA.5">#REF!</definedName>
    <definedName name="WD.CE">'[2]Cust Eq Input'!#REF!</definedName>
    <definedName name="WSCBSAllocation">[1]Data!$BE$13:$BF$131</definedName>
    <definedName name="Year_End_Results_for_1997__1996____1995">#REF!</definedName>
    <definedName name="z">'[2]Cust Eq Input'!#REF!</definedName>
  </definedNames>
  <calcPr calcId="144525"/>
</workbook>
</file>

<file path=xl/calcChain.xml><?xml version="1.0" encoding="utf-8"?>
<calcChain xmlns="http://schemas.openxmlformats.org/spreadsheetml/2006/main">
  <c r="I126" i="1" l="1"/>
  <c r="H126" i="1"/>
  <c r="I104" i="1"/>
  <c r="H104" i="1"/>
  <c r="I91" i="1"/>
  <c r="I92" i="1" s="1"/>
  <c r="H91" i="1"/>
  <c r="I87" i="1"/>
  <c r="I88" i="1" s="1"/>
  <c r="H87" i="1"/>
  <c r="H88" i="1" s="1"/>
  <c r="I82" i="1"/>
  <c r="I83" i="1" s="1"/>
  <c r="I67" i="1"/>
  <c r="I68" i="1" s="1"/>
  <c r="H67" i="1"/>
  <c r="H68" i="1" s="1"/>
  <c r="I33" i="1"/>
  <c r="I28" i="1"/>
  <c r="H28" i="1"/>
  <c r="I20" i="1"/>
  <c r="H20" i="1"/>
  <c r="F2" i="1"/>
  <c r="I93" i="1" l="1"/>
  <c r="I94" i="1" s="1"/>
  <c r="I51" i="1"/>
  <c r="I54" i="1" s="1"/>
  <c r="H82" i="1"/>
  <c r="H83" i="1" s="1"/>
  <c r="H85" i="1"/>
  <c r="H86" i="1" s="1"/>
  <c r="I85" i="1"/>
  <c r="I86" i="1" s="1"/>
  <c r="H33" i="1"/>
  <c r="H89" i="1"/>
  <c r="H90" i="1" s="1"/>
  <c r="I89" i="1"/>
  <c r="I90" i="1" s="1"/>
  <c r="H92" i="1"/>
  <c r="I103" i="1" l="1"/>
  <c r="I105" i="1"/>
  <c r="I129" i="1"/>
  <c r="H93" i="1"/>
  <c r="H51" i="1"/>
  <c r="H54" i="1" s="1"/>
  <c r="I55" i="1"/>
  <c r="H94" i="1" l="1"/>
  <c r="H129" i="1" s="1"/>
  <c r="I56" i="1"/>
  <c r="I127" i="1" s="1"/>
  <c r="H55" i="1"/>
  <c r="H103" i="1"/>
  <c r="I58" i="1" l="1"/>
  <c r="I59" i="1" s="1"/>
  <c r="I61" i="1" s="1"/>
  <c r="I63" i="1" s="1"/>
  <c r="H56" i="1"/>
  <c r="H58" i="1" s="1"/>
  <c r="I101" i="1"/>
  <c r="H105" i="1"/>
  <c r="I128" i="1" l="1"/>
  <c r="I131" i="1" s="1"/>
  <c r="I135" i="1" s="1"/>
  <c r="I102" i="1"/>
  <c r="I106" i="1" s="1"/>
  <c r="H101" i="1"/>
  <c r="H59" i="1"/>
  <c r="H61" i="1" s="1"/>
  <c r="H63" i="1" s="1"/>
  <c r="H127" i="1"/>
  <c r="H128" i="1" l="1"/>
  <c r="H102" i="1"/>
  <c r="H131" i="1"/>
  <c r="H135" i="1" s="1"/>
  <c r="I109" i="1"/>
  <c r="I108" i="1"/>
  <c r="H106" i="1"/>
  <c r="I107" i="1"/>
  <c r="H109" i="1" l="1"/>
  <c r="H108" i="1"/>
  <c r="H107" i="1"/>
</calcChain>
</file>

<file path=xl/sharedStrings.xml><?xml version="1.0" encoding="utf-8"?>
<sst xmlns="http://schemas.openxmlformats.org/spreadsheetml/2006/main" count="248" uniqueCount="160">
  <si>
    <t>Inlcudes GOS - book and tax amts</t>
  </si>
  <si>
    <t>UTILITIES, INC.</t>
  </si>
  <si>
    <t>CALCULATION OF TAXABLE INCOME</t>
  </si>
  <si>
    <t>12/31/2012</t>
  </si>
  <si>
    <t>CO #</t>
  </si>
  <si>
    <t xml:space="preserve">Add / </t>
  </si>
  <si>
    <t>Subt</t>
  </si>
  <si>
    <t>Utilities</t>
  </si>
  <si>
    <t>LINE</t>
  </si>
  <si>
    <t>SOU</t>
  </si>
  <si>
    <t>from</t>
  </si>
  <si>
    <t>WSC of</t>
  </si>
  <si>
    <t>#</t>
  </si>
  <si>
    <t>RCE</t>
  </si>
  <si>
    <t>Income</t>
  </si>
  <si>
    <t>Inc.</t>
  </si>
  <si>
    <t>Kentucky</t>
  </si>
  <si>
    <t>√</t>
  </si>
  <si>
    <t>TB</t>
  </si>
  <si>
    <t>BOOK INCOME (per T/B dated )</t>
  </si>
  <si>
    <t>Final adj to book income</t>
  </si>
  <si>
    <t>Current FIT (JDE 7605)</t>
  </si>
  <si>
    <t>Deferred FIT (JDE 7595)</t>
  </si>
  <si>
    <t>Deferred SIT (JDE 7600)</t>
  </si>
  <si>
    <t>Amortization ITC (JDE 7585)</t>
  </si>
  <si>
    <t>Book GOS b4 taxes (7765)</t>
  </si>
  <si>
    <t>Book FED Tax exp (benefit) on Sale of Assets</t>
  </si>
  <si>
    <t>Book STATE Tax exp (benefit) on Sale of Assets</t>
  </si>
  <si>
    <t>S/T - Book Income Before tax</t>
  </si>
  <si>
    <t>Add(L-1:7)</t>
  </si>
  <si>
    <t>AFUDC - Book equity portion - current yr</t>
  </si>
  <si>
    <t>Sub</t>
  </si>
  <si>
    <t>Reverse book amort of equity AFUDC - equity portion</t>
  </si>
  <si>
    <t>Add</t>
  </si>
  <si>
    <t>Perm M - Fines &amp; Penalties (5815)</t>
  </si>
  <si>
    <t>Perm M - Political contribution</t>
  </si>
  <si>
    <t>Perm M - Acquitisiont costs capitalized for Corix</t>
  </si>
  <si>
    <t>Perm M - Meals &amp; Entertainment (6200 &amp; 6205)</t>
  </si>
  <si>
    <t>Total permanent M's</t>
  </si>
  <si>
    <r>
      <t xml:space="preserve">TEMPORARY DIFFERENCES: </t>
    </r>
    <r>
      <rPr>
        <b/>
        <u/>
        <sz val="10"/>
        <rFont val="Arial Narrow"/>
        <family val="2"/>
      </rPr>
      <t>income (deductions)</t>
    </r>
  </si>
  <si>
    <t>Add : Book Depr (depr,paa,ciac)</t>
  </si>
  <si>
    <r>
      <t xml:space="preserve">Ded : </t>
    </r>
    <r>
      <rPr>
        <b/>
        <sz val="10"/>
        <rFont val="Arial Narrow"/>
        <family val="2"/>
      </rPr>
      <t>Tax Depreciation</t>
    </r>
  </si>
  <si>
    <t>Net Book Tax Depreciation</t>
  </si>
  <si>
    <t>A</t>
  </si>
  <si>
    <t xml:space="preserve"> - Tap Fees</t>
  </si>
  <si>
    <t>B</t>
  </si>
  <si>
    <t xml:space="preserve"> - Additional Interest Under 263A</t>
  </si>
  <si>
    <t>C</t>
  </si>
  <si>
    <t>*-</t>
  </si>
  <si>
    <t xml:space="preserve"> - Rev book debt portioin of AFUDC</t>
  </si>
  <si>
    <t>Per W/P</t>
  </si>
  <si>
    <t>D</t>
  </si>
  <si>
    <t xml:space="preserve"> - Def. Maint. C/Y Additions</t>
  </si>
  <si>
    <t>E</t>
  </si>
  <si>
    <t xml:space="preserve"> - Def. Maint. C/Y Amortization</t>
  </si>
  <si>
    <t>F</t>
  </si>
  <si>
    <t xml:space="preserve"> - Def. Rate Case C/Y Additions</t>
  </si>
  <si>
    <t>G</t>
  </si>
  <si>
    <t xml:space="preserve"> - Def. Rate Case C/Y Amortization</t>
  </si>
  <si>
    <t>H</t>
  </si>
  <si>
    <t xml:space="preserve"> - Misc. (from reserve tab)</t>
  </si>
  <si>
    <t xml:space="preserve"> - Misc. UI   (from reserve tab)</t>
  </si>
  <si>
    <t>Per U/I W/P</t>
  </si>
  <si>
    <t>I</t>
  </si>
  <si>
    <t xml:space="preserve"> - Organization Expense-Amort</t>
  </si>
  <si>
    <t>J</t>
  </si>
  <si>
    <t xml:space="preserve"> - Bad Debts - Current Year (5515)</t>
  </si>
  <si>
    <t>Per AR Aging</t>
  </si>
  <si>
    <t>(reverse)</t>
  </si>
  <si>
    <t>K</t>
  </si>
  <si>
    <t xml:space="preserve"> - Amort of Bk PAA a/c 7495,6960,6965 )</t>
  </si>
  <si>
    <t>Per Report</t>
  </si>
  <si>
    <t>part of depr</t>
  </si>
  <si>
    <t xml:space="preserve"> - Software Cost Amortization</t>
  </si>
  <si>
    <t xml:space="preserve"> - Sch MTax Gain(Loss) on sale of assets</t>
  </si>
  <si>
    <t>a</t>
  </si>
  <si>
    <t xml:space="preserve"> - Reserv Cap Fees (UIL) - Add</t>
  </si>
  <si>
    <t xml:space="preserve"> - Reserv Cap Fees (UIL) - Amort</t>
  </si>
  <si>
    <t xml:space="preserve"> - Cash Surrender Value</t>
  </si>
  <si>
    <t>TOTAL TEMPORARY M's</t>
  </si>
  <si>
    <t>Taxable Income before SIT</t>
  </si>
  <si>
    <t>Add(L14:28)</t>
  </si>
  <si>
    <t>State Inc.Tax Exp.-Cur. Year - Dr (Cr)</t>
  </si>
  <si>
    <t>L-29 x L-64</t>
  </si>
  <si>
    <t xml:space="preserve"> - No SIT for NOL Companies</t>
  </si>
  <si>
    <t>See W/P</t>
  </si>
  <si>
    <t xml:space="preserve"> - Adj. Cur. Yr Provision - Dr (Cr)</t>
  </si>
  <si>
    <t>L-30 - L-31</t>
  </si>
  <si>
    <t>Taxable income after SIT b4 NOL</t>
  </si>
  <si>
    <t>Federal NOL</t>
  </si>
  <si>
    <t>Taxable Income</t>
  </si>
  <si>
    <t>L-29 - L-33</t>
  </si>
  <si>
    <t>Net Current Tax - FIT</t>
  </si>
  <si>
    <t>L-34 x L-65</t>
  </si>
  <si>
    <t>Deferred Tax on Individual Co's:</t>
  </si>
  <si>
    <t>Tap Fees - State</t>
  </si>
  <si>
    <t>Tap Fees - Federal</t>
  </si>
  <si>
    <t>Net Chg Def Maint-Cur Yr-S</t>
  </si>
  <si>
    <t>Net Chg Def Maint-Cur Yr-F</t>
  </si>
  <si>
    <t>Turnaround Of Pr Yr's Def Maint-S</t>
  </si>
  <si>
    <t>Turnaround Of Pr Yr's Def Maint-F</t>
  </si>
  <si>
    <t>Net Chg Rate Case/Rates-Cur Yr-S</t>
  </si>
  <si>
    <t>Net Chg Rate Case/Rates-Cur Yr-F</t>
  </si>
  <si>
    <t>Turnaround Of Pr Yr's Rate Case-S</t>
  </si>
  <si>
    <t>Turnaround Of Pr Yr's Rate Case-F</t>
  </si>
  <si>
    <t>UI Miscellaneous-S</t>
  </si>
  <si>
    <t>L-23 x L-64</t>
  </si>
  <si>
    <t>UI Miscellaneous-F</t>
  </si>
  <si>
    <t>L-23 x L-65</t>
  </si>
  <si>
    <t>UI Miscellaneous-ACRS</t>
  </si>
  <si>
    <t>Organization Expense-s</t>
  </si>
  <si>
    <t>Organization Expense-F</t>
  </si>
  <si>
    <t>L-24 x L-65</t>
  </si>
  <si>
    <t>Software Amortization-S</t>
  </si>
  <si>
    <t>L-27 x L-65</t>
  </si>
  <si>
    <t>Software Amortization-F</t>
  </si>
  <si>
    <t>Net Chg Bad Debt Res Cur Yr-S</t>
  </si>
  <si>
    <t>b</t>
  </si>
  <si>
    <t>Net Chg Bad Debt Res Cur Yr-F</t>
  </si>
  <si>
    <t>L-25 x L-65</t>
  </si>
  <si>
    <t>Reservation Cap Fee (UIL) Net-S</t>
  </si>
  <si>
    <t>L-27ab x L-64</t>
  </si>
  <si>
    <t>Reservation Cap Fee (UIL) Net-F</t>
  </si>
  <si>
    <t>Depreciation &amp; gain on sale -S</t>
  </si>
  <si>
    <t>ACRS W/P</t>
  </si>
  <si>
    <t>Depreciation &amp; gain on sale-F</t>
  </si>
  <si>
    <t>State Tax Rate - Current Year</t>
  </si>
  <si>
    <t>Federal Tax Rate - Current Year</t>
  </si>
  <si>
    <t>Tax Provision by Co.</t>
  </si>
  <si>
    <t>7610 / 4661</t>
  </si>
  <si>
    <t>Current SIT</t>
  </si>
  <si>
    <t>7605 / 4659</t>
  </si>
  <si>
    <t>Current FIT</t>
  </si>
  <si>
    <t>7600 / 4427</t>
  </si>
  <si>
    <t>Deferred SIT</t>
  </si>
  <si>
    <t>Federal NOL Adjustment</t>
  </si>
  <si>
    <t>7595 / 4387</t>
  </si>
  <si>
    <t>Deferred FIT</t>
  </si>
  <si>
    <t>Total Tax Provision</t>
  </si>
  <si>
    <t>NOTES:</t>
  </si>
  <si>
    <t>Per Taxable Tap Fees and CIAC Property Line 5.</t>
  </si>
  <si>
    <t>Per Taxable Tap Fees and CIAC Property Line 4b.</t>
  </si>
  <si>
    <t>Per Deferred Maintenance Schedule M-1 Items, Line 6.</t>
  </si>
  <si>
    <t>Per Deferred Maintenance Schedule M-1 Items, Line 3.</t>
  </si>
  <si>
    <t>Per Deferred Rate Case Schedule M-1 Items, Line 6.</t>
  </si>
  <si>
    <t>Per Deferred Rate Case Schedule M-1 Items, Line 3.</t>
  </si>
  <si>
    <t>Per Organization Expense Amortization.</t>
  </si>
  <si>
    <t>Net Income per Books</t>
  </si>
  <si>
    <t>SIT Provision</t>
  </si>
  <si>
    <t>FIT Provision</t>
  </si>
  <si>
    <t>Net Deferred Taxes</t>
  </si>
  <si>
    <t>Net Income after JE's are made per SE-3</t>
  </si>
  <si>
    <t>Per Download for Tax Return</t>
  </si>
  <si>
    <t>Difference</t>
  </si>
  <si>
    <t>Current FIT (725)</t>
  </si>
  <si>
    <t>Deferred FIT (731)</t>
  </si>
  <si>
    <t>Deferred SIT (732)</t>
  </si>
  <si>
    <t>Amortization ITC (736)</t>
  </si>
  <si>
    <t>Disposition Net Proceeds/Exp (790)</t>
  </si>
  <si>
    <t>Disposition Tax (792)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</si>
</sst>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\ ;\(#,##0\)"/>
    <numFmt numFmtId="165" formatCode="m/d/yy\ \ \ \ h:mm\ AM/PM"/>
    <numFmt numFmtId="166" formatCode="_(* #,##0_);_(* \(#,##0\);_(* &quot;-&quot;??_);_(@_)"/>
    <numFmt numFmtId="167" formatCode="[$-409]m/d/yy\ h:mm\ AM/PM;@"/>
    <numFmt numFmtId="168" formatCode="00"/>
    <numFmt numFmtId="169" formatCode="##"/>
    <numFmt numFmtId="170" formatCode="mm/dd/yy"/>
    <numFmt numFmtId="171" formatCode="mm/yy"/>
    <numFmt numFmtId="172" formatCode="_([$€-2]* #,##0.00_);_([$€-2]* \(#,##0.00\);_([$€-2]* &quot;-&quot;??_)"/>
  </numFmts>
  <fonts count="17">
    <font>
      <sz val="10"/>
      <name val="Courier"/>
      <family val="3"/>
    </font>
    <font>
      <sz val="10"/>
      <name val="Courier"/>
      <family val="3"/>
    </font>
    <font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u/>
      <sz val="12"/>
      <color indexed="10"/>
      <name val="Arial Narrow"/>
      <family val="2"/>
    </font>
    <font>
      <sz val="10"/>
      <name val="Arial Black"/>
      <family val="2"/>
    </font>
    <font>
      <sz val="9"/>
      <name val="Arial Narrow"/>
      <family val="2"/>
    </font>
    <font>
      <sz val="10"/>
      <color indexed="45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10"/>
      <color rgb="FFFF0000"/>
      <name val="Arial Narrow"/>
      <family val="2"/>
    </font>
    <font>
      <sz val="10"/>
      <name val="Bookman"/>
      <family val="1"/>
    </font>
    <font>
      <sz val="10"/>
      <name val="Geneva"/>
      <family val="2"/>
    </font>
    <font>
      <sz val="10"/>
      <name val="Bookman Old Style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4" fillId="0" borderId="0" applyFont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/>
    <xf numFmtId="171" fontId="15" fillId="0" borderId="0" applyFont="0" applyAlignment="0"/>
    <xf numFmtId="172" fontId="1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14" fillId="0" borderId="0"/>
    <xf numFmtId="0" fontId="16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65" fontId="2" fillId="2" borderId="0" xfId="0" quotePrefix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horizontal="center" vertical="center"/>
    </xf>
    <xf numFmtId="164" fontId="5" fillId="0" borderId="0" xfId="0" applyNumberFormat="1" applyFont="1" applyBorder="1" applyAlignment="1"/>
    <xf numFmtId="164" fontId="2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2" fillId="0" borderId="0" xfId="0" quotePrefix="1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8" fontId="7" fillId="0" borderId="0" xfId="0" applyNumberFormat="1" applyFont="1" applyBorder="1" applyAlignment="1">
      <alignment vertical="center"/>
    </xf>
    <xf numFmtId="168" fontId="7" fillId="0" borderId="0" xfId="0" applyNumberFormat="1" applyFont="1" applyAlignment="1">
      <alignment horizontal="left" vertical="center"/>
    </xf>
    <xf numFmtId="168" fontId="7" fillId="0" borderId="0" xfId="0" applyNumberFormat="1" applyFont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 applyAlignme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/>
    <xf numFmtId="164" fontId="9" fillId="0" borderId="0" xfId="0" applyNumberFormat="1" applyFont="1" applyBorder="1" applyAlignment="1"/>
    <xf numFmtId="164" fontId="2" fillId="0" borderId="0" xfId="0" quotePrefix="1" applyNumberFormat="1" applyFont="1" applyFill="1"/>
    <xf numFmtId="164" fontId="2" fillId="0" borderId="2" xfId="0" applyNumberFormat="1" applyFont="1" applyFill="1" applyBorder="1" applyAlignment="1">
      <alignment horizontal="fill"/>
    </xf>
    <xf numFmtId="166" fontId="2" fillId="0" borderId="3" xfId="1" applyNumberFormat="1" applyFont="1" applyFill="1" applyBorder="1" applyAlignment="1">
      <alignment horizontal="fill"/>
    </xf>
    <xf numFmtId="164" fontId="10" fillId="0" borderId="0" xfId="0" applyNumberFormat="1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164" fontId="10" fillId="0" borderId="0" xfId="0" applyNumberFormat="1" applyFont="1" applyAlignment="1">
      <alignment horizontal="center"/>
    </xf>
    <xf numFmtId="164" fontId="4" fillId="0" borderId="0" xfId="0" applyNumberFormat="1" applyFont="1"/>
    <xf numFmtId="164" fontId="12" fillId="0" borderId="0" xfId="0" applyNumberFormat="1" applyFont="1" applyFill="1"/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2" xfId="0" applyNumberFormat="1" applyFont="1" applyFill="1" applyBorder="1" applyAlignment="1"/>
    <xf numFmtId="164" fontId="2" fillId="0" borderId="4" xfId="0" applyNumberFormat="1" applyFont="1" applyFill="1" applyBorder="1"/>
    <xf numFmtId="10" fontId="2" fillId="0" borderId="0" xfId="0" applyNumberFormat="1" applyFont="1" applyBorder="1" applyAlignment="1"/>
    <xf numFmtId="10" fontId="2" fillId="0" borderId="0" xfId="0" applyNumberFormat="1" applyFont="1" applyAlignment="1"/>
    <xf numFmtId="10" fontId="2" fillId="0" borderId="0" xfId="0" applyNumberFormat="1" applyFont="1"/>
    <xf numFmtId="10" fontId="2" fillId="0" borderId="0" xfId="0" applyNumberFormat="1" applyFont="1" applyFill="1"/>
    <xf numFmtId="10" fontId="2" fillId="0" borderId="0" xfId="0" applyNumberFormat="1" applyFont="1" applyAlignment="1">
      <alignment horizontal="center"/>
    </xf>
    <xf numFmtId="164" fontId="2" fillId="0" borderId="0" xfId="0" quotePrefix="1" applyNumberFormat="1" applyFont="1" applyBorder="1" applyAlignment="1"/>
    <xf numFmtId="164" fontId="2" fillId="0" borderId="5" xfId="0" applyNumberFormat="1" applyFont="1" applyFill="1" applyBorder="1"/>
    <xf numFmtId="9" fontId="2" fillId="0" borderId="0" xfId="2" applyFont="1" applyFill="1"/>
    <xf numFmtId="164" fontId="2" fillId="0" borderId="2" xfId="0" applyNumberFormat="1" applyFont="1" applyFill="1" applyBorder="1"/>
    <xf numFmtId="0" fontId="4" fillId="0" borderId="0" xfId="0" applyFont="1"/>
    <xf numFmtId="166" fontId="13" fillId="0" borderId="0" xfId="1" applyNumberFormat="1" applyFont="1" applyFill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Border="1" applyAlignment="1"/>
  </cellXfs>
  <cellStyles count="17">
    <cellStyle name="Co #" xfId="3"/>
    <cellStyle name="Comma" xfId="1" builtinId="3"/>
    <cellStyle name="Comma 2" xfId="4"/>
    <cellStyle name="Comma 2 2" xfId="5"/>
    <cellStyle name="Comma 2 2 2" xfId="6"/>
    <cellStyle name="Comma 3" xfId="7"/>
    <cellStyle name="Comma 4" xfId="8"/>
    <cellStyle name="Date" xfId="9"/>
    <cellStyle name="Date-Regulatory" xfId="10"/>
    <cellStyle name="Euro" xfId="11"/>
    <cellStyle name="Normal" xfId="0" builtinId="0"/>
    <cellStyle name="Normal 2" xfId="12"/>
    <cellStyle name="Normal 3" xfId="13"/>
    <cellStyle name="Normal 3 2" xfId="14"/>
    <cellStyle name="Normal 4" xfId="15"/>
    <cellStyle name="Normal 5" xfId="16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showGridLines="0" tabSelected="1" zoomScaleNormal="100" workbookViewId="0">
      <pane xSplit="7" ySplit="9" topLeftCell="H125" activePane="bottomRight" state="frozen"/>
      <selection pane="topRight" activeCell="H1" sqref="H1"/>
      <selection pane="bottomLeft" activeCell="A10" sqref="A10"/>
      <selection pane="bottomRight" activeCell="E4" sqref="E4"/>
    </sheetView>
  </sheetViews>
  <sheetFormatPr defaultColWidth="11" defaultRowHeight="12.75"/>
  <cols>
    <col min="1" max="1" width="2.75" style="46" customWidth="1"/>
    <col min="2" max="2" width="1.875" style="43" customWidth="1"/>
    <col min="3" max="3" width="7.375" style="41" customWidth="1"/>
    <col min="4" max="4" width="0.625" style="42" customWidth="1"/>
    <col min="5" max="5" width="24.125" style="42" customWidth="1"/>
    <col min="6" max="6" width="9.25" style="42" customWidth="1"/>
    <col min="7" max="7" width="4.5" style="43" customWidth="1"/>
    <col min="8" max="9" width="10.875" style="44" customWidth="1"/>
    <col min="10" max="16384" width="11" style="46"/>
  </cols>
  <sheetData>
    <row r="1" spans="1:9" s="1" customFormat="1" ht="13.5">
      <c r="A1" s="1" t="s">
        <v>0</v>
      </c>
      <c r="B1" s="2"/>
      <c r="C1" s="3"/>
      <c r="D1" s="4"/>
      <c r="E1" s="5"/>
      <c r="F1" s="6"/>
      <c r="G1" s="2"/>
      <c r="H1" s="7"/>
      <c r="I1" s="8"/>
    </row>
    <row r="2" spans="1:9" s="1" customFormat="1" ht="13.5" customHeight="1">
      <c r="B2" s="2"/>
      <c r="C2" s="3"/>
      <c r="D2" s="4"/>
      <c r="E2" s="5" t="s">
        <v>1</v>
      </c>
      <c r="F2" s="9">
        <f ca="1">NOW()</f>
        <v>41663.560226157409</v>
      </c>
      <c r="G2" s="2"/>
      <c r="H2" s="7"/>
      <c r="I2" s="8"/>
    </row>
    <row r="3" spans="1:9" s="1" customFormat="1" ht="13.5" customHeight="1">
      <c r="B3" s="10"/>
      <c r="C3" s="11"/>
      <c r="D3" s="12"/>
      <c r="E3" s="12" t="s">
        <v>2</v>
      </c>
      <c r="F3" s="13"/>
      <c r="G3" s="10"/>
      <c r="H3" s="7"/>
      <c r="I3" s="8"/>
    </row>
    <row r="4" spans="1:9" s="1" customFormat="1" ht="13.5" customHeight="1">
      <c r="B4" s="10"/>
      <c r="C4" s="11"/>
      <c r="D4" s="12"/>
      <c r="E4" s="14" t="s">
        <v>3</v>
      </c>
      <c r="F4" s="12"/>
      <c r="G4" s="10"/>
      <c r="H4" s="15"/>
      <c r="I4" s="16"/>
    </row>
    <row r="5" spans="1:9" s="1" customFormat="1" ht="14.25" customHeight="1">
      <c r="B5" s="17"/>
      <c r="C5" s="18"/>
      <c r="D5" s="19"/>
      <c r="E5" s="20"/>
      <c r="F5" s="21"/>
      <c r="G5" s="22" t="s">
        <v>4</v>
      </c>
      <c r="H5" s="22">
        <v>101</v>
      </c>
      <c r="I5" s="22">
        <v>345</v>
      </c>
    </row>
    <row r="6" spans="1:9" s="1" customFormat="1" ht="12.75" customHeight="1">
      <c r="B6" s="23"/>
      <c r="C6" s="24"/>
      <c r="D6" s="25"/>
      <c r="E6" s="25"/>
      <c r="F6" s="25"/>
      <c r="G6" s="26" t="s">
        <v>5</v>
      </c>
      <c r="H6" s="27">
        <v>1</v>
      </c>
      <c r="I6" s="27">
        <v>160</v>
      </c>
    </row>
    <row r="7" spans="1:9" s="1" customFormat="1" ht="12" customHeight="1">
      <c r="B7" s="29"/>
      <c r="C7" s="30"/>
      <c r="D7" s="31"/>
      <c r="E7" s="32"/>
      <c r="F7" s="32"/>
      <c r="G7" s="33" t="s">
        <v>6</v>
      </c>
      <c r="H7" s="28"/>
      <c r="I7" s="28"/>
    </row>
    <row r="8" spans="1:9" s="1" customFormat="1" ht="10.5" customHeight="1">
      <c r="A8" s="34" t="s">
        <v>8</v>
      </c>
      <c r="B8" s="2"/>
      <c r="C8" s="12" t="s">
        <v>9</v>
      </c>
      <c r="D8" s="12"/>
      <c r="E8" s="12"/>
      <c r="F8" s="12"/>
      <c r="G8" s="35" t="s">
        <v>10</v>
      </c>
      <c r="H8" s="8" t="s">
        <v>7</v>
      </c>
      <c r="I8" s="8" t="s">
        <v>11</v>
      </c>
    </row>
    <row r="9" spans="1:9" s="1" customFormat="1" ht="11.25" customHeight="1">
      <c r="A9" s="36" t="s">
        <v>12</v>
      </c>
      <c r="B9" s="2"/>
      <c r="C9" s="37" t="s">
        <v>13</v>
      </c>
      <c r="D9" s="12"/>
      <c r="E9" s="12"/>
      <c r="F9" s="12"/>
      <c r="G9" s="35" t="s">
        <v>14</v>
      </c>
      <c r="H9" s="38" t="s">
        <v>15</v>
      </c>
      <c r="I9" s="38" t="s">
        <v>16</v>
      </c>
    </row>
    <row r="10" spans="1:9">
      <c r="A10" s="39">
        <v>1</v>
      </c>
      <c r="B10" s="40" t="s">
        <v>17</v>
      </c>
      <c r="C10" s="41" t="s">
        <v>18</v>
      </c>
      <c r="D10" s="42" t="s">
        <v>19</v>
      </c>
      <c r="H10" s="44">
        <v>-6738346.7300000004</v>
      </c>
      <c r="I10" s="44">
        <v>99846.02</v>
      </c>
    </row>
    <row r="11" spans="1:9">
      <c r="A11" s="39"/>
      <c r="B11" s="40"/>
      <c r="E11" s="42" t="s">
        <v>20</v>
      </c>
      <c r="H11" s="44">
        <v>-514395</v>
      </c>
      <c r="I11" s="44">
        <v>-4076.06</v>
      </c>
    </row>
    <row r="12" spans="1:9">
      <c r="A12" s="39">
        <v>2</v>
      </c>
      <c r="C12" s="41" t="s">
        <v>18</v>
      </c>
      <c r="D12" s="47" t="s">
        <v>17</v>
      </c>
      <c r="E12" s="44" t="s">
        <v>21</v>
      </c>
    </row>
    <row r="13" spans="1:9" ht="12" customHeight="1">
      <c r="A13" s="39">
        <v>3</v>
      </c>
      <c r="C13" s="41" t="s">
        <v>18</v>
      </c>
      <c r="D13" s="47" t="s">
        <v>17</v>
      </c>
      <c r="E13" s="44" t="s">
        <v>22</v>
      </c>
      <c r="H13" s="44">
        <v>1713</v>
      </c>
      <c r="I13" s="44">
        <v>-1157.8699999999999</v>
      </c>
    </row>
    <row r="14" spans="1:9">
      <c r="A14" s="39">
        <v>4</v>
      </c>
      <c r="C14" s="41" t="s">
        <v>18</v>
      </c>
      <c r="D14" s="47" t="s">
        <v>17</v>
      </c>
      <c r="E14" s="44" t="s">
        <v>23</v>
      </c>
      <c r="H14" s="44">
        <v>398</v>
      </c>
      <c r="I14" s="44">
        <v>-256.42</v>
      </c>
    </row>
    <row r="15" spans="1:9">
      <c r="A15" s="39">
        <v>5</v>
      </c>
      <c r="B15" s="40" t="s">
        <v>17</v>
      </c>
      <c r="C15" s="41" t="s">
        <v>18</v>
      </c>
      <c r="D15" s="47" t="s">
        <v>17</v>
      </c>
      <c r="E15" s="44" t="s">
        <v>24</v>
      </c>
      <c r="F15" s="44"/>
      <c r="H15" s="44">
        <v>-4782</v>
      </c>
      <c r="I15" s="44">
        <v>0</v>
      </c>
    </row>
    <row r="16" spans="1:9">
      <c r="A16" s="39"/>
      <c r="B16" s="40"/>
      <c r="C16" s="41" t="s">
        <v>18</v>
      </c>
      <c r="D16" s="47"/>
      <c r="E16" s="48" t="s">
        <v>25</v>
      </c>
      <c r="F16" s="44"/>
      <c r="H16" s="44">
        <v>-53856.91</v>
      </c>
      <c r="I16" s="44">
        <v>-4500</v>
      </c>
    </row>
    <row r="17" spans="1:9">
      <c r="A17" s="39"/>
      <c r="B17" s="40"/>
      <c r="C17" s="41" t="s">
        <v>18</v>
      </c>
      <c r="D17" s="47" t="s">
        <v>17</v>
      </c>
      <c r="E17" s="44" t="s">
        <v>26</v>
      </c>
      <c r="F17" s="44"/>
      <c r="H17" s="44">
        <v>17435</v>
      </c>
    </row>
    <row r="18" spans="1:9">
      <c r="A18" s="39">
        <v>6</v>
      </c>
      <c r="C18" s="41" t="s">
        <v>18</v>
      </c>
      <c r="D18" s="47" t="s">
        <v>17</v>
      </c>
      <c r="E18" s="44" t="s">
        <v>27</v>
      </c>
      <c r="F18" s="44"/>
      <c r="H18" s="44">
        <v>2577</v>
      </c>
    </row>
    <row r="19" spans="1:9">
      <c r="A19" s="39">
        <v>8</v>
      </c>
      <c r="H19" s="49"/>
      <c r="I19" s="49"/>
    </row>
    <row r="20" spans="1:9">
      <c r="A20" s="39">
        <v>9</v>
      </c>
      <c r="D20" s="42" t="s">
        <v>28</v>
      </c>
      <c r="F20" s="42" t="s">
        <v>29</v>
      </c>
      <c r="H20" s="44">
        <f t="shared" ref="H20" si="0">SUM(H9:H19)</f>
        <v>-7289257.6400000006</v>
      </c>
      <c r="I20" s="44">
        <f t="shared" ref="I20" si="1">SUM(I9:I19)</f>
        <v>89855.670000000013</v>
      </c>
    </row>
    <row r="21" spans="1:9">
      <c r="A21" s="39">
        <v>13</v>
      </c>
      <c r="E21" s="44"/>
      <c r="H21" s="49"/>
      <c r="I21" s="49"/>
    </row>
    <row r="22" spans="1:9">
      <c r="A22" s="39"/>
      <c r="B22" s="40"/>
      <c r="C22" s="46"/>
      <c r="D22" s="46"/>
      <c r="E22" s="46" t="s">
        <v>30</v>
      </c>
      <c r="F22" s="46"/>
      <c r="G22" s="46" t="s">
        <v>31</v>
      </c>
      <c r="H22" s="44">
        <v>-189876</v>
      </c>
      <c r="I22" s="46"/>
    </row>
    <row r="23" spans="1:9">
      <c r="A23" s="39"/>
      <c r="B23" s="40"/>
      <c r="D23" s="47"/>
      <c r="E23" s="44" t="s">
        <v>32</v>
      </c>
      <c r="F23" s="44"/>
      <c r="G23" s="43" t="s">
        <v>33</v>
      </c>
      <c r="H23" s="44">
        <v>162861</v>
      </c>
    </row>
    <row r="24" spans="1:9">
      <c r="A24" s="39"/>
      <c r="B24" s="40"/>
      <c r="C24" s="41" t="s">
        <v>18</v>
      </c>
      <c r="D24" s="47"/>
      <c r="E24" s="44" t="s">
        <v>34</v>
      </c>
      <c r="F24" s="44"/>
      <c r="H24" s="44">
        <v>2832.31</v>
      </c>
      <c r="I24" s="44">
        <v>3.22</v>
      </c>
    </row>
    <row r="25" spans="1:9">
      <c r="A25" s="39"/>
      <c r="B25" s="40"/>
      <c r="D25" s="47"/>
      <c r="E25" s="44" t="s">
        <v>35</v>
      </c>
      <c r="F25" s="44"/>
    </row>
    <row r="26" spans="1:9">
      <c r="A26" s="39"/>
      <c r="B26" s="40"/>
      <c r="D26" s="47"/>
      <c r="E26" s="44" t="s">
        <v>36</v>
      </c>
      <c r="F26" s="44"/>
      <c r="H26" s="44">
        <v>206581</v>
      </c>
    </row>
    <row r="27" spans="1:9">
      <c r="A27" s="39"/>
      <c r="B27" s="40"/>
      <c r="C27" s="41" t="s">
        <v>18</v>
      </c>
      <c r="D27" s="47"/>
      <c r="E27" s="44" t="s">
        <v>37</v>
      </c>
      <c r="F27" s="44"/>
      <c r="H27" s="44">
        <v>1.5</v>
      </c>
      <c r="I27" s="44">
        <v>2153.8049999999998</v>
      </c>
    </row>
    <row r="28" spans="1:9">
      <c r="A28" s="39"/>
      <c r="E28" s="42" t="s">
        <v>38</v>
      </c>
      <c r="H28" s="50">
        <f>SUM(H22:H27)</f>
        <v>182399.81</v>
      </c>
      <c r="I28" s="50">
        <f t="shared" ref="I28" si="2">SUM(I22:I27)</f>
        <v>2157.0249999999996</v>
      </c>
    </row>
    <row r="29" spans="1:9">
      <c r="A29" s="39">
        <v>14</v>
      </c>
      <c r="G29" s="40"/>
    </row>
    <row r="30" spans="1:9">
      <c r="A30" s="39">
        <v>15</v>
      </c>
      <c r="D30" s="51" t="s">
        <v>39</v>
      </c>
      <c r="G30" s="40"/>
    </row>
    <row r="31" spans="1:9">
      <c r="A31" s="39">
        <v>10</v>
      </c>
      <c r="B31" s="40" t="s">
        <v>17</v>
      </c>
      <c r="C31" s="41" t="s">
        <v>18</v>
      </c>
      <c r="D31" s="47" t="s">
        <v>17</v>
      </c>
      <c r="E31" s="44" t="s">
        <v>40</v>
      </c>
      <c r="F31" s="44"/>
      <c r="G31" s="40" t="s">
        <v>33</v>
      </c>
      <c r="H31" s="44">
        <v>1626.7463318544308</v>
      </c>
      <c r="I31" s="44">
        <v>308455.4292913166</v>
      </c>
    </row>
    <row r="32" spans="1:9">
      <c r="A32" s="39">
        <v>11</v>
      </c>
      <c r="E32" s="42" t="s">
        <v>41</v>
      </c>
      <c r="G32" s="43" t="s">
        <v>31</v>
      </c>
      <c r="H32" s="52">
        <v>461870</v>
      </c>
      <c r="I32" s="52">
        <v>-636024.68581896508</v>
      </c>
    </row>
    <row r="33" spans="1:9">
      <c r="A33" s="39">
        <v>12</v>
      </c>
      <c r="E33" s="42" t="s">
        <v>42</v>
      </c>
      <c r="H33" s="18">
        <f t="shared" ref="H33" si="3">H31+H32</f>
        <v>463496.74633185443</v>
      </c>
      <c r="I33" s="18">
        <f t="shared" ref="I33" si="4">I31+I32</f>
        <v>-327569.25652764848</v>
      </c>
    </row>
    <row r="34" spans="1:9">
      <c r="A34" s="39">
        <v>16</v>
      </c>
      <c r="B34" s="40" t="s">
        <v>17</v>
      </c>
      <c r="C34" s="41" t="s">
        <v>43</v>
      </c>
      <c r="D34" s="47" t="s">
        <v>17</v>
      </c>
      <c r="E34" s="44" t="s">
        <v>44</v>
      </c>
      <c r="F34" s="44"/>
      <c r="G34" s="40" t="s">
        <v>33</v>
      </c>
      <c r="H34" s="18"/>
      <c r="I34" s="18"/>
    </row>
    <row r="35" spans="1:9">
      <c r="A35" s="39">
        <v>17</v>
      </c>
      <c r="C35" s="41" t="s">
        <v>45</v>
      </c>
      <c r="D35" s="41"/>
      <c r="E35" s="44" t="s">
        <v>46</v>
      </c>
      <c r="G35" s="40" t="s">
        <v>33</v>
      </c>
      <c r="H35" s="44">
        <v>0</v>
      </c>
      <c r="I35" s="44">
        <v>1730.25</v>
      </c>
    </row>
    <row r="36" spans="1:9">
      <c r="A36" s="39">
        <v>18</v>
      </c>
      <c r="C36" s="41" t="s">
        <v>47</v>
      </c>
      <c r="D36" s="47" t="s">
        <v>48</v>
      </c>
      <c r="E36" s="44" t="s">
        <v>49</v>
      </c>
      <c r="F36" s="42" t="s">
        <v>50</v>
      </c>
      <c r="G36" s="40" t="s">
        <v>31</v>
      </c>
      <c r="H36" s="44">
        <v>0</v>
      </c>
      <c r="I36" s="44">
        <v>-885.7161719077352</v>
      </c>
    </row>
    <row r="37" spans="1:9">
      <c r="A37" s="39">
        <v>19</v>
      </c>
      <c r="C37" s="41" t="s">
        <v>51</v>
      </c>
      <c r="D37" s="47" t="s">
        <v>17</v>
      </c>
      <c r="E37" s="44" t="s">
        <v>52</v>
      </c>
      <c r="F37" s="42" t="s">
        <v>50</v>
      </c>
      <c r="G37" s="40" t="s">
        <v>31</v>
      </c>
      <c r="H37" s="44">
        <v>0</v>
      </c>
      <c r="I37" s="44">
        <v>-95587.89</v>
      </c>
    </row>
    <row r="38" spans="1:9">
      <c r="A38" s="39">
        <v>20</v>
      </c>
      <c r="C38" s="41" t="s">
        <v>53</v>
      </c>
      <c r="D38" s="47" t="s">
        <v>17</v>
      </c>
      <c r="E38" s="44" t="s">
        <v>54</v>
      </c>
      <c r="F38" s="42" t="s">
        <v>50</v>
      </c>
      <c r="G38" s="40" t="s">
        <v>33</v>
      </c>
      <c r="H38" s="44">
        <v>0</v>
      </c>
      <c r="I38" s="44">
        <v>7162.44</v>
      </c>
    </row>
    <row r="39" spans="1:9">
      <c r="A39" s="39">
        <v>21</v>
      </c>
      <c r="C39" s="41" t="s">
        <v>55</v>
      </c>
      <c r="D39" s="47" t="s">
        <v>17</v>
      </c>
      <c r="E39" s="44" t="s">
        <v>56</v>
      </c>
      <c r="F39" s="42" t="s">
        <v>50</v>
      </c>
      <c r="G39" s="40" t="s">
        <v>31</v>
      </c>
      <c r="H39" s="44">
        <v>-7759.27</v>
      </c>
      <c r="I39" s="44">
        <v>3583.3699999999953</v>
      </c>
    </row>
    <row r="40" spans="1:9">
      <c r="A40" s="39">
        <v>22</v>
      </c>
      <c r="C40" s="41" t="s">
        <v>57</v>
      </c>
      <c r="D40" s="47" t="s">
        <v>17</v>
      </c>
      <c r="E40" s="44" t="s">
        <v>58</v>
      </c>
      <c r="F40" s="42" t="s">
        <v>50</v>
      </c>
      <c r="G40" s="40" t="s">
        <v>33</v>
      </c>
      <c r="H40" s="44">
        <v>0</v>
      </c>
      <c r="I40" s="44">
        <v>91717.35</v>
      </c>
    </row>
    <row r="41" spans="1:9">
      <c r="A41" s="39">
        <v>23</v>
      </c>
      <c r="B41" s="40" t="s">
        <v>17</v>
      </c>
      <c r="C41" s="41" t="s">
        <v>59</v>
      </c>
      <c r="D41" s="41"/>
      <c r="E41" s="44" t="s">
        <v>60</v>
      </c>
      <c r="F41" s="42" t="s">
        <v>50</v>
      </c>
      <c r="G41" s="40" t="s">
        <v>31</v>
      </c>
      <c r="H41" s="44">
        <v>-773403</v>
      </c>
    </row>
    <row r="42" spans="1:9" s="55" customFormat="1">
      <c r="A42" s="54">
        <v>23</v>
      </c>
      <c r="B42" s="40" t="s">
        <v>17</v>
      </c>
      <c r="C42" s="45"/>
      <c r="D42" s="45"/>
      <c r="E42" s="44" t="s">
        <v>61</v>
      </c>
      <c r="F42" s="44" t="s">
        <v>62</v>
      </c>
      <c r="G42" s="40" t="s">
        <v>33</v>
      </c>
      <c r="H42" s="44">
        <v>128483</v>
      </c>
      <c r="I42" s="44"/>
    </row>
    <row r="43" spans="1:9">
      <c r="A43" s="39">
        <v>24</v>
      </c>
      <c r="C43" s="41" t="s">
        <v>63</v>
      </c>
      <c r="D43" s="47" t="s">
        <v>17</v>
      </c>
      <c r="E43" s="44" t="s">
        <v>64</v>
      </c>
      <c r="F43" s="42" t="s">
        <v>50</v>
      </c>
      <c r="G43" s="40" t="s">
        <v>31</v>
      </c>
      <c r="H43" s="44">
        <v>-2292.04</v>
      </c>
      <c r="I43" s="44">
        <v>2562.2399999999998</v>
      </c>
    </row>
    <row r="44" spans="1:9">
      <c r="A44" s="39">
        <v>25</v>
      </c>
      <c r="B44" s="40" t="s">
        <v>17</v>
      </c>
      <c r="C44" s="41" t="s">
        <v>65</v>
      </c>
      <c r="D44" s="47" t="s">
        <v>17</v>
      </c>
      <c r="E44" s="44" t="s">
        <v>66</v>
      </c>
      <c r="F44" s="44" t="s">
        <v>67</v>
      </c>
      <c r="G44" s="40" t="s">
        <v>68</v>
      </c>
      <c r="H44" s="44">
        <v>0</v>
      </c>
      <c r="I44" s="44">
        <v>-5869.4</v>
      </c>
    </row>
    <row r="45" spans="1:9">
      <c r="A45" s="39">
        <v>26</v>
      </c>
      <c r="C45" s="41" t="s">
        <v>69</v>
      </c>
      <c r="D45" s="47" t="s">
        <v>17</v>
      </c>
      <c r="E45" s="44" t="s">
        <v>70</v>
      </c>
      <c r="F45" s="44" t="s">
        <v>71</v>
      </c>
      <c r="G45" s="40" t="s">
        <v>31</v>
      </c>
      <c r="H45" s="44">
        <v>-525487.67999999993</v>
      </c>
      <c r="I45" s="44">
        <v>-3660.48</v>
      </c>
    </row>
    <row r="46" spans="1:9">
      <c r="A46" s="39">
        <v>27</v>
      </c>
      <c r="C46" s="56" t="s">
        <v>72</v>
      </c>
      <c r="D46" s="47" t="s">
        <v>17</v>
      </c>
      <c r="E46" s="44" t="s">
        <v>73</v>
      </c>
      <c r="F46" s="44" t="s">
        <v>50</v>
      </c>
      <c r="G46" s="40"/>
    </row>
    <row r="47" spans="1:9">
      <c r="A47" s="39"/>
      <c r="C47" s="56"/>
      <c r="D47" s="47"/>
      <c r="E47" s="44" t="s">
        <v>74</v>
      </c>
      <c r="F47" s="44"/>
      <c r="G47" s="40"/>
    </row>
    <row r="48" spans="1:9">
      <c r="A48" s="39">
        <v>27</v>
      </c>
      <c r="B48" s="43" t="s">
        <v>75</v>
      </c>
      <c r="D48" s="47" t="s">
        <v>17</v>
      </c>
      <c r="E48" s="44" t="s">
        <v>76</v>
      </c>
      <c r="F48" s="44" t="s">
        <v>62</v>
      </c>
      <c r="G48" s="53" t="s">
        <v>33</v>
      </c>
    </row>
    <row r="49" spans="1:9">
      <c r="A49" s="39">
        <v>27</v>
      </c>
      <c r="B49" s="40" t="s">
        <v>17</v>
      </c>
      <c r="D49" s="47" t="s">
        <v>17</v>
      </c>
      <c r="E49" s="44" t="s">
        <v>77</v>
      </c>
      <c r="F49" s="44" t="s">
        <v>62</v>
      </c>
      <c r="G49" s="53" t="s">
        <v>31</v>
      </c>
    </row>
    <row r="50" spans="1:9">
      <c r="D50" s="41"/>
      <c r="E50" s="44" t="s">
        <v>78</v>
      </c>
      <c r="F50" s="42" t="s">
        <v>62</v>
      </c>
      <c r="G50" s="53" t="s">
        <v>68</v>
      </c>
      <c r="H50" s="52"/>
      <c r="I50" s="52"/>
    </row>
    <row r="51" spans="1:9">
      <c r="D51" s="41"/>
      <c r="E51" s="44" t="s">
        <v>79</v>
      </c>
      <c r="G51" s="40"/>
      <c r="H51" s="44">
        <f>SUM(H33:H50)</f>
        <v>-716962.2436681455</v>
      </c>
      <c r="I51" s="44">
        <f t="shared" ref="I51" si="5">SUM(I33:I50)</f>
        <v>-326817.09269955626</v>
      </c>
    </row>
    <row r="52" spans="1:9">
      <c r="D52" s="41"/>
      <c r="E52" s="44"/>
    </row>
    <row r="53" spans="1:9">
      <c r="A53" s="46">
        <v>28</v>
      </c>
      <c r="H53" s="49"/>
      <c r="I53" s="49"/>
    </row>
    <row r="54" spans="1:9">
      <c r="A54" s="46">
        <v>29</v>
      </c>
      <c r="D54" s="57" t="s">
        <v>80</v>
      </c>
      <c r="F54" s="42" t="s">
        <v>81</v>
      </c>
      <c r="H54" s="44">
        <f>H20+H51+H28</f>
        <v>-7823820.0736681465</v>
      </c>
      <c r="I54" s="44">
        <f t="shared" ref="I54" si="6">I20+I51+I28</f>
        <v>-234804.39769955626</v>
      </c>
    </row>
    <row r="55" spans="1:9">
      <c r="A55" s="46">
        <v>30</v>
      </c>
      <c r="D55" s="42" t="s">
        <v>82</v>
      </c>
      <c r="F55" s="42" t="s">
        <v>83</v>
      </c>
      <c r="H55" s="44">
        <f t="shared" ref="H55" si="7">ROUND(H54*H96,0)</f>
        <v>-571139</v>
      </c>
      <c r="I55" s="44">
        <f t="shared" ref="I55" si="8">ROUND(I54*I96,0)</f>
        <v>-14088</v>
      </c>
    </row>
    <row r="56" spans="1:9" s="55" customFormat="1">
      <c r="A56" s="55">
        <v>31</v>
      </c>
      <c r="B56" s="40"/>
      <c r="C56" s="45"/>
      <c r="D56" s="44"/>
      <c r="E56" s="44" t="s">
        <v>84</v>
      </c>
      <c r="F56" s="44" t="s">
        <v>85</v>
      </c>
      <c r="G56" s="40"/>
      <c r="H56" s="44">
        <f>-H55</f>
        <v>571139</v>
      </c>
      <c r="I56" s="58">
        <f>-I55</f>
        <v>14088</v>
      </c>
    </row>
    <row r="57" spans="1:9">
      <c r="A57" s="46">
        <v>32</v>
      </c>
      <c r="H57" s="49"/>
      <c r="I57" s="49"/>
    </row>
    <row r="58" spans="1:9">
      <c r="A58" s="46">
        <v>33</v>
      </c>
      <c r="E58" s="42" t="s">
        <v>86</v>
      </c>
      <c r="F58" s="42" t="s">
        <v>87</v>
      </c>
      <c r="H58" s="44">
        <f t="shared" ref="H58" si="9">H55+H56</f>
        <v>0</v>
      </c>
      <c r="I58" s="44">
        <f t="shared" ref="I58" si="10">I55+I56</f>
        <v>0</v>
      </c>
    </row>
    <row r="59" spans="1:9">
      <c r="D59" s="42" t="s">
        <v>88</v>
      </c>
      <c r="H59" s="44">
        <f>H54-H58</f>
        <v>-7823820.0736681465</v>
      </c>
      <c r="I59" s="44">
        <f t="shared" ref="I59" si="11">I54-I58</f>
        <v>-234804.39769955626</v>
      </c>
    </row>
    <row r="60" spans="1:9">
      <c r="E60" s="42" t="s">
        <v>89</v>
      </c>
      <c r="H60" s="52"/>
      <c r="I60" s="52"/>
    </row>
    <row r="61" spans="1:9">
      <c r="A61" s="46">
        <v>34</v>
      </c>
      <c r="D61" s="57" t="s">
        <v>90</v>
      </c>
      <c r="F61" s="42" t="s">
        <v>91</v>
      </c>
      <c r="H61" s="44">
        <f t="shared" ref="H61" si="12">H60+H59</f>
        <v>-7823820.0736681465</v>
      </c>
      <c r="I61" s="44">
        <f t="shared" ref="I61" si="13">I60+I59</f>
        <v>-234804.39769955626</v>
      </c>
    </row>
    <row r="62" spans="1:9" s="59" customFormat="1">
      <c r="A62" s="59">
        <v>35</v>
      </c>
      <c r="B62" s="43"/>
      <c r="C62" s="60"/>
      <c r="D62" s="60"/>
      <c r="E62" s="60"/>
      <c r="F62" s="60"/>
      <c r="G62" s="43"/>
      <c r="H62" s="61"/>
      <c r="I62" s="61"/>
    </row>
    <row r="63" spans="1:9" ht="13.5" thickBot="1">
      <c r="A63" s="46">
        <v>36</v>
      </c>
      <c r="D63" s="57" t="s">
        <v>92</v>
      </c>
      <c r="F63" s="42" t="s">
        <v>93</v>
      </c>
      <c r="H63" s="62">
        <f t="shared" ref="H63" si="14">ROUND(H61*H97,0)</f>
        <v>-2660099</v>
      </c>
      <c r="I63" s="62">
        <f t="shared" ref="I63" si="15">ROUND(I61*I97,0)</f>
        <v>-79833</v>
      </c>
    </row>
    <row r="64" spans="1:9" ht="13.5" thickTop="1">
      <c r="D64" s="57"/>
      <c r="H64" s="18"/>
      <c r="I64" s="18"/>
    </row>
    <row r="65" spans="1:9">
      <c r="D65" s="57"/>
      <c r="H65" s="18"/>
      <c r="I65" s="18"/>
    </row>
    <row r="66" spans="1:9">
      <c r="A66" s="46">
        <v>37</v>
      </c>
      <c r="D66" s="42" t="s">
        <v>94</v>
      </c>
    </row>
    <row r="67" spans="1:9">
      <c r="A67" s="46">
        <v>38</v>
      </c>
      <c r="E67" s="44" t="s">
        <v>95</v>
      </c>
      <c r="H67" s="44">
        <f t="shared" ref="H67" si="16">-ROUND((H34)*H96,0)</f>
        <v>0</v>
      </c>
      <c r="I67" s="44">
        <f t="shared" ref="I67" si="17">-ROUND((I34)*I96,0)</f>
        <v>0</v>
      </c>
    </row>
    <row r="68" spans="1:9">
      <c r="A68" s="46">
        <v>39</v>
      </c>
      <c r="E68" s="44" t="s">
        <v>96</v>
      </c>
      <c r="H68" s="44">
        <f t="shared" ref="H68" si="18">-ROUND((H34+H67)*H97,0)</f>
        <v>0</v>
      </c>
      <c r="I68" s="44">
        <f t="shared" ref="I68" si="19">-ROUND((I34+I67)*I97,0)</f>
        <v>0</v>
      </c>
    </row>
    <row r="69" spans="1:9" hidden="1">
      <c r="A69" s="46">
        <v>40</v>
      </c>
      <c r="E69" s="44"/>
    </row>
    <row r="70" spans="1:9" hidden="1">
      <c r="A70" s="46">
        <v>41</v>
      </c>
      <c r="E70" s="44"/>
    </row>
    <row r="71" spans="1:9">
      <c r="A71" s="46">
        <v>42</v>
      </c>
      <c r="E71" s="44"/>
    </row>
    <row r="72" spans="1:9">
      <c r="A72" s="46">
        <v>43</v>
      </c>
      <c r="E72" s="44" t="s">
        <v>97</v>
      </c>
      <c r="F72" s="42" t="s">
        <v>85</v>
      </c>
      <c r="H72" s="44">
        <v>0</v>
      </c>
      <c r="I72" s="44">
        <v>5735</v>
      </c>
    </row>
    <row r="73" spans="1:9">
      <c r="A73" s="46">
        <v>44</v>
      </c>
      <c r="E73" s="44" t="s">
        <v>98</v>
      </c>
      <c r="F73" s="42" t="s">
        <v>85</v>
      </c>
      <c r="H73" s="44">
        <v>0</v>
      </c>
      <c r="I73" s="44">
        <v>30550</v>
      </c>
    </row>
    <row r="74" spans="1:9">
      <c r="A74" s="46">
        <v>45</v>
      </c>
      <c r="E74" s="44" t="s">
        <v>99</v>
      </c>
      <c r="F74" s="42" t="s">
        <v>85</v>
      </c>
      <c r="H74" s="44">
        <v>0</v>
      </c>
      <c r="I74" s="44">
        <v>-430</v>
      </c>
    </row>
    <row r="75" spans="1:9">
      <c r="A75" s="46">
        <v>46</v>
      </c>
      <c r="E75" s="44" t="s">
        <v>100</v>
      </c>
      <c r="F75" s="42" t="s">
        <v>85</v>
      </c>
      <c r="H75" s="44">
        <v>0</v>
      </c>
      <c r="I75" s="44">
        <v>-2289</v>
      </c>
    </row>
    <row r="76" spans="1:9">
      <c r="A76" s="46">
        <v>47</v>
      </c>
      <c r="E76" s="44"/>
    </row>
    <row r="77" spans="1:9">
      <c r="A77" s="46">
        <v>48</v>
      </c>
      <c r="E77" s="44" t="s">
        <v>101</v>
      </c>
      <c r="F77" s="42" t="s">
        <v>85</v>
      </c>
      <c r="H77" s="44">
        <v>566</v>
      </c>
      <c r="I77" s="44">
        <v>-215</v>
      </c>
    </row>
    <row r="78" spans="1:9">
      <c r="A78" s="46">
        <v>49</v>
      </c>
      <c r="E78" s="44" t="s">
        <v>102</v>
      </c>
      <c r="F78" s="42" t="s">
        <v>85</v>
      </c>
      <c r="H78" s="44">
        <v>2446</v>
      </c>
      <c r="I78" s="44">
        <v>-1145</v>
      </c>
    </row>
    <row r="79" spans="1:9">
      <c r="A79" s="46">
        <v>50</v>
      </c>
      <c r="E79" s="44" t="s">
        <v>103</v>
      </c>
      <c r="F79" s="42" t="s">
        <v>85</v>
      </c>
      <c r="H79" s="44">
        <v>0</v>
      </c>
      <c r="I79" s="44">
        <v>-5503</v>
      </c>
    </row>
    <row r="80" spans="1:9">
      <c r="A80" s="46">
        <v>51</v>
      </c>
      <c r="E80" s="44" t="s">
        <v>104</v>
      </c>
      <c r="F80" s="42" t="s">
        <v>85</v>
      </c>
      <c r="H80" s="44">
        <v>0</v>
      </c>
      <c r="I80" s="44">
        <v>-29313</v>
      </c>
    </row>
    <row r="81" spans="1:9">
      <c r="A81" s="46">
        <v>52</v>
      </c>
      <c r="E81" s="44"/>
    </row>
    <row r="82" spans="1:9">
      <c r="A82" s="46">
        <v>53</v>
      </c>
      <c r="E82" s="44" t="s">
        <v>105</v>
      </c>
      <c r="F82" s="42" t="s">
        <v>106</v>
      </c>
      <c r="H82" s="44">
        <f t="shared" ref="H82" si="20">-ROUND((H41+H42)*H96,0)</f>
        <v>47079</v>
      </c>
      <c r="I82" s="44">
        <f t="shared" ref="I82" si="21">-ROUND((I41+I42)*I96,0)</f>
        <v>0</v>
      </c>
    </row>
    <row r="83" spans="1:9">
      <c r="A83" s="46">
        <v>54</v>
      </c>
      <c r="E83" s="44" t="s">
        <v>107</v>
      </c>
      <c r="F83" s="42" t="s">
        <v>108</v>
      </c>
      <c r="H83" s="44">
        <f t="shared" ref="H83" si="22">-ROUND((H41+H42-(-H82))*H97,0)</f>
        <v>203266</v>
      </c>
      <c r="I83" s="44">
        <f t="shared" ref="I83" si="23">-ROUND((I41+I42-(-I82))*I97,0)</f>
        <v>0</v>
      </c>
    </row>
    <row r="84" spans="1:9">
      <c r="A84" s="46">
        <v>55</v>
      </c>
      <c r="E84" s="44" t="s">
        <v>109</v>
      </c>
      <c r="H84" s="44">
        <v>0</v>
      </c>
      <c r="I84" s="44">
        <v>0</v>
      </c>
    </row>
    <row r="85" spans="1:9">
      <c r="A85" s="46">
        <v>56</v>
      </c>
      <c r="E85" s="44" t="s">
        <v>110</v>
      </c>
      <c r="H85" s="44">
        <f t="shared" ref="H85" si="24">-ROUND(H43*H96,0)</f>
        <v>167</v>
      </c>
      <c r="I85" s="44">
        <f t="shared" ref="I85" si="25">-ROUND(I43*I96,0)</f>
        <v>-154</v>
      </c>
    </row>
    <row r="86" spans="1:9">
      <c r="A86" s="46">
        <v>57</v>
      </c>
      <c r="E86" s="44" t="s">
        <v>111</v>
      </c>
      <c r="F86" s="42" t="s">
        <v>112</v>
      </c>
      <c r="H86" s="44">
        <f t="shared" ref="H86" si="26">-ROUND((H43+H85)*H97,0)</f>
        <v>723</v>
      </c>
      <c r="I86" s="44">
        <f t="shared" ref="I86" si="27">-ROUND((I43+I85)*I97,0)</f>
        <v>-819</v>
      </c>
    </row>
    <row r="87" spans="1:9">
      <c r="A87" s="46">
        <v>58</v>
      </c>
      <c r="E87" s="44" t="s">
        <v>113</v>
      </c>
      <c r="F87" s="42" t="s">
        <v>114</v>
      </c>
      <c r="H87" s="44">
        <f t="shared" ref="H87" si="28">-ROUND(H46*H96,0)</f>
        <v>0</v>
      </c>
      <c r="I87" s="44">
        <f t="shared" ref="I87" si="29">-ROUND(I46*I96,0)</f>
        <v>0</v>
      </c>
    </row>
    <row r="88" spans="1:9">
      <c r="E88" s="44" t="s">
        <v>115</v>
      </c>
      <c r="H88" s="44">
        <f t="shared" ref="H88" si="30">-ROUND((H46+H87)*H97,0)</f>
        <v>0</v>
      </c>
      <c r="I88" s="44">
        <f t="shared" ref="I88" si="31">-ROUND((I46+I87)*I97,0)</f>
        <v>0</v>
      </c>
    </row>
    <row r="89" spans="1:9">
      <c r="A89" s="46">
        <v>59</v>
      </c>
      <c r="B89" s="43" t="s">
        <v>75</v>
      </c>
      <c r="E89" s="44" t="s">
        <v>116</v>
      </c>
      <c r="H89" s="44">
        <f t="shared" ref="H89" si="32">-ROUND(H44*H96,0)</f>
        <v>0</v>
      </c>
      <c r="I89" s="44">
        <f t="shared" ref="I89" si="33">-ROUND(I44*I96,0)</f>
        <v>352</v>
      </c>
    </row>
    <row r="90" spans="1:9">
      <c r="A90" s="46">
        <v>59</v>
      </c>
      <c r="B90" s="43" t="s">
        <v>117</v>
      </c>
      <c r="E90" s="44" t="s">
        <v>118</v>
      </c>
      <c r="F90" s="42" t="s">
        <v>119</v>
      </c>
      <c r="H90" s="44">
        <f t="shared" ref="H90" si="34">-ROUND((H44+H89)*H97,0)</f>
        <v>0</v>
      </c>
      <c r="I90" s="44">
        <f t="shared" ref="I90" si="35">-ROUND((I44+I89)*I97,0)</f>
        <v>1876</v>
      </c>
    </row>
    <row r="91" spans="1:9">
      <c r="A91" s="46">
        <v>60</v>
      </c>
      <c r="B91" s="43" t="s">
        <v>75</v>
      </c>
      <c r="E91" s="44" t="s">
        <v>120</v>
      </c>
      <c r="F91" s="42" t="s">
        <v>121</v>
      </c>
      <c r="H91" s="44">
        <f t="shared" ref="H91" si="36">-ROUND((H48+H49)*H96,0)</f>
        <v>0</v>
      </c>
      <c r="I91" s="44">
        <f t="shared" ref="I91" si="37">-ROUND((I48+I49)*I96,0)</f>
        <v>0</v>
      </c>
    </row>
    <row r="92" spans="1:9">
      <c r="A92" s="46">
        <v>60</v>
      </c>
      <c r="B92" s="43" t="s">
        <v>117</v>
      </c>
      <c r="E92" s="44" t="s">
        <v>122</v>
      </c>
      <c r="F92" s="42" t="s">
        <v>121</v>
      </c>
      <c r="H92" s="44">
        <f t="shared" ref="H92" si="38">-ROUND((H49+H48-(-H91))*H97,0)</f>
        <v>0</v>
      </c>
      <c r="I92" s="44">
        <f t="shared" ref="I92" si="39">-ROUND((I49+I48-(-I91))*I97,0)</f>
        <v>0</v>
      </c>
    </row>
    <row r="93" spans="1:9">
      <c r="A93" s="46">
        <v>61</v>
      </c>
      <c r="E93" s="44" t="s">
        <v>123</v>
      </c>
      <c r="F93" s="42" t="s">
        <v>124</v>
      </c>
      <c r="H93" s="44">
        <f t="shared" ref="H93" si="40">-ROUND((H33+H35+H36+H45+H47)*H$96,0)</f>
        <v>4525</v>
      </c>
      <c r="I93" s="44">
        <f t="shared" ref="I93" si="41">-ROUND((I33+I35+I36+I45+I47)*I$96,0)</f>
        <v>19823</v>
      </c>
    </row>
    <row r="94" spans="1:9">
      <c r="A94" s="46">
        <v>62</v>
      </c>
      <c r="E94" s="44" t="s">
        <v>125</v>
      </c>
      <c r="F94" s="42" t="s">
        <v>124</v>
      </c>
      <c r="H94" s="44">
        <f t="shared" ref="H94" si="42">-ROUND((H33+H35+H36+H45+H47+H93)*H$97,0)</f>
        <v>19538</v>
      </c>
      <c r="I94" s="44">
        <f t="shared" ref="I94" si="43">-ROUND((I33+I35+I36+I45+I47+I93)*I$97,0)</f>
        <v>105591</v>
      </c>
    </row>
    <row r="95" spans="1:9">
      <c r="A95" s="46">
        <v>63</v>
      </c>
      <c r="E95" s="74"/>
    </row>
    <row r="96" spans="1:9" s="65" customFormat="1">
      <c r="A96" s="46">
        <v>64</v>
      </c>
      <c r="B96" s="63"/>
      <c r="C96" s="64"/>
      <c r="E96" s="65" t="s">
        <v>126</v>
      </c>
      <c r="G96" s="63"/>
      <c r="H96" s="66">
        <v>7.2999999999999995E-2</v>
      </c>
      <c r="I96" s="66">
        <v>0.06</v>
      </c>
    </row>
    <row r="97" spans="1:9" s="65" customFormat="1">
      <c r="A97" s="46">
        <v>65</v>
      </c>
      <c r="B97" s="63"/>
      <c r="C97" s="67"/>
      <c r="E97" s="65" t="s">
        <v>127</v>
      </c>
      <c r="G97" s="63"/>
      <c r="H97" s="66">
        <v>0.34</v>
      </c>
      <c r="I97" s="66">
        <v>0.34</v>
      </c>
    </row>
    <row r="98" spans="1:9">
      <c r="H98" s="66"/>
      <c r="I98" s="66"/>
    </row>
    <row r="99" spans="1:9" hidden="1"/>
    <row r="100" spans="1:9">
      <c r="A100" s="46" t="s">
        <v>128</v>
      </c>
    </row>
    <row r="101" spans="1:9">
      <c r="A101" s="68" t="s">
        <v>129</v>
      </c>
      <c r="B101" s="68"/>
      <c r="E101" s="42" t="s">
        <v>130</v>
      </c>
      <c r="H101" s="44">
        <f t="shared" ref="H101" si="44">H58</f>
        <v>0</v>
      </c>
      <c r="I101" s="44">
        <f t="shared" ref="I101" si="45">I58</f>
        <v>0</v>
      </c>
    </row>
    <row r="102" spans="1:9">
      <c r="A102" s="68" t="s">
        <v>131</v>
      </c>
      <c r="B102" s="68"/>
      <c r="E102" s="42" t="s">
        <v>132</v>
      </c>
      <c r="H102" s="44">
        <f t="shared" ref="H102" si="46">H63</f>
        <v>-2660099</v>
      </c>
      <c r="I102" s="44">
        <f t="shared" ref="I102" si="47">I63</f>
        <v>-79833</v>
      </c>
    </row>
    <row r="103" spans="1:9">
      <c r="A103" s="68" t="s">
        <v>133</v>
      </c>
      <c r="B103" s="68"/>
      <c r="E103" s="42" t="s">
        <v>134</v>
      </c>
      <c r="H103" s="44">
        <f t="shared" ref="H103" si="48">H67+H72+H74+H77+H79+H82+H85+H87+H89+H91+H93+H95</f>
        <v>52337</v>
      </c>
      <c r="I103" s="44">
        <f t="shared" ref="I103" si="49">I67+I72+I74+I77+I79+I82+I85+I87+I89+I91+I93+I95</f>
        <v>19608</v>
      </c>
    </row>
    <row r="104" spans="1:9">
      <c r="A104" s="68"/>
      <c r="B104" s="68"/>
      <c r="E104" s="42" t="s">
        <v>135</v>
      </c>
      <c r="H104" s="44">
        <f>-H60*0.34</f>
        <v>0</v>
      </c>
      <c r="I104" s="44">
        <f t="shared" ref="I104" si="50">-I60*0.34</f>
        <v>0</v>
      </c>
    </row>
    <row r="105" spans="1:9">
      <c r="A105" s="68" t="s">
        <v>136</v>
      </c>
      <c r="B105" s="68"/>
      <c r="E105" s="42" t="s">
        <v>137</v>
      </c>
      <c r="H105" s="44">
        <f>H68+H73+H75+H78+H80+H83+H86+H88+H90+H92+H94</f>
        <v>225973</v>
      </c>
      <c r="I105" s="44">
        <f t="shared" ref="I105" si="51">I68+I73+I75+I78+I80+I83+I86+I88+I90+I92+I94</f>
        <v>104451</v>
      </c>
    </row>
    <row r="106" spans="1:9" ht="13.5" thickBot="1">
      <c r="E106" s="42" t="s">
        <v>138</v>
      </c>
      <c r="H106" s="69">
        <f t="shared" ref="H106" si="52">SUM(H101:H105)</f>
        <v>-2381789</v>
      </c>
      <c r="I106" s="69">
        <f t="shared" ref="I106" si="53">SUM(I101:I105)</f>
        <v>44226</v>
      </c>
    </row>
    <row r="107" spans="1:9" ht="13.5" thickTop="1">
      <c r="H107" s="44">
        <f t="shared" ref="H107" si="54">SUM(H66:H95)+H63+H58-H106</f>
        <v>0</v>
      </c>
      <c r="I107" s="44">
        <f t="shared" ref="I107" si="55">SUM(I66:I95)+I63+I58-I106</f>
        <v>0</v>
      </c>
    </row>
    <row r="108" spans="1:9">
      <c r="H108" s="44">
        <f t="shared" ref="H108" si="56">H10-H106</f>
        <v>-4356557.7300000004</v>
      </c>
      <c r="I108" s="44">
        <f t="shared" ref="I108" si="57">I10-I106</f>
        <v>55620.020000000004</v>
      </c>
    </row>
    <row r="109" spans="1:9">
      <c r="B109" s="43" t="s">
        <v>139</v>
      </c>
      <c r="H109" s="70">
        <f t="shared" ref="H109" si="58">H106/H20</f>
        <v>0.32675330158861005</v>
      </c>
      <c r="I109" s="70">
        <f t="shared" ref="I109" si="59">I106/I20</f>
        <v>0.49218930758626578</v>
      </c>
    </row>
    <row r="110" spans="1:9">
      <c r="C110" s="41" t="s">
        <v>43</v>
      </c>
      <c r="E110" s="42" t="s">
        <v>140</v>
      </c>
    </row>
    <row r="111" spans="1:9">
      <c r="C111" s="41" t="s">
        <v>45</v>
      </c>
      <c r="E111" s="42" t="s">
        <v>141</v>
      </c>
    </row>
    <row r="113" spans="1:9">
      <c r="C113" s="41" t="s">
        <v>51</v>
      </c>
      <c r="E113" s="42" t="s">
        <v>142</v>
      </c>
    </row>
    <row r="114" spans="1:9">
      <c r="C114" s="41" t="s">
        <v>53</v>
      </c>
      <c r="E114" s="42" t="s">
        <v>143</v>
      </c>
    </row>
    <row r="115" spans="1:9">
      <c r="C115" s="41" t="s">
        <v>55</v>
      </c>
      <c r="E115" s="42" t="s">
        <v>144</v>
      </c>
    </row>
    <row r="116" spans="1:9">
      <c r="C116" s="41" t="s">
        <v>57</v>
      </c>
      <c r="E116" s="42" t="s">
        <v>145</v>
      </c>
    </row>
    <row r="117" spans="1:9">
      <c r="C117" s="41" t="s">
        <v>59</v>
      </c>
    </row>
    <row r="118" spans="1:9">
      <c r="C118" s="41" t="s">
        <v>63</v>
      </c>
      <c r="E118" s="42" t="s">
        <v>146</v>
      </c>
    </row>
    <row r="121" spans="1:9" ht="13.5" thickBot="1">
      <c r="F121" s="65"/>
      <c r="H121" s="62"/>
      <c r="I121" s="62"/>
    </row>
    <row r="122" spans="1:9" ht="13.5" thickTop="1"/>
    <row r="126" spans="1:9">
      <c r="A126" s="46" t="s">
        <v>147</v>
      </c>
      <c r="H126" s="44">
        <f t="shared" ref="H126" si="60">H10</f>
        <v>-6738346.7300000004</v>
      </c>
      <c r="I126" s="44">
        <f t="shared" ref="I126" si="61">I10</f>
        <v>99846.02</v>
      </c>
    </row>
    <row r="127" spans="1:9">
      <c r="A127" s="46" t="s">
        <v>148</v>
      </c>
      <c r="H127" s="44">
        <f t="shared" ref="H127" si="62">H55+H56</f>
        <v>0</v>
      </c>
      <c r="I127" s="44">
        <f t="shared" ref="I127" si="63">I55+I56</f>
        <v>0</v>
      </c>
    </row>
    <row r="128" spans="1:9">
      <c r="A128" s="46" t="s">
        <v>149</v>
      </c>
      <c r="H128" s="44">
        <f t="shared" ref="H128" si="64">H63</f>
        <v>-2660099</v>
      </c>
      <c r="I128" s="44">
        <f t="shared" ref="I128" si="65">I63</f>
        <v>-79833</v>
      </c>
    </row>
    <row r="129" spans="1:9">
      <c r="A129" s="46" t="s">
        <v>150</v>
      </c>
      <c r="H129" s="44">
        <f t="shared" ref="H129" si="66">SUM(H67:H94)</f>
        <v>278310</v>
      </c>
      <c r="I129" s="44">
        <f t="shared" ref="I129" si="67">SUM(I67:I94)</f>
        <v>124059</v>
      </c>
    </row>
    <row r="130" spans="1:9">
      <c r="H130" s="71"/>
      <c r="I130" s="71"/>
    </row>
    <row r="131" spans="1:9" ht="13.5" thickBot="1">
      <c r="A131" s="46" t="s">
        <v>151</v>
      </c>
      <c r="H131" s="62">
        <f t="shared" ref="H131" si="68">H126-H127-H128-H129</f>
        <v>-4356557.7300000004</v>
      </c>
      <c r="I131" s="62">
        <f t="shared" ref="I131" si="69">I126-I127-I128-I129</f>
        <v>55620.020000000019</v>
      </c>
    </row>
    <row r="132" spans="1:9" ht="13.5" thickTop="1"/>
    <row r="133" spans="1:9">
      <c r="A133" s="46" t="s">
        <v>152</v>
      </c>
      <c r="H133" s="44">
        <v>2150135</v>
      </c>
      <c r="I133" s="44">
        <v>-4706</v>
      </c>
    </row>
    <row r="134" spans="1:9">
      <c r="H134" s="71"/>
      <c r="I134" s="71"/>
    </row>
    <row r="135" spans="1:9" ht="13.5" thickBot="1">
      <c r="A135" s="46" t="s">
        <v>153</v>
      </c>
      <c r="H135" s="62">
        <f t="shared" ref="H135" si="70">H131-H133</f>
        <v>-6506692.7300000004</v>
      </c>
      <c r="I135" s="62">
        <f t="shared" ref="I135" si="71">I131-I133</f>
        <v>60326.020000000019</v>
      </c>
    </row>
    <row r="136" spans="1:9" ht="13.5" thickTop="1"/>
    <row r="138" spans="1:9">
      <c r="A138" s="72">
        <v>2</v>
      </c>
      <c r="C138" s="75" t="s">
        <v>18</v>
      </c>
      <c r="D138" s="74"/>
      <c r="E138" s="74" t="s">
        <v>154</v>
      </c>
      <c r="F138" s="74"/>
      <c r="G138" s="76"/>
      <c r="H138" s="44">
        <v>1683</v>
      </c>
    </row>
    <row r="139" spans="1:9" ht="12" customHeight="1">
      <c r="A139" s="72">
        <v>3</v>
      </c>
      <c r="C139" s="75" t="s">
        <v>18</v>
      </c>
      <c r="D139" s="74"/>
      <c r="E139" s="74" t="s">
        <v>155</v>
      </c>
      <c r="F139" s="74"/>
      <c r="G139" s="76"/>
      <c r="H139" s="44">
        <v>-314111</v>
      </c>
    </row>
    <row r="140" spans="1:9">
      <c r="A140" s="72">
        <v>4</v>
      </c>
      <c r="C140" s="75" t="s">
        <v>18</v>
      </c>
      <c r="D140" s="74"/>
      <c r="E140" s="74" t="s">
        <v>156</v>
      </c>
      <c r="F140" s="74"/>
      <c r="G140" s="76"/>
      <c r="H140" s="44">
        <v>-22044</v>
      </c>
    </row>
    <row r="141" spans="1:9">
      <c r="A141" s="72">
        <v>5</v>
      </c>
      <c r="C141" s="75" t="s">
        <v>18</v>
      </c>
      <c r="D141" s="74"/>
      <c r="E141" s="74" t="s">
        <v>157</v>
      </c>
      <c r="F141" s="74"/>
      <c r="G141" s="76"/>
      <c r="H141" s="44">
        <v>-3618</v>
      </c>
    </row>
    <row r="142" spans="1:9">
      <c r="A142" s="72">
        <v>6</v>
      </c>
      <c r="C142" s="75" t="s">
        <v>18</v>
      </c>
      <c r="D142" s="74"/>
      <c r="E142" s="74" t="s">
        <v>158</v>
      </c>
      <c r="F142" s="74"/>
      <c r="G142" s="76"/>
    </row>
    <row r="143" spans="1:9">
      <c r="A143" s="72">
        <v>7</v>
      </c>
      <c r="C143" s="75" t="s">
        <v>18</v>
      </c>
      <c r="D143" s="74"/>
      <c r="E143" s="74" t="s">
        <v>159</v>
      </c>
      <c r="F143" s="74"/>
      <c r="G143" s="76"/>
    </row>
    <row r="147" spans="3:4">
      <c r="C147" s="73"/>
      <c r="D147" s="73"/>
    </row>
  </sheetData>
  <printOptions headings="1"/>
  <pageMargins left="0.25" right="0.25" top="0.5" bottom="0.5" header="0.25" footer="0.25"/>
  <pageSetup paperSize="5" scale="54" fitToWidth="0" fitToHeight="0" pageOrder="overThenDown" orientation="portrait" r:id="rId1"/>
  <headerFooter alignWithMargins="0">
    <oddFooter>&amp;L&amp;"Arial,Regular"&amp;8&amp;Z&amp;F - &amp;A&amp;R&amp;"Arial,Regular"&amp;8&amp;P/&amp;N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SE3</vt:lpstr>
      <vt:lpstr>'SE3'!Print_Area</vt:lpstr>
      <vt:lpstr>'SE3'!Print_Titles</vt:lpstr>
    </vt:vector>
  </TitlesOfParts>
  <Company>R8AXM90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Todd Osterloh</cp:lastModifiedBy>
  <dcterms:created xsi:type="dcterms:W3CDTF">2014-01-23T18:49:32Z</dcterms:created>
  <dcterms:modified xsi:type="dcterms:W3CDTF">2014-01-24T18:27:09Z</dcterms:modified>
</cp:coreProperties>
</file>